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codeName="DieseArbeitsmappe"/>
  <mc:AlternateContent xmlns:mc="http://schemas.openxmlformats.org/markup-compatibility/2006">
    <mc:Choice Requires="x15">
      <x15ac:absPath xmlns:x15ac="http://schemas.microsoft.com/office/spreadsheetml/2010/11/ac" url="L:\5B\Pôle Emissions Industrielles\Directive Permis GES\04_MRVA\0X_EMISSIONS_DE_GES_PROJET\"/>
    </mc:Choice>
  </mc:AlternateContent>
  <xr:revisionPtr revIDLastSave="0" documentId="13_ncr:1_{A1000CF6-DF53-4499-B87B-1F8169169E7A}" xr6:coauthVersionLast="47" xr6:coauthVersionMax="47" xr10:uidLastSave="{00000000-0000-0000-0000-000000000000}"/>
  <workbookProtection workbookAlgorithmName="SHA-512" workbookHashValue="7LfIkBwMbCpGp2vJuxINY7onSb2Q1VOoNEFL/3dD1boHIDmsHEWbH8E/TflOiqJRKnsnCbihYBsis0eu2dsJqA==" workbookSaltValue="7Xi82VYzhVtqtTB94KZjmg==" workbookSpinCount="100000" lockStructure="1"/>
  <bookViews>
    <workbookView xWindow="13845" yWindow="-15930" windowWidth="25440" windowHeight="15270" firstSheet="1" activeTab="2" xr2:uid="{745F39FF-792F-4C66-A9D3-5D6395D28614}"/>
  </bookViews>
  <sheets>
    <sheet name="a_Contents" sheetId="9" r:id="rId1"/>
    <sheet name="b_Guidelines and conditions" sheetId="10" r:id="rId2"/>
    <sheet name="A_Operator&amp;Inst.ID" sheetId="37" r:id="rId3"/>
    <sheet name="B_ImprovementDescription" sheetId="63" r:id="rId4"/>
    <sheet name="C_VerRepNonConformities" sheetId="69" r:id="rId5"/>
    <sheet name="D_VerRepImprovements" sheetId="68" r:id="rId6"/>
    <sheet name="E_SourceStreams" sheetId="66" r:id="rId7"/>
    <sheet name="F_MeasurementBasedApproaches" sheetId="67" r:id="rId8"/>
    <sheet name="G_Fall-backApproach" sheetId="28" r:id="rId9"/>
    <sheet name="H_AdditionalInformation" sheetId="26" r:id="rId10"/>
    <sheet name="I_Accounting" sheetId="70" r:id="rId11"/>
    <sheet name="EUwideConstants" sheetId="52" state="hidden" r:id="rId12"/>
    <sheet name="MSParameters" sheetId="57" state="hidden" r:id="rId13"/>
    <sheet name="Translations" sheetId="56" state="hidden" r:id="rId14"/>
    <sheet name="VersionDocumentation" sheetId="54" state="hidden" r:id="rId15"/>
  </sheets>
  <definedNames>
    <definedName name="_xlnm._FilterDatabase" localSheetId="6" hidden="1">E_SourceStreams!$A$6:$CF$6</definedName>
    <definedName name="_xlnm._FilterDatabase" localSheetId="12" hidden="1">MSParameters!#REF!</definedName>
    <definedName name="_xlnm._FilterDatabase" localSheetId="13" hidden="1">Translations!$A$1:$C$653</definedName>
    <definedName name="ActivityDataTiers">EUwideConstants!$A$229:$A$234</definedName>
    <definedName name="AnalysisFrequency">EUwideConstants!$A$157:$A$164</definedName>
    <definedName name="AnnexIActivities">EUwideConstants!$A$110:$A$138</definedName>
    <definedName name="BiomassTiers">EUwideConstants!$A$217:$A$220</definedName>
    <definedName name="CarbonContentTiers">EUwideConstants!$A$253:$A$258</definedName>
    <definedName name="CNTR_CalcRelevant" localSheetId="6">E_SourceStreams!$L$6</definedName>
    <definedName name="CNTR_Category">'A_Operator&amp;Inst.ID'!$J$15</definedName>
    <definedName name="CNTR_FallBackRelevant">'G_Fall-backApproach'!$L$6</definedName>
    <definedName name="CNTR_GenImpRelevant">D_VerRepImprovements!$L$6</definedName>
    <definedName name="CNTR_InstHasImproveCEMS">B_ImprovementDescription!$J$33</definedName>
    <definedName name="CNTR_InstHasImproveFallBack">B_ImprovementDescription!$J$39</definedName>
    <definedName name="CNTR_InstHasImproveGeneral">B_ImprovementDescription!$J$20</definedName>
    <definedName name="CNTR_InstHasImproveSourceStream">B_ImprovementDescription!$J$27</definedName>
    <definedName name="CNTR_InstHasImproveVR">B_ImprovementDescription!$J$16</definedName>
    <definedName name="CNTR_IsCategoryA">'A_Operator&amp;Inst.ID'!$R$15</definedName>
    <definedName name="CNTR_ListRelevantSections">B_ImprovementDescription!$J$16:$J$39</definedName>
    <definedName name="CNTR_MeasurementRelevant" localSheetId="7">F_MeasurementBasedApproaches!$L$6</definedName>
    <definedName name="CNTR_SmallEmitter">'A_Operator&amp;Inst.ID'!$J$18</definedName>
    <definedName name="CNTR_TierList">EUwideConstants!$D$838:$D$845</definedName>
    <definedName name="CNTR_TierListColumn">EUwideConstants!$C$838:$C$845</definedName>
    <definedName name="CNTR_VerRepImpRelevant">C_VerRepNonConformities!$L$6</definedName>
    <definedName name="ConversionFactorTiers">EUwideConstants!$A$223:$A$226</definedName>
    <definedName name="EFTiers">EUwideConstants!$A$245:$A$250</definedName>
    <definedName name="EFUnits">EUwideConstants!$A$266:$A$269</definedName>
    <definedName name="EUconst_ActivityDeterminationMethod">EUwideConstants!$B$69:$C$69</definedName>
    <definedName name="EUconst_AnnexIList">EUwideConstants!$B$279:$B$307</definedName>
    <definedName name="EUConst_AnnexIListCRF">EUwideConstants!$O$279:$O$307</definedName>
    <definedName name="EUConst_AnnexIListGHG">EUwideConstants!$L$279:$L$307</definedName>
    <definedName name="EUconst_CEMSHighestTier">EUwideConstants!$P$828</definedName>
    <definedName name="EUconst_CEMSHighestTiers">EUwideConstants!$P$828:$P$831</definedName>
    <definedName name="EUconst_CEMSMinimumTier">EUwideConstants!$G$828</definedName>
    <definedName name="EUconst_CEMSMinimumTiers">EUwideConstants!$G$828:$G$831</definedName>
    <definedName name="EUconst_CEMSType">EUwideConstants!$B$99:$E$99</definedName>
    <definedName name="EUconst_CNTR_ActivityData">EUwideConstants!$B$12</definedName>
    <definedName name="EUconst_CNTR_BiomassContent">EUwideConstants!$B$16</definedName>
    <definedName name="EUconst_CNTR_CarbonContent">EUwideConstants!$B$15</definedName>
    <definedName name="EUconst_CNTR_CCSInstID">EUwideConstants!$B$28</definedName>
    <definedName name="EUconst_CNTR_CCSInstName">EUwideConstants!$B$29</definedName>
    <definedName name="EUconst_CNTR_CCSOpName">EUwideConstants!$B$30</definedName>
    <definedName name="EUconst_CNTR_CEMS">EUwideConstants!$B$27</definedName>
    <definedName name="EUconst_CNTR_ConversionFactor">EUwideConstants!$B$19</definedName>
    <definedName name="EUconst_CNTR_EF">EUwideConstants!$B$14</definedName>
    <definedName name="EUconst_CNTR_NCV">EUwideConstants!$B$13</definedName>
    <definedName name="EUconst_CNTR_NonSustBiomassContent">EUwideConstants!$B$17</definedName>
    <definedName name="EUconst_CNTR_NoSmallEmitter">EUwideConstants!$B$26</definedName>
    <definedName name="EUconst_CNTR_OxidationFactor">EUwideConstants!$B$18</definedName>
    <definedName name="EUconst_CNTR_RFNBOetcContent">EUwideConstants!$B$33</definedName>
    <definedName name="EUconst_CNTR_SmallEmitter">EUwideConstants!$B$25</definedName>
    <definedName name="EUconst_CNTR_SourceCategory">EUwideConstants!$B$22</definedName>
    <definedName name="EUconst_CNTR_SourceStreamClass">EUwideConstants!$B$24</definedName>
    <definedName name="EUconst_CNTR_SourceStreamName">EUwideConstants!$B$23</definedName>
    <definedName name="EUconst_CO2TransferTypes">EUwideConstants!$B$102:$F$102</definedName>
    <definedName name="EUConst_CombustionList">EUwideConstants!#REF!</definedName>
    <definedName name="EUconst_DefaultValues">EUwideConstants!$B$31:$C$31</definedName>
    <definedName name="EUconst_DefaultValuesBio">EUwideConstants!$B$32:$C$32</definedName>
    <definedName name="EUconst_DeviationsReasons">EUwideConstants!$B$6:$D$6</definedName>
    <definedName name="EUconst_DeviationsReasonsVer">EUwideConstants!$B$7:$F$7</definedName>
    <definedName name="EUconst_ERR_CheckEstimatedEmissions">EUwideConstants!$B$89</definedName>
    <definedName name="EUconst_ERR_Incomplete">EUwideConstants!$B$85</definedName>
    <definedName name="EUconst_ERR_Inconsistent">EUwideConstants!$B$84</definedName>
    <definedName name="EUconst_ERR_NoN2OSmallEmitters">EUwideConstants!$B$86</definedName>
    <definedName name="EUconst_ERR_ThreshholdDeminimis">EUwideConstants!$B$87</definedName>
    <definedName name="EUconst_ERR_ThreshholdMinor">EUwideConstants!$B$88</definedName>
    <definedName name="EUconst_FactorRelevant">EUwideConstants!$B$848:$B$854</definedName>
    <definedName name="EUconst_FactorRelevantInklPFC">EUwideConstants!$B$848:$B$863</definedName>
    <definedName name="EUconst_FactorRelevantPFC">EUwideConstants!$B$856:$B$863</definedName>
    <definedName name="EUconst_FactorRelevantUncertainty">EUwideConstants!$D$848:$D$863</definedName>
    <definedName name="EUconst_FallBack">EUwideConstants!$B$101</definedName>
    <definedName name="EUconst_Fuel">EUwideConstants!$B$9</definedName>
    <definedName name="EUconst_FurtherGuidancePoint1">EUwideConstants!$B$70</definedName>
    <definedName name="EUconst_GJ">EUwideConstants!$B$35</definedName>
    <definedName name="EUconst_GJpkNm3">EUwideConstants!$B$42</definedName>
    <definedName name="EUconst_GJpt">EUwideConstants!$B$38</definedName>
    <definedName name="EUconst_gpNm3">EUwideConstants!$B$53</definedName>
    <definedName name="EUconst_hpa">EUwideConstants!$B$51</definedName>
    <definedName name="EUconst_InstCategoryList">EUwideConstants!$C$834:$C$836</definedName>
    <definedName name="EUconst_InstCategoryYears">EUwideConstants!$D$834:$D$836</definedName>
    <definedName name="EUconst_kNm3">EUwideConstants!$B$37</definedName>
    <definedName name="EUconst_kNm3pa">EUwideConstants!$B$54</definedName>
    <definedName name="EUconst_MassBalance">EUwideConstants!$B$11</definedName>
    <definedName name="EUconst_MeasurementPoint">EUwideConstants!$B$67</definedName>
    <definedName name="EUconst_MeasurementPointID">EUwideConstants!$B$5:$W$5</definedName>
    <definedName name="Euconst_MPReferenceDateTypes">EUwideConstants!$B$93:$G$93</definedName>
    <definedName name="EUconst_Msg_UnreasonableCosts">EUwideConstants!$B$55</definedName>
    <definedName name="EUconst_MsgEnterThisSection">EUwideConstants!$B$79</definedName>
    <definedName name="EUconst_MsgGoOn">EUwideConstants!$B$80</definedName>
    <definedName name="EUconst_MsgGoOnPFC">EUwideConstants!$B$81</definedName>
    <definedName name="EUconst_MsgGuidanceAbove">EUwideConstants!$B$78</definedName>
    <definedName name="EUconst_MsgNextSheet">EUwideConstants!$B$77</definedName>
    <definedName name="EUconst_MsgSmallEmitters">EUwideConstants!$B$82</definedName>
    <definedName name="EUconst_MsgTierActivityLevel">EUwideConstants!$B$75</definedName>
    <definedName name="EUconst_MsgTierCKD">EUwideConstants!$B$76</definedName>
    <definedName name="EUconst_MSlist">EUwideConstants!$B$91:$AH$91</definedName>
    <definedName name="EUconst_MSlistISOcodes">EUwideConstants!$B$92:$AH$92</definedName>
    <definedName name="EUconst_NA">EUwideConstants!$B$71</definedName>
    <definedName name="EUconst_Nm3ph">EUwideConstants!$B$52</definedName>
    <definedName name="EUconst_NotApplicable">EUwideConstants!$B$74</definedName>
    <definedName name="EUconst_NoTier">EUwideConstants!$B$83</definedName>
    <definedName name="EUconst_NotRelevant">EUwideConstants!$B$73</definedName>
    <definedName name="EUconst_OwnerInstrument">EUwideConstants!$B$68:$C$68</definedName>
    <definedName name="EUconst_PipelineApproaches">EUwideConstants!$B$104:$C$104</definedName>
    <definedName name="EUconst_ProcessCarbonate">EUwideConstants!$B$10</definedName>
    <definedName name="EUconst_ProcessPFC">EUwideConstants!$B$100</definedName>
    <definedName name="EUconst_Relevant">EUwideConstants!$B$72</definedName>
    <definedName name="EUConst_RelSectionCalc">EUwideConstants!$B$94</definedName>
    <definedName name="EUConst_RelSectionFallback">EUwideConstants!$B$96</definedName>
    <definedName name="EUConst_RelSectionMeasure">EUwideConstants!$B$95</definedName>
    <definedName name="EUConst_RelSectionN2O">EUwideConstants!$B$97</definedName>
    <definedName name="EUConst_RelSectionPFC">EUwideConstants!$B$98</definedName>
    <definedName name="EUconst_ReportingYear">EUwideConstants!$B$3:$K$3</definedName>
    <definedName name="Euconst_SourceStream">EUwideConstants!$B$66</definedName>
    <definedName name="EUconst_SourceStreamID">EUwideConstants!$B$4:$BZ$4</definedName>
    <definedName name="EUconst_SumBioCO2">EUwideConstants!$B$59</definedName>
    <definedName name="EUconst_SumBioEnergyIN">EUwideConstants!$B$62</definedName>
    <definedName name="EUconst_SumCO2">EUwideConstants!$B$58</definedName>
    <definedName name="EUconst_SumEnergyIN">EUwideConstants!$B$61</definedName>
    <definedName name="EUconst_SumN2O">EUwideConstants!$B$63</definedName>
    <definedName name="EUconst_SumNonSustBioCO2">EUwideConstants!$B$60</definedName>
    <definedName name="EUconst_SumPFC">EUwideConstants!$B$64</definedName>
    <definedName name="EUconst_t">EUwideConstants!$B$36</definedName>
    <definedName name="EUconst_tC">EUwideConstants!$B$43</definedName>
    <definedName name="EUconst_tCO2pkNm3">EUwideConstants!$B$41</definedName>
    <definedName name="EUconst_tCO2pt">EUwideConstants!$B$39</definedName>
    <definedName name="EUconst_tCO2pTJ">EUwideConstants!$B$40</definedName>
    <definedName name="EUconst_tCO2pTJOrtCO2pt">EUwideConstants!$B$48:$D$48</definedName>
    <definedName name="EUconst_tCpkNm3">EUwideConstants!$B$45</definedName>
    <definedName name="EUconst_tCpt">EUwideConstants!$B$44</definedName>
    <definedName name="EUconst_tCptorNA">EUwideConstants!$B$49:$C$49</definedName>
    <definedName name="EUconst_tCptortCO2pknm3">EUwideConstants!$B$50:$C$50</definedName>
    <definedName name="EUconst_tCptOrtCpkNm3">EUwideConstants!$B$49:$D$49</definedName>
    <definedName name="EUConst_TierActivityListNames">EUwideConstants!$Q$314:$Q$384</definedName>
    <definedName name="EUconst_TJ">EUwideConstants!$B$34</definedName>
    <definedName name="EUconst_torkNm3">EUwideConstants!$B$46:$C$46</definedName>
    <definedName name="EUconst_torkNm3orNA">EUwideConstants!$B$47:$D$47</definedName>
    <definedName name="EUconst_TransCO2Approach">EUwideConstants!$B$103:$D$103</definedName>
    <definedName name="EUconst_TrueFalse">EUwideConstants!$B$2:$C$2</definedName>
    <definedName name="EUconst_Unit">EUwideConstants!$B$21</definedName>
    <definedName name="EUconst_Value">EUwideConstants!$B$20</definedName>
    <definedName name="EUconst_VerRepNonConformImprove">EUwideConstants!$B$8:$D$8</definedName>
    <definedName name="Euconst_VersionTracking">EUwideConstants!$B$90:$C$90</definedName>
    <definedName name="EUconst_Year">EUwideConstants!$B$67</definedName>
    <definedName name="JUMP_6d">B_ImprovementDescription!$D$85</definedName>
    <definedName name="JUMP_A_1">'A_Operator&amp;Inst.ID'!$C$9</definedName>
    <definedName name="JUMP_A_2">'A_Operator&amp;Inst.ID'!$C$32</definedName>
    <definedName name="JUMP_A_4">'A_Operator&amp;Inst.ID'!$C$48</definedName>
    <definedName name="JUMP_a_Content">a_Contents!$A$2</definedName>
    <definedName name="JUMP_Accounting">I_Accounting!$B$2</definedName>
    <definedName name="JUMP_B_6">B_ImprovementDescription!$C$8</definedName>
    <definedName name="JUMP_B_7">B_ImprovementDescription!$C$43</definedName>
    <definedName name="JUMP_B_Bottom">'A_Operator&amp;Inst.ID'!$F$63</definedName>
    <definedName name="JUMP_B_Bottom1">B_ImprovementDescription!$F$107</definedName>
    <definedName name="JUMP_b_Guidelines_Top">'b_Guidelines and conditions'!$A$5</definedName>
    <definedName name="JUMP_b_Guidlines_Bottom">'b_Guidelines and conditions'!$D$121</definedName>
    <definedName name="JUMP_B_MeasurementPoints">B_ImprovementDescription!$E$85</definedName>
    <definedName name="JUMP_B_Top1">B_ImprovementDescription!$C$6</definedName>
    <definedName name="JUMP_C_Bottom1">C_VerRepNonConformities!$F$173</definedName>
    <definedName name="JUMP_C_Top">'A_Operator&amp;Inst.ID'!$C$6</definedName>
    <definedName name="JUMP_C_Top1">C_VerRepNonConformities!$C$6</definedName>
    <definedName name="JUMP_D_Bottom">D_VerRepImprovements!$F$190</definedName>
    <definedName name="JUMP_D_Top">D_VerRepImprovements!$C$6</definedName>
    <definedName name="JUMP_E_8" localSheetId="6">E_SourceStreams!$C$10</definedName>
    <definedName name="JUMP_E_Bottom" localSheetId="6">E_SourceStreams!$F$600</definedName>
    <definedName name="JUMP_E_Top">E_SourceStreams!$C$6</definedName>
    <definedName name="JUMP_F_10" localSheetId="7">F_MeasurementBasedApproaches!$C$10</definedName>
    <definedName name="JUMP_F_Bottom" localSheetId="7">F_MeasurementBasedApproaches!$F$207</definedName>
    <definedName name="JUMP_F_Top">F_MeasurementBasedApproaches!$C$6</definedName>
    <definedName name="JUMP_G_12">'G_Fall-backApproach'!$C$10</definedName>
    <definedName name="JUMP_G_Bottom">'G_Fall-backApproach'!$F$34</definedName>
    <definedName name="JUMP_G_Top">'G_Fall-backApproach'!$B$6</definedName>
    <definedName name="JUMP_H_14">H_AdditionalInformation!$B$7</definedName>
    <definedName name="JUMP_H_15">H_AdditionalInformation!$B$23</definedName>
    <definedName name="JUMP_L_26">H_AdditionalInformation!$B$42</definedName>
    <definedName name="JUMP_L_Top">H_AdditionalInformation!$A$5</definedName>
    <definedName name="MeasurementTiers">EUwideConstants!$A$207:$A$210</definedName>
    <definedName name="MeteringDevices">EUwideConstants!$A$191:$A$204</definedName>
    <definedName name="NCVTiers">EUwideConstants!$A$237:$A$242</definedName>
    <definedName name="NCVUnits">EUwideConstants!$A$261:$A$263</definedName>
    <definedName name="OperationType">EUwideConstants!$A$167:$A$169</definedName>
    <definedName name="PctUnits">EUwideConstants!$A$272:$A$273</definedName>
    <definedName name="PFCCellTypes">EUwideConstants!$A$176:$A$179</definedName>
    <definedName name="PFCMethods">EUwideConstants!$A$172:$A$173</definedName>
    <definedName name="PFCTiers">EUwideConstants!$A$213:$A$214</definedName>
    <definedName name="PFCUnits">EUwideConstants!$A$182:$A$188</definedName>
    <definedName name="SourceCategory">EUwideConstants!$A$148:$A$149</definedName>
    <definedName name="SourceCategoryCEMS">EUwideConstants!$A$152:$A$153</definedName>
    <definedName name="SpecifiedEmissions2">EUwideConstants!$A$141:$A$145</definedName>
    <definedName name="_xlnm.Print_Area" localSheetId="0">a_Contents!$A$2:$I$57</definedName>
    <definedName name="_xlnm.Print_Area" localSheetId="2">'A_Operator&amp;Inst.ID'!$B$5:$O$61</definedName>
    <definedName name="_xlnm.Print_Area" localSheetId="1">'b_Guidelines and conditions'!$A$4:$L$118</definedName>
    <definedName name="_xlnm.Print_Area" localSheetId="3">B_ImprovementDescription!$A$1:$O$110</definedName>
    <definedName name="_xlnm.Print_Area" localSheetId="4">C_VerRepNonConformities!$B$5:$O$34</definedName>
    <definedName name="_xlnm.Print_Area" localSheetId="5">INDIRECT(D_VerRepImprovements!$T$3)</definedName>
    <definedName name="_xlnm.Print_Area" localSheetId="6">INDIRECT(E_SourceStreams!$V$3)</definedName>
    <definedName name="_xlnm.Print_Area" localSheetId="7">INDIRECT(F_MeasurementBasedApproaches!$V$3)</definedName>
    <definedName name="_xlnm.Print_Area" localSheetId="8">'G_Fall-backApproach'!$B$5:$O$32</definedName>
    <definedName name="_xlnm.Print_Area" localSheetId="9">H_AdditionalInformation!$B$4:$N$71</definedName>
    <definedName name="_xlnm.Print_Area" localSheetId="14">VersionDocumentation!$A$1:$E$91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384" i="52" l="1"/>
  <c r="C384" i="52"/>
  <c r="B833" i="52"/>
  <c r="H825" i="52"/>
  <c r="N822" i="52"/>
  <c r="D818" i="52"/>
  <c r="C818" i="52"/>
  <c r="AO817" i="52"/>
  <c r="P817" i="52"/>
  <c r="K817" i="52"/>
  <c r="G817" i="52"/>
  <c r="F817" i="52"/>
  <c r="E817" i="52"/>
  <c r="D817" i="52"/>
  <c r="C817" i="52"/>
  <c r="A817" i="52"/>
  <c r="I803" i="52"/>
  <c r="H803" i="52"/>
  <c r="N663" i="52"/>
  <c r="N660" i="52"/>
  <c r="N658" i="52"/>
  <c r="N656" i="52"/>
  <c r="N655" i="52"/>
  <c r="N653" i="52"/>
  <c r="N652" i="52"/>
  <c r="N651" i="52"/>
  <c r="N650" i="52"/>
  <c r="N649" i="52"/>
  <c r="N645" i="52"/>
  <c r="N644" i="52"/>
  <c r="N642" i="52"/>
  <c r="N641" i="52"/>
  <c r="N637" i="52"/>
  <c r="N636" i="52"/>
  <c r="N634" i="52"/>
  <c r="N630" i="52"/>
  <c r="N628" i="52"/>
  <c r="N627" i="52"/>
  <c r="N625" i="52"/>
  <c r="N624" i="52"/>
  <c r="N622" i="52"/>
  <c r="N621" i="52"/>
  <c r="N619" i="52"/>
  <c r="N617" i="52"/>
  <c r="N616" i="52"/>
  <c r="N614" i="52"/>
  <c r="N613" i="52"/>
  <c r="N612" i="52"/>
  <c r="N611" i="52"/>
  <c r="N607" i="52"/>
  <c r="N606" i="52"/>
  <c r="N605" i="52"/>
  <c r="N604" i="52"/>
  <c r="N603" i="52"/>
  <c r="B601" i="52"/>
  <c r="L383" i="52"/>
  <c r="I383" i="52"/>
  <c r="H383" i="52"/>
  <c r="E383" i="52"/>
  <c r="D383" i="52"/>
  <c r="C383" i="52"/>
  <c r="B383" i="52"/>
  <c r="L382" i="52"/>
  <c r="I382" i="52"/>
  <c r="E382" i="52"/>
  <c r="D382" i="52"/>
  <c r="C382" i="52"/>
  <c r="B382" i="52"/>
  <c r="L381" i="52"/>
  <c r="I381" i="52"/>
  <c r="H381" i="52"/>
  <c r="E381" i="52"/>
  <c r="D381" i="52"/>
  <c r="C381" i="52"/>
  <c r="B381" i="52"/>
  <c r="O380" i="52"/>
  <c r="L380" i="52"/>
  <c r="I380" i="52"/>
  <c r="H380" i="52"/>
  <c r="E380" i="52"/>
  <c r="D380" i="52"/>
  <c r="C380" i="52"/>
  <c r="B380" i="52"/>
  <c r="L379" i="52"/>
  <c r="I379" i="52"/>
  <c r="H379" i="52"/>
  <c r="E379" i="52"/>
  <c r="D379" i="52"/>
  <c r="C379" i="52"/>
  <c r="B379" i="52"/>
  <c r="L378" i="52"/>
  <c r="I378" i="52"/>
  <c r="H378" i="52"/>
  <c r="E378" i="52"/>
  <c r="C378" i="52"/>
  <c r="B378" i="52"/>
  <c r="L377" i="52"/>
  <c r="I377" i="52"/>
  <c r="H377" i="52"/>
  <c r="E377" i="52"/>
  <c r="D377" i="52"/>
  <c r="C377" i="52"/>
  <c r="B377" i="52"/>
  <c r="O376" i="52"/>
  <c r="L376" i="52"/>
  <c r="I376" i="52"/>
  <c r="H376" i="52"/>
  <c r="F376" i="52"/>
  <c r="E376" i="52"/>
  <c r="D376" i="52"/>
  <c r="C376" i="52"/>
  <c r="B376" i="52"/>
  <c r="O375" i="52"/>
  <c r="L375" i="52"/>
  <c r="I375" i="52"/>
  <c r="H375" i="52"/>
  <c r="E375" i="52"/>
  <c r="D375" i="52"/>
  <c r="C375" i="52"/>
  <c r="B375" i="52"/>
  <c r="E371" i="52"/>
  <c r="D371" i="52"/>
  <c r="B342" i="52"/>
  <c r="B341" i="52"/>
  <c r="B340" i="52"/>
  <c r="B339" i="52"/>
  <c r="B338" i="52"/>
  <c r="B337" i="52"/>
  <c r="B325" i="52"/>
  <c r="B324" i="52"/>
  <c r="B323" i="52"/>
  <c r="D318" i="52"/>
  <c r="D317" i="52"/>
  <c r="P313" i="52"/>
  <c r="P312" i="52"/>
  <c r="O312" i="52"/>
  <c r="N312" i="52"/>
  <c r="M312" i="52"/>
  <c r="B284" i="52"/>
  <c r="B281" i="52"/>
  <c r="B280" i="52"/>
  <c r="A115" i="52"/>
  <c r="A112" i="52"/>
  <c r="A111" i="52"/>
  <c r="P803" i="52"/>
  <c r="L540" i="52"/>
  <c r="K534" i="52"/>
  <c r="L443" i="52"/>
  <c r="I443" i="52"/>
  <c r="H443" i="52"/>
  <c r="Q384" i="52" l="1"/>
  <c r="L407" i="52"/>
  <c r="I338" i="52"/>
  <c r="L821" i="52" l="1"/>
  <c r="K821" i="52"/>
  <c r="J821" i="52"/>
  <c r="H821" i="52"/>
  <c r="L820" i="52"/>
  <c r="K820" i="52"/>
  <c r="J820" i="52"/>
  <c r="H820" i="52"/>
  <c r="M822" i="52"/>
  <c r="I822" i="52"/>
  <c r="H822" i="52"/>
  <c r="O818" i="52"/>
  <c r="L818" i="52"/>
  <c r="I818" i="52"/>
  <c r="H818" i="52"/>
  <c r="B41" i="10"/>
  <c r="E590" i="66" l="1"/>
  <c r="E589" i="66"/>
  <c r="AB587" i="66"/>
  <c r="AI591" i="66" s="1"/>
  <c r="AI592" i="66" s="1"/>
  <c r="AI593" i="66" s="1"/>
  <c r="AI594" i="66" s="1"/>
  <c r="AI595" i="66" s="1"/>
  <c r="Z587" i="66"/>
  <c r="AB586" i="66"/>
  <c r="AC586" i="66" s="1"/>
  <c r="AD586" i="66" s="1"/>
  <c r="Z586" i="66"/>
  <c r="AB585" i="66"/>
  <c r="AC585" i="66" s="1"/>
  <c r="AD585" i="66" s="1"/>
  <c r="Z585" i="66"/>
  <c r="L584" i="66"/>
  <c r="AG584" i="66" s="1"/>
  <c r="K584" i="66"/>
  <c r="AF584" i="66" s="1"/>
  <c r="J584" i="66"/>
  <c r="AE584" i="66" s="1"/>
  <c r="I584" i="66"/>
  <c r="AD584" i="66" s="1"/>
  <c r="G584" i="66"/>
  <c r="AC584" i="66" s="1"/>
  <c r="F584" i="66"/>
  <c r="E584" i="66"/>
  <c r="F582" i="66"/>
  <c r="M580" i="66"/>
  <c r="E580" i="66"/>
  <c r="R580" i="66" s="1"/>
  <c r="R579" i="66"/>
  <c r="P579" i="66"/>
  <c r="P560" i="66" s="1"/>
  <c r="P541" i="66" s="1"/>
  <c r="P522" i="66" s="1"/>
  <c r="P503" i="66" s="1"/>
  <c r="P484" i="66" s="1"/>
  <c r="P465" i="66" s="1"/>
  <c r="P446" i="66" s="1"/>
  <c r="P427" i="66" s="1"/>
  <c r="P408" i="66" s="1"/>
  <c r="P389" i="66" s="1"/>
  <c r="P370" i="66" s="1"/>
  <c r="P351" i="66" s="1"/>
  <c r="P332" i="66" s="1"/>
  <c r="P313" i="66" s="1"/>
  <c r="P294" i="66" s="1"/>
  <c r="P275" i="66" s="1"/>
  <c r="P256" i="66" s="1"/>
  <c r="P237" i="66" s="1"/>
  <c r="P218" i="66" s="1"/>
  <c r="P199" i="66" s="1"/>
  <c r="P180" i="66" s="1"/>
  <c r="P161" i="66" s="1"/>
  <c r="P142" i="66" s="1"/>
  <c r="P123" i="66" s="1"/>
  <c r="P104" i="66" s="1"/>
  <c r="P85" i="66" s="1"/>
  <c r="P66" i="66" s="1"/>
  <c r="E571" i="66"/>
  <c r="E570" i="66"/>
  <c r="AB568" i="66"/>
  <c r="AI572" i="66" s="1"/>
  <c r="AI573" i="66" s="1"/>
  <c r="AI574" i="66" s="1"/>
  <c r="AI575" i="66" s="1"/>
  <c r="AI576" i="66" s="1"/>
  <c r="Z568" i="66"/>
  <c r="AB567" i="66"/>
  <c r="AC567" i="66" s="1"/>
  <c r="AD567" i="66" s="1"/>
  <c r="Z567" i="66"/>
  <c r="AB566" i="66"/>
  <c r="AC566" i="66" s="1"/>
  <c r="AD566" i="66" s="1"/>
  <c r="Z566" i="66"/>
  <c r="L565" i="66"/>
  <c r="AG565" i="66" s="1"/>
  <c r="K565" i="66"/>
  <c r="AF565" i="66" s="1"/>
  <c r="J565" i="66"/>
  <c r="AE565" i="66" s="1"/>
  <c r="I565" i="66"/>
  <c r="AD565" i="66" s="1"/>
  <c r="G565" i="66"/>
  <c r="AC565" i="66" s="1"/>
  <c r="F565" i="66"/>
  <c r="E565" i="66"/>
  <c r="F563" i="66"/>
  <c r="M561" i="66"/>
  <c r="E561" i="66"/>
  <c r="R561" i="66" s="1"/>
  <c r="R560" i="66"/>
  <c r="E552" i="66"/>
  <c r="E551" i="66"/>
  <c r="AB549" i="66"/>
  <c r="AI553" i="66" s="1"/>
  <c r="AI554" i="66" s="1"/>
  <c r="AI555" i="66" s="1"/>
  <c r="AI556" i="66" s="1"/>
  <c r="AI557" i="66" s="1"/>
  <c r="Z549" i="66"/>
  <c r="AB548" i="66"/>
  <c r="AC548" i="66" s="1"/>
  <c r="AD548" i="66" s="1"/>
  <c r="Z548" i="66"/>
  <c r="AB547" i="66"/>
  <c r="AC547" i="66" s="1"/>
  <c r="AD547" i="66" s="1"/>
  <c r="Z547" i="66"/>
  <c r="L546" i="66"/>
  <c r="AG546" i="66" s="1"/>
  <c r="K546" i="66"/>
  <c r="AF546" i="66" s="1"/>
  <c r="J546" i="66"/>
  <c r="AE546" i="66" s="1"/>
  <c r="I546" i="66"/>
  <c r="AD546" i="66" s="1"/>
  <c r="G546" i="66"/>
  <c r="AC546" i="66" s="1"/>
  <c r="F546" i="66"/>
  <c r="E546" i="66"/>
  <c r="F544" i="66"/>
  <c r="M542" i="66"/>
  <c r="E542" i="66"/>
  <c r="R542" i="66" s="1"/>
  <c r="R541" i="66"/>
  <c r="E533" i="66"/>
  <c r="E532" i="66"/>
  <c r="AB530" i="66"/>
  <c r="AI534" i="66" s="1"/>
  <c r="AI535" i="66" s="1"/>
  <c r="AI536" i="66" s="1"/>
  <c r="AI537" i="66" s="1"/>
  <c r="AI538" i="66" s="1"/>
  <c r="Z530" i="66"/>
  <c r="AB529" i="66"/>
  <c r="AC529" i="66" s="1"/>
  <c r="AD529" i="66" s="1"/>
  <c r="Z529" i="66"/>
  <c r="AB528" i="66"/>
  <c r="AC528" i="66" s="1"/>
  <c r="AD528" i="66" s="1"/>
  <c r="Z528" i="66"/>
  <c r="L527" i="66"/>
  <c r="AG527" i="66" s="1"/>
  <c r="K527" i="66"/>
  <c r="AF527" i="66" s="1"/>
  <c r="J527" i="66"/>
  <c r="AE527" i="66" s="1"/>
  <c r="I527" i="66"/>
  <c r="AD527" i="66" s="1"/>
  <c r="G527" i="66"/>
  <c r="AC527" i="66" s="1"/>
  <c r="F527" i="66"/>
  <c r="E527" i="66"/>
  <c r="F525" i="66"/>
  <c r="M523" i="66"/>
  <c r="E523" i="66"/>
  <c r="R523" i="66" s="1"/>
  <c r="R522" i="66"/>
  <c r="E514" i="66"/>
  <c r="E513" i="66"/>
  <c r="AB511" i="66"/>
  <c r="AI515" i="66" s="1"/>
  <c r="AI516" i="66" s="1"/>
  <c r="AI517" i="66" s="1"/>
  <c r="AI518" i="66" s="1"/>
  <c r="AI519" i="66" s="1"/>
  <c r="Z511" i="66"/>
  <c r="AB510" i="66"/>
  <c r="AC510" i="66" s="1"/>
  <c r="AD510" i="66" s="1"/>
  <c r="Z510" i="66"/>
  <c r="AB509" i="66"/>
  <c r="AC509" i="66" s="1"/>
  <c r="AD509" i="66" s="1"/>
  <c r="Z509" i="66"/>
  <c r="L508" i="66"/>
  <c r="AG508" i="66" s="1"/>
  <c r="K508" i="66"/>
  <c r="AF508" i="66" s="1"/>
  <c r="J508" i="66"/>
  <c r="AE508" i="66" s="1"/>
  <c r="I508" i="66"/>
  <c r="AD508" i="66" s="1"/>
  <c r="G508" i="66"/>
  <c r="AC508" i="66" s="1"/>
  <c r="F508" i="66"/>
  <c r="E508" i="66"/>
  <c r="F506" i="66"/>
  <c r="M504" i="66"/>
  <c r="E504" i="66"/>
  <c r="R504" i="66" s="1"/>
  <c r="R503" i="66"/>
  <c r="E495" i="66"/>
  <c r="E494" i="66"/>
  <c r="AB492" i="66"/>
  <c r="AI496" i="66" s="1"/>
  <c r="AI497" i="66" s="1"/>
  <c r="AI498" i="66" s="1"/>
  <c r="AI499" i="66" s="1"/>
  <c r="AI500" i="66" s="1"/>
  <c r="Z492" i="66"/>
  <c r="AB491" i="66"/>
  <c r="AC491" i="66" s="1"/>
  <c r="AD491" i="66" s="1"/>
  <c r="Z491" i="66"/>
  <c r="AB490" i="66"/>
  <c r="AC490" i="66" s="1"/>
  <c r="AD490" i="66" s="1"/>
  <c r="Z490" i="66"/>
  <c r="L489" i="66"/>
  <c r="AG489" i="66" s="1"/>
  <c r="K489" i="66"/>
  <c r="AF489" i="66" s="1"/>
  <c r="J489" i="66"/>
  <c r="AE489" i="66" s="1"/>
  <c r="I489" i="66"/>
  <c r="AD489" i="66" s="1"/>
  <c r="G489" i="66"/>
  <c r="AC489" i="66" s="1"/>
  <c r="F489" i="66"/>
  <c r="E489" i="66"/>
  <c r="F487" i="66"/>
  <c r="M485" i="66"/>
  <c r="E485" i="66"/>
  <c r="R485" i="66" s="1"/>
  <c r="R484" i="66"/>
  <c r="E476" i="66"/>
  <c r="E475" i="66"/>
  <c r="AB473" i="66"/>
  <c r="AI477" i="66" s="1"/>
  <c r="AI478" i="66" s="1"/>
  <c r="AI479" i="66" s="1"/>
  <c r="AI480" i="66" s="1"/>
  <c r="AI481" i="66" s="1"/>
  <c r="Z473" i="66"/>
  <c r="AB472" i="66"/>
  <c r="AC472" i="66" s="1"/>
  <c r="AD472" i="66" s="1"/>
  <c r="Z472" i="66"/>
  <c r="AB471" i="66"/>
  <c r="AC471" i="66" s="1"/>
  <c r="AD471" i="66" s="1"/>
  <c r="Z471" i="66"/>
  <c r="L470" i="66"/>
  <c r="AG470" i="66" s="1"/>
  <c r="K470" i="66"/>
  <c r="AF470" i="66" s="1"/>
  <c r="J470" i="66"/>
  <c r="AE470" i="66" s="1"/>
  <c r="I470" i="66"/>
  <c r="AD470" i="66" s="1"/>
  <c r="G470" i="66"/>
  <c r="AC470" i="66" s="1"/>
  <c r="F470" i="66"/>
  <c r="E470" i="66"/>
  <c r="F468" i="66"/>
  <c r="M466" i="66"/>
  <c r="E466" i="66"/>
  <c r="R466" i="66" s="1"/>
  <c r="R465" i="66"/>
  <c r="E457" i="66"/>
  <c r="E456" i="66"/>
  <c r="AB454" i="66"/>
  <c r="AI458" i="66" s="1"/>
  <c r="AI459" i="66" s="1"/>
  <c r="AI460" i="66" s="1"/>
  <c r="AI461" i="66" s="1"/>
  <c r="AI462" i="66" s="1"/>
  <c r="Z454" i="66"/>
  <c r="AB453" i="66"/>
  <c r="AC453" i="66" s="1"/>
  <c r="AD453" i="66" s="1"/>
  <c r="Z453" i="66"/>
  <c r="AB452" i="66"/>
  <c r="AC452" i="66" s="1"/>
  <c r="AD452" i="66" s="1"/>
  <c r="Z452" i="66"/>
  <c r="L451" i="66"/>
  <c r="AG451" i="66" s="1"/>
  <c r="K451" i="66"/>
  <c r="AF451" i="66" s="1"/>
  <c r="J451" i="66"/>
  <c r="AE451" i="66" s="1"/>
  <c r="I451" i="66"/>
  <c r="AD451" i="66" s="1"/>
  <c r="G451" i="66"/>
  <c r="AC451" i="66" s="1"/>
  <c r="F451" i="66"/>
  <c r="E451" i="66"/>
  <c r="F449" i="66"/>
  <c r="M447" i="66"/>
  <c r="E447" i="66"/>
  <c r="R447" i="66" s="1"/>
  <c r="R446" i="66"/>
  <c r="E438" i="66"/>
  <c r="E437" i="66"/>
  <c r="AB435" i="66"/>
  <c r="AI439" i="66" s="1"/>
  <c r="AI440" i="66" s="1"/>
  <c r="AI441" i="66" s="1"/>
  <c r="AI442" i="66" s="1"/>
  <c r="AI443" i="66" s="1"/>
  <c r="Z435" i="66"/>
  <c r="AB434" i="66"/>
  <c r="AC434" i="66" s="1"/>
  <c r="AD434" i="66" s="1"/>
  <c r="Z434" i="66"/>
  <c r="AC433" i="66"/>
  <c r="AD433" i="66" s="1"/>
  <c r="AB433" i="66"/>
  <c r="Z433" i="66"/>
  <c r="L432" i="66"/>
  <c r="AG432" i="66" s="1"/>
  <c r="K432" i="66"/>
  <c r="AF432" i="66" s="1"/>
  <c r="J432" i="66"/>
  <c r="AE432" i="66" s="1"/>
  <c r="I432" i="66"/>
  <c r="AD432" i="66" s="1"/>
  <c r="G432" i="66"/>
  <c r="AC432" i="66" s="1"/>
  <c r="F432" i="66"/>
  <c r="E432" i="66"/>
  <c r="F430" i="66"/>
  <c r="M428" i="66"/>
  <c r="E428" i="66"/>
  <c r="R428" i="66" s="1"/>
  <c r="R427" i="66"/>
  <c r="E419" i="66"/>
  <c r="E418" i="66"/>
  <c r="AB416" i="66"/>
  <c r="AI420" i="66" s="1"/>
  <c r="AI421" i="66" s="1"/>
  <c r="AI422" i="66" s="1"/>
  <c r="AI423" i="66" s="1"/>
  <c r="AI424" i="66" s="1"/>
  <c r="Z416" i="66"/>
  <c r="AB415" i="66"/>
  <c r="AC415" i="66" s="1"/>
  <c r="AD415" i="66" s="1"/>
  <c r="Z415" i="66"/>
  <c r="AB414" i="66"/>
  <c r="AC414" i="66" s="1"/>
  <c r="AD414" i="66" s="1"/>
  <c r="Z414" i="66"/>
  <c r="L413" i="66"/>
  <c r="AG413" i="66" s="1"/>
  <c r="K413" i="66"/>
  <c r="AF413" i="66" s="1"/>
  <c r="J413" i="66"/>
  <c r="AE413" i="66" s="1"/>
  <c r="I413" i="66"/>
  <c r="AD413" i="66" s="1"/>
  <c r="G413" i="66"/>
  <c r="AC413" i="66" s="1"/>
  <c r="F413" i="66"/>
  <c r="E413" i="66"/>
  <c r="F411" i="66"/>
  <c r="M409" i="66"/>
  <c r="E409" i="66"/>
  <c r="R409" i="66" s="1"/>
  <c r="R408" i="66"/>
  <c r="E400" i="66"/>
  <c r="E399" i="66"/>
  <c r="AB397" i="66"/>
  <c r="AI401" i="66" s="1"/>
  <c r="AI402" i="66" s="1"/>
  <c r="AI403" i="66" s="1"/>
  <c r="AI404" i="66" s="1"/>
  <c r="AI405" i="66" s="1"/>
  <c r="Z397" i="66"/>
  <c r="AB396" i="66"/>
  <c r="AC396" i="66" s="1"/>
  <c r="AD396" i="66" s="1"/>
  <c r="Z396" i="66"/>
  <c r="AB395" i="66"/>
  <c r="AC395" i="66" s="1"/>
  <c r="AD395" i="66" s="1"/>
  <c r="Z395" i="66"/>
  <c r="L394" i="66"/>
  <c r="AG394" i="66" s="1"/>
  <c r="K394" i="66"/>
  <c r="AF394" i="66" s="1"/>
  <c r="J394" i="66"/>
  <c r="AE394" i="66" s="1"/>
  <c r="I394" i="66"/>
  <c r="AD394" i="66" s="1"/>
  <c r="G394" i="66"/>
  <c r="AC394" i="66" s="1"/>
  <c r="F394" i="66"/>
  <c r="E394" i="66"/>
  <c r="F392" i="66"/>
  <c r="M390" i="66"/>
  <c r="E390" i="66"/>
  <c r="R390" i="66" s="1"/>
  <c r="R389" i="66"/>
  <c r="E381" i="66"/>
  <c r="E380" i="66"/>
  <c r="AB378" i="66"/>
  <c r="AI382" i="66" s="1"/>
  <c r="AI383" i="66" s="1"/>
  <c r="AI384" i="66" s="1"/>
  <c r="AI385" i="66" s="1"/>
  <c r="AI386" i="66" s="1"/>
  <c r="Z378" i="66"/>
  <c r="AB377" i="66"/>
  <c r="AC377" i="66" s="1"/>
  <c r="AD377" i="66" s="1"/>
  <c r="Z377" i="66"/>
  <c r="AB376" i="66"/>
  <c r="AC376" i="66" s="1"/>
  <c r="AD376" i="66" s="1"/>
  <c r="Z376" i="66"/>
  <c r="L375" i="66"/>
  <c r="AG375" i="66" s="1"/>
  <c r="K375" i="66"/>
  <c r="AF375" i="66" s="1"/>
  <c r="J375" i="66"/>
  <c r="AE375" i="66" s="1"/>
  <c r="I375" i="66"/>
  <c r="AD375" i="66" s="1"/>
  <c r="G375" i="66"/>
  <c r="AC375" i="66" s="1"/>
  <c r="F375" i="66"/>
  <c r="E375" i="66"/>
  <c r="F373" i="66"/>
  <c r="M371" i="66"/>
  <c r="E371" i="66"/>
  <c r="R371" i="66" s="1"/>
  <c r="R370" i="66"/>
  <c r="E362" i="66"/>
  <c r="E361" i="66"/>
  <c r="AB359" i="66"/>
  <c r="AI363" i="66" s="1"/>
  <c r="AI364" i="66" s="1"/>
  <c r="AI365" i="66" s="1"/>
  <c r="AI366" i="66" s="1"/>
  <c r="AI367" i="66" s="1"/>
  <c r="Z359" i="66"/>
  <c r="AB358" i="66"/>
  <c r="AC358" i="66" s="1"/>
  <c r="AD358" i="66" s="1"/>
  <c r="Z358" i="66"/>
  <c r="AB357" i="66"/>
  <c r="AC357" i="66" s="1"/>
  <c r="AD357" i="66" s="1"/>
  <c r="Z357" i="66"/>
  <c r="L356" i="66"/>
  <c r="AG356" i="66" s="1"/>
  <c r="K356" i="66"/>
  <c r="AF356" i="66" s="1"/>
  <c r="J356" i="66"/>
  <c r="AE356" i="66" s="1"/>
  <c r="I356" i="66"/>
  <c r="AD356" i="66" s="1"/>
  <c r="G356" i="66"/>
  <c r="AC356" i="66" s="1"/>
  <c r="F356" i="66"/>
  <c r="E356" i="66"/>
  <c r="F354" i="66"/>
  <c r="M352" i="66"/>
  <c r="E352" i="66"/>
  <c r="R352" i="66" s="1"/>
  <c r="R351" i="66"/>
  <c r="E343" i="66"/>
  <c r="E342" i="66"/>
  <c r="AB340" i="66"/>
  <c r="AI344" i="66" s="1"/>
  <c r="AI345" i="66" s="1"/>
  <c r="AI346" i="66" s="1"/>
  <c r="AI347" i="66" s="1"/>
  <c r="AI348" i="66" s="1"/>
  <c r="Z340" i="66"/>
  <c r="AB339" i="66"/>
  <c r="AC339" i="66" s="1"/>
  <c r="AD339" i="66" s="1"/>
  <c r="Z339" i="66"/>
  <c r="AB338" i="66"/>
  <c r="AC338" i="66" s="1"/>
  <c r="AD338" i="66" s="1"/>
  <c r="Z338" i="66"/>
  <c r="L337" i="66"/>
  <c r="AG337" i="66" s="1"/>
  <c r="K337" i="66"/>
  <c r="AF337" i="66" s="1"/>
  <c r="J337" i="66"/>
  <c r="AE337" i="66" s="1"/>
  <c r="I337" i="66"/>
  <c r="AD337" i="66" s="1"/>
  <c r="G337" i="66"/>
  <c r="AC337" i="66" s="1"/>
  <c r="F337" i="66"/>
  <c r="E337" i="66"/>
  <c r="F335" i="66"/>
  <c r="M333" i="66"/>
  <c r="E333" i="66"/>
  <c r="R333" i="66" s="1"/>
  <c r="R332" i="66"/>
  <c r="E324" i="66"/>
  <c r="E323" i="66"/>
  <c r="AB321" i="66"/>
  <c r="AI325" i="66" s="1"/>
  <c r="AI326" i="66" s="1"/>
  <c r="AI327" i="66" s="1"/>
  <c r="AI328" i="66" s="1"/>
  <c r="AI329" i="66" s="1"/>
  <c r="Z321" i="66"/>
  <c r="AB320" i="66"/>
  <c r="AC320" i="66" s="1"/>
  <c r="AD320" i="66" s="1"/>
  <c r="Z320" i="66"/>
  <c r="AB319" i="66"/>
  <c r="AC319" i="66" s="1"/>
  <c r="AD319" i="66" s="1"/>
  <c r="Z319" i="66"/>
  <c r="L318" i="66"/>
  <c r="AG318" i="66" s="1"/>
  <c r="K318" i="66"/>
  <c r="AF318" i="66" s="1"/>
  <c r="J318" i="66"/>
  <c r="AE318" i="66" s="1"/>
  <c r="I318" i="66"/>
  <c r="AD318" i="66" s="1"/>
  <c r="G318" i="66"/>
  <c r="AC318" i="66" s="1"/>
  <c r="F318" i="66"/>
  <c r="E318" i="66"/>
  <c r="F316" i="66"/>
  <c r="M314" i="66"/>
  <c r="E314" i="66"/>
  <c r="R314" i="66" s="1"/>
  <c r="R313" i="66"/>
  <c r="E305" i="66"/>
  <c r="E304" i="66"/>
  <c r="AB302" i="66"/>
  <c r="AI306" i="66" s="1"/>
  <c r="AI307" i="66" s="1"/>
  <c r="AI308" i="66" s="1"/>
  <c r="AI309" i="66" s="1"/>
  <c r="AI310" i="66" s="1"/>
  <c r="Z302" i="66"/>
  <c r="AB301" i="66"/>
  <c r="AC301" i="66" s="1"/>
  <c r="AD301" i="66" s="1"/>
  <c r="Z301" i="66"/>
  <c r="AB300" i="66"/>
  <c r="AC300" i="66" s="1"/>
  <c r="AD300" i="66" s="1"/>
  <c r="Z300" i="66"/>
  <c r="L299" i="66"/>
  <c r="AG299" i="66" s="1"/>
  <c r="K299" i="66"/>
  <c r="AF299" i="66" s="1"/>
  <c r="J299" i="66"/>
  <c r="AE299" i="66" s="1"/>
  <c r="I299" i="66"/>
  <c r="AD299" i="66" s="1"/>
  <c r="G299" i="66"/>
  <c r="AC299" i="66" s="1"/>
  <c r="F299" i="66"/>
  <c r="E299" i="66"/>
  <c r="F297" i="66"/>
  <c r="M295" i="66"/>
  <c r="E295" i="66"/>
  <c r="R295" i="66" s="1"/>
  <c r="R294" i="66"/>
  <c r="E286" i="66"/>
  <c r="E285" i="66"/>
  <c r="AB283" i="66"/>
  <c r="AI287" i="66" s="1"/>
  <c r="AI288" i="66" s="1"/>
  <c r="AI289" i="66" s="1"/>
  <c r="AI290" i="66" s="1"/>
  <c r="AI291" i="66" s="1"/>
  <c r="Z283" i="66"/>
  <c r="AB282" i="66"/>
  <c r="AC282" i="66" s="1"/>
  <c r="AD282" i="66" s="1"/>
  <c r="Z282" i="66"/>
  <c r="AB281" i="66"/>
  <c r="AC281" i="66" s="1"/>
  <c r="AD281" i="66" s="1"/>
  <c r="Z281" i="66"/>
  <c r="L280" i="66"/>
  <c r="AG280" i="66" s="1"/>
  <c r="K280" i="66"/>
  <c r="AF280" i="66" s="1"/>
  <c r="J280" i="66"/>
  <c r="AE280" i="66" s="1"/>
  <c r="I280" i="66"/>
  <c r="AD280" i="66" s="1"/>
  <c r="G280" i="66"/>
  <c r="AC280" i="66" s="1"/>
  <c r="F280" i="66"/>
  <c r="E280" i="66"/>
  <c r="F278" i="66"/>
  <c r="M276" i="66"/>
  <c r="E276" i="66"/>
  <c r="R276" i="66" s="1"/>
  <c r="R275" i="66"/>
  <c r="E267" i="66"/>
  <c r="E266" i="66"/>
  <c r="AB264" i="66"/>
  <c r="AI268" i="66" s="1"/>
  <c r="AI269" i="66" s="1"/>
  <c r="AI270" i="66" s="1"/>
  <c r="AI271" i="66" s="1"/>
  <c r="AI272" i="66" s="1"/>
  <c r="Z264" i="66"/>
  <c r="AB263" i="66"/>
  <c r="AC263" i="66" s="1"/>
  <c r="AD263" i="66" s="1"/>
  <c r="Z263" i="66"/>
  <c r="AC262" i="66"/>
  <c r="AD262" i="66" s="1"/>
  <c r="AB262" i="66"/>
  <c r="Z262" i="66"/>
  <c r="L261" i="66"/>
  <c r="AG261" i="66" s="1"/>
  <c r="K261" i="66"/>
  <c r="AF261" i="66" s="1"/>
  <c r="J261" i="66"/>
  <c r="AE261" i="66" s="1"/>
  <c r="I261" i="66"/>
  <c r="AD261" i="66" s="1"/>
  <c r="G261" i="66"/>
  <c r="AC261" i="66" s="1"/>
  <c r="F261" i="66"/>
  <c r="E261" i="66"/>
  <c r="F259" i="66"/>
  <c r="M257" i="66"/>
  <c r="E257" i="66"/>
  <c r="R257" i="66" s="1"/>
  <c r="R256" i="66"/>
  <c r="E248" i="66"/>
  <c r="E247" i="66"/>
  <c r="AB245" i="66"/>
  <c r="AI249" i="66" s="1"/>
  <c r="AI250" i="66" s="1"/>
  <c r="AI251" i="66" s="1"/>
  <c r="AI252" i="66" s="1"/>
  <c r="AI253" i="66" s="1"/>
  <c r="Z245" i="66"/>
  <c r="AB244" i="66"/>
  <c r="AC244" i="66" s="1"/>
  <c r="AD244" i="66" s="1"/>
  <c r="Z244" i="66"/>
  <c r="AB243" i="66"/>
  <c r="AC243" i="66" s="1"/>
  <c r="AD243" i="66" s="1"/>
  <c r="Z243" i="66"/>
  <c r="L242" i="66"/>
  <c r="AG242" i="66" s="1"/>
  <c r="K242" i="66"/>
  <c r="AF242" i="66" s="1"/>
  <c r="J242" i="66"/>
  <c r="AE242" i="66" s="1"/>
  <c r="I242" i="66"/>
  <c r="AD242" i="66" s="1"/>
  <c r="G242" i="66"/>
  <c r="AC242" i="66" s="1"/>
  <c r="F242" i="66"/>
  <c r="E242" i="66"/>
  <c r="F240" i="66"/>
  <c r="M238" i="66"/>
  <c r="E238" i="66"/>
  <c r="R238" i="66" s="1"/>
  <c r="R237" i="66"/>
  <c r="E229" i="66"/>
  <c r="E228" i="66"/>
  <c r="AB226" i="66"/>
  <c r="AI230" i="66" s="1"/>
  <c r="AI231" i="66" s="1"/>
  <c r="AI232" i="66" s="1"/>
  <c r="AI233" i="66" s="1"/>
  <c r="AI234" i="66" s="1"/>
  <c r="Z226" i="66"/>
  <c r="AB225" i="66"/>
  <c r="AC225" i="66" s="1"/>
  <c r="AD225" i="66" s="1"/>
  <c r="Z225" i="66"/>
  <c r="AB224" i="66"/>
  <c r="AC224" i="66" s="1"/>
  <c r="AD224" i="66" s="1"/>
  <c r="Z224" i="66"/>
  <c r="L223" i="66"/>
  <c r="AG223" i="66" s="1"/>
  <c r="K223" i="66"/>
  <c r="AF223" i="66" s="1"/>
  <c r="J223" i="66"/>
  <c r="AE223" i="66" s="1"/>
  <c r="I223" i="66"/>
  <c r="AD223" i="66" s="1"/>
  <c r="G223" i="66"/>
  <c r="AC223" i="66" s="1"/>
  <c r="F223" i="66"/>
  <c r="E223" i="66"/>
  <c r="F221" i="66"/>
  <c r="M219" i="66"/>
  <c r="E219" i="66"/>
  <c r="R219" i="66" s="1"/>
  <c r="R218" i="66"/>
  <c r="E210" i="66"/>
  <c r="E209" i="66"/>
  <c r="AB207" i="66"/>
  <c r="AI211" i="66" s="1"/>
  <c r="AI212" i="66" s="1"/>
  <c r="AI213" i="66" s="1"/>
  <c r="AI214" i="66" s="1"/>
  <c r="AI215" i="66" s="1"/>
  <c r="Z207" i="66"/>
  <c r="AB206" i="66"/>
  <c r="AC206" i="66" s="1"/>
  <c r="AD206" i="66" s="1"/>
  <c r="Z206" i="66"/>
  <c r="AB205" i="66"/>
  <c r="AC205" i="66" s="1"/>
  <c r="AD205" i="66" s="1"/>
  <c r="Z205" i="66"/>
  <c r="L204" i="66"/>
  <c r="AG204" i="66" s="1"/>
  <c r="K204" i="66"/>
  <c r="AF204" i="66" s="1"/>
  <c r="J204" i="66"/>
  <c r="AE204" i="66" s="1"/>
  <c r="I204" i="66"/>
  <c r="AD204" i="66" s="1"/>
  <c r="G204" i="66"/>
  <c r="AC204" i="66" s="1"/>
  <c r="F204" i="66"/>
  <c r="E204" i="66"/>
  <c r="F202" i="66"/>
  <c r="M200" i="66"/>
  <c r="E200" i="66"/>
  <c r="S200" i="66" s="1"/>
  <c r="R199" i="66"/>
  <c r="E191" i="66"/>
  <c r="E190" i="66"/>
  <c r="AB188" i="66"/>
  <c r="AI192" i="66" s="1"/>
  <c r="AI193" i="66" s="1"/>
  <c r="AI194" i="66" s="1"/>
  <c r="AI195" i="66" s="1"/>
  <c r="AI196" i="66" s="1"/>
  <c r="Z188" i="66"/>
  <c r="AB187" i="66"/>
  <c r="AC187" i="66" s="1"/>
  <c r="AD187" i="66" s="1"/>
  <c r="Z187" i="66"/>
  <c r="AB186" i="66"/>
  <c r="AC186" i="66" s="1"/>
  <c r="AD186" i="66" s="1"/>
  <c r="Z186" i="66"/>
  <c r="L185" i="66"/>
  <c r="AG185" i="66" s="1"/>
  <c r="K185" i="66"/>
  <c r="AF185" i="66" s="1"/>
  <c r="J185" i="66"/>
  <c r="AE185" i="66" s="1"/>
  <c r="I185" i="66"/>
  <c r="AD185" i="66" s="1"/>
  <c r="G185" i="66"/>
  <c r="AC185" i="66" s="1"/>
  <c r="F185" i="66"/>
  <c r="E185" i="66"/>
  <c r="F183" i="66"/>
  <c r="M181" i="66"/>
  <c r="E181" i="66"/>
  <c r="R181" i="66" s="1"/>
  <c r="R180" i="66"/>
  <c r="E172" i="66"/>
  <c r="E171" i="66"/>
  <c r="AB169" i="66"/>
  <c r="AI173" i="66" s="1"/>
  <c r="AI174" i="66" s="1"/>
  <c r="AI175" i="66" s="1"/>
  <c r="AI176" i="66" s="1"/>
  <c r="AI177" i="66" s="1"/>
  <c r="Z169" i="66"/>
  <c r="AB168" i="66"/>
  <c r="AC168" i="66" s="1"/>
  <c r="AD168" i="66" s="1"/>
  <c r="Z168" i="66"/>
  <c r="AB167" i="66"/>
  <c r="AC167" i="66" s="1"/>
  <c r="AD167" i="66" s="1"/>
  <c r="Z167" i="66"/>
  <c r="L166" i="66"/>
  <c r="AG166" i="66" s="1"/>
  <c r="K166" i="66"/>
  <c r="AF166" i="66" s="1"/>
  <c r="J166" i="66"/>
  <c r="AE166" i="66" s="1"/>
  <c r="I166" i="66"/>
  <c r="AD166" i="66" s="1"/>
  <c r="G166" i="66"/>
  <c r="AC166" i="66" s="1"/>
  <c r="F166" i="66"/>
  <c r="E166" i="66"/>
  <c r="F164" i="66"/>
  <c r="M162" i="66"/>
  <c r="E162" i="66"/>
  <c r="R162" i="66" s="1"/>
  <c r="R161" i="66"/>
  <c r="E153" i="66"/>
  <c r="E152" i="66"/>
  <c r="AB150" i="66"/>
  <c r="AI154" i="66" s="1"/>
  <c r="AI155" i="66" s="1"/>
  <c r="AI156" i="66" s="1"/>
  <c r="AI157" i="66" s="1"/>
  <c r="AI158" i="66" s="1"/>
  <c r="Z150" i="66"/>
  <c r="AB149" i="66"/>
  <c r="AC149" i="66" s="1"/>
  <c r="AD149" i="66" s="1"/>
  <c r="Z149" i="66"/>
  <c r="AB148" i="66"/>
  <c r="AC148" i="66" s="1"/>
  <c r="AD148" i="66" s="1"/>
  <c r="Z148" i="66"/>
  <c r="L147" i="66"/>
  <c r="AG147" i="66" s="1"/>
  <c r="K147" i="66"/>
  <c r="AF147" i="66" s="1"/>
  <c r="J147" i="66"/>
  <c r="AE147" i="66" s="1"/>
  <c r="I147" i="66"/>
  <c r="AD147" i="66" s="1"/>
  <c r="G147" i="66"/>
  <c r="AC147" i="66" s="1"/>
  <c r="F147" i="66"/>
  <c r="E147" i="66"/>
  <c r="F145" i="66"/>
  <c r="M143" i="66"/>
  <c r="E143" i="66"/>
  <c r="R143" i="66" s="1"/>
  <c r="R142" i="66"/>
  <c r="E134" i="66"/>
  <c r="E133" i="66"/>
  <c r="AB131" i="66"/>
  <c r="AI135" i="66" s="1"/>
  <c r="AI136" i="66" s="1"/>
  <c r="AI137" i="66" s="1"/>
  <c r="AI138" i="66" s="1"/>
  <c r="AI139" i="66" s="1"/>
  <c r="Z131" i="66"/>
  <c r="AB130" i="66"/>
  <c r="AC130" i="66" s="1"/>
  <c r="AD130" i="66" s="1"/>
  <c r="Z130" i="66"/>
  <c r="AB129" i="66"/>
  <c r="AC129" i="66" s="1"/>
  <c r="AD129" i="66" s="1"/>
  <c r="Z129" i="66"/>
  <c r="L128" i="66"/>
  <c r="AG128" i="66" s="1"/>
  <c r="K128" i="66"/>
  <c r="AF128" i="66" s="1"/>
  <c r="J128" i="66"/>
  <c r="AE128" i="66" s="1"/>
  <c r="I128" i="66"/>
  <c r="AD128" i="66" s="1"/>
  <c r="G128" i="66"/>
  <c r="AC128" i="66" s="1"/>
  <c r="F128" i="66"/>
  <c r="E128" i="66"/>
  <c r="F126" i="66"/>
  <c r="M124" i="66"/>
  <c r="E124" i="66"/>
  <c r="R124" i="66" s="1"/>
  <c r="R123" i="66"/>
  <c r="E115" i="66"/>
  <c r="E114" i="66"/>
  <c r="AB112" i="66"/>
  <c r="AI116" i="66" s="1"/>
  <c r="AI117" i="66" s="1"/>
  <c r="AI118" i="66" s="1"/>
  <c r="AI119" i="66" s="1"/>
  <c r="AI120" i="66" s="1"/>
  <c r="Z112" i="66"/>
  <c r="AB111" i="66"/>
  <c r="AC111" i="66" s="1"/>
  <c r="AD111" i="66" s="1"/>
  <c r="Z111" i="66"/>
  <c r="AB110" i="66"/>
  <c r="AC110" i="66" s="1"/>
  <c r="AD110" i="66" s="1"/>
  <c r="Z110" i="66"/>
  <c r="L109" i="66"/>
  <c r="AG109" i="66" s="1"/>
  <c r="K109" i="66"/>
  <c r="AF109" i="66" s="1"/>
  <c r="J109" i="66"/>
  <c r="AE109" i="66" s="1"/>
  <c r="I109" i="66"/>
  <c r="AD109" i="66" s="1"/>
  <c r="G109" i="66"/>
  <c r="AC109" i="66" s="1"/>
  <c r="F109" i="66"/>
  <c r="E109" i="66"/>
  <c r="F107" i="66"/>
  <c r="M105" i="66"/>
  <c r="E105" i="66"/>
  <c r="R105" i="66" s="1"/>
  <c r="R104" i="66"/>
  <c r="E96" i="66"/>
  <c r="E95" i="66"/>
  <c r="AB93" i="66"/>
  <c r="AI97" i="66" s="1"/>
  <c r="AI98" i="66" s="1"/>
  <c r="AI99" i="66" s="1"/>
  <c r="AI100" i="66" s="1"/>
  <c r="AI101" i="66" s="1"/>
  <c r="Z93" i="66"/>
  <c r="AB92" i="66"/>
  <c r="AC92" i="66" s="1"/>
  <c r="AD92" i="66" s="1"/>
  <c r="Z92" i="66"/>
  <c r="AB91" i="66"/>
  <c r="AC91" i="66" s="1"/>
  <c r="AD91" i="66" s="1"/>
  <c r="Z91" i="66"/>
  <c r="L90" i="66"/>
  <c r="AG90" i="66" s="1"/>
  <c r="K90" i="66"/>
  <c r="AF90" i="66" s="1"/>
  <c r="J90" i="66"/>
  <c r="AE90" i="66" s="1"/>
  <c r="I90" i="66"/>
  <c r="AD90" i="66" s="1"/>
  <c r="G90" i="66"/>
  <c r="AC90" i="66" s="1"/>
  <c r="F90" i="66"/>
  <c r="E90" i="66"/>
  <c r="F88" i="66"/>
  <c r="M86" i="66"/>
  <c r="E86" i="66"/>
  <c r="R86" i="66" s="1"/>
  <c r="R85" i="66"/>
  <c r="E77" i="66"/>
  <c r="E76" i="66"/>
  <c r="AB74" i="66"/>
  <c r="AI78" i="66" s="1"/>
  <c r="AI79" i="66" s="1"/>
  <c r="AI80" i="66" s="1"/>
  <c r="AI81" i="66" s="1"/>
  <c r="AI82" i="66" s="1"/>
  <c r="Z74" i="66"/>
  <c r="AB73" i="66"/>
  <c r="AC73" i="66" s="1"/>
  <c r="AD73" i="66" s="1"/>
  <c r="Z73" i="66"/>
  <c r="AB72" i="66"/>
  <c r="AC72" i="66" s="1"/>
  <c r="AD72" i="66" s="1"/>
  <c r="Z72" i="66"/>
  <c r="L71" i="66"/>
  <c r="AG71" i="66" s="1"/>
  <c r="K71" i="66"/>
  <c r="AF71" i="66" s="1"/>
  <c r="J71" i="66"/>
  <c r="AE71" i="66" s="1"/>
  <c r="I71" i="66"/>
  <c r="AD71" i="66" s="1"/>
  <c r="G71" i="66"/>
  <c r="AC71" i="66" s="1"/>
  <c r="F71" i="66"/>
  <c r="E71" i="66"/>
  <c r="F69" i="66"/>
  <c r="M67" i="66"/>
  <c r="E67" i="66"/>
  <c r="R67" i="66" s="1"/>
  <c r="R66" i="66"/>
  <c r="C66" i="66"/>
  <c r="AB55" i="66"/>
  <c r="AI59" i="66" s="1"/>
  <c r="AI60" i="66" s="1"/>
  <c r="AI61" i="66" s="1"/>
  <c r="AI62" i="66" s="1"/>
  <c r="AI63" i="66" s="1"/>
  <c r="Z55" i="66"/>
  <c r="AB54" i="66"/>
  <c r="AC54" i="66" s="1"/>
  <c r="AD54" i="66" s="1"/>
  <c r="Z54" i="66"/>
  <c r="AB53" i="66"/>
  <c r="AC53" i="66" s="1"/>
  <c r="AD53" i="66" s="1"/>
  <c r="Z53" i="66"/>
  <c r="R47" i="66"/>
  <c r="E48" i="66" s="1"/>
  <c r="M47" i="66" s="1"/>
  <c r="P825" i="52"/>
  <c r="D819" i="52"/>
  <c r="D820" i="52" s="1"/>
  <c r="D821" i="52" s="1"/>
  <c r="D822" i="52" s="1"/>
  <c r="D823" i="52" s="1"/>
  <c r="D824" i="52" s="1"/>
  <c r="D825" i="52" s="1"/>
  <c r="C819" i="52"/>
  <c r="Q818" i="52"/>
  <c r="S818" i="52" s="1"/>
  <c r="Q819" i="52" l="1"/>
  <c r="S819" i="52" s="1"/>
  <c r="AC112" i="66"/>
  <c r="AD112" i="66" s="1"/>
  <c r="AC378" i="66"/>
  <c r="AD378" i="66" s="1"/>
  <c r="AC454" i="66"/>
  <c r="AD454" i="66" s="1"/>
  <c r="AC93" i="66"/>
  <c r="AD93" i="66" s="1"/>
  <c r="S523" i="66"/>
  <c r="M237" i="66"/>
  <c r="R205" i="66"/>
  <c r="R206" i="66" s="1"/>
  <c r="R433" i="66"/>
  <c r="R434" i="66" s="1"/>
  <c r="R435" i="66" s="1"/>
  <c r="R300" i="66"/>
  <c r="R301" i="66" s="1"/>
  <c r="M389" i="66"/>
  <c r="S162" i="66"/>
  <c r="M427" i="66"/>
  <c r="R452" i="66"/>
  <c r="R453" i="66" s="1"/>
  <c r="R454" i="66" s="1"/>
  <c r="R395" i="66"/>
  <c r="R396" i="66" s="1"/>
  <c r="R397" i="66" s="1"/>
  <c r="R72" i="66"/>
  <c r="R73" i="66" s="1"/>
  <c r="R74" i="66" s="1"/>
  <c r="S409" i="66"/>
  <c r="S314" i="66"/>
  <c r="S542" i="66"/>
  <c r="M66" i="66"/>
  <c r="R91" i="66"/>
  <c r="R92" i="66" s="1"/>
  <c r="R93" i="66" s="1"/>
  <c r="R200" i="66"/>
  <c r="S257" i="66"/>
  <c r="S428" i="66"/>
  <c r="M218" i="66"/>
  <c r="S390" i="66"/>
  <c r="S143" i="66"/>
  <c r="R243" i="66"/>
  <c r="R244" i="66" s="1"/>
  <c r="R245" i="66" s="1"/>
  <c r="R376" i="66"/>
  <c r="R377" i="66" s="1"/>
  <c r="R378" i="66" s="1"/>
  <c r="R414" i="66"/>
  <c r="R415" i="66" s="1"/>
  <c r="R416" i="66" s="1"/>
  <c r="S504" i="66"/>
  <c r="R319" i="66"/>
  <c r="R320" i="66" s="1"/>
  <c r="R321" i="66" s="1"/>
  <c r="M408" i="66"/>
  <c r="M123" i="66"/>
  <c r="R129" i="66"/>
  <c r="R130" i="66" s="1"/>
  <c r="R131" i="66" s="1"/>
  <c r="R338" i="66"/>
  <c r="R339" i="66" s="1"/>
  <c r="R340" i="66" s="1"/>
  <c r="R490" i="66"/>
  <c r="R491" i="66" s="1"/>
  <c r="R492" i="66" s="1"/>
  <c r="M104" i="66"/>
  <c r="R110" i="66"/>
  <c r="R111" i="66" s="1"/>
  <c r="R112" i="66" s="1"/>
  <c r="M370" i="66"/>
  <c r="M465" i="66"/>
  <c r="R471" i="66"/>
  <c r="R472" i="66" s="1"/>
  <c r="R473" i="66" s="1"/>
  <c r="S561" i="66"/>
  <c r="R585" i="66"/>
  <c r="R586" i="66" s="1"/>
  <c r="R587" i="66" s="1"/>
  <c r="R357" i="66"/>
  <c r="R358" i="66" s="1"/>
  <c r="R359" i="66" s="1"/>
  <c r="S580" i="66"/>
  <c r="S333" i="66"/>
  <c r="S352" i="66"/>
  <c r="S485" i="66"/>
  <c r="S124" i="66"/>
  <c r="S447" i="66"/>
  <c r="S86" i="66"/>
  <c r="S105" i="66"/>
  <c r="S371" i="66"/>
  <c r="S466" i="66"/>
  <c r="M275" i="66"/>
  <c r="R281" i="66"/>
  <c r="R282" i="66" s="1"/>
  <c r="R283" i="66" s="1"/>
  <c r="M256" i="66"/>
  <c r="R262" i="66"/>
  <c r="R263" i="66" s="1"/>
  <c r="R264" i="66" s="1"/>
  <c r="S67" i="66"/>
  <c r="M199" i="66"/>
  <c r="S295" i="66"/>
  <c r="R186" i="66"/>
  <c r="R187" i="66" s="1"/>
  <c r="R188" i="66" s="1"/>
  <c r="R224" i="66"/>
  <c r="R225" i="66" s="1"/>
  <c r="R226" i="66" s="1"/>
  <c r="S276" i="66"/>
  <c r="M161" i="66"/>
  <c r="R167" i="66"/>
  <c r="R168" i="66" s="1"/>
  <c r="R169" i="66" s="1"/>
  <c r="M579" i="66"/>
  <c r="M142" i="66"/>
  <c r="M503" i="66"/>
  <c r="R509" i="66"/>
  <c r="R510" i="66" s="1"/>
  <c r="R511" i="66" s="1"/>
  <c r="R528" i="66"/>
  <c r="R529" i="66" s="1"/>
  <c r="R530" i="66" s="1"/>
  <c r="R547" i="66"/>
  <c r="R548" i="66" s="1"/>
  <c r="R549" i="66" s="1"/>
  <c r="R566" i="66"/>
  <c r="R567" i="66" s="1"/>
  <c r="R568" i="66" s="1"/>
  <c r="R148" i="66"/>
  <c r="R149" i="66" s="1"/>
  <c r="S181" i="66"/>
  <c r="S219" i="66"/>
  <c r="S238" i="66"/>
  <c r="M351" i="66"/>
  <c r="M484" i="66"/>
  <c r="AF586" i="66"/>
  <c r="AG586" i="66" s="1"/>
  <c r="AE586" i="66"/>
  <c r="AF585" i="66"/>
  <c r="AG585" i="66" s="1"/>
  <c r="AE585" i="66"/>
  <c r="AC587" i="66"/>
  <c r="AD587" i="66" s="1"/>
  <c r="AF566" i="66"/>
  <c r="AG566" i="66" s="1"/>
  <c r="AE566" i="66"/>
  <c r="AF567" i="66"/>
  <c r="AG567" i="66" s="1"/>
  <c r="AE567" i="66"/>
  <c r="AC568" i="66"/>
  <c r="AD568" i="66" s="1"/>
  <c r="M560" i="66"/>
  <c r="AF547" i="66"/>
  <c r="AG547" i="66" s="1"/>
  <c r="AE547" i="66"/>
  <c r="AF548" i="66"/>
  <c r="AG548" i="66" s="1"/>
  <c r="AE548" i="66"/>
  <c r="AC549" i="66"/>
  <c r="AD549" i="66" s="1"/>
  <c r="M541" i="66"/>
  <c r="AF528" i="66"/>
  <c r="AG528" i="66" s="1"/>
  <c r="AE528" i="66"/>
  <c r="AF529" i="66"/>
  <c r="AG529" i="66" s="1"/>
  <c r="AE529" i="66"/>
  <c r="AC530" i="66"/>
  <c r="AD530" i="66" s="1"/>
  <c r="M522" i="66"/>
  <c r="AF509" i="66"/>
  <c r="AG509" i="66" s="1"/>
  <c r="AE509" i="66"/>
  <c r="AF510" i="66"/>
  <c r="AG510" i="66" s="1"/>
  <c r="AE510" i="66"/>
  <c r="AC511" i="66"/>
  <c r="AD511" i="66" s="1"/>
  <c r="AF490" i="66"/>
  <c r="AG490" i="66" s="1"/>
  <c r="AE490" i="66"/>
  <c r="AF491" i="66"/>
  <c r="AG491" i="66" s="1"/>
  <c r="AE491" i="66"/>
  <c r="AC492" i="66"/>
  <c r="AD492" i="66" s="1"/>
  <c r="AF471" i="66"/>
  <c r="AG471" i="66" s="1"/>
  <c r="AE471" i="66"/>
  <c r="AF472" i="66"/>
  <c r="AG472" i="66" s="1"/>
  <c r="AE472" i="66"/>
  <c r="AC473" i="66"/>
  <c r="AD473" i="66" s="1"/>
  <c r="AF453" i="66"/>
  <c r="AG453" i="66" s="1"/>
  <c r="AE453" i="66"/>
  <c r="AF454" i="66"/>
  <c r="AG454" i="66" s="1"/>
  <c r="AE454" i="66"/>
  <c r="AF452" i="66"/>
  <c r="AG452" i="66" s="1"/>
  <c r="AE452" i="66"/>
  <c r="M446" i="66"/>
  <c r="AF433" i="66"/>
  <c r="AG433" i="66" s="1"/>
  <c r="AE433" i="66"/>
  <c r="AF434" i="66"/>
  <c r="AG434" i="66" s="1"/>
  <c r="AE434" i="66"/>
  <c r="AC435" i="66"/>
  <c r="AD435" i="66" s="1"/>
  <c r="AF414" i="66"/>
  <c r="AG414" i="66" s="1"/>
  <c r="AE414" i="66"/>
  <c r="AF415" i="66"/>
  <c r="AG415" i="66" s="1"/>
  <c r="AE415" i="66"/>
  <c r="AC416" i="66"/>
  <c r="AD416" i="66" s="1"/>
  <c r="AF395" i="66"/>
  <c r="AG395" i="66" s="1"/>
  <c r="AE395" i="66"/>
  <c r="AF396" i="66"/>
  <c r="AG396" i="66" s="1"/>
  <c r="AE396" i="66"/>
  <c r="AC397" i="66"/>
  <c r="AD397" i="66" s="1"/>
  <c r="AF376" i="66"/>
  <c r="AG376" i="66" s="1"/>
  <c r="AE376" i="66"/>
  <c r="AF377" i="66"/>
  <c r="AG377" i="66" s="1"/>
  <c r="AE377" i="66"/>
  <c r="AF378" i="66"/>
  <c r="AG378" i="66" s="1"/>
  <c r="AE378" i="66"/>
  <c r="AF357" i="66"/>
  <c r="AG357" i="66" s="1"/>
  <c r="AE357" i="66"/>
  <c r="AF358" i="66"/>
  <c r="AG358" i="66" s="1"/>
  <c r="AE358" i="66"/>
  <c r="AC359" i="66"/>
  <c r="AD359" i="66" s="1"/>
  <c r="AF339" i="66"/>
  <c r="AG339" i="66" s="1"/>
  <c r="AE339" i="66"/>
  <c r="AF338" i="66"/>
  <c r="AG338" i="66" s="1"/>
  <c r="AE338" i="66"/>
  <c r="AC340" i="66"/>
  <c r="AD340" i="66" s="1"/>
  <c r="M332" i="66"/>
  <c r="AF320" i="66"/>
  <c r="AG320" i="66" s="1"/>
  <c r="AE320" i="66"/>
  <c r="AF319" i="66"/>
  <c r="AG319" i="66" s="1"/>
  <c r="AE319" i="66"/>
  <c r="AC321" i="66"/>
  <c r="AD321" i="66" s="1"/>
  <c r="M313" i="66"/>
  <c r="AF301" i="66"/>
  <c r="AG301" i="66" s="1"/>
  <c r="AE301" i="66"/>
  <c r="R302" i="66"/>
  <c r="AF300" i="66"/>
  <c r="AG300" i="66" s="1"/>
  <c r="AE300" i="66"/>
  <c r="AC302" i="66"/>
  <c r="AD302" i="66" s="1"/>
  <c r="M294" i="66"/>
  <c r="AF282" i="66"/>
  <c r="AG282" i="66" s="1"/>
  <c r="AE282" i="66"/>
  <c r="AF281" i="66"/>
  <c r="AG281" i="66" s="1"/>
  <c r="AE281" i="66"/>
  <c r="AC283" i="66"/>
  <c r="AD283" i="66" s="1"/>
  <c r="AF262" i="66"/>
  <c r="AG262" i="66" s="1"/>
  <c r="AE262" i="66"/>
  <c r="AF263" i="66"/>
  <c r="AG263" i="66" s="1"/>
  <c r="AE263" i="66"/>
  <c r="AC264" i="66"/>
  <c r="AD264" i="66" s="1"/>
  <c r="AF243" i="66"/>
  <c r="AG243" i="66" s="1"/>
  <c r="AE243" i="66"/>
  <c r="AF244" i="66"/>
  <c r="AG244" i="66" s="1"/>
  <c r="AE244" i="66"/>
  <c r="AC245" i="66"/>
  <c r="AD245" i="66" s="1"/>
  <c r="AF224" i="66"/>
  <c r="AG224" i="66" s="1"/>
  <c r="AE224" i="66"/>
  <c r="AF225" i="66"/>
  <c r="AG225" i="66" s="1"/>
  <c r="AE225" i="66"/>
  <c r="AC226" i="66"/>
  <c r="AD226" i="66" s="1"/>
  <c r="R207" i="66"/>
  <c r="AF205" i="66"/>
  <c r="AG205" i="66" s="1"/>
  <c r="AE205" i="66"/>
  <c r="AF206" i="66"/>
  <c r="AG206" i="66" s="1"/>
  <c r="AE206" i="66"/>
  <c r="AC207" i="66"/>
  <c r="AD207" i="66" s="1"/>
  <c r="AF187" i="66"/>
  <c r="AG187" i="66" s="1"/>
  <c r="AE187" i="66"/>
  <c r="AF186" i="66"/>
  <c r="AG186" i="66" s="1"/>
  <c r="AE186" i="66"/>
  <c r="AC188" i="66"/>
  <c r="AD188" i="66" s="1"/>
  <c r="M180" i="66"/>
  <c r="AF168" i="66"/>
  <c r="AG168" i="66" s="1"/>
  <c r="AE168" i="66"/>
  <c r="AF167" i="66"/>
  <c r="AG167" i="66" s="1"/>
  <c r="AE167" i="66"/>
  <c r="AC169" i="66"/>
  <c r="AD169" i="66" s="1"/>
  <c r="AF148" i="66"/>
  <c r="AG148" i="66" s="1"/>
  <c r="AE148" i="66"/>
  <c r="AF149" i="66"/>
  <c r="AG149" i="66" s="1"/>
  <c r="AE149" i="66"/>
  <c r="AC150" i="66"/>
  <c r="AD150" i="66" s="1"/>
  <c r="AF130" i="66"/>
  <c r="AG130" i="66" s="1"/>
  <c r="AE130" i="66"/>
  <c r="AF129" i="66"/>
  <c r="AG129" i="66" s="1"/>
  <c r="AE129" i="66"/>
  <c r="AC131" i="66"/>
  <c r="AD131" i="66" s="1"/>
  <c r="AF110" i="66"/>
  <c r="AG110" i="66" s="1"/>
  <c r="AE110" i="66"/>
  <c r="AF111" i="66"/>
  <c r="AG111" i="66" s="1"/>
  <c r="AE111" i="66"/>
  <c r="AE112" i="66"/>
  <c r="AF112" i="66"/>
  <c r="AG112" i="66" s="1"/>
  <c r="AF91" i="66"/>
  <c r="AG91" i="66" s="1"/>
  <c r="AE91" i="66"/>
  <c r="AF92" i="66"/>
  <c r="AG92" i="66" s="1"/>
  <c r="AE92" i="66"/>
  <c r="AF93" i="66"/>
  <c r="AG93" i="66" s="1"/>
  <c r="AE93" i="66"/>
  <c r="M85" i="66"/>
  <c r="AF73" i="66"/>
  <c r="AG73" i="66" s="1"/>
  <c r="AE73" i="66"/>
  <c r="AF72" i="66"/>
  <c r="AG72" i="66" s="1"/>
  <c r="AE72" i="66"/>
  <c r="AC74" i="66"/>
  <c r="AD74" i="66" s="1"/>
  <c r="AC55" i="66"/>
  <c r="AD55" i="66" s="1"/>
  <c r="AF55" i="66" s="1"/>
  <c r="AG55" i="66" s="1"/>
  <c r="M48" i="66"/>
  <c r="AF54" i="66"/>
  <c r="AG54" i="66" s="1"/>
  <c r="AE54" i="66"/>
  <c r="AF53" i="66"/>
  <c r="AG53" i="66" s="1"/>
  <c r="AE53" i="66"/>
  <c r="C820" i="52"/>
  <c r="R150" i="66" l="1"/>
  <c r="AF587" i="66"/>
  <c r="AG587" i="66" s="1"/>
  <c r="AE587" i="66"/>
  <c r="AF568" i="66"/>
  <c r="AG568" i="66" s="1"/>
  <c r="AE568" i="66"/>
  <c r="AF549" i="66"/>
  <c r="AG549" i="66" s="1"/>
  <c r="AE549" i="66"/>
  <c r="AF530" i="66"/>
  <c r="AG530" i="66" s="1"/>
  <c r="AE530" i="66"/>
  <c r="AF511" i="66"/>
  <c r="AG511" i="66" s="1"/>
  <c r="AE511" i="66"/>
  <c r="AF492" i="66"/>
  <c r="AG492" i="66" s="1"/>
  <c r="AE492" i="66"/>
  <c r="AF473" i="66"/>
  <c r="AG473" i="66" s="1"/>
  <c r="AE473" i="66"/>
  <c r="AF435" i="66"/>
  <c r="AG435" i="66" s="1"/>
  <c r="AE435" i="66"/>
  <c r="AF416" i="66"/>
  <c r="AG416" i="66" s="1"/>
  <c r="AE416" i="66"/>
  <c r="AF397" i="66"/>
  <c r="AG397" i="66" s="1"/>
  <c r="AE397" i="66"/>
  <c r="AF359" i="66"/>
  <c r="AG359" i="66" s="1"/>
  <c r="AE359" i="66"/>
  <c r="AF340" i="66"/>
  <c r="AG340" i="66" s="1"/>
  <c r="AE340" i="66"/>
  <c r="AF321" i="66"/>
  <c r="AG321" i="66" s="1"/>
  <c r="AE321" i="66"/>
  <c r="AF302" i="66"/>
  <c r="AG302" i="66" s="1"/>
  <c r="AE302" i="66"/>
  <c r="AF283" i="66"/>
  <c r="AG283" i="66" s="1"/>
  <c r="AE283" i="66"/>
  <c r="AF264" i="66"/>
  <c r="AG264" i="66" s="1"/>
  <c r="AE264" i="66"/>
  <c r="AF245" i="66"/>
  <c r="AG245" i="66" s="1"/>
  <c r="AE245" i="66"/>
  <c r="AF226" i="66"/>
  <c r="AG226" i="66" s="1"/>
  <c r="AE226" i="66"/>
  <c r="AF207" i="66"/>
  <c r="AG207" i="66" s="1"/>
  <c r="AE207" i="66"/>
  <c r="AF188" i="66"/>
  <c r="AG188" i="66" s="1"/>
  <c r="AE188" i="66"/>
  <c r="AF169" i="66"/>
  <c r="AG169" i="66" s="1"/>
  <c r="AE169" i="66"/>
  <c r="AF150" i="66"/>
  <c r="AG150" i="66" s="1"/>
  <c r="AE150" i="66"/>
  <c r="AF131" i="66"/>
  <c r="AG131" i="66" s="1"/>
  <c r="AE131" i="66"/>
  <c r="AF74" i="66"/>
  <c r="AG74" i="66" s="1"/>
  <c r="AE74" i="66"/>
  <c r="AE55" i="66"/>
  <c r="Q820" i="52"/>
  <c r="S820" i="52" s="1"/>
  <c r="C821" i="52"/>
  <c r="C822" i="52" l="1"/>
  <c r="Q821" i="52"/>
  <c r="S821" i="52" s="1"/>
  <c r="C823" i="52" l="1"/>
  <c r="Q822" i="52"/>
  <c r="S822" i="52" s="1"/>
  <c r="Q823" i="52" l="1"/>
  <c r="S823" i="52" s="1"/>
  <c r="C824" i="52"/>
  <c r="C825" i="52" l="1"/>
  <c r="Q825" i="52" s="1"/>
  <c r="S825" i="52" s="1"/>
  <c r="Q824" i="52"/>
  <c r="S824" i="52" s="1"/>
  <c r="F50" i="66" l="1"/>
  <c r="E52" i="66"/>
  <c r="F52" i="66"/>
  <c r="G52" i="66"/>
  <c r="AC52" i="66" s="1"/>
  <c r="I52" i="66"/>
  <c r="AD52" i="66" s="1"/>
  <c r="J52" i="66"/>
  <c r="AE52" i="66" s="1"/>
  <c r="K52" i="66"/>
  <c r="AF52" i="66" s="1"/>
  <c r="L52" i="66"/>
  <c r="AG52" i="66" s="1"/>
  <c r="E57" i="66"/>
  <c r="E58" i="66"/>
  <c r="M663" i="52"/>
  <c r="M660" i="52"/>
  <c r="M658" i="52"/>
  <c r="M656" i="52"/>
  <c r="M655" i="52"/>
  <c r="M653" i="52"/>
  <c r="M652" i="52"/>
  <c r="M651" i="52"/>
  <c r="M650" i="52"/>
  <c r="M649" i="52"/>
  <c r="M645" i="52"/>
  <c r="M644" i="52"/>
  <c r="M642" i="52"/>
  <c r="M641" i="52"/>
  <c r="M637" i="52"/>
  <c r="M636" i="52"/>
  <c r="M634" i="52"/>
  <c r="M630" i="52"/>
  <c r="M628" i="52"/>
  <c r="M627" i="52"/>
  <c r="M625" i="52"/>
  <c r="M624" i="52"/>
  <c r="M622" i="52"/>
  <c r="M621" i="52"/>
  <c r="M619" i="52"/>
  <c r="M617" i="52"/>
  <c r="M616" i="52"/>
  <c r="M614" i="52"/>
  <c r="M613" i="52"/>
  <c r="M612" i="52"/>
  <c r="M611" i="52"/>
  <c r="M607" i="52"/>
  <c r="M606" i="52"/>
  <c r="M605" i="52"/>
  <c r="M604" i="52"/>
  <c r="M603" i="52"/>
  <c r="M602" i="52"/>
  <c r="R48" i="66" l="1"/>
  <c r="S48" i="66"/>
  <c r="R53" i="66"/>
  <c r="B745" i="52"/>
  <c r="P677" i="52"/>
  <c r="L677" i="52"/>
  <c r="I677" i="52"/>
  <c r="H677" i="52"/>
  <c r="AM663" i="52"/>
  <c r="I663" i="52"/>
  <c r="H663" i="52"/>
  <c r="AM605" i="52"/>
  <c r="I605" i="52"/>
  <c r="H605" i="52"/>
  <c r="L596" i="52"/>
  <c r="K596" i="52"/>
  <c r="J596" i="52"/>
  <c r="H596" i="52"/>
  <c r="L592" i="52"/>
  <c r="K592" i="52"/>
  <c r="J592" i="52"/>
  <c r="H592" i="52"/>
  <c r="L591" i="52"/>
  <c r="K591" i="52"/>
  <c r="J591" i="52"/>
  <c r="H591" i="52"/>
  <c r="AO461" i="52"/>
  <c r="L461" i="52"/>
  <c r="K461" i="52"/>
  <c r="J461" i="52"/>
  <c r="H461" i="52"/>
  <c r="L455" i="52"/>
  <c r="I455" i="52"/>
  <c r="H455" i="52"/>
  <c r="D455" i="52"/>
  <c r="D527" i="52" s="1"/>
  <c r="D599" i="52" s="1"/>
  <c r="D671" i="52" s="1"/>
  <c r="D743" i="52" s="1"/>
  <c r="D815" i="52" s="1"/>
  <c r="C455" i="52"/>
  <c r="C527" i="52" s="1"/>
  <c r="B455" i="52"/>
  <c r="B527" i="52" s="1"/>
  <c r="B599" i="52" s="1"/>
  <c r="B671" i="52" s="1"/>
  <c r="B743" i="52" s="1"/>
  <c r="B815" i="52" s="1"/>
  <c r="L454" i="52"/>
  <c r="I454" i="52"/>
  <c r="H454" i="52"/>
  <c r="D454" i="52"/>
  <c r="D526" i="52" s="1"/>
  <c r="D598" i="52" s="1"/>
  <c r="D670" i="52" s="1"/>
  <c r="D742" i="52" s="1"/>
  <c r="D814" i="52" s="1"/>
  <c r="C454" i="52"/>
  <c r="C526" i="52" s="1"/>
  <c r="C598" i="52" s="1"/>
  <c r="C670" i="52" s="1"/>
  <c r="C742" i="52" s="1"/>
  <c r="C814" i="52" s="1"/>
  <c r="B454" i="52"/>
  <c r="B526" i="52" s="1"/>
  <c r="B598" i="52" s="1"/>
  <c r="B670" i="52" s="1"/>
  <c r="B742" i="52" s="1"/>
  <c r="B814" i="52" s="1"/>
  <c r="L453" i="52"/>
  <c r="I453" i="52"/>
  <c r="H453" i="52"/>
  <c r="D453" i="52"/>
  <c r="D525" i="52" s="1"/>
  <c r="D597" i="52" s="1"/>
  <c r="D669" i="52" s="1"/>
  <c r="D741" i="52" s="1"/>
  <c r="D813" i="52" s="1"/>
  <c r="C453" i="52"/>
  <c r="B453" i="52"/>
  <c r="B525" i="52" s="1"/>
  <c r="B597" i="52" s="1"/>
  <c r="B669" i="52" s="1"/>
  <c r="B741" i="52" s="1"/>
  <c r="B813" i="52" s="1"/>
  <c r="L451" i="52"/>
  <c r="I451" i="52"/>
  <c r="H451" i="52"/>
  <c r="D451" i="52"/>
  <c r="D523" i="52" s="1"/>
  <c r="D595" i="52" s="1"/>
  <c r="D667" i="52" s="1"/>
  <c r="D739" i="52" s="1"/>
  <c r="D811" i="52" s="1"/>
  <c r="C451" i="52"/>
  <c r="C523" i="52" s="1"/>
  <c r="B451" i="52"/>
  <c r="B523" i="52" s="1"/>
  <c r="B595" i="52" s="1"/>
  <c r="B667" i="52" s="1"/>
  <c r="B739" i="52" s="1"/>
  <c r="B811" i="52" s="1"/>
  <c r="L450" i="52"/>
  <c r="I450" i="52"/>
  <c r="H450" i="52"/>
  <c r="D450" i="52"/>
  <c r="D522" i="52" s="1"/>
  <c r="D594" i="52" s="1"/>
  <c r="D666" i="52" s="1"/>
  <c r="D738" i="52" s="1"/>
  <c r="D810" i="52" s="1"/>
  <c r="C450" i="52"/>
  <c r="C522" i="52" s="1"/>
  <c r="B450" i="52"/>
  <c r="B522" i="52" s="1"/>
  <c r="B594" i="52" s="1"/>
  <c r="B666" i="52" s="1"/>
  <c r="B738" i="52" s="1"/>
  <c r="B810" i="52" s="1"/>
  <c r="L449" i="52"/>
  <c r="I449" i="52"/>
  <c r="H449" i="52"/>
  <c r="D449" i="52"/>
  <c r="D521" i="52" s="1"/>
  <c r="D593" i="52" s="1"/>
  <c r="D665" i="52" s="1"/>
  <c r="D737" i="52" s="1"/>
  <c r="D809" i="52" s="1"/>
  <c r="C449" i="52"/>
  <c r="C521" i="52" s="1"/>
  <c r="C593" i="52" s="1"/>
  <c r="C665" i="52" s="1"/>
  <c r="C737" i="52" s="1"/>
  <c r="C809" i="52" s="1"/>
  <c r="B449" i="52"/>
  <c r="B521" i="52" s="1"/>
  <c r="B593" i="52" s="1"/>
  <c r="B665" i="52" s="1"/>
  <c r="B737" i="52" s="1"/>
  <c r="B809" i="52" s="1"/>
  <c r="D452" i="52"/>
  <c r="D524" i="52" s="1"/>
  <c r="D596" i="52" s="1"/>
  <c r="D668" i="52" s="1"/>
  <c r="D740" i="52" s="1"/>
  <c r="D812" i="52" s="1"/>
  <c r="C452" i="52"/>
  <c r="B452" i="52"/>
  <c r="B524" i="52" s="1"/>
  <c r="B596" i="52" s="1"/>
  <c r="B668" i="52" s="1"/>
  <c r="B740" i="52" s="1"/>
  <c r="B812" i="52" s="1"/>
  <c r="F448" i="52"/>
  <c r="F520" i="52" s="1"/>
  <c r="F592" i="52" s="1"/>
  <c r="F664" i="52" s="1"/>
  <c r="F736" i="52" s="1"/>
  <c r="F808" i="52" s="1"/>
  <c r="D448" i="52"/>
  <c r="D520" i="52" s="1"/>
  <c r="D592" i="52" s="1"/>
  <c r="D664" i="52" s="1"/>
  <c r="D736" i="52" s="1"/>
  <c r="D808" i="52" s="1"/>
  <c r="C448" i="52"/>
  <c r="B448" i="52"/>
  <c r="B520" i="52" s="1"/>
  <c r="B592" i="52" s="1"/>
  <c r="B664" i="52" s="1"/>
  <c r="B736" i="52" s="1"/>
  <c r="B808" i="52" s="1"/>
  <c r="D447" i="52"/>
  <c r="D519" i="52" s="1"/>
  <c r="D591" i="52" s="1"/>
  <c r="D663" i="52" s="1"/>
  <c r="D735" i="52" s="1"/>
  <c r="D807" i="52" s="1"/>
  <c r="C447" i="52"/>
  <c r="B447" i="52"/>
  <c r="B519" i="52" s="1"/>
  <c r="B591" i="52" s="1"/>
  <c r="B663" i="52" s="1"/>
  <c r="B735" i="52" s="1"/>
  <c r="B807" i="52" s="1"/>
  <c r="L389" i="52"/>
  <c r="K389" i="52"/>
  <c r="J389" i="52"/>
  <c r="H389" i="52"/>
  <c r="D389" i="52"/>
  <c r="D461" i="52" s="1"/>
  <c r="D533" i="52" s="1"/>
  <c r="D605" i="52" s="1"/>
  <c r="D677" i="52" s="1"/>
  <c r="D749" i="52" s="1"/>
  <c r="P383" i="52"/>
  <c r="P382" i="52"/>
  <c r="P381" i="52"/>
  <c r="P380" i="52"/>
  <c r="P379" i="52"/>
  <c r="P378" i="52"/>
  <c r="P377" i="52"/>
  <c r="P376" i="52"/>
  <c r="P375" i="52"/>
  <c r="Q383" i="52"/>
  <c r="S383" i="52" s="1"/>
  <c r="Q382" i="52"/>
  <c r="S382" i="52" s="1"/>
  <c r="Q381" i="52"/>
  <c r="S381" i="52" s="1"/>
  <c r="Q380" i="52"/>
  <c r="S380" i="52" s="1"/>
  <c r="Q379" i="52"/>
  <c r="S379" i="52" s="1"/>
  <c r="Q378" i="52"/>
  <c r="S378" i="52" s="1"/>
  <c r="Q377" i="52"/>
  <c r="S377" i="52" s="1"/>
  <c r="Q376" i="52"/>
  <c r="S376" i="52" s="1"/>
  <c r="Q375" i="52"/>
  <c r="S375" i="52" s="1"/>
  <c r="O317" i="52"/>
  <c r="L317" i="52"/>
  <c r="I317" i="52"/>
  <c r="H317" i="52"/>
  <c r="E317" i="52"/>
  <c r="C317" i="52"/>
  <c r="Q317" i="52" s="1"/>
  <c r="S317" i="52" s="1"/>
  <c r="B317" i="52"/>
  <c r="B389" i="52" s="1"/>
  <c r="B461" i="52" s="1"/>
  <c r="B533" i="52" s="1"/>
  <c r="B605" i="52" s="1"/>
  <c r="B677" i="52" s="1"/>
  <c r="B749" i="52" s="1"/>
  <c r="B282" i="52"/>
  <c r="B285" i="52"/>
  <c r="B286" i="52"/>
  <c r="B287" i="52"/>
  <c r="B288" i="52"/>
  <c r="B289" i="52"/>
  <c r="B290" i="52"/>
  <c r="B291" i="52"/>
  <c r="B292" i="52"/>
  <c r="B293" i="52"/>
  <c r="B294" i="52"/>
  <c r="B295" i="52"/>
  <c r="B296" i="52"/>
  <c r="B297" i="52"/>
  <c r="B298" i="52"/>
  <c r="B299" i="52"/>
  <c r="B300" i="52"/>
  <c r="B301" i="52"/>
  <c r="B302" i="52"/>
  <c r="B303" i="52"/>
  <c r="B304" i="52"/>
  <c r="B305" i="52"/>
  <c r="B306" i="52"/>
  <c r="B307" i="52"/>
  <c r="B283" i="52"/>
  <c r="A280" i="52"/>
  <c r="A281" i="52" s="1"/>
  <c r="A282" i="52" s="1"/>
  <c r="A283" i="52" s="1"/>
  <c r="A284" i="52" s="1"/>
  <c r="A285" i="52" s="1"/>
  <c r="A286" i="52" s="1"/>
  <c r="A287" i="52" s="1"/>
  <c r="A288" i="52" s="1"/>
  <c r="A289" i="52" s="1"/>
  <c r="A290" i="52" s="1"/>
  <c r="A291" i="52" s="1"/>
  <c r="A292" i="52" s="1"/>
  <c r="A293" i="52" s="1"/>
  <c r="A294" i="52" s="1"/>
  <c r="A295" i="52" s="1"/>
  <c r="A296" i="52" s="1"/>
  <c r="A297" i="52" s="1"/>
  <c r="A298" i="52" s="1"/>
  <c r="A299" i="52" s="1"/>
  <c r="A300" i="52" s="1"/>
  <c r="A301" i="52" s="1"/>
  <c r="A302" i="52" s="1"/>
  <c r="A303" i="52" s="1"/>
  <c r="A304" i="52" s="1"/>
  <c r="A305" i="52" s="1"/>
  <c r="A306" i="52" s="1"/>
  <c r="A307" i="52" s="1"/>
  <c r="Q809" i="52" l="1"/>
  <c r="S809" i="52" s="1"/>
  <c r="R54" i="66"/>
  <c r="Q814" i="52"/>
  <c r="S814" i="52" s="1"/>
  <c r="Q742" i="52"/>
  <c r="S742" i="52" s="1"/>
  <c r="Q737" i="52"/>
  <c r="S737" i="52" s="1"/>
  <c r="Q527" i="52"/>
  <c r="S527" i="52" s="1"/>
  <c r="Q670" i="52"/>
  <c r="S670" i="52" s="1"/>
  <c r="Q665" i="52"/>
  <c r="S665" i="52" s="1"/>
  <c r="Q523" i="52"/>
  <c r="S523" i="52" s="1"/>
  <c r="Q453" i="52"/>
  <c r="S453" i="52" s="1"/>
  <c r="Q448" i="52"/>
  <c r="S448" i="52" s="1"/>
  <c r="Q522" i="52"/>
  <c r="S522" i="52" s="1"/>
  <c r="C594" i="52"/>
  <c r="Q593" i="52"/>
  <c r="S593" i="52" s="1"/>
  <c r="Q598" i="52"/>
  <c r="S598" i="52" s="1"/>
  <c r="Q447" i="52"/>
  <c r="S447" i="52" s="1"/>
  <c r="C599" i="52"/>
  <c r="C595" i="52"/>
  <c r="Q452" i="52"/>
  <c r="S452" i="52" s="1"/>
  <c r="Q526" i="52"/>
  <c r="S526" i="52" s="1"/>
  <c r="C525" i="52"/>
  <c r="C519" i="52"/>
  <c r="C591" i="52" s="1"/>
  <c r="Q521" i="52"/>
  <c r="S521" i="52" s="1"/>
  <c r="C520" i="52"/>
  <c r="C524" i="52"/>
  <c r="Q450" i="52"/>
  <c r="S450" i="52" s="1"/>
  <c r="Q455" i="52"/>
  <c r="S455" i="52" s="1"/>
  <c r="Q449" i="52"/>
  <c r="S449" i="52" s="1"/>
  <c r="Q451" i="52"/>
  <c r="S451" i="52" s="1"/>
  <c r="Q454" i="52"/>
  <c r="S454" i="52" s="1"/>
  <c r="C389" i="52"/>
  <c r="P317" i="52"/>
  <c r="C281" i="52"/>
  <c r="C280" i="52"/>
  <c r="C284" i="52"/>
  <c r="R55" i="66" l="1"/>
  <c r="Q591" i="52"/>
  <c r="S591" i="52" s="1"/>
  <c r="C663" i="52"/>
  <c r="Q595" i="52"/>
  <c r="S595" i="52" s="1"/>
  <c r="C667" i="52"/>
  <c r="Q594" i="52"/>
  <c r="S594" i="52" s="1"/>
  <c r="C666" i="52"/>
  <c r="Q599" i="52"/>
  <c r="S599" i="52" s="1"/>
  <c r="C671" i="52"/>
  <c r="Q519" i="52"/>
  <c r="S519" i="52" s="1"/>
  <c r="Q524" i="52"/>
  <c r="S524" i="52" s="1"/>
  <c r="C596" i="52"/>
  <c r="C668" i="52" s="1"/>
  <c r="Q520" i="52"/>
  <c r="S520" i="52" s="1"/>
  <c r="C592" i="52"/>
  <c r="C664" i="52" s="1"/>
  <c r="Q525" i="52"/>
  <c r="S525" i="52" s="1"/>
  <c r="C597" i="52"/>
  <c r="Q389" i="52"/>
  <c r="S389" i="52" s="1"/>
  <c r="C461" i="52"/>
  <c r="Q664" i="52" l="1"/>
  <c r="S664" i="52" s="1"/>
  <c r="C736" i="52"/>
  <c r="C740" i="52"/>
  <c r="Q668" i="52"/>
  <c r="S668" i="52" s="1"/>
  <c r="Q671" i="52"/>
  <c r="S671" i="52" s="1"/>
  <c r="C743" i="52"/>
  <c r="Q666" i="52"/>
  <c r="S666" i="52" s="1"/>
  <c r="C738" i="52"/>
  <c r="Q667" i="52"/>
  <c r="S667" i="52" s="1"/>
  <c r="C739" i="52"/>
  <c r="Q663" i="52"/>
  <c r="S663" i="52" s="1"/>
  <c r="C735" i="52"/>
  <c r="Q597" i="52"/>
  <c r="S597" i="52" s="1"/>
  <c r="C669" i="52"/>
  <c r="Q592" i="52"/>
  <c r="S592" i="52" s="1"/>
  <c r="Q596" i="52"/>
  <c r="S596" i="52" s="1"/>
  <c r="Q461" i="52"/>
  <c r="S461" i="52" s="1"/>
  <c r="C533" i="52"/>
  <c r="Q735" i="52" l="1"/>
  <c r="S735" i="52" s="1"/>
  <c r="C807" i="52"/>
  <c r="Q807" i="52" s="1"/>
  <c r="S807" i="52" s="1"/>
  <c r="Q739" i="52"/>
  <c r="S739" i="52" s="1"/>
  <c r="C811" i="52"/>
  <c r="Q811" i="52" s="1"/>
  <c r="S811" i="52" s="1"/>
  <c r="Q738" i="52"/>
  <c r="S738" i="52" s="1"/>
  <c r="C810" i="52"/>
  <c r="Q810" i="52" s="1"/>
  <c r="S810" i="52" s="1"/>
  <c r="Q743" i="52"/>
  <c r="S743" i="52" s="1"/>
  <c r="C815" i="52"/>
  <c r="Q815" i="52" s="1"/>
  <c r="S815" i="52" s="1"/>
  <c r="Q740" i="52"/>
  <c r="S740" i="52" s="1"/>
  <c r="C812" i="52"/>
  <c r="Q812" i="52" s="1"/>
  <c r="S812" i="52" s="1"/>
  <c r="Q736" i="52"/>
  <c r="S736" i="52" s="1"/>
  <c r="C808" i="52"/>
  <c r="Q808" i="52" s="1"/>
  <c r="S808" i="52" s="1"/>
  <c r="Q669" i="52"/>
  <c r="S669" i="52" s="1"/>
  <c r="C741" i="52"/>
  <c r="Q533" i="52"/>
  <c r="S533" i="52" s="1"/>
  <c r="C605" i="52"/>
  <c r="Q741" i="52" l="1"/>
  <c r="S741" i="52" s="1"/>
  <c r="C813" i="52"/>
  <c r="Q813" i="52" s="1"/>
  <c r="S813" i="52" s="1"/>
  <c r="Q605" i="52"/>
  <c r="S605" i="52" s="1"/>
  <c r="C677" i="52"/>
  <c r="Q677" i="52" l="1"/>
  <c r="S677" i="52" s="1"/>
  <c r="C749" i="52"/>
  <c r="Q749" i="52" s="1"/>
  <c r="S749" i="52" s="1"/>
  <c r="H429" i="52" l="1"/>
  <c r="D355" i="52"/>
  <c r="E355" i="52"/>
  <c r="C355" i="52"/>
  <c r="B358" i="52"/>
  <c r="B430" i="52" s="1"/>
  <c r="B502" i="52" s="1"/>
  <c r="B574" i="52" s="1"/>
  <c r="B646" i="52" s="1"/>
  <c r="B718" i="52" s="1"/>
  <c r="B790" i="52" s="1"/>
  <c r="I801" i="52"/>
  <c r="H801" i="52"/>
  <c r="I800" i="52"/>
  <c r="H800" i="52"/>
  <c r="I799" i="52"/>
  <c r="H799" i="52"/>
  <c r="I798" i="52"/>
  <c r="H798" i="52"/>
  <c r="I790" i="52"/>
  <c r="H790" i="52"/>
  <c r="I789" i="52"/>
  <c r="H789" i="52"/>
  <c r="I788" i="52"/>
  <c r="H788" i="52"/>
  <c r="I787" i="52"/>
  <c r="H787" i="52"/>
  <c r="I783" i="52"/>
  <c r="H783" i="52"/>
  <c r="I782" i="52"/>
  <c r="H782" i="52"/>
  <c r="I781" i="52"/>
  <c r="H781" i="52"/>
  <c r="I780" i="52"/>
  <c r="H780" i="52"/>
  <c r="I779" i="52"/>
  <c r="H779" i="52"/>
  <c r="I778" i="52"/>
  <c r="H778" i="52"/>
  <c r="I776" i="52"/>
  <c r="H776" i="52"/>
  <c r="I775" i="52"/>
  <c r="H775" i="52"/>
  <c r="I773" i="52"/>
  <c r="H773" i="52"/>
  <c r="I772" i="52"/>
  <c r="H772" i="52"/>
  <c r="I771" i="52"/>
  <c r="H771" i="52"/>
  <c r="I770" i="52"/>
  <c r="H770" i="52"/>
  <c r="I767" i="52"/>
  <c r="H767" i="52"/>
  <c r="I766" i="52"/>
  <c r="H766" i="52"/>
  <c r="I765" i="52"/>
  <c r="H765" i="52"/>
  <c r="I764" i="52"/>
  <c r="H764" i="52"/>
  <c r="I762" i="52"/>
  <c r="H762" i="52"/>
  <c r="I761" i="52"/>
  <c r="H761" i="52"/>
  <c r="I760" i="52"/>
  <c r="H760" i="52"/>
  <c r="I759" i="52"/>
  <c r="H759" i="52"/>
  <c r="AO745" i="52"/>
  <c r="Z745" i="52"/>
  <c r="P745" i="52"/>
  <c r="K745" i="52"/>
  <c r="G745" i="52"/>
  <c r="F745" i="52"/>
  <c r="E745" i="52"/>
  <c r="D745" i="52"/>
  <c r="C745" i="52"/>
  <c r="I679" i="52"/>
  <c r="H679" i="52"/>
  <c r="L676" i="52"/>
  <c r="I676" i="52"/>
  <c r="H676" i="52"/>
  <c r="L675" i="52"/>
  <c r="I675" i="52"/>
  <c r="H675" i="52"/>
  <c r="L674" i="52"/>
  <c r="I674" i="52"/>
  <c r="H674" i="52"/>
  <c r="AO673" i="52"/>
  <c r="Z673" i="52"/>
  <c r="P673" i="52"/>
  <c r="K673" i="52"/>
  <c r="G673" i="52"/>
  <c r="F673" i="52"/>
  <c r="E673" i="52"/>
  <c r="D673" i="52"/>
  <c r="C673" i="52"/>
  <c r="B673" i="52"/>
  <c r="AM660" i="52"/>
  <c r="I660" i="52"/>
  <c r="H660" i="52"/>
  <c r="AM659" i="52"/>
  <c r="AM658" i="52"/>
  <c r="I658" i="52"/>
  <c r="H658" i="52"/>
  <c r="AM656" i="52"/>
  <c r="I656" i="52"/>
  <c r="H656" i="52"/>
  <c r="AM655" i="52"/>
  <c r="I655" i="52"/>
  <c r="H655" i="52"/>
  <c r="AM653" i="52"/>
  <c r="I653" i="52"/>
  <c r="H653" i="52"/>
  <c r="AM652" i="52"/>
  <c r="I652" i="52"/>
  <c r="H652" i="52"/>
  <c r="AM651" i="52"/>
  <c r="I651" i="52"/>
  <c r="H651" i="52"/>
  <c r="AM650" i="52"/>
  <c r="I650" i="52"/>
  <c r="H650" i="52"/>
  <c r="AM649" i="52"/>
  <c r="I649" i="52"/>
  <c r="H649" i="52"/>
  <c r="AM645" i="52"/>
  <c r="I645" i="52"/>
  <c r="H645" i="52"/>
  <c r="AM644" i="52"/>
  <c r="I644" i="52"/>
  <c r="H644" i="52"/>
  <c r="AM642" i="52"/>
  <c r="I642" i="52"/>
  <c r="H642" i="52"/>
  <c r="AM641" i="52"/>
  <c r="I641" i="52"/>
  <c r="H641" i="52"/>
  <c r="AM637" i="52"/>
  <c r="I637" i="52"/>
  <c r="H637" i="52"/>
  <c r="AM636" i="52"/>
  <c r="I636" i="52"/>
  <c r="H636" i="52"/>
  <c r="AM634" i="52"/>
  <c r="I634" i="52"/>
  <c r="H634" i="52"/>
  <c r="AM630" i="52"/>
  <c r="I630" i="52"/>
  <c r="H630" i="52"/>
  <c r="AM628" i="52"/>
  <c r="I628" i="52"/>
  <c r="H628" i="52"/>
  <c r="AM627" i="52"/>
  <c r="I627" i="52"/>
  <c r="H627" i="52"/>
  <c r="AM625" i="52"/>
  <c r="I625" i="52"/>
  <c r="H625" i="52"/>
  <c r="AM624" i="52"/>
  <c r="I624" i="52"/>
  <c r="H624" i="52"/>
  <c r="AM622" i="52"/>
  <c r="I622" i="52"/>
  <c r="H622" i="52"/>
  <c r="AM621" i="52"/>
  <c r="I621" i="52"/>
  <c r="H621" i="52"/>
  <c r="AM619" i="52"/>
  <c r="I619" i="52"/>
  <c r="H619" i="52"/>
  <c r="AM617" i="52"/>
  <c r="I617" i="52"/>
  <c r="H617" i="52"/>
  <c r="AM616" i="52"/>
  <c r="I616" i="52"/>
  <c r="H616" i="52"/>
  <c r="AM614" i="52"/>
  <c r="I614" i="52"/>
  <c r="H614" i="52"/>
  <c r="AM613" i="52"/>
  <c r="I613" i="52"/>
  <c r="H613" i="52"/>
  <c r="AM612" i="52"/>
  <c r="I612" i="52"/>
  <c r="H612" i="52"/>
  <c r="AM611" i="52"/>
  <c r="I611" i="52"/>
  <c r="H611" i="52"/>
  <c r="AM607" i="52"/>
  <c r="I607" i="52"/>
  <c r="H607" i="52"/>
  <c r="AM606" i="52"/>
  <c r="I606" i="52"/>
  <c r="H606" i="52"/>
  <c r="AM604" i="52"/>
  <c r="I604" i="52"/>
  <c r="H604" i="52"/>
  <c r="AM603" i="52"/>
  <c r="I603" i="52"/>
  <c r="H603" i="52"/>
  <c r="AM602" i="52"/>
  <c r="I602" i="52"/>
  <c r="H602" i="52"/>
  <c r="AO601" i="52"/>
  <c r="Z601" i="52"/>
  <c r="P601" i="52"/>
  <c r="K601" i="52"/>
  <c r="G601" i="52"/>
  <c r="F601" i="52"/>
  <c r="E601" i="52"/>
  <c r="D601" i="52"/>
  <c r="C601" i="52"/>
  <c r="L588" i="52"/>
  <c r="K588" i="52"/>
  <c r="J588" i="52"/>
  <c r="H588" i="52"/>
  <c r="L586" i="52"/>
  <c r="K586" i="52"/>
  <c r="J586" i="52"/>
  <c r="H586" i="52"/>
  <c r="L581" i="52"/>
  <c r="K581" i="52"/>
  <c r="J581" i="52"/>
  <c r="H581" i="52"/>
  <c r="L580" i="52"/>
  <c r="K580" i="52"/>
  <c r="J580" i="52"/>
  <c r="H580" i="52"/>
  <c r="L577" i="52"/>
  <c r="K577" i="52"/>
  <c r="J577" i="52"/>
  <c r="H577" i="52"/>
  <c r="L558" i="52"/>
  <c r="K558" i="52"/>
  <c r="J558" i="52"/>
  <c r="H558" i="52"/>
  <c r="L552" i="52"/>
  <c r="K552" i="52"/>
  <c r="J552" i="52"/>
  <c r="H552" i="52"/>
  <c r="L547" i="52"/>
  <c r="K547" i="52"/>
  <c r="J547" i="52"/>
  <c r="H547" i="52"/>
  <c r="L541" i="52"/>
  <c r="K541" i="52"/>
  <c r="J541" i="52"/>
  <c r="H541" i="52"/>
  <c r="L539" i="52"/>
  <c r="K539" i="52"/>
  <c r="J539" i="52"/>
  <c r="H539" i="52"/>
  <c r="L534" i="52"/>
  <c r="J534" i="52"/>
  <c r="H534" i="52"/>
  <c r="AO529" i="52"/>
  <c r="Z529" i="52"/>
  <c r="P529" i="52"/>
  <c r="K529" i="52"/>
  <c r="G529" i="52"/>
  <c r="F529" i="52"/>
  <c r="E529" i="52"/>
  <c r="D529" i="52"/>
  <c r="C529" i="52"/>
  <c r="AO516" i="52"/>
  <c r="L516" i="52"/>
  <c r="K516" i="52"/>
  <c r="J516" i="52"/>
  <c r="H516" i="52"/>
  <c r="AO515" i="52"/>
  <c r="AO514" i="52"/>
  <c r="L514" i="52"/>
  <c r="K514" i="52"/>
  <c r="J514" i="52"/>
  <c r="H514" i="52"/>
  <c r="AO512" i="52"/>
  <c r="L512" i="52"/>
  <c r="K512" i="52"/>
  <c r="J512" i="52"/>
  <c r="H512" i="52"/>
  <c r="AO511" i="52"/>
  <c r="L511" i="52"/>
  <c r="K511" i="52"/>
  <c r="J511" i="52"/>
  <c r="H511" i="52"/>
  <c r="AO509" i="52"/>
  <c r="L509" i="52"/>
  <c r="K509" i="52"/>
  <c r="J509" i="52"/>
  <c r="H509" i="52"/>
  <c r="AO508" i="52"/>
  <c r="L508" i="52"/>
  <c r="K508" i="52"/>
  <c r="J508" i="52"/>
  <c r="H508" i="52"/>
  <c r="AO507" i="52"/>
  <c r="L507" i="52"/>
  <c r="K507" i="52"/>
  <c r="J507" i="52"/>
  <c r="H507" i="52"/>
  <c r="AO506" i="52"/>
  <c r="L506" i="52"/>
  <c r="K506" i="52"/>
  <c r="J506" i="52"/>
  <c r="H506" i="52"/>
  <c r="AO505" i="52"/>
  <c r="L505" i="52"/>
  <c r="K505" i="52"/>
  <c r="J505" i="52"/>
  <c r="H505" i="52"/>
  <c r="H503" i="52"/>
  <c r="AO501" i="52"/>
  <c r="L501" i="52"/>
  <c r="K501" i="52"/>
  <c r="J501" i="52"/>
  <c r="H501" i="52"/>
  <c r="AO500" i="52"/>
  <c r="L500" i="52"/>
  <c r="K500" i="52"/>
  <c r="J500" i="52"/>
  <c r="H500" i="52"/>
  <c r="AO498" i="52"/>
  <c r="L498" i="52"/>
  <c r="K498" i="52"/>
  <c r="J498" i="52"/>
  <c r="H498" i="52"/>
  <c r="AO497" i="52"/>
  <c r="L497" i="52"/>
  <c r="K497" i="52"/>
  <c r="J497" i="52"/>
  <c r="H497" i="52"/>
  <c r="AO493" i="52"/>
  <c r="L493" i="52"/>
  <c r="K493" i="52"/>
  <c r="J493" i="52"/>
  <c r="H493" i="52"/>
  <c r="AO492" i="52"/>
  <c r="L492" i="52"/>
  <c r="K492" i="52"/>
  <c r="J492" i="52"/>
  <c r="H492" i="52"/>
  <c r="AO486" i="52"/>
  <c r="L486" i="52"/>
  <c r="K486" i="52"/>
  <c r="J486" i="52"/>
  <c r="H486" i="52"/>
  <c r="AO484" i="52"/>
  <c r="L484" i="52"/>
  <c r="K484" i="52"/>
  <c r="J484" i="52"/>
  <c r="H484" i="52"/>
  <c r="AO483" i="52"/>
  <c r="L483" i="52"/>
  <c r="K483" i="52"/>
  <c r="J483" i="52"/>
  <c r="H483" i="52"/>
  <c r="AO481" i="52"/>
  <c r="L481" i="52"/>
  <c r="K481" i="52"/>
  <c r="J481" i="52"/>
  <c r="H481" i="52"/>
  <c r="AO480" i="52"/>
  <c r="L480" i="52"/>
  <c r="K480" i="52"/>
  <c r="J480" i="52"/>
  <c r="H480" i="52"/>
  <c r="AO478" i="52"/>
  <c r="L478" i="52"/>
  <c r="K478" i="52"/>
  <c r="J478" i="52"/>
  <c r="H478" i="52"/>
  <c r="AO477" i="52"/>
  <c r="L477" i="52"/>
  <c r="K477" i="52"/>
  <c r="J477" i="52"/>
  <c r="H477" i="52"/>
  <c r="AO475" i="52"/>
  <c r="L475" i="52"/>
  <c r="K475" i="52"/>
  <c r="J475" i="52"/>
  <c r="H475" i="52"/>
  <c r="AO473" i="52"/>
  <c r="L473" i="52"/>
  <c r="K473" i="52"/>
  <c r="J473" i="52"/>
  <c r="H473" i="52"/>
  <c r="AO472" i="52"/>
  <c r="L472" i="52"/>
  <c r="K472" i="52"/>
  <c r="J472" i="52"/>
  <c r="H472" i="52"/>
  <c r="AO470" i="52"/>
  <c r="L470" i="52"/>
  <c r="K470" i="52"/>
  <c r="J470" i="52"/>
  <c r="H470" i="52"/>
  <c r="AO469" i="52"/>
  <c r="L469" i="52"/>
  <c r="K469" i="52"/>
  <c r="J469" i="52"/>
  <c r="H469" i="52"/>
  <c r="AO467" i="52"/>
  <c r="L467" i="52"/>
  <c r="K467" i="52"/>
  <c r="J467" i="52"/>
  <c r="H467" i="52"/>
  <c r="AO463" i="52"/>
  <c r="L463" i="52"/>
  <c r="K463" i="52"/>
  <c r="J463" i="52"/>
  <c r="H463" i="52"/>
  <c r="AO462" i="52"/>
  <c r="L462" i="52"/>
  <c r="K462" i="52"/>
  <c r="J462" i="52"/>
  <c r="H462" i="52"/>
  <c r="AO460" i="52"/>
  <c r="L460" i="52"/>
  <c r="K460" i="52"/>
  <c r="J460" i="52"/>
  <c r="H460" i="52"/>
  <c r="AO459" i="52"/>
  <c r="L459" i="52"/>
  <c r="K459" i="52"/>
  <c r="J459" i="52"/>
  <c r="H459" i="52"/>
  <c r="AO458" i="52"/>
  <c r="L458" i="52"/>
  <c r="K458" i="52"/>
  <c r="J458" i="52"/>
  <c r="H458" i="52"/>
  <c r="AO457" i="52"/>
  <c r="Z457" i="52"/>
  <c r="P457" i="52"/>
  <c r="K457" i="52"/>
  <c r="G457" i="52"/>
  <c r="F457" i="52"/>
  <c r="E457" i="52"/>
  <c r="D457" i="52"/>
  <c r="C457" i="52"/>
  <c r="B457" i="52"/>
  <c r="I446" i="52"/>
  <c r="H446" i="52"/>
  <c r="I445" i="52"/>
  <c r="H445" i="52"/>
  <c r="L441" i="52"/>
  <c r="I441" i="52"/>
  <c r="H441" i="52"/>
  <c r="L440" i="52"/>
  <c r="I440" i="52"/>
  <c r="H440" i="52"/>
  <c r="AM439" i="52"/>
  <c r="AL439" i="52"/>
  <c r="L439" i="52"/>
  <c r="I439" i="52"/>
  <c r="H439" i="52"/>
  <c r="L438" i="52"/>
  <c r="I438" i="52"/>
  <c r="H438" i="52"/>
  <c r="L435" i="52"/>
  <c r="K435" i="52"/>
  <c r="J435" i="52"/>
  <c r="H435" i="52"/>
  <c r="L434" i="52"/>
  <c r="K434" i="52"/>
  <c r="J434" i="52"/>
  <c r="H434" i="52"/>
  <c r="I432" i="52"/>
  <c r="H432" i="52"/>
  <c r="H431" i="52"/>
  <c r="L430" i="52"/>
  <c r="I430" i="52"/>
  <c r="H430" i="52"/>
  <c r="L429" i="52"/>
  <c r="I429" i="52"/>
  <c r="L428" i="52"/>
  <c r="I428" i="52"/>
  <c r="H428" i="52"/>
  <c r="L427" i="52"/>
  <c r="I427" i="52"/>
  <c r="H427" i="52"/>
  <c r="I426" i="52"/>
  <c r="H426" i="52"/>
  <c r="AM425" i="52"/>
  <c r="AL425" i="52"/>
  <c r="L425" i="52"/>
  <c r="I425" i="52"/>
  <c r="H425" i="52"/>
  <c r="I424" i="52"/>
  <c r="H424" i="52"/>
  <c r="L423" i="52"/>
  <c r="I423" i="52"/>
  <c r="H423" i="52"/>
  <c r="L422" i="52"/>
  <c r="I422" i="52"/>
  <c r="H422" i="52"/>
  <c r="I421" i="52"/>
  <c r="H421" i="52"/>
  <c r="AM420" i="52"/>
  <c r="AL420" i="52"/>
  <c r="L420" i="52"/>
  <c r="I420" i="52"/>
  <c r="H420" i="52"/>
  <c r="L419" i="52"/>
  <c r="I419" i="52"/>
  <c r="H419" i="52"/>
  <c r="I418" i="52"/>
  <c r="H418" i="52"/>
  <c r="I417" i="52"/>
  <c r="H417" i="52"/>
  <c r="L416" i="52"/>
  <c r="I416" i="52"/>
  <c r="H416" i="52"/>
  <c r="H415" i="52"/>
  <c r="L413" i="52"/>
  <c r="I413" i="52"/>
  <c r="H413" i="52"/>
  <c r="L412" i="52"/>
  <c r="I412" i="52"/>
  <c r="H412" i="52"/>
  <c r="L411" i="52"/>
  <c r="I411" i="52"/>
  <c r="H411" i="52"/>
  <c r="L410" i="52"/>
  <c r="I410" i="52"/>
  <c r="H410" i="52"/>
  <c r="L409" i="52"/>
  <c r="K409" i="52"/>
  <c r="J409" i="52"/>
  <c r="H409" i="52"/>
  <c r="I407" i="52"/>
  <c r="H407" i="52"/>
  <c r="L406" i="52"/>
  <c r="I406" i="52"/>
  <c r="H406" i="52"/>
  <c r="AM405" i="52"/>
  <c r="AL405" i="52"/>
  <c r="L405" i="52"/>
  <c r="I405" i="52"/>
  <c r="H405" i="52"/>
  <c r="L404" i="52"/>
  <c r="I404" i="52"/>
  <c r="H404" i="52"/>
  <c r="L402" i="52"/>
  <c r="I402" i="52"/>
  <c r="H402" i="52"/>
  <c r="L401" i="52"/>
  <c r="I401" i="52"/>
  <c r="H401" i="52"/>
  <c r="AM400" i="52"/>
  <c r="AL400" i="52"/>
  <c r="L400" i="52"/>
  <c r="I400" i="52"/>
  <c r="H400" i="52"/>
  <c r="L399" i="52"/>
  <c r="I399" i="52"/>
  <c r="H399" i="52"/>
  <c r="L398" i="52"/>
  <c r="I398" i="52"/>
  <c r="H398" i="52"/>
  <c r="H394" i="52"/>
  <c r="H393" i="52"/>
  <c r="H392" i="52"/>
  <c r="AO391" i="52"/>
  <c r="L391" i="52"/>
  <c r="K391" i="52"/>
  <c r="J391" i="52"/>
  <c r="H391" i="52"/>
  <c r="L388" i="52"/>
  <c r="K388" i="52"/>
  <c r="J388" i="52"/>
  <c r="H388" i="52"/>
  <c r="L387" i="52"/>
  <c r="K387" i="52"/>
  <c r="J387" i="52"/>
  <c r="H387" i="52"/>
  <c r="L386" i="52"/>
  <c r="K386" i="52"/>
  <c r="J386" i="52"/>
  <c r="H386" i="52"/>
  <c r="AO385" i="52"/>
  <c r="Z385" i="52"/>
  <c r="P385" i="52"/>
  <c r="K385" i="52"/>
  <c r="G385" i="52"/>
  <c r="F385" i="52"/>
  <c r="E385" i="52"/>
  <c r="D385" i="52"/>
  <c r="C385" i="52"/>
  <c r="B385" i="52"/>
  <c r="I374" i="52"/>
  <c r="H374" i="52"/>
  <c r="E374" i="52"/>
  <c r="D374" i="52"/>
  <c r="D446" i="52" s="1"/>
  <c r="C374" i="52"/>
  <c r="C446" i="52" s="1"/>
  <c r="C518" i="52" s="1"/>
  <c r="B374" i="52"/>
  <c r="I373" i="52"/>
  <c r="H373" i="52"/>
  <c r="E373" i="52"/>
  <c r="D373" i="52"/>
  <c r="D445" i="52" s="1"/>
  <c r="D517" i="52" s="1"/>
  <c r="D589" i="52" s="1"/>
  <c r="D661" i="52" s="1"/>
  <c r="D733" i="52" s="1"/>
  <c r="D805" i="52" s="1"/>
  <c r="C373" i="52"/>
  <c r="B373" i="52"/>
  <c r="B445" i="52" s="1"/>
  <c r="B517" i="52" s="1"/>
  <c r="B589" i="52" s="1"/>
  <c r="B661" i="52" s="1"/>
  <c r="B733" i="52" s="1"/>
  <c r="B805" i="52" s="1"/>
  <c r="O372" i="52"/>
  <c r="L372" i="52"/>
  <c r="I372" i="52"/>
  <c r="H372" i="52"/>
  <c r="E372" i="52"/>
  <c r="D372" i="52"/>
  <c r="D444" i="52" s="1"/>
  <c r="D516" i="52" s="1"/>
  <c r="D588" i="52" s="1"/>
  <c r="D660" i="52" s="1"/>
  <c r="D732" i="52" s="1"/>
  <c r="D804" i="52" s="1"/>
  <c r="C372" i="52"/>
  <c r="B372" i="52"/>
  <c r="B444" i="52" s="1"/>
  <c r="B516" i="52" s="1"/>
  <c r="B588" i="52" s="1"/>
  <c r="B660" i="52" s="1"/>
  <c r="B732" i="52" s="1"/>
  <c r="B804" i="52" s="1"/>
  <c r="L371" i="52"/>
  <c r="I371" i="52"/>
  <c r="H371" i="52"/>
  <c r="C371" i="52"/>
  <c r="C443" i="52" s="1"/>
  <c r="C515" i="52" s="1"/>
  <c r="C587" i="52" s="1"/>
  <c r="B371" i="52"/>
  <c r="B443" i="52" s="1"/>
  <c r="B515" i="52" s="1"/>
  <c r="B587" i="52" s="1"/>
  <c r="B659" i="52" s="1"/>
  <c r="B731" i="52" s="1"/>
  <c r="B803" i="52" s="1"/>
  <c r="O370" i="52"/>
  <c r="L370" i="52"/>
  <c r="I370" i="52"/>
  <c r="H370" i="52"/>
  <c r="E370" i="52"/>
  <c r="D370" i="52"/>
  <c r="D442" i="52" s="1"/>
  <c r="C370" i="52"/>
  <c r="B370" i="52"/>
  <c r="B442" i="52" s="1"/>
  <c r="B514" i="52" s="1"/>
  <c r="B586" i="52" s="1"/>
  <c r="I369" i="52"/>
  <c r="H369" i="52"/>
  <c r="E369" i="52"/>
  <c r="D369" i="52"/>
  <c r="D441" i="52" s="1"/>
  <c r="D513" i="52" s="1"/>
  <c r="D585" i="52" s="1"/>
  <c r="D657" i="52" s="1"/>
  <c r="D729" i="52" s="1"/>
  <c r="D801" i="52" s="1"/>
  <c r="C369" i="52"/>
  <c r="B369" i="52"/>
  <c r="B441" i="52" s="1"/>
  <c r="B513" i="52" s="1"/>
  <c r="B585" i="52" s="1"/>
  <c r="B657" i="52" s="1"/>
  <c r="B729" i="52" s="1"/>
  <c r="B801" i="52" s="1"/>
  <c r="I368" i="52"/>
  <c r="H368" i="52"/>
  <c r="E368" i="52"/>
  <c r="D368" i="52"/>
  <c r="D440" i="52" s="1"/>
  <c r="D512" i="52" s="1"/>
  <c r="D584" i="52" s="1"/>
  <c r="D656" i="52" s="1"/>
  <c r="D728" i="52" s="1"/>
  <c r="D800" i="52" s="1"/>
  <c r="C368" i="52"/>
  <c r="C440" i="52" s="1"/>
  <c r="C512" i="52" s="1"/>
  <c r="B368" i="52"/>
  <c r="B440" i="52" s="1"/>
  <c r="B512" i="52" s="1"/>
  <c r="B584" i="52" s="1"/>
  <c r="B656" i="52" s="1"/>
  <c r="B728" i="52" s="1"/>
  <c r="B800" i="52" s="1"/>
  <c r="I367" i="52"/>
  <c r="H367" i="52"/>
  <c r="E367" i="52"/>
  <c r="D367" i="52"/>
  <c r="C367" i="52"/>
  <c r="B367" i="52"/>
  <c r="B439" i="52" s="1"/>
  <c r="B511" i="52" s="1"/>
  <c r="B583" i="52" s="1"/>
  <c r="B655" i="52" s="1"/>
  <c r="B727" i="52" s="1"/>
  <c r="B799" i="52" s="1"/>
  <c r="I366" i="52"/>
  <c r="H366" i="52"/>
  <c r="P366" i="52" s="1"/>
  <c r="E366" i="52"/>
  <c r="D366" i="52"/>
  <c r="D438" i="52" s="1"/>
  <c r="D510" i="52" s="1"/>
  <c r="D582" i="52" s="1"/>
  <c r="D654" i="52" s="1"/>
  <c r="D726" i="52" s="1"/>
  <c r="D798" i="52" s="1"/>
  <c r="C366" i="52"/>
  <c r="B366" i="52"/>
  <c r="B438" i="52" s="1"/>
  <c r="B510" i="52" s="1"/>
  <c r="B582" i="52" s="1"/>
  <c r="B654" i="52" s="1"/>
  <c r="B726" i="52" s="1"/>
  <c r="B798" i="52" s="1"/>
  <c r="O365" i="52"/>
  <c r="L365" i="52"/>
  <c r="I365" i="52"/>
  <c r="H365" i="52"/>
  <c r="E365" i="52"/>
  <c r="D365" i="52"/>
  <c r="D437" i="52" s="1"/>
  <c r="C365" i="52"/>
  <c r="B365" i="52"/>
  <c r="B437" i="52" s="1"/>
  <c r="B509" i="52" s="1"/>
  <c r="B581" i="52" s="1"/>
  <c r="B653" i="52" s="1"/>
  <c r="B725" i="52" s="1"/>
  <c r="B797" i="52" s="1"/>
  <c r="O364" i="52"/>
  <c r="L364" i="52"/>
  <c r="I364" i="52"/>
  <c r="H364" i="52"/>
  <c r="P364" i="52" s="1"/>
  <c r="E364" i="52"/>
  <c r="D364" i="52"/>
  <c r="D436" i="52" s="1"/>
  <c r="D508" i="52" s="1"/>
  <c r="D580" i="52" s="1"/>
  <c r="D652" i="52" s="1"/>
  <c r="D724" i="52" s="1"/>
  <c r="D796" i="52" s="1"/>
  <c r="C364" i="52"/>
  <c r="C436" i="52" s="1"/>
  <c r="C508" i="52" s="1"/>
  <c r="C580" i="52" s="1"/>
  <c r="C652" i="52" s="1"/>
  <c r="B364" i="52"/>
  <c r="B436" i="52" s="1"/>
  <c r="B508" i="52" s="1"/>
  <c r="B580" i="52" s="1"/>
  <c r="B652" i="52" s="1"/>
  <c r="B724" i="52" s="1"/>
  <c r="B796" i="52" s="1"/>
  <c r="O363" i="52"/>
  <c r="L363" i="52"/>
  <c r="I363" i="52"/>
  <c r="H363" i="52"/>
  <c r="E363" i="52"/>
  <c r="D363" i="52"/>
  <c r="D435" i="52" s="1"/>
  <c r="C363" i="52"/>
  <c r="B363" i="52"/>
  <c r="B435" i="52" s="1"/>
  <c r="B507" i="52" s="1"/>
  <c r="B579" i="52" s="1"/>
  <c r="B651" i="52" s="1"/>
  <c r="B723" i="52" s="1"/>
  <c r="B795" i="52" s="1"/>
  <c r="O362" i="52"/>
  <c r="L362" i="52"/>
  <c r="I362" i="52"/>
  <c r="H362" i="52"/>
  <c r="E362" i="52"/>
  <c r="D362" i="52"/>
  <c r="D434" i="52" s="1"/>
  <c r="C362" i="52"/>
  <c r="C434" i="52" s="1"/>
  <c r="C506" i="52" s="1"/>
  <c r="C578" i="52" s="1"/>
  <c r="C650" i="52" s="1"/>
  <c r="C722" i="52" s="1"/>
  <c r="C794" i="52" s="1"/>
  <c r="B362" i="52"/>
  <c r="B434" i="52" s="1"/>
  <c r="B506" i="52" s="1"/>
  <c r="B578" i="52" s="1"/>
  <c r="B650" i="52" s="1"/>
  <c r="B722" i="52" s="1"/>
  <c r="B794" i="52" s="1"/>
  <c r="O361" i="52"/>
  <c r="L361" i="52"/>
  <c r="I361" i="52"/>
  <c r="H361" i="52"/>
  <c r="E361" i="52"/>
  <c r="D361" i="52"/>
  <c r="D433" i="52" s="1"/>
  <c r="D505" i="52" s="1"/>
  <c r="D577" i="52" s="1"/>
  <c r="D649" i="52" s="1"/>
  <c r="D721" i="52" s="1"/>
  <c r="D793" i="52" s="1"/>
  <c r="C361" i="52"/>
  <c r="B361" i="52"/>
  <c r="I360" i="52"/>
  <c r="H360" i="52"/>
  <c r="E360" i="52"/>
  <c r="D360" i="52"/>
  <c r="D432" i="52" s="1"/>
  <c r="D504" i="52" s="1"/>
  <c r="D576" i="52" s="1"/>
  <c r="D648" i="52" s="1"/>
  <c r="D720" i="52" s="1"/>
  <c r="D792" i="52" s="1"/>
  <c r="C360" i="52"/>
  <c r="C432" i="52" s="1"/>
  <c r="B360" i="52"/>
  <c r="B432" i="52" s="1"/>
  <c r="B504" i="52" s="1"/>
  <c r="B576" i="52" s="1"/>
  <c r="B648" i="52" s="1"/>
  <c r="B720" i="52" s="1"/>
  <c r="B792" i="52" s="1"/>
  <c r="H359" i="52"/>
  <c r="P359" i="52" s="1"/>
  <c r="E359" i="52"/>
  <c r="D359" i="52"/>
  <c r="D431" i="52" s="1"/>
  <c r="C359" i="52"/>
  <c r="C431" i="52" s="1"/>
  <c r="C503" i="52" s="1"/>
  <c r="C575" i="52" s="1"/>
  <c r="C647" i="52" s="1"/>
  <c r="C719" i="52" s="1"/>
  <c r="C791" i="52" s="1"/>
  <c r="B359" i="52"/>
  <c r="B431" i="52" s="1"/>
  <c r="B503" i="52" s="1"/>
  <c r="B575" i="52" s="1"/>
  <c r="B647" i="52" s="1"/>
  <c r="B719" i="52" s="1"/>
  <c r="B791" i="52" s="1"/>
  <c r="L358" i="52"/>
  <c r="I358" i="52"/>
  <c r="H358" i="52"/>
  <c r="E358" i="52"/>
  <c r="D358" i="52"/>
  <c r="C358" i="52"/>
  <c r="L357" i="52"/>
  <c r="I357" i="52"/>
  <c r="H357" i="52"/>
  <c r="P357" i="52" s="1"/>
  <c r="E357" i="52"/>
  <c r="D357" i="52"/>
  <c r="D429" i="52" s="1"/>
  <c r="C357" i="52"/>
  <c r="B357" i="52"/>
  <c r="B429" i="52" s="1"/>
  <c r="B501" i="52" s="1"/>
  <c r="B573" i="52" s="1"/>
  <c r="B645" i="52" s="1"/>
  <c r="B717" i="52" s="1"/>
  <c r="B789" i="52" s="1"/>
  <c r="L356" i="52"/>
  <c r="I356" i="52"/>
  <c r="H356" i="52"/>
  <c r="E356" i="52"/>
  <c r="D356" i="52"/>
  <c r="D428" i="52" s="1"/>
  <c r="D500" i="52" s="1"/>
  <c r="C356" i="52"/>
  <c r="B356" i="52"/>
  <c r="B428" i="52" s="1"/>
  <c r="B500" i="52" s="1"/>
  <c r="B572" i="52" s="1"/>
  <c r="B644" i="52" s="1"/>
  <c r="B716" i="52" s="1"/>
  <c r="B788" i="52" s="1"/>
  <c r="L355" i="52"/>
  <c r="I355" i="52"/>
  <c r="H355" i="52"/>
  <c r="B355" i="52"/>
  <c r="B427" i="52" s="1"/>
  <c r="B499" i="52" s="1"/>
  <c r="B571" i="52" s="1"/>
  <c r="B643" i="52" s="1"/>
  <c r="B715" i="52" s="1"/>
  <c r="B787" i="52" s="1"/>
  <c r="I354" i="52"/>
  <c r="H354" i="52"/>
  <c r="E354" i="52"/>
  <c r="D354" i="52"/>
  <c r="D426" i="52" s="1"/>
  <c r="D498" i="52" s="1"/>
  <c r="D570" i="52" s="1"/>
  <c r="D642" i="52" s="1"/>
  <c r="D714" i="52" s="1"/>
  <c r="D786" i="52" s="1"/>
  <c r="C354" i="52"/>
  <c r="C426" i="52" s="1"/>
  <c r="B354" i="52"/>
  <c r="B426" i="52" s="1"/>
  <c r="B498" i="52" s="1"/>
  <c r="B570" i="52" s="1"/>
  <c r="B642" i="52" s="1"/>
  <c r="B714" i="52" s="1"/>
  <c r="B786" i="52" s="1"/>
  <c r="I353" i="52"/>
  <c r="H353" i="52"/>
  <c r="E353" i="52"/>
  <c r="D353" i="52"/>
  <c r="D425" i="52" s="1"/>
  <c r="C353" i="52"/>
  <c r="C425" i="52" s="1"/>
  <c r="C497" i="52" s="1"/>
  <c r="C569" i="52" s="1"/>
  <c r="C641" i="52" s="1"/>
  <c r="C713" i="52" s="1"/>
  <c r="C785" i="52" s="1"/>
  <c r="B353" i="52"/>
  <c r="B425" i="52" s="1"/>
  <c r="B497" i="52" s="1"/>
  <c r="B569" i="52" s="1"/>
  <c r="B641" i="52" s="1"/>
  <c r="B713" i="52" s="1"/>
  <c r="B785" i="52" s="1"/>
  <c r="I352" i="52"/>
  <c r="H352" i="52"/>
  <c r="E352" i="52"/>
  <c r="D352" i="52"/>
  <c r="C352" i="52"/>
  <c r="C424" i="52" s="1"/>
  <c r="C496" i="52" s="1"/>
  <c r="C568" i="52" s="1"/>
  <c r="C640" i="52" s="1"/>
  <c r="B352" i="52"/>
  <c r="B424" i="52" s="1"/>
  <c r="B496" i="52" s="1"/>
  <c r="B568" i="52" s="1"/>
  <c r="B640" i="52" s="1"/>
  <c r="B712" i="52" s="1"/>
  <c r="B784" i="52" s="1"/>
  <c r="I351" i="52"/>
  <c r="H351" i="52"/>
  <c r="E351" i="52"/>
  <c r="D351" i="52"/>
  <c r="D423" i="52" s="1"/>
  <c r="D495" i="52" s="1"/>
  <c r="D567" i="52" s="1"/>
  <c r="D639" i="52" s="1"/>
  <c r="D711" i="52" s="1"/>
  <c r="D783" i="52" s="1"/>
  <c r="C351" i="52"/>
  <c r="B351" i="52"/>
  <c r="B423" i="52" s="1"/>
  <c r="B495" i="52" s="1"/>
  <c r="B567" i="52" s="1"/>
  <c r="B639" i="52" s="1"/>
  <c r="B711" i="52" s="1"/>
  <c r="B783" i="52" s="1"/>
  <c r="I350" i="52"/>
  <c r="H350" i="52"/>
  <c r="E350" i="52"/>
  <c r="D350" i="52"/>
  <c r="C350" i="52"/>
  <c r="B350" i="52"/>
  <c r="B422" i="52" s="1"/>
  <c r="B494" i="52" s="1"/>
  <c r="B566" i="52" s="1"/>
  <c r="B638" i="52" s="1"/>
  <c r="B710" i="52" s="1"/>
  <c r="B782" i="52" s="1"/>
  <c r="L349" i="52"/>
  <c r="I349" i="52"/>
  <c r="H349" i="52"/>
  <c r="E349" i="52"/>
  <c r="D349" i="52"/>
  <c r="D421" i="52" s="1"/>
  <c r="D493" i="52" s="1"/>
  <c r="D565" i="52" s="1"/>
  <c r="D637" i="52" s="1"/>
  <c r="D709" i="52" s="1"/>
  <c r="D781" i="52" s="1"/>
  <c r="C349" i="52"/>
  <c r="C421" i="52" s="1"/>
  <c r="B349" i="52"/>
  <c r="B421" i="52" s="1"/>
  <c r="B493" i="52" s="1"/>
  <c r="B565" i="52" s="1"/>
  <c r="B637" i="52" s="1"/>
  <c r="B709" i="52" s="1"/>
  <c r="B781" i="52" s="1"/>
  <c r="L348" i="52"/>
  <c r="I348" i="52"/>
  <c r="H348" i="52"/>
  <c r="E348" i="52"/>
  <c r="D348" i="52"/>
  <c r="C348" i="52"/>
  <c r="B348" i="52"/>
  <c r="B420" i="52" s="1"/>
  <c r="B492" i="52" s="1"/>
  <c r="B564" i="52" s="1"/>
  <c r="B636" i="52" s="1"/>
  <c r="B708" i="52" s="1"/>
  <c r="B780" i="52" s="1"/>
  <c r="L347" i="52"/>
  <c r="I347" i="52"/>
  <c r="H347" i="52"/>
  <c r="E347" i="52"/>
  <c r="D347" i="52"/>
  <c r="D419" i="52" s="1"/>
  <c r="D491" i="52" s="1"/>
  <c r="D563" i="52" s="1"/>
  <c r="D635" i="52" s="1"/>
  <c r="D707" i="52" s="1"/>
  <c r="D779" i="52" s="1"/>
  <c r="C347" i="52"/>
  <c r="C419" i="52" s="1"/>
  <c r="B347" i="52"/>
  <c r="B419" i="52" s="1"/>
  <c r="B491" i="52" s="1"/>
  <c r="B563" i="52" s="1"/>
  <c r="B635" i="52" s="1"/>
  <c r="B707" i="52" s="1"/>
  <c r="B779" i="52" s="1"/>
  <c r="I346" i="52"/>
  <c r="H346" i="52"/>
  <c r="E346" i="52"/>
  <c r="D346" i="52"/>
  <c r="D418" i="52" s="1"/>
  <c r="D490" i="52" s="1"/>
  <c r="D562" i="52" s="1"/>
  <c r="D634" i="52" s="1"/>
  <c r="D706" i="52" s="1"/>
  <c r="D778" i="52" s="1"/>
  <c r="C346" i="52"/>
  <c r="C418" i="52" s="1"/>
  <c r="C490" i="52" s="1"/>
  <c r="B346" i="52"/>
  <c r="B418" i="52" s="1"/>
  <c r="B490" i="52" s="1"/>
  <c r="B562" i="52" s="1"/>
  <c r="B634" i="52" s="1"/>
  <c r="B706" i="52" s="1"/>
  <c r="B778" i="52" s="1"/>
  <c r="I345" i="52"/>
  <c r="H345" i="52"/>
  <c r="E345" i="52"/>
  <c r="D345" i="52"/>
  <c r="C345" i="52"/>
  <c r="B345" i="52"/>
  <c r="B417" i="52" s="1"/>
  <c r="B489" i="52" s="1"/>
  <c r="B561" i="52" s="1"/>
  <c r="B633" i="52" s="1"/>
  <c r="B705" i="52" s="1"/>
  <c r="B777" i="52" s="1"/>
  <c r="I344" i="52"/>
  <c r="H344" i="52"/>
  <c r="E344" i="52"/>
  <c r="D344" i="52"/>
  <c r="D416" i="52" s="1"/>
  <c r="D488" i="52" s="1"/>
  <c r="D560" i="52" s="1"/>
  <c r="D632" i="52" s="1"/>
  <c r="D704" i="52" s="1"/>
  <c r="D776" i="52" s="1"/>
  <c r="C344" i="52"/>
  <c r="B344" i="52"/>
  <c r="B416" i="52" s="1"/>
  <c r="B488" i="52" s="1"/>
  <c r="B560" i="52" s="1"/>
  <c r="B632" i="52" s="1"/>
  <c r="B704" i="52" s="1"/>
  <c r="B776" i="52" s="1"/>
  <c r="L343" i="52"/>
  <c r="I343" i="52"/>
  <c r="H343" i="52"/>
  <c r="E343" i="52"/>
  <c r="D343" i="52"/>
  <c r="C343" i="52"/>
  <c r="B343" i="52"/>
  <c r="B415" i="52" s="1"/>
  <c r="B487" i="52" s="1"/>
  <c r="B559" i="52" s="1"/>
  <c r="B631" i="52" s="1"/>
  <c r="B703" i="52" s="1"/>
  <c r="B775" i="52" s="1"/>
  <c r="O342" i="52"/>
  <c r="L342" i="52"/>
  <c r="I342" i="52"/>
  <c r="H342" i="52"/>
  <c r="E342" i="52"/>
  <c r="D342" i="52"/>
  <c r="D414" i="52" s="1"/>
  <c r="D486" i="52" s="1"/>
  <c r="C342" i="52"/>
  <c r="C414" i="52" s="1"/>
  <c r="C486" i="52" s="1"/>
  <c r="C558" i="52" s="1"/>
  <c r="B414" i="52"/>
  <c r="B486" i="52" s="1"/>
  <c r="B558" i="52" s="1"/>
  <c r="B630" i="52" s="1"/>
  <c r="B702" i="52" s="1"/>
  <c r="B774" i="52" s="1"/>
  <c r="I341" i="52"/>
  <c r="H341" i="52"/>
  <c r="E341" i="52"/>
  <c r="D341" i="52"/>
  <c r="D413" i="52" s="1"/>
  <c r="D485" i="52" s="1"/>
  <c r="D557" i="52" s="1"/>
  <c r="D629" i="52" s="1"/>
  <c r="D701" i="52" s="1"/>
  <c r="D773" i="52" s="1"/>
  <c r="C341" i="52"/>
  <c r="B413" i="52"/>
  <c r="B485" i="52" s="1"/>
  <c r="B557" i="52" s="1"/>
  <c r="B629" i="52" s="1"/>
  <c r="B701" i="52" s="1"/>
  <c r="B773" i="52" s="1"/>
  <c r="L340" i="52"/>
  <c r="I340" i="52"/>
  <c r="H340" i="52"/>
  <c r="E340" i="52"/>
  <c r="D340" i="52"/>
  <c r="D412" i="52" s="1"/>
  <c r="D484" i="52" s="1"/>
  <c r="D556" i="52" s="1"/>
  <c r="D628" i="52" s="1"/>
  <c r="D700" i="52" s="1"/>
  <c r="D772" i="52" s="1"/>
  <c r="C340" i="52"/>
  <c r="C412" i="52" s="1"/>
  <c r="B412" i="52"/>
  <c r="B484" i="52" s="1"/>
  <c r="B556" i="52" s="1"/>
  <c r="B628" i="52" s="1"/>
  <c r="B700" i="52" s="1"/>
  <c r="B772" i="52" s="1"/>
  <c r="L339" i="52"/>
  <c r="I339" i="52"/>
  <c r="H339" i="52"/>
  <c r="E339" i="52"/>
  <c r="D339" i="52"/>
  <c r="D411" i="52" s="1"/>
  <c r="D483" i="52" s="1"/>
  <c r="D555" i="52" s="1"/>
  <c r="D627" i="52" s="1"/>
  <c r="D699" i="52" s="1"/>
  <c r="D771" i="52" s="1"/>
  <c r="C339" i="52"/>
  <c r="C411" i="52" s="1"/>
  <c r="B411" i="52"/>
  <c r="B483" i="52" s="1"/>
  <c r="B555" i="52" s="1"/>
  <c r="B627" i="52" s="1"/>
  <c r="B699" i="52" s="1"/>
  <c r="B771" i="52" s="1"/>
  <c r="L338" i="52"/>
  <c r="H338" i="52"/>
  <c r="E338" i="52"/>
  <c r="D338" i="52"/>
  <c r="D410" i="52" s="1"/>
  <c r="D482" i="52" s="1"/>
  <c r="D554" i="52" s="1"/>
  <c r="C338" i="52"/>
  <c r="C410" i="52" s="1"/>
  <c r="C482" i="52" s="1"/>
  <c r="C554" i="52" s="1"/>
  <c r="C626" i="52" s="1"/>
  <c r="B410" i="52"/>
  <c r="B482" i="52" s="1"/>
  <c r="B554" i="52" s="1"/>
  <c r="B626" i="52" s="1"/>
  <c r="B698" i="52" s="1"/>
  <c r="B770" i="52" s="1"/>
  <c r="O337" i="52"/>
  <c r="L337" i="52"/>
  <c r="I337" i="52"/>
  <c r="H337" i="52"/>
  <c r="E337" i="52"/>
  <c r="D337" i="52"/>
  <c r="D409" i="52" s="1"/>
  <c r="D481" i="52" s="1"/>
  <c r="D553" i="52" s="1"/>
  <c r="D625" i="52" s="1"/>
  <c r="D697" i="52" s="1"/>
  <c r="D769" i="52" s="1"/>
  <c r="C337" i="52"/>
  <c r="B409" i="52"/>
  <c r="B481" i="52" s="1"/>
  <c r="B553" i="52" s="1"/>
  <c r="B625" i="52" s="1"/>
  <c r="B697" i="52" s="1"/>
  <c r="B769" i="52" s="1"/>
  <c r="O336" i="52"/>
  <c r="L336" i="52"/>
  <c r="I336" i="52"/>
  <c r="H336" i="52"/>
  <c r="E336" i="52"/>
  <c r="D336" i="52"/>
  <c r="C336" i="52"/>
  <c r="B336" i="52"/>
  <c r="I335" i="52"/>
  <c r="H335" i="52"/>
  <c r="E335" i="52"/>
  <c r="D335" i="52"/>
  <c r="D407" i="52" s="1"/>
  <c r="C335" i="52"/>
  <c r="B335" i="52"/>
  <c r="B407" i="52" s="1"/>
  <c r="B479" i="52" s="1"/>
  <c r="B551" i="52" s="1"/>
  <c r="B623" i="52" s="1"/>
  <c r="B695" i="52" s="1"/>
  <c r="B767" i="52" s="1"/>
  <c r="L334" i="52"/>
  <c r="I334" i="52"/>
  <c r="H334" i="52"/>
  <c r="E334" i="52"/>
  <c r="D334" i="52"/>
  <c r="C334" i="52"/>
  <c r="B334" i="52"/>
  <c r="B406" i="52" s="1"/>
  <c r="B478" i="52" s="1"/>
  <c r="B550" i="52" s="1"/>
  <c r="B622" i="52" s="1"/>
  <c r="B694" i="52" s="1"/>
  <c r="B766" i="52" s="1"/>
  <c r="L333" i="52"/>
  <c r="I333" i="52"/>
  <c r="H333" i="52"/>
  <c r="E333" i="52"/>
  <c r="D333" i="52"/>
  <c r="D405" i="52" s="1"/>
  <c r="D477" i="52" s="1"/>
  <c r="D549" i="52" s="1"/>
  <c r="D621" i="52" s="1"/>
  <c r="D693" i="52" s="1"/>
  <c r="D765" i="52" s="1"/>
  <c r="C333" i="52"/>
  <c r="C405" i="52" s="1"/>
  <c r="B333" i="52"/>
  <c r="B405" i="52" s="1"/>
  <c r="B477" i="52" s="1"/>
  <c r="B549" i="52" s="1"/>
  <c r="B621" i="52" s="1"/>
  <c r="B693" i="52" s="1"/>
  <c r="B765" i="52" s="1"/>
  <c r="I332" i="52"/>
  <c r="H332" i="52"/>
  <c r="E332" i="52"/>
  <c r="D332" i="52"/>
  <c r="D404" i="52" s="1"/>
  <c r="C332" i="52"/>
  <c r="C404" i="52" s="1"/>
  <c r="C476" i="52" s="1"/>
  <c r="C548" i="52" s="1"/>
  <c r="C620" i="52" s="1"/>
  <c r="C692" i="52" s="1"/>
  <c r="C764" i="52" s="1"/>
  <c r="B332" i="52"/>
  <c r="B404" i="52" s="1"/>
  <c r="B476" i="52" s="1"/>
  <c r="B548" i="52" s="1"/>
  <c r="B620" i="52" s="1"/>
  <c r="B692" i="52" s="1"/>
  <c r="B764" i="52" s="1"/>
  <c r="O331" i="52"/>
  <c r="L331" i="52"/>
  <c r="I331" i="52"/>
  <c r="H331" i="52"/>
  <c r="E331" i="52"/>
  <c r="D331" i="52"/>
  <c r="C331" i="52"/>
  <c r="C403" i="52" s="1"/>
  <c r="C475" i="52" s="1"/>
  <c r="C547" i="52" s="1"/>
  <c r="B331" i="52"/>
  <c r="B403" i="52" s="1"/>
  <c r="B475" i="52" s="1"/>
  <c r="B547" i="52" s="1"/>
  <c r="B619" i="52" s="1"/>
  <c r="B691" i="52" s="1"/>
  <c r="B763" i="52" s="1"/>
  <c r="I330" i="52"/>
  <c r="H330" i="52"/>
  <c r="E330" i="52"/>
  <c r="D330" i="52"/>
  <c r="D402" i="52" s="1"/>
  <c r="D474" i="52" s="1"/>
  <c r="D546" i="52" s="1"/>
  <c r="D618" i="52" s="1"/>
  <c r="D690" i="52" s="1"/>
  <c r="D762" i="52" s="1"/>
  <c r="C330" i="52"/>
  <c r="C402" i="52" s="1"/>
  <c r="C474" i="52" s="1"/>
  <c r="B330" i="52"/>
  <c r="B402" i="52" s="1"/>
  <c r="B474" i="52" s="1"/>
  <c r="B546" i="52" s="1"/>
  <c r="B618" i="52" s="1"/>
  <c r="B690" i="52" s="1"/>
  <c r="B762" i="52" s="1"/>
  <c r="L329" i="52"/>
  <c r="I329" i="52"/>
  <c r="H329" i="52"/>
  <c r="E329" i="52"/>
  <c r="D329" i="52"/>
  <c r="D401" i="52" s="1"/>
  <c r="D473" i="52" s="1"/>
  <c r="D545" i="52" s="1"/>
  <c r="D617" i="52" s="1"/>
  <c r="D689" i="52" s="1"/>
  <c r="D761" i="52" s="1"/>
  <c r="C329" i="52"/>
  <c r="B329" i="52"/>
  <c r="B401" i="52" s="1"/>
  <c r="B473" i="52" s="1"/>
  <c r="B545" i="52" s="1"/>
  <c r="B617" i="52" s="1"/>
  <c r="B689" i="52" s="1"/>
  <c r="B761" i="52" s="1"/>
  <c r="L328" i="52"/>
  <c r="I328" i="52"/>
  <c r="H328" i="52"/>
  <c r="E328" i="52"/>
  <c r="D328" i="52"/>
  <c r="D400" i="52" s="1"/>
  <c r="D472" i="52" s="1"/>
  <c r="D544" i="52" s="1"/>
  <c r="D616" i="52" s="1"/>
  <c r="D688" i="52" s="1"/>
  <c r="D760" i="52" s="1"/>
  <c r="C328" i="52"/>
  <c r="C400" i="52" s="1"/>
  <c r="B328" i="52"/>
  <c r="B400" i="52" s="1"/>
  <c r="B472" i="52" s="1"/>
  <c r="B544" i="52" s="1"/>
  <c r="B616" i="52" s="1"/>
  <c r="B688" i="52" s="1"/>
  <c r="B760" i="52" s="1"/>
  <c r="L327" i="52"/>
  <c r="I327" i="52"/>
  <c r="H327" i="52"/>
  <c r="E327" i="52"/>
  <c r="D327" i="52"/>
  <c r="D399" i="52" s="1"/>
  <c r="D471" i="52" s="1"/>
  <c r="D543" i="52" s="1"/>
  <c r="D615" i="52" s="1"/>
  <c r="D687" i="52" s="1"/>
  <c r="D759" i="52" s="1"/>
  <c r="C327" i="52"/>
  <c r="C399" i="52" s="1"/>
  <c r="B327" i="52"/>
  <c r="B399" i="52" s="1"/>
  <c r="B471" i="52" s="1"/>
  <c r="B543" i="52" s="1"/>
  <c r="B615" i="52" s="1"/>
  <c r="B687" i="52" s="1"/>
  <c r="B759" i="52" s="1"/>
  <c r="O326" i="52"/>
  <c r="L326" i="52"/>
  <c r="I326" i="52"/>
  <c r="H326" i="52"/>
  <c r="E326" i="52"/>
  <c r="D326" i="52"/>
  <c r="D398" i="52" s="1"/>
  <c r="C326" i="52"/>
  <c r="C398" i="52" s="1"/>
  <c r="C470" i="52" s="1"/>
  <c r="C542" i="52" s="1"/>
  <c r="C614" i="52" s="1"/>
  <c r="C686" i="52" s="1"/>
  <c r="C758" i="52" s="1"/>
  <c r="B326" i="52"/>
  <c r="B398" i="52" s="1"/>
  <c r="B470" i="52" s="1"/>
  <c r="B542" i="52" s="1"/>
  <c r="B614" i="52" s="1"/>
  <c r="B686" i="52" s="1"/>
  <c r="B758" i="52" s="1"/>
  <c r="O325" i="52"/>
  <c r="L325" i="52"/>
  <c r="I325" i="52"/>
  <c r="H325" i="52"/>
  <c r="E325" i="52"/>
  <c r="D325" i="52"/>
  <c r="C325" i="52"/>
  <c r="C397" i="52" s="1"/>
  <c r="C469" i="52" s="1"/>
  <c r="C541" i="52" s="1"/>
  <c r="C613" i="52" s="1"/>
  <c r="C685" i="52" s="1"/>
  <c r="C757" i="52" s="1"/>
  <c r="B397" i="52"/>
  <c r="B469" i="52" s="1"/>
  <c r="B541" i="52" s="1"/>
  <c r="B613" i="52" s="1"/>
  <c r="B685" i="52" s="1"/>
  <c r="B757" i="52" s="1"/>
  <c r="O324" i="52"/>
  <c r="L324" i="52"/>
  <c r="I324" i="52"/>
  <c r="H324" i="52"/>
  <c r="E324" i="52"/>
  <c r="D324" i="52"/>
  <c r="D396" i="52" s="1"/>
  <c r="D468" i="52" s="1"/>
  <c r="D540" i="52" s="1"/>
  <c r="D612" i="52" s="1"/>
  <c r="D684" i="52" s="1"/>
  <c r="D756" i="52" s="1"/>
  <c r="C324" i="52"/>
  <c r="C396" i="52" s="1"/>
  <c r="B396" i="52"/>
  <c r="B468" i="52" s="1"/>
  <c r="B540" i="52" s="1"/>
  <c r="B612" i="52" s="1"/>
  <c r="B684" i="52" s="1"/>
  <c r="B756" i="52" s="1"/>
  <c r="O323" i="52"/>
  <c r="L323" i="52"/>
  <c r="I323" i="52"/>
  <c r="H323" i="52"/>
  <c r="E323" i="52"/>
  <c r="D323" i="52"/>
  <c r="D395" i="52" s="1"/>
  <c r="D467" i="52" s="1"/>
  <c r="D539" i="52" s="1"/>
  <c r="D611" i="52" s="1"/>
  <c r="D683" i="52" s="1"/>
  <c r="D755" i="52" s="1"/>
  <c r="C323" i="52"/>
  <c r="H322" i="52"/>
  <c r="P322" i="52" s="1"/>
  <c r="E322" i="52"/>
  <c r="D322" i="52"/>
  <c r="D394" i="52" s="1"/>
  <c r="D466" i="52" s="1"/>
  <c r="D538" i="52" s="1"/>
  <c r="D610" i="52" s="1"/>
  <c r="D682" i="52" s="1"/>
  <c r="D754" i="52" s="1"/>
  <c r="C322" i="52"/>
  <c r="B322" i="52"/>
  <c r="H321" i="52"/>
  <c r="P321" i="52" s="1"/>
  <c r="E321" i="52"/>
  <c r="D321" i="52"/>
  <c r="D393" i="52" s="1"/>
  <c r="D465" i="52" s="1"/>
  <c r="D537" i="52" s="1"/>
  <c r="D609" i="52" s="1"/>
  <c r="D681" i="52" s="1"/>
  <c r="D753" i="52" s="1"/>
  <c r="C321" i="52"/>
  <c r="B321" i="52"/>
  <c r="B393" i="52" s="1"/>
  <c r="B465" i="52" s="1"/>
  <c r="B537" i="52" s="1"/>
  <c r="B609" i="52" s="1"/>
  <c r="B681" i="52" s="1"/>
  <c r="B753" i="52" s="1"/>
  <c r="H320" i="52"/>
  <c r="P320" i="52" s="1"/>
  <c r="E320" i="52"/>
  <c r="D320" i="52"/>
  <c r="D392" i="52" s="1"/>
  <c r="D464" i="52" s="1"/>
  <c r="D536" i="52" s="1"/>
  <c r="D608" i="52" s="1"/>
  <c r="D680" i="52" s="1"/>
  <c r="D752" i="52" s="1"/>
  <c r="C320" i="52"/>
  <c r="B320" i="52"/>
  <c r="B392" i="52" s="1"/>
  <c r="B464" i="52" s="1"/>
  <c r="B536" i="52" s="1"/>
  <c r="B608" i="52" s="1"/>
  <c r="B680" i="52" s="1"/>
  <c r="B752" i="52" s="1"/>
  <c r="L319" i="52"/>
  <c r="I319" i="52"/>
  <c r="H319" i="52"/>
  <c r="E319" i="52"/>
  <c r="D319" i="52"/>
  <c r="D391" i="52" s="1"/>
  <c r="D463" i="52" s="1"/>
  <c r="D535" i="52" s="1"/>
  <c r="D607" i="52" s="1"/>
  <c r="C319" i="52"/>
  <c r="C391" i="52" s="1"/>
  <c r="B319" i="52"/>
  <c r="B391" i="52" s="1"/>
  <c r="B463" i="52" s="1"/>
  <c r="B535" i="52" s="1"/>
  <c r="B607" i="52" s="1"/>
  <c r="B679" i="52" s="1"/>
  <c r="B751" i="52" s="1"/>
  <c r="O318" i="52"/>
  <c r="L318" i="52"/>
  <c r="I318" i="52"/>
  <c r="H318" i="52"/>
  <c r="E318" i="52"/>
  <c r="C318" i="52"/>
  <c r="C390" i="52" s="1"/>
  <c r="C462" i="52" s="1"/>
  <c r="C534" i="52" s="1"/>
  <c r="C606" i="52" s="1"/>
  <c r="C678" i="52" s="1"/>
  <c r="C750" i="52" s="1"/>
  <c r="B318" i="52"/>
  <c r="B390" i="52" s="1"/>
  <c r="B462" i="52" s="1"/>
  <c r="B534" i="52" s="1"/>
  <c r="B606" i="52" s="1"/>
  <c r="B678" i="52" s="1"/>
  <c r="B750" i="52" s="1"/>
  <c r="O316" i="52"/>
  <c r="L316" i="52"/>
  <c r="I316" i="52"/>
  <c r="H316" i="52"/>
  <c r="E316" i="52"/>
  <c r="D316" i="52"/>
  <c r="C316" i="52"/>
  <c r="B316" i="52"/>
  <c r="O315" i="52"/>
  <c r="L315" i="52"/>
  <c r="I315" i="52"/>
  <c r="H315" i="52"/>
  <c r="E315" i="52"/>
  <c r="D315" i="52"/>
  <c r="D387" i="52" s="1"/>
  <c r="D459" i="52" s="1"/>
  <c r="C315" i="52"/>
  <c r="C387" i="52" s="1"/>
  <c r="C459" i="52" s="1"/>
  <c r="C531" i="52" s="1"/>
  <c r="C603" i="52" s="1"/>
  <c r="C675" i="52" s="1"/>
  <c r="C747" i="52" s="1"/>
  <c r="B315" i="52"/>
  <c r="B387" i="52" s="1"/>
  <c r="B459" i="52" s="1"/>
  <c r="B531" i="52" s="1"/>
  <c r="B603" i="52" s="1"/>
  <c r="B675" i="52" s="1"/>
  <c r="B747" i="52" s="1"/>
  <c r="O314" i="52"/>
  <c r="L314" i="52"/>
  <c r="I314" i="52"/>
  <c r="H314" i="52"/>
  <c r="E314" i="52"/>
  <c r="D314" i="52"/>
  <c r="C314" i="52"/>
  <c r="C386" i="52" s="1"/>
  <c r="B314" i="52"/>
  <c r="B386" i="52" s="1"/>
  <c r="B458" i="52" s="1"/>
  <c r="B530" i="52" s="1"/>
  <c r="B602" i="52" s="1"/>
  <c r="B674" i="52" s="1"/>
  <c r="B746" i="52" s="1"/>
  <c r="E99" i="52"/>
  <c r="B831" i="52" s="1"/>
  <c r="B2" i="70"/>
  <c r="E19" i="68"/>
  <c r="F17" i="68"/>
  <c r="E14" i="68"/>
  <c r="E13" i="68"/>
  <c r="E13" i="69"/>
  <c r="E12" i="69"/>
  <c r="F23" i="63"/>
  <c r="F22" i="63"/>
  <c r="F18" i="63"/>
  <c r="E29" i="37"/>
  <c r="B44" i="10"/>
  <c r="B27" i="10"/>
  <c r="B24" i="10"/>
  <c r="B23" i="10"/>
  <c r="B16" i="10"/>
  <c r="B35" i="9"/>
  <c r="E18" i="69"/>
  <c r="L831" i="52"/>
  <c r="I831" i="52"/>
  <c r="H831" i="52"/>
  <c r="O830" i="52"/>
  <c r="L830" i="52"/>
  <c r="I830" i="52"/>
  <c r="H830" i="52"/>
  <c r="P801" i="52"/>
  <c r="P800" i="52"/>
  <c r="P799" i="52"/>
  <c r="P798" i="52"/>
  <c r="P790" i="52"/>
  <c r="P789" i="52"/>
  <c r="P788" i="52"/>
  <c r="P787" i="52"/>
  <c r="P783" i="52"/>
  <c r="P782" i="52"/>
  <c r="P781" i="52"/>
  <c r="P780" i="52"/>
  <c r="P779" i="52"/>
  <c r="P778" i="52"/>
  <c r="P776" i="52"/>
  <c r="P775" i="52"/>
  <c r="P773" i="52"/>
  <c r="P772" i="52"/>
  <c r="P771" i="52"/>
  <c r="P770" i="52"/>
  <c r="P767" i="52"/>
  <c r="P766" i="52"/>
  <c r="P765" i="52"/>
  <c r="P764" i="52"/>
  <c r="P762" i="52"/>
  <c r="P761" i="52"/>
  <c r="P760" i="52"/>
  <c r="P759" i="52"/>
  <c r="P679" i="52"/>
  <c r="P676" i="52"/>
  <c r="P675" i="52"/>
  <c r="P674" i="52"/>
  <c r="P602" i="52"/>
  <c r="G516" i="52"/>
  <c r="G514" i="52"/>
  <c r="G509" i="52"/>
  <c r="G508" i="52"/>
  <c r="G505" i="52"/>
  <c r="G503" i="52"/>
  <c r="G486" i="52"/>
  <c r="G480" i="52"/>
  <c r="G475" i="52"/>
  <c r="G469" i="52"/>
  <c r="G467" i="52"/>
  <c r="G463" i="52"/>
  <c r="P458" i="52"/>
  <c r="D417" i="52"/>
  <c r="D489" i="52" s="1"/>
  <c r="P386" i="52"/>
  <c r="B433" i="52"/>
  <c r="B505" i="52" s="1"/>
  <c r="B577" i="52" s="1"/>
  <c r="B649" i="52" s="1"/>
  <c r="B721" i="52" s="1"/>
  <c r="B793" i="52" s="1"/>
  <c r="B29" i="54"/>
  <c r="B28" i="54"/>
  <c r="B27" i="54"/>
  <c r="B26" i="54"/>
  <c r="B25" i="54"/>
  <c r="B24" i="54"/>
  <c r="B23" i="54"/>
  <c r="B22" i="54"/>
  <c r="B21" i="54"/>
  <c r="C3" i="52"/>
  <c r="D3" i="52" s="1"/>
  <c r="E3" i="52" s="1"/>
  <c r="F3" i="52" s="1"/>
  <c r="G3" i="52" s="1"/>
  <c r="H3" i="52" s="1"/>
  <c r="I3" i="52" s="1"/>
  <c r="J3" i="52" s="1"/>
  <c r="K3" i="52" s="1"/>
  <c r="D85" i="70"/>
  <c r="E85" i="70"/>
  <c r="B83" i="70"/>
  <c r="E84" i="70"/>
  <c r="D84" i="70"/>
  <c r="BA72" i="70"/>
  <c r="AZ72" i="70"/>
  <c r="AZ73" i="70" s="1"/>
  <c r="AY72" i="70"/>
  <c r="AY73" i="70" s="1"/>
  <c r="AX72" i="70"/>
  <c r="AX73" i="70" s="1"/>
  <c r="AW72" i="70"/>
  <c r="AV72" i="70"/>
  <c r="AV73" i="70"/>
  <c r="AS72" i="70"/>
  <c r="B69" i="70"/>
  <c r="L71" i="70"/>
  <c r="K71" i="70"/>
  <c r="J71" i="70"/>
  <c r="I71" i="70"/>
  <c r="H71" i="70"/>
  <c r="AT71" i="70"/>
  <c r="AU71" i="70" s="1"/>
  <c r="AU72" i="70" s="1"/>
  <c r="AU73" i="70" s="1"/>
  <c r="AU74" i="70" s="1"/>
  <c r="AU75" i="70" s="1"/>
  <c r="E70" i="70"/>
  <c r="D70" i="70"/>
  <c r="D71" i="70"/>
  <c r="L70" i="70"/>
  <c r="K70" i="70"/>
  <c r="J70" i="70"/>
  <c r="I70" i="70"/>
  <c r="H70" i="70"/>
  <c r="G70" i="70"/>
  <c r="F70" i="70"/>
  <c r="BB38" i="70"/>
  <c r="BA38" i="70"/>
  <c r="L38" i="70" s="1"/>
  <c r="AZ38" i="70"/>
  <c r="AY38" i="70"/>
  <c r="AX38" i="70"/>
  <c r="I38" i="70" s="1"/>
  <c r="AW38" i="70"/>
  <c r="AW39" i="70" s="1"/>
  <c r="AW40" i="70" s="1"/>
  <c r="AW41" i="70" s="1"/>
  <c r="AW42" i="70" s="1"/>
  <c r="AW43" i="70" s="1"/>
  <c r="AW44" i="70" s="1"/>
  <c r="AW45" i="70" s="1"/>
  <c r="AV38" i="70"/>
  <c r="AV39" i="70"/>
  <c r="AV40" i="70" s="1"/>
  <c r="AU38" i="70"/>
  <c r="AU39" i="70" s="1"/>
  <c r="AT38" i="70"/>
  <c r="AS38" i="70"/>
  <c r="D38" i="70"/>
  <c r="AA36" i="70"/>
  <c r="Z36" i="70"/>
  <c r="Y36" i="70"/>
  <c r="X36" i="70"/>
  <c r="W36" i="70"/>
  <c r="V36" i="70"/>
  <c r="U36" i="70"/>
  <c r="T36" i="70"/>
  <c r="S36" i="70"/>
  <c r="R36" i="70"/>
  <c r="Q36" i="70"/>
  <c r="P36" i="70"/>
  <c r="O36" i="70"/>
  <c r="N36" i="70"/>
  <c r="M37" i="70"/>
  <c r="L37" i="70"/>
  <c r="K37" i="70"/>
  <c r="J37" i="70"/>
  <c r="I37" i="70"/>
  <c r="BI37" i="70"/>
  <c r="T37" i="70"/>
  <c r="BH37" i="70"/>
  <c r="BO37" i="70" s="1"/>
  <c r="BG37" i="70"/>
  <c r="BF37" i="70"/>
  <c r="BM37" i="70"/>
  <c r="BE37" i="70"/>
  <c r="BE38" i="70" s="1"/>
  <c r="P38" i="70" s="1"/>
  <c r="BD37" i="70"/>
  <c r="BK37" i="70" s="1"/>
  <c r="BK38" i="70" s="1"/>
  <c r="BK39" i="70" s="1"/>
  <c r="BK40" i="70" s="1"/>
  <c r="BK41" i="70" s="1"/>
  <c r="BK42" i="70" s="1"/>
  <c r="BK43" i="70" s="1"/>
  <c r="BK44" i="70" s="1"/>
  <c r="BK45" i="70" s="1"/>
  <c r="BK46" i="70" s="1"/>
  <c r="BK47" i="70" s="1"/>
  <c r="BC37" i="70"/>
  <c r="BC38" i="70"/>
  <c r="BC39" i="70" s="1"/>
  <c r="G37" i="70"/>
  <c r="M36" i="70"/>
  <c r="L36" i="70"/>
  <c r="K36" i="70"/>
  <c r="J36" i="70"/>
  <c r="I36" i="70"/>
  <c r="H36" i="70"/>
  <c r="G36" i="70"/>
  <c r="F36" i="70"/>
  <c r="E36" i="70"/>
  <c r="D36" i="70"/>
  <c r="D37" i="70"/>
  <c r="B35" i="70"/>
  <c r="H23" i="70"/>
  <c r="G23" i="70"/>
  <c r="F23" i="70"/>
  <c r="E23" i="70"/>
  <c r="D23" i="70"/>
  <c r="B21" i="70"/>
  <c r="B7" i="70"/>
  <c r="G8" i="70"/>
  <c r="F8" i="70"/>
  <c r="E8" i="70"/>
  <c r="D8" i="70"/>
  <c r="AU24" i="70"/>
  <c r="AT24" i="70"/>
  <c r="AT25" i="70" s="1"/>
  <c r="AS24" i="70"/>
  <c r="AS25" i="70" s="1"/>
  <c r="AR24" i="70"/>
  <c r="AR25" i="70" s="1"/>
  <c r="AQ24" i="70"/>
  <c r="D24" i="70"/>
  <c r="AT10" i="70"/>
  <c r="AT11" i="70"/>
  <c r="G11" i="70" s="1"/>
  <c r="AS10" i="70"/>
  <c r="AS11" i="70" s="1"/>
  <c r="AR10" i="70"/>
  <c r="AR11" i="70"/>
  <c r="AQ10" i="70"/>
  <c r="D10" i="70" s="1"/>
  <c r="F9" i="70"/>
  <c r="G9" i="70"/>
  <c r="E9" i="70"/>
  <c r="D9" i="70"/>
  <c r="V4" i="70"/>
  <c r="U4" i="70"/>
  <c r="T4" i="70"/>
  <c r="S4" i="70"/>
  <c r="R4" i="70"/>
  <c r="P4" i="70"/>
  <c r="O4" i="70"/>
  <c r="N4" i="70"/>
  <c r="L4" i="70"/>
  <c r="M4" i="70"/>
  <c r="K4" i="70"/>
  <c r="J4" i="70"/>
  <c r="I4" i="70"/>
  <c r="H4" i="70"/>
  <c r="G4" i="70"/>
  <c r="C4" i="70"/>
  <c r="C66" i="70" s="1"/>
  <c r="F4" i="70"/>
  <c r="D4" i="70"/>
  <c r="E4" i="70"/>
  <c r="F89" i="63"/>
  <c r="F88" i="63"/>
  <c r="F49" i="63"/>
  <c r="F48" i="63"/>
  <c r="B30" i="10"/>
  <c r="A156" i="69"/>
  <c r="A141" i="69"/>
  <c r="A126" i="69"/>
  <c r="A111" i="69"/>
  <c r="P21" i="69" s="1"/>
  <c r="T3" i="69" s="1"/>
  <c r="A96" i="69"/>
  <c r="A81" i="69"/>
  <c r="A66" i="69"/>
  <c r="A51" i="69"/>
  <c r="A36" i="69"/>
  <c r="A21" i="69"/>
  <c r="E161" i="69"/>
  <c r="E160" i="69"/>
  <c r="E159" i="69"/>
  <c r="E158" i="69"/>
  <c r="P156" i="69"/>
  <c r="P141" i="69" s="1"/>
  <c r="P126" i="69" s="1"/>
  <c r="P111" i="69" s="1"/>
  <c r="P96" i="69" s="1"/>
  <c r="P81" i="69" s="1"/>
  <c r="P66" i="69" s="1"/>
  <c r="P51" i="69" s="1"/>
  <c r="P36" i="69" s="1"/>
  <c r="K156" i="69"/>
  <c r="E156" i="69"/>
  <c r="E146" i="69"/>
  <c r="E145" i="69"/>
  <c r="E144" i="69"/>
  <c r="E143" i="69"/>
  <c r="K141" i="69"/>
  <c r="E141" i="69"/>
  <c r="E131" i="69"/>
  <c r="E130" i="69"/>
  <c r="E129" i="69"/>
  <c r="E128" i="69"/>
  <c r="K126" i="69"/>
  <c r="E126" i="69"/>
  <c r="E116" i="69"/>
  <c r="E115" i="69"/>
  <c r="E114" i="69"/>
  <c r="E113" i="69"/>
  <c r="K111" i="69"/>
  <c r="E111" i="69"/>
  <c r="E101" i="69"/>
  <c r="E100" i="69"/>
  <c r="E99" i="69"/>
  <c r="E98" i="69"/>
  <c r="K96" i="69"/>
  <c r="E96" i="69"/>
  <c r="E86" i="69"/>
  <c r="E85" i="69"/>
  <c r="E84" i="69"/>
  <c r="E83" i="69"/>
  <c r="K81" i="69"/>
  <c r="E81" i="69"/>
  <c r="E71" i="69"/>
  <c r="E70" i="69"/>
  <c r="E69" i="69"/>
  <c r="E68" i="69"/>
  <c r="K66" i="69"/>
  <c r="E66" i="69"/>
  <c r="E56" i="69"/>
  <c r="E55" i="69"/>
  <c r="E54" i="69"/>
  <c r="E53" i="69"/>
  <c r="K51" i="69"/>
  <c r="E51" i="69"/>
  <c r="J30" i="68"/>
  <c r="F22" i="70" s="1"/>
  <c r="B29" i="10"/>
  <c r="B28" i="10"/>
  <c r="F15" i="67"/>
  <c r="F18" i="66"/>
  <c r="F7" i="52"/>
  <c r="F19" i="67"/>
  <c r="K18" i="37"/>
  <c r="E25" i="68"/>
  <c r="S20" i="63"/>
  <c r="A3" i="56"/>
  <c r="A4" i="56" s="1"/>
  <c r="A5" i="56" s="1"/>
  <c r="A6" i="56" s="1"/>
  <c r="A7" i="56" s="1"/>
  <c r="A8" i="56" s="1"/>
  <c r="A9" i="56" s="1"/>
  <c r="A10" i="56" s="1"/>
  <c r="A11" i="56" s="1"/>
  <c r="A12" i="56" s="1"/>
  <c r="A13" i="56" s="1"/>
  <c r="A14" i="56" s="1"/>
  <c r="A15" i="56" s="1"/>
  <c r="A16" i="56" s="1"/>
  <c r="A17" i="56" s="1"/>
  <c r="A18" i="56" s="1"/>
  <c r="A19" i="56" s="1"/>
  <c r="A20" i="56" s="1"/>
  <c r="A21" i="56" s="1"/>
  <c r="A22" i="56" s="1"/>
  <c r="A23" i="56" s="1"/>
  <c r="A24" i="56" s="1"/>
  <c r="A25" i="56" s="1"/>
  <c r="A26" i="56" s="1"/>
  <c r="A27" i="56" s="1"/>
  <c r="A28" i="56" s="1"/>
  <c r="A29" i="56" s="1"/>
  <c r="A30" i="56" s="1"/>
  <c r="A35" i="56" s="1"/>
  <c r="A36" i="56" s="1"/>
  <c r="A38" i="56" s="1"/>
  <c r="A39" i="56" s="1"/>
  <c r="A40" i="56" s="1"/>
  <c r="A41" i="56" s="1"/>
  <c r="A42" i="56" s="1"/>
  <c r="A43" i="56" s="1"/>
  <c r="A44" i="56" s="1"/>
  <c r="A45" i="56" s="1"/>
  <c r="A46" i="56" s="1"/>
  <c r="A47" i="56" s="1"/>
  <c r="A48" i="56" s="1"/>
  <c r="A50" i="56" s="1"/>
  <c r="A51" i="56" s="1"/>
  <c r="A52" i="56" s="1"/>
  <c r="A53" i="56" s="1"/>
  <c r="A54" i="56" s="1"/>
  <c r="A55" i="56" s="1"/>
  <c r="A56" i="56" s="1"/>
  <c r="A57" i="56" s="1"/>
  <c r="A58" i="56" s="1"/>
  <c r="A59" i="56" s="1"/>
  <c r="A60" i="56" s="1"/>
  <c r="A61" i="56" s="1"/>
  <c r="A62" i="56" s="1"/>
  <c r="A63" i="56" s="1"/>
  <c r="A64" i="56" s="1"/>
  <c r="A65" i="56" s="1"/>
  <c r="A66" i="56" s="1"/>
  <c r="A67" i="56" s="1"/>
  <c r="A68" i="56" s="1"/>
  <c r="A69" i="56" s="1"/>
  <c r="A70" i="56" s="1"/>
  <c r="A71" i="56" s="1"/>
  <c r="A72" i="56" s="1"/>
  <c r="A73" i="56" s="1"/>
  <c r="A74" i="56" s="1"/>
  <c r="A75" i="56" s="1"/>
  <c r="A76" i="56" s="1"/>
  <c r="A77" i="56" s="1"/>
  <c r="A78" i="56" s="1"/>
  <c r="A79" i="56" s="1"/>
  <c r="A80" i="56" s="1"/>
  <c r="A81" i="56" s="1"/>
  <c r="A82" i="56" s="1"/>
  <c r="A83" i="56" s="1"/>
  <c r="A84" i="56" s="1"/>
  <c r="A85" i="56" s="1"/>
  <c r="A86" i="56" s="1"/>
  <c r="A87" i="56" s="1"/>
  <c r="A88" i="56" s="1"/>
  <c r="A89" i="56" s="1"/>
  <c r="A90" i="56" s="1"/>
  <c r="A91" i="56" s="1"/>
  <c r="A92" i="56" s="1"/>
  <c r="A93" i="56" s="1"/>
  <c r="A94" i="56" s="1"/>
  <c r="A95" i="56" s="1"/>
  <c r="A96" i="56" s="1"/>
  <c r="A97" i="56" s="1"/>
  <c r="A98" i="56" s="1"/>
  <c r="A99" i="56" s="1"/>
  <c r="A100" i="56" s="1"/>
  <c r="A101" i="56" s="1"/>
  <c r="A102" i="56" s="1"/>
  <c r="A103" i="56" s="1"/>
  <c r="A104" i="56" s="1"/>
  <c r="A105" i="56" s="1"/>
  <c r="A106" i="56" s="1"/>
  <c r="A107" i="56" s="1"/>
  <c r="A108" i="56" s="1"/>
  <c r="A110" i="56" s="1"/>
  <c r="A112" i="56" s="1"/>
  <c r="A113" i="56" s="1"/>
  <c r="A114" i="56" s="1"/>
  <c r="A115" i="56" s="1"/>
  <c r="A116" i="56" s="1"/>
  <c r="A117" i="56" s="1"/>
  <c r="A118" i="56" s="1"/>
  <c r="A119" i="56" s="1"/>
  <c r="A120" i="56" s="1"/>
  <c r="A121" i="56" s="1"/>
  <c r="A122" i="56" s="1"/>
  <c r="A123" i="56" s="1"/>
  <c r="A124" i="56" s="1"/>
  <c r="A125" i="56" s="1"/>
  <c r="A126" i="56" s="1"/>
  <c r="A127" i="56" s="1"/>
  <c r="A128" i="56" s="1"/>
  <c r="A129" i="56" s="1"/>
  <c r="A130" i="56" s="1"/>
  <c r="A131" i="56" s="1"/>
  <c r="A132" i="56" s="1"/>
  <c r="A133" i="56" s="1"/>
  <c r="A134" i="56" s="1"/>
  <c r="A135" i="56" s="1"/>
  <c r="A136" i="56" s="1"/>
  <c r="A137" i="56" s="1"/>
  <c r="A138" i="56" s="1"/>
  <c r="A139" i="56" s="1"/>
  <c r="A140" i="56" s="1"/>
  <c r="A141" i="56" s="1"/>
  <c r="A142" i="56" s="1"/>
  <c r="A143" i="56" s="1"/>
  <c r="A144" i="56" s="1"/>
  <c r="A145" i="56" s="1"/>
  <c r="A146" i="56" s="1"/>
  <c r="A147" i="56" s="1"/>
  <c r="A148" i="56" s="1"/>
  <c r="A149" i="56" s="1"/>
  <c r="A150" i="56" s="1"/>
  <c r="A151" i="56" s="1"/>
  <c r="A152" i="56" s="1"/>
  <c r="A153" i="56" s="1"/>
  <c r="A154" i="56" s="1"/>
  <c r="A155" i="56" s="1"/>
  <c r="A156" i="56" s="1"/>
  <c r="A157" i="56" s="1"/>
  <c r="A158" i="56" s="1"/>
  <c r="A159" i="56" s="1"/>
  <c r="A160" i="56" s="1"/>
  <c r="A161" i="56" s="1"/>
  <c r="A162" i="56" s="1"/>
  <c r="A163" i="56" s="1"/>
  <c r="A164" i="56" s="1"/>
  <c r="A165" i="56" s="1"/>
  <c r="A166" i="56" s="1"/>
  <c r="A167" i="56" s="1"/>
  <c r="A168" i="56" s="1"/>
  <c r="A169" i="56" s="1"/>
  <c r="A170" i="56" s="1"/>
  <c r="A171" i="56" s="1"/>
  <c r="A172" i="56" s="1"/>
  <c r="A173" i="56" s="1"/>
  <c r="A174" i="56" s="1"/>
  <c r="A175" i="56" s="1"/>
  <c r="A176" i="56" s="1"/>
  <c r="A177" i="56" s="1"/>
  <c r="A178" i="56" s="1"/>
  <c r="A179" i="56" s="1"/>
  <c r="A180" i="56" s="1"/>
  <c r="A181" i="56" s="1"/>
  <c r="A182" i="56" s="1"/>
  <c r="A183" i="56" s="1"/>
  <c r="A184" i="56" s="1"/>
  <c r="A185" i="56" s="1"/>
  <c r="A186" i="56" s="1"/>
  <c r="A187" i="56" s="1"/>
  <c r="A189" i="56" s="1"/>
  <c r="A190" i="56" s="1"/>
  <c r="A192" i="56" s="1"/>
  <c r="A193" i="56" s="1"/>
  <c r="A194" i="56" s="1"/>
  <c r="A195" i="56" s="1"/>
  <c r="A196" i="56" s="1"/>
  <c r="A197" i="56" s="1"/>
  <c r="A198" i="56" s="1"/>
  <c r="A199" i="56" s="1"/>
  <c r="A200" i="56" s="1"/>
  <c r="A201" i="56" s="1"/>
  <c r="A202" i="56" s="1"/>
  <c r="A203" i="56" s="1"/>
  <c r="A204" i="56" s="1"/>
  <c r="A205" i="56" s="1"/>
  <c r="A206" i="56" s="1"/>
  <c r="A207" i="56" s="1"/>
  <c r="A208" i="56" s="1"/>
  <c r="A209" i="56" s="1"/>
  <c r="A210" i="56" s="1"/>
  <c r="A211" i="56" s="1"/>
  <c r="A212" i="56" s="1"/>
  <c r="A213" i="56" s="1"/>
  <c r="A214" i="56" s="1"/>
  <c r="A215" i="56" s="1"/>
  <c r="A216" i="56" s="1"/>
  <c r="A217" i="56" s="1"/>
  <c r="A218" i="56" s="1"/>
  <c r="A219" i="56" s="1"/>
  <c r="A220" i="56" s="1"/>
  <c r="A221" i="56" s="1"/>
  <c r="A222" i="56" s="1"/>
  <c r="A223" i="56" s="1"/>
  <c r="A224" i="56" s="1"/>
  <c r="A225" i="56" s="1"/>
  <c r="A226" i="56" s="1"/>
  <c r="A227" i="56" s="1"/>
  <c r="A228" i="56" s="1"/>
  <c r="A229" i="56" s="1"/>
  <c r="A230" i="56" s="1"/>
  <c r="A231" i="56" s="1"/>
  <c r="A232" i="56" s="1"/>
  <c r="A233" i="56" s="1"/>
  <c r="A234" i="56" s="1"/>
  <c r="A235" i="56" s="1"/>
  <c r="A236" i="56" s="1"/>
  <c r="A237" i="56" s="1"/>
  <c r="A238" i="56" s="1"/>
  <c r="A239" i="56" s="1"/>
  <c r="A240" i="56" s="1"/>
  <c r="A241" i="56" s="1"/>
  <c r="A242" i="56" s="1"/>
  <c r="A243" i="56" s="1"/>
  <c r="A244" i="56" s="1"/>
  <c r="A245" i="56" s="1"/>
  <c r="A246" i="56" s="1"/>
  <c r="A247" i="56" s="1"/>
  <c r="A248" i="56" s="1"/>
  <c r="A249" i="56" s="1"/>
  <c r="A250" i="56" s="1"/>
  <c r="A251" i="56" s="1"/>
  <c r="A252" i="56" s="1"/>
  <c r="A253" i="56" s="1"/>
  <c r="A254" i="56" s="1"/>
  <c r="A255" i="56" s="1"/>
  <c r="A256" i="56" s="1"/>
  <c r="A257" i="56" s="1"/>
  <c r="A258" i="56" s="1"/>
  <c r="A259" i="56" s="1"/>
  <c r="A260" i="56" s="1"/>
  <c r="A262" i="56" s="1"/>
  <c r="A263" i="56" s="1"/>
  <c r="A265" i="56" s="1"/>
  <c r="A266" i="56" s="1"/>
  <c r="A267" i="56" s="1"/>
  <c r="A268" i="56" s="1"/>
  <c r="A269" i="56" s="1"/>
  <c r="A270" i="56" s="1"/>
  <c r="A271" i="56" s="1"/>
  <c r="A272" i="56" s="1"/>
  <c r="A273" i="56" s="1"/>
  <c r="A274" i="56" s="1"/>
  <c r="A275" i="56" s="1"/>
  <c r="A276" i="56" s="1"/>
  <c r="A277" i="56" s="1"/>
  <c r="A278" i="56" s="1"/>
  <c r="A279" i="56" s="1"/>
  <c r="A280" i="56" s="1"/>
  <c r="A281" i="56" s="1"/>
  <c r="A282" i="56" s="1"/>
  <c r="A283" i="56" s="1"/>
  <c r="A284" i="56" s="1"/>
  <c r="A285" i="56" s="1"/>
  <c r="A286" i="56" s="1"/>
  <c r="A287" i="56" s="1"/>
  <c r="A288" i="56" s="1"/>
  <c r="A289" i="56" s="1"/>
  <c r="A290" i="56" s="1"/>
  <c r="A291" i="56" s="1"/>
  <c r="A293" i="56" s="1"/>
  <c r="A294" i="56" s="1"/>
  <c r="A295" i="56" s="1"/>
  <c r="A296" i="56" s="1"/>
  <c r="A297" i="56" s="1"/>
  <c r="A298" i="56" s="1"/>
  <c r="A299" i="56" s="1"/>
  <c r="A300" i="56" s="1"/>
  <c r="A301" i="56" s="1"/>
  <c r="A302" i="56" s="1"/>
  <c r="A303" i="56" s="1"/>
  <c r="A304" i="56" s="1"/>
  <c r="A305" i="56" s="1"/>
  <c r="A306" i="56" s="1"/>
  <c r="A307" i="56" s="1"/>
  <c r="A308" i="56" s="1"/>
  <c r="A309" i="56" s="1"/>
  <c r="A310" i="56" s="1"/>
  <c r="A311" i="56" s="1"/>
  <c r="A312" i="56" s="1"/>
  <c r="A313" i="56" s="1"/>
  <c r="A314" i="56" s="1"/>
  <c r="A315" i="56" s="1"/>
  <c r="A320" i="56" s="1"/>
  <c r="A321" i="56" s="1"/>
  <c r="A322" i="56" s="1"/>
  <c r="A323" i="56" s="1"/>
  <c r="A327" i="56" s="1"/>
  <c r="A329" i="56" s="1"/>
  <c r="A333" i="56" s="1"/>
  <c r="A334" i="56" s="1"/>
  <c r="A335" i="56" s="1"/>
  <c r="A336" i="56" s="1"/>
  <c r="A337" i="56" s="1"/>
  <c r="A338" i="56" s="1"/>
  <c r="A339" i="56" s="1"/>
  <c r="A340" i="56" s="1"/>
  <c r="A341" i="56" s="1"/>
  <c r="A342" i="56" s="1"/>
  <c r="A343" i="56" s="1"/>
  <c r="A344" i="56" s="1"/>
  <c r="A346" i="56" s="1"/>
  <c r="A350" i="56" s="1"/>
  <c r="A351" i="56" s="1"/>
  <c r="A353" i="56" s="1"/>
  <c r="A357" i="56" s="1"/>
  <c r="A361" i="56" s="1"/>
  <c r="A362" i="56" s="1"/>
  <c r="A363" i="56" s="1"/>
  <c r="A365" i="56" s="1"/>
  <c r="A366" i="56" s="1"/>
  <c r="A367" i="56" s="1"/>
  <c r="A368" i="56" s="1"/>
  <c r="A369" i="56" s="1"/>
  <c r="A370" i="56" s="1"/>
  <c r="A371" i="56" s="1"/>
  <c r="A372" i="56" s="1"/>
  <c r="A373" i="56" s="1"/>
  <c r="A375" i="56" s="1"/>
  <c r="A377" i="56" s="1"/>
  <c r="A380" i="56" s="1"/>
  <c r="A382" i="56" s="1"/>
  <c r="A383" i="56" s="1"/>
  <c r="A384" i="56" s="1"/>
  <c r="A385" i="56" s="1"/>
  <c r="A386" i="56" s="1"/>
  <c r="A388" i="56" s="1"/>
  <c r="A391" i="56" s="1"/>
  <c r="A397" i="56" s="1"/>
  <c r="A399" i="56" s="1"/>
  <c r="A403" i="56" s="1"/>
  <c r="A406" i="56" s="1"/>
  <c r="A408" i="56" s="1"/>
  <c r="A411" i="56" s="1"/>
  <c r="A412" i="56" s="1"/>
  <c r="A413" i="56" s="1"/>
  <c r="A414" i="56" s="1"/>
  <c r="A415" i="56" s="1"/>
  <c r="A416" i="56" s="1"/>
  <c r="A417" i="56" s="1"/>
  <c r="A418" i="56" s="1"/>
  <c r="A419" i="56" s="1"/>
  <c r="A420" i="56" s="1"/>
  <c r="A421" i="56" s="1"/>
  <c r="A422" i="56" s="1"/>
  <c r="A423" i="56" s="1"/>
  <c r="A424" i="56" s="1"/>
  <c r="A425" i="56" s="1"/>
  <c r="A426" i="56" s="1"/>
  <c r="A427" i="56" s="1"/>
  <c r="A429" i="56" s="1"/>
  <c r="A430" i="56" s="1"/>
  <c r="A431" i="56" s="1"/>
  <c r="A434" i="56" s="1"/>
  <c r="A435" i="56" s="1"/>
  <c r="A436" i="56" s="1"/>
  <c r="A437" i="56" s="1"/>
  <c r="A438" i="56" s="1"/>
  <c r="A439" i="56" s="1"/>
  <c r="A440" i="56" s="1"/>
  <c r="A441" i="56" s="1"/>
  <c r="A442" i="56" s="1"/>
  <c r="A443" i="56" s="1"/>
  <c r="A444" i="56" s="1"/>
  <c r="A445" i="56" s="1"/>
  <c r="A446" i="56" s="1"/>
  <c r="A447" i="56" s="1"/>
  <c r="A448" i="56" s="1"/>
  <c r="A449" i="56" s="1"/>
  <c r="A450" i="56" s="1"/>
  <c r="A451" i="56" s="1"/>
  <c r="A452" i="56" s="1"/>
  <c r="A453" i="56" s="1"/>
  <c r="A454" i="56" s="1"/>
  <c r="A455" i="56" s="1"/>
  <c r="A456" i="56" s="1"/>
  <c r="A457" i="56" s="1"/>
  <c r="A458" i="56" s="1"/>
  <c r="A459" i="56" s="1"/>
  <c r="A460" i="56" s="1"/>
  <c r="A461" i="56" s="1"/>
  <c r="A462" i="56" s="1"/>
  <c r="A463" i="56" s="1"/>
  <c r="A464" i="56" s="1"/>
  <c r="A465" i="56" s="1"/>
  <c r="A466" i="56" s="1"/>
  <c r="A467" i="56" s="1"/>
  <c r="A468" i="56" s="1"/>
  <c r="A469" i="56" s="1"/>
  <c r="A470" i="56" s="1"/>
  <c r="A471" i="56" s="1"/>
  <c r="A472" i="56" s="1"/>
  <c r="A473" i="56" s="1"/>
  <c r="A474" i="56" s="1"/>
  <c r="A475" i="56" s="1"/>
  <c r="A476" i="56" s="1"/>
  <c r="A477" i="56" s="1"/>
  <c r="A478" i="56" s="1"/>
  <c r="A479" i="56" s="1"/>
  <c r="A480" i="56" s="1"/>
  <c r="A481" i="56" s="1"/>
  <c r="A482" i="56" s="1"/>
  <c r="A483" i="56" s="1"/>
  <c r="A484" i="56" s="1"/>
  <c r="A485" i="56" s="1"/>
  <c r="A486" i="56" s="1"/>
  <c r="A487" i="56" s="1"/>
  <c r="A488" i="56" s="1"/>
  <c r="A489" i="56" s="1"/>
  <c r="A490" i="56" s="1"/>
  <c r="A491" i="56" s="1"/>
  <c r="A492" i="56" s="1"/>
  <c r="A493" i="56" s="1"/>
  <c r="A494" i="56" s="1"/>
  <c r="A495" i="56" s="1"/>
  <c r="A496" i="56" s="1"/>
  <c r="A497" i="56" s="1"/>
  <c r="A498" i="56" s="1"/>
  <c r="A499" i="56" s="1"/>
  <c r="A500" i="56" s="1"/>
  <c r="A501" i="56" s="1"/>
  <c r="A502" i="56" s="1"/>
  <c r="A503" i="56" s="1"/>
  <c r="A504" i="56" s="1"/>
  <c r="A505" i="56" s="1"/>
  <c r="A506" i="56" s="1"/>
  <c r="A507" i="56" s="1"/>
  <c r="A508" i="56" s="1"/>
  <c r="A509" i="56" s="1"/>
  <c r="A510" i="56" s="1"/>
  <c r="A511" i="56" s="1"/>
  <c r="A513" i="56" s="1"/>
  <c r="A514" i="56" s="1"/>
  <c r="A515" i="56" s="1"/>
  <c r="A516" i="56" s="1"/>
  <c r="A517" i="56" s="1"/>
  <c r="A518" i="56" s="1"/>
  <c r="A519" i="56" s="1"/>
  <c r="A520" i="56" s="1"/>
  <c r="A521" i="56" s="1"/>
  <c r="A522" i="56" s="1"/>
  <c r="A523" i="56" s="1"/>
  <c r="A524" i="56" s="1"/>
  <c r="A525" i="56" s="1"/>
  <c r="A526" i="56" s="1"/>
  <c r="A527" i="56" s="1"/>
  <c r="A528" i="56" s="1"/>
  <c r="A530" i="56" s="1"/>
  <c r="A531" i="56" s="1"/>
  <c r="A532" i="56" s="1"/>
  <c r="A533" i="56" s="1"/>
  <c r="A534" i="56" s="1"/>
  <c r="A535" i="56" s="1"/>
  <c r="A536" i="56" s="1"/>
  <c r="A537" i="56" s="1"/>
  <c r="A538" i="56" s="1"/>
  <c r="A539" i="56" s="1"/>
  <c r="A540" i="56" s="1"/>
  <c r="A542" i="56" s="1"/>
  <c r="A543" i="56" s="1"/>
  <c r="A544" i="56" s="1"/>
  <c r="A545" i="56" s="1"/>
  <c r="A546" i="56" s="1"/>
  <c r="A547" i="56" s="1"/>
  <c r="A548" i="56" s="1"/>
  <c r="A549" i="56" s="1"/>
  <c r="A550" i="56" s="1"/>
  <c r="A551" i="56" s="1"/>
  <c r="A552" i="56" s="1"/>
  <c r="A553" i="56" s="1"/>
  <c r="A554" i="56" s="1"/>
  <c r="A555" i="56" s="1"/>
  <c r="A556" i="56" s="1"/>
  <c r="A557" i="56" s="1"/>
  <c r="A558" i="56" s="1"/>
  <c r="A559" i="56" s="1"/>
  <c r="A560" i="56" s="1"/>
  <c r="A561" i="56" s="1"/>
  <c r="A562" i="56" s="1"/>
  <c r="A563" i="56" s="1"/>
  <c r="A564" i="56" s="1"/>
  <c r="A565" i="56" s="1"/>
  <c r="A566" i="56" s="1"/>
  <c r="A567" i="56" s="1"/>
  <c r="A568" i="56" s="1"/>
  <c r="A569" i="56" s="1"/>
  <c r="A572" i="56" s="1"/>
  <c r="A573" i="56" s="1"/>
  <c r="A574" i="56" s="1"/>
  <c r="A575" i="56" s="1"/>
  <c r="A576" i="56" s="1"/>
  <c r="A578" i="56" s="1"/>
  <c r="A579" i="56" s="1"/>
  <c r="A581" i="56" s="1"/>
  <c r="A582" i="56" s="1"/>
  <c r="A583" i="56" s="1"/>
  <c r="A584" i="56" s="1"/>
  <c r="A585" i="56" s="1"/>
  <c r="A586" i="56" s="1"/>
  <c r="A587" i="56" s="1"/>
  <c r="A588" i="56" s="1"/>
  <c r="A589" i="56" s="1"/>
  <c r="A590" i="56" s="1"/>
  <c r="A591" i="56" s="1"/>
  <c r="A592" i="56" s="1"/>
  <c r="A593" i="56" s="1"/>
  <c r="A594" i="56" s="1"/>
  <c r="A595" i="56" s="1"/>
  <c r="A596" i="56" s="1"/>
  <c r="A597" i="56" s="1"/>
  <c r="A598" i="56" s="1"/>
  <c r="A599" i="56" s="1"/>
  <c r="A600" i="56" s="1"/>
  <c r="A601" i="56" s="1"/>
  <c r="A602" i="56" s="1"/>
  <c r="A603" i="56" s="1"/>
  <c r="A604" i="56" s="1"/>
  <c r="A605" i="56" s="1"/>
  <c r="A606" i="56" s="1"/>
  <c r="A607" i="56" s="1"/>
  <c r="A608" i="56" s="1"/>
  <c r="A609" i="56" s="1"/>
  <c r="A610" i="56" s="1"/>
  <c r="A611" i="56" s="1"/>
  <c r="A612" i="56" s="1"/>
  <c r="A613" i="56" s="1"/>
  <c r="A615" i="56" s="1"/>
  <c r="A617" i="56" s="1"/>
  <c r="A618" i="56" s="1"/>
  <c r="A619" i="56" s="1"/>
  <c r="A620" i="56" s="1"/>
  <c r="A621" i="56" s="1"/>
  <c r="A622" i="56" s="1"/>
  <c r="A623" i="56" s="1"/>
  <c r="A624" i="56" s="1"/>
  <c r="A625" i="56" s="1"/>
  <c r="A626" i="56" s="1"/>
  <c r="A627" i="56" s="1"/>
  <c r="A628" i="56" s="1"/>
  <c r="A629" i="56" s="1"/>
  <c r="A630" i="56" s="1"/>
  <c r="A631" i="56" s="1"/>
  <c r="A632" i="56" s="1"/>
  <c r="A633" i="56" s="1"/>
  <c r="A634" i="56" s="1"/>
  <c r="A635" i="56" s="1"/>
  <c r="A636" i="56" s="1"/>
  <c r="A637" i="56" s="1"/>
  <c r="A638" i="56" s="1"/>
  <c r="A639" i="56" s="1"/>
  <c r="A640" i="56" s="1"/>
  <c r="A641" i="56" s="1"/>
  <c r="A645" i="56" s="1"/>
  <c r="A646" i="56" s="1"/>
  <c r="A647" i="56" s="1"/>
  <c r="A648" i="56" s="1"/>
  <c r="A650" i="56" s="1"/>
  <c r="A651" i="56" s="1"/>
  <c r="A652" i="56" s="1"/>
  <c r="A653" i="56" s="1"/>
  <c r="A654" i="56" s="1"/>
  <c r="A655" i="56" s="1"/>
  <c r="A656" i="56" s="1"/>
  <c r="A657" i="56" s="1"/>
  <c r="E12" i="68"/>
  <c r="B20" i="9"/>
  <c r="E14" i="63"/>
  <c r="E12" i="66"/>
  <c r="D11" i="37"/>
  <c r="E205" i="67"/>
  <c r="E598" i="66"/>
  <c r="E188" i="68"/>
  <c r="E171" i="69"/>
  <c r="E22" i="63"/>
  <c r="B856" i="52"/>
  <c r="B854" i="52"/>
  <c r="B853" i="52"/>
  <c r="B852" i="52"/>
  <c r="B851" i="52"/>
  <c r="B850" i="52"/>
  <c r="B849" i="52"/>
  <c r="B848" i="52"/>
  <c r="B98" i="52"/>
  <c r="B97" i="52"/>
  <c r="B96" i="52"/>
  <c r="K33" i="63"/>
  <c r="B95" i="52"/>
  <c r="K27" i="63" s="1"/>
  <c r="B94" i="52"/>
  <c r="K20" i="63"/>
  <c r="B55" i="52"/>
  <c r="D8" i="52"/>
  <c r="C8" i="52"/>
  <c r="B8" i="52"/>
  <c r="E7" i="52"/>
  <c r="D7" i="52"/>
  <c r="C7" i="52"/>
  <c r="B7" i="52"/>
  <c r="D6" i="52"/>
  <c r="C6" i="52"/>
  <c r="B6" i="52"/>
  <c r="E178" i="68"/>
  <c r="E177" i="68"/>
  <c r="E176" i="68"/>
  <c r="E175" i="68"/>
  <c r="J174" i="68"/>
  <c r="P172" i="68"/>
  <c r="P156" i="68" s="1"/>
  <c r="P140" i="68" s="1"/>
  <c r="P124" i="68" s="1"/>
  <c r="P108" i="68" s="1"/>
  <c r="P92" i="68" s="1"/>
  <c r="P76" i="68" s="1"/>
  <c r="P60" i="68" s="1"/>
  <c r="P44" i="68" s="1"/>
  <c r="K172" i="68"/>
  <c r="E172" i="68"/>
  <c r="A172" i="68"/>
  <c r="E162" i="68"/>
  <c r="E161" i="68"/>
  <c r="E160" i="68"/>
  <c r="E159" i="68"/>
  <c r="J158" i="68"/>
  <c r="K156" i="68"/>
  <c r="E156" i="68"/>
  <c r="A156" i="68"/>
  <c r="E146" i="68"/>
  <c r="E145" i="68"/>
  <c r="E144" i="68"/>
  <c r="E143" i="68"/>
  <c r="J142" i="68"/>
  <c r="K140" i="68"/>
  <c r="E140" i="68"/>
  <c r="A140" i="68"/>
  <c r="E130" i="68"/>
  <c r="E129" i="68"/>
  <c r="E128" i="68"/>
  <c r="E127" i="68"/>
  <c r="J126" i="68"/>
  <c r="K124" i="68"/>
  <c r="E124" i="68"/>
  <c r="A124" i="68"/>
  <c r="E114" i="68"/>
  <c r="E113" i="68"/>
  <c r="E112" i="68"/>
  <c r="E111" i="68"/>
  <c r="J110" i="68"/>
  <c r="K108" i="68"/>
  <c r="E108" i="68"/>
  <c r="A108" i="68"/>
  <c r="E98" i="68"/>
  <c r="E97" i="68"/>
  <c r="E96" i="68"/>
  <c r="E95" i="68"/>
  <c r="J94" i="68"/>
  <c r="K92" i="68"/>
  <c r="E92" i="68"/>
  <c r="A92" i="68"/>
  <c r="E82" i="68"/>
  <c r="E81" i="68"/>
  <c r="E80" i="68"/>
  <c r="E79" i="68"/>
  <c r="J78" i="68"/>
  <c r="K76" i="68"/>
  <c r="E76" i="68"/>
  <c r="A76" i="68"/>
  <c r="P28" i="68" s="1"/>
  <c r="T3" i="68" s="1"/>
  <c r="E66" i="68"/>
  <c r="E65" i="68"/>
  <c r="E64" i="68"/>
  <c r="E63" i="68"/>
  <c r="J62" i="68"/>
  <c r="K60" i="68"/>
  <c r="E60" i="68"/>
  <c r="A60" i="68"/>
  <c r="C44" i="68"/>
  <c r="C60" i="68" s="1"/>
  <c r="C76" i="68" s="1"/>
  <c r="C92" i="68" s="1"/>
  <c r="C108" i="68" s="1"/>
  <c r="C124" i="68" s="1"/>
  <c r="C140" i="68"/>
  <c r="C156" i="68" s="1"/>
  <c r="C172" i="68" s="1"/>
  <c r="E50" i="68"/>
  <c r="E49" i="68"/>
  <c r="E48" i="68"/>
  <c r="E47" i="68"/>
  <c r="J46" i="68"/>
  <c r="K44" i="68"/>
  <c r="E44" i="68"/>
  <c r="A44" i="68"/>
  <c r="C36" i="69"/>
  <c r="C51" i="69" s="1"/>
  <c r="C66" i="69" s="1"/>
  <c r="C81" i="69" s="1"/>
  <c r="C96" i="69" s="1"/>
  <c r="C111" i="69" s="1"/>
  <c r="C126" i="69" s="1"/>
  <c r="C141" i="69" s="1"/>
  <c r="C156" i="69" s="1"/>
  <c r="E41" i="69"/>
  <c r="E40" i="69"/>
  <c r="E39" i="69"/>
  <c r="E38" i="69"/>
  <c r="K36" i="69"/>
  <c r="E36" i="69"/>
  <c r="A28" i="68"/>
  <c r="E34" i="68"/>
  <c r="E33" i="68"/>
  <c r="E32" i="68"/>
  <c r="E31" i="68"/>
  <c r="K28" i="68"/>
  <c r="E28" i="68"/>
  <c r="E24" i="68"/>
  <c r="E22" i="68"/>
  <c r="E21" i="68"/>
  <c r="F18" i="68"/>
  <c r="E18" i="68"/>
  <c r="E17" i="68"/>
  <c r="F16" i="68"/>
  <c r="E16" i="68"/>
  <c r="F15" i="68"/>
  <c r="E15" i="68"/>
  <c r="E23" i="37"/>
  <c r="C6" i="68"/>
  <c r="P47" i="66"/>
  <c r="F196" i="67"/>
  <c r="F195" i="67"/>
  <c r="AC193" i="67"/>
  <c r="AD193" i="67" s="1"/>
  <c r="S193" i="67"/>
  <c r="L192" i="67"/>
  <c r="AG192" i="67" s="1"/>
  <c r="K192" i="67"/>
  <c r="AF192" i="67" s="1"/>
  <c r="J192" i="67"/>
  <c r="AE192" i="67" s="1"/>
  <c r="I192" i="67"/>
  <c r="AD192" i="67" s="1"/>
  <c r="G192" i="67"/>
  <c r="AC192" i="67" s="1"/>
  <c r="F192" i="67"/>
  <c r="F190" i="67"/>
  <c r="AL188" i="67"/>
  <c r="R187" i="67"/>
  <c r="M188" i="67"/>
  <c r="P187" i="67"/>
  <c r="P169" i="67" s="1"/>
  <c r="P151" i="67" s="1"/>
  <c r="P133" i="67" s="1"/>
  <c r="P115" i="67" s="1"/>
  <c r="P97" i="67" s="1"/>
  <c r="P79" i="67" s="1"/>
  <c r="P61" i="67" s="1"/>
  <c r="P43" i="67" s="1"/>
  <c r="A187" i="67"/>
  <c r="F178" i="67"/>
  <c r="F177" i="67"/>
  <c r="AC175" i="67"/>
  <c r="AD175" i="67" s="1"/>
  <c r="S175" i="67"/>
  <c r="R175" i="67"/>
  <c r="F175" i="67" s="1"/>
  <c r="L174" i="67"/>
  <c r="AG174" i="67" s="1"/>
  <c r="K174" i="67"/>
  <c r="AF174" i="67" s="1"/>
  <c r="J174" i="67"/>
  <c r="AE174" i="67" s="1"/>
  <c r="I174" i="67"/>
  <c r="AD174" i="67"/>
  <c r="G174" i="67"/>
  <c r="AC174" i="67" s="1"/>
  <c r="F174" i="67"/>
  <c r="F172" i="67"/>
  <c r="AL170" i="67"/>
  <c r="AL175" i="67" s="1"/>
  <c r="M170" i="67"/>
  <c r="K170" i="67"/>
  <c r="R169" i="67"/>
  <c r="A169" i="67"/>
  <c r="F160" i="67"/>
  <c r="F159" i="67"/>
  <c r="AC157" i="67"/>
  <c r="AD157" i="67" s="1"/>
  <c r="AE157" i="67" s="1"/>
  <c r="S157" i="67"/>
  <c r="R157" i="67"/>
  <c r="F157" i="67" s="1"/>
  <c r="L156" i="67"/>
  <c r="AG156" i="67"/>
  <c r="K156" i="67"/>
  <c r="AF156" i="67" s="1"/>
  <c r="J156" i="67"/>
  <c r="AE156" i="67" s="1"/>
  <c r="I156" i="67"/>
  <c r="AD156" i="67" s="1"/>
  <c r="G156" i="67"/>
  <c r="AC156" i="67" s="1"/>
  <c r="F156" i="67"/>
  <c r="F154" i="67"/>
  <c r="AL152" i="67"/>
  <c r="AL161" i="67" s="1"/>
  <c r="AL162" i="67" s="1"/>
  <c r="AL163" i="67" s="1"/>
  <c r="AL164" i="67" s="1"/>
  <c r="AL165" i="67" s="1"/>
  <c r="AL166" i="67" s="1"/>
  <c r="M152" i="67"/>
  <c r="K152" i="67"/>
  <c r="R151" i="67"/>
  <c r="A151" i="67"/>
  <c r="F142" i="67"/>
  <c r="F141" i="67"/>
  <c r="AC139" i="67"/>
  <c r="AD139" i="67" s="1"/>
  <c r="S139" i="67"/>
  <c r="R139" i="67"/>
  <c r="F139" i="67" s="1"/>
  <c r="L138" i="67"/>
  <c r="AG138" i="67" s="1"/>
  <c r="K138" i="67"/>
  <c r="AF138" i="67" s="1"/>
  <c r="J138" i="67"/>
  <c r="AE138" i="67" s="1"/>
  <c r="I138" i="67"/>
  <c r="AD138" i="67" s="1"/>
  <c r="G138" i="67"/>
  <c r="AC138" i="67" s="1"/>
  <c r="F138" i="67"/>
  <c r="F136" i="67"/>
  <c r="AL134" i="67"/>
  <c r="AL139" i="67" s="1"/>
  <c r="M134" i="67"/>
  <c r="K134" i="67"/>
  <c r="R133" i="67"/>
  <c r="A133" i="67"/>
  <c r="F124" i="67"/>
  <c r="F123" i="67"/>
  <c r="AC121" i="67"/>
  <c r="AD121" i="67" s="1"/>
  <c r="AE121" i="67" s="1"/>
  <c r="S121" i="67"/>
  <c r="R121" i="67"/>
  <c r="F121" i="67" s="1"/>
  <c r="L120" i="67"/>
  <c r="AG120" i="67" s="1"/>
  <c r="K120" i="67"/>
  <c r="AF120" i="67" s="1"/>
  <c r="J120" i="67"/>
  <c r="AE120" i="67" s="1"/>
  <c r="I120" i="67"/>
  <c r="AD120" i="67" s="1"/>
  <c r="G120" i="67"/>
  <c r="AC120" i="67" s="1"/>
  <c r="F120" i="67"/>
  <c r="F118" i="67"/>
  <c r="AL116" i="67"/>
  <c r="M116" i="67"/>
  <c r="K116" i="67"/>
  <c r="R115" i="67"/>
  <c r="A115" i="67"/>
  <c r="P25" i="67" s="1"/>
  <c r="V3" i="67" s="1"/>
  <c r="A579" i="66"/>
  <c r="A560" i="66"/>
  <c r="A541" i="66"/>
  <c r="A522" i="66"/>
  <c r="A503" i="66"/>
  <c r="A484" i="66"/>
  <c r="A465" i="66"/>
  <c r="A446" i="66"/>
  <c r="A427" i="66"/>
  <c r="A408" i="66"/>
  <c r="B49" i="9"/>
  <c r="G22" i="67"/>
  <c r="G21" i="67"/>
  <c r="E21" i="28"/>
  <c r="E18" i="28"/>
  <c r="E16" i="28"/>
  <c r="E15" i="28"/>
  <c r="K13" i="28"/>
  <c r="E13" i="28"/>
  <c r="E12" i="28"/>
  <c r="F106" i="67"/>
  <c r="F105" i="67"/>
  <c r="L102" i="67"/>
  <c r="AG102" i="67" s="1"/>
  <c r="K102" i="67"/>
  <c r="AF102" i="67" s="1"/>
  <c r="J102" i="67"/>
  <c r="AE102" i="67" s="1"/>
  <c r="I102" i="67"/>
  <c r="AD102" i="67" s="1"/>
  <c r="G102" i="67"/>
  <c r="AC102" i="67" s="1"/>
  <c r="F102" i="67"/>
  <c r="F88" i="67"/>
  <c r="F87" i="67"/>
  <c r="L84" i="67"/>
  <c r="AG84" i="67" s="1"/>
  <c r="K84" i="67"/>
  <c r="AF84" i="67" s="1"/>
  <c r="J84" i="67"/>
  <c r="AE84" i="67" s="1"/>
  <c r="I84" i="67"/>
  <c r="AD84" i="67" s="1"/>
  <c r="G84" i="67"/>
  <c r="AC84" i="67" s="1"/>
  <c r="F84" i="67"/>
  <c r="F70" i="67"/>
  <c r="F69" i="67"/>
  <c r="L66" i="67"/>
  <c r="AG66" i="67" s="1"/>
  <c r="K66" i="67"/>
  <c r="AF66" i="67" s="1"/>
  <c r="J66" i="67"/>
  <c r="AE66" i="67" s="1"/>
  <c r="I66" i="67"/>
  <c r="AD66" i="67" s="1"/>
  <c r="G66" i="67"/>
  <c r="AC66" i="67" s="1"/>
  <c r="F66" i="67"/>
  <c r="F52" i="67"/>
  <c r="F51" i="67"/>
  <c r="L48" i="67"/>
  <c r="AG48" i="67" s="1"/>
  <c r="K48" i="67"/>
  <c r="AF48" i="67" s="1"/>
  <c r="J48" i="67"/>
  <c r="AE48" i="67" s="1"/>
  <c r="I48" i="67"/>
  <c r="AD48" i="67" s="1"/>
  <c r="G48" i="67"/>
  <c r="AC48" i="67" s="1"/>
  <c r="F48" i="67"/>
  <c r="F34" i="67"/>
  <c r="F33" i="67"/>
  <c r="L30" i="67"/>
  <c r="AG30" i="67" s="1"/>
  <c r="K30" i="67"/>
  <c r="AF30" i="67" s="1"/>
  <c r="J30" i="67"/>
  <c r="AE30" i="67" s="1"/>
  <c r="I30" i="67"/>
  <c r="AD30" i="67" s="1"/>
  <c r="G30" i="67"/>
  <c r="AC30" i="67" s="1"/>
  <c r="F30" i="67"/>
  <c r="F20" i="67"/>
  <c r="E19" i="67"/>
  <c r="F18" i="67"/>
  <c r="E18" i="67"/>
  <c r="F17" i="67"/>
  <c r="E17" i="67"/>
  <c r="F16" i="67"/>
  <c r="E16" i="67"/>
  <c r="F14" i="67"/>
  <c r="E14" i="67"/>
  <c r="F13" i="67"/>
  <c r="E13" i="67"/>
  <c r="E12" i="67"/>
  <c r="E39" i="66"/>
  <c r="E38" i="66"/>
  <c r="L33" i="66"/>
  <c r="AG33" i="66" s="1"/>
  <c r="K33" i="66"/>
  <c r="AF33" i="66" s="1"/>
  <c r="J33" i="66"/>
  <c r="AE33" i="66" s="1"/>
  <c r="I33" i="66"/>
  <c r="AD33" i="66" s="1"/>
  <c r="G33" i="66"/>
  <c r="AC33" i="66" s="1"/>
  <c r="F33" i="66"/>
  <c r="E33" i="66"/>
  <c r="G25" i="66"/>
  <c r="G24" i="66"/>
  <c r="F23" i="66"/>
  <c r="F22" i="66"/>
  <c r="E22" i="66"/>
  <c r="F21" i="66"/>
  <c r="E21" i="66"/>
  <c r="F20" i="66"/>
  <c r="E20" i="66"/>
  <c r="F19" i="66"/>
  <c r="E19" i="66"/>
  <c r="F17" i="66"/>
  <c r="E17" i="66"/>
  <c r="F16" i="66"/>
  <c r="E16" i="66"/>
  <c r="F15" i="66"/>
  <c r="E15" i="66"/>
  <c r="E13" i="66"/>
  <c r="C6" i="66"/>
  <c r="B2" i="66"/>
  <c r="D10" i="68"/>
  <c r="B2" i="68"/>
  <c r="E26" i="69"/>
  <c r="H22" i="70" s="1"/>
  <c r="E25" i="69"/>
  <c r="G22" i="70" s="1"/>
  <c r="E24" i="69"/>
  <c r="E23" i="69"/>
  <c r="K21" i="69"/>
  <c r="E22" i="70" s="1"/>
  <c r="E21" i="69"/>
  <c r="D22" i="70" s="1"/>
  <c r="E15" i="69"/>
  <c r="E17" i="69"/>
  <c r="D10" i="69"/>
  <c r="C6" i="69"/>
  <c r="B2" i="69" s="1"/>
  <c r="N93" i="63"/>
  <c r="M93" i="63"/>
  <c r="K93" i="63"/>
  <c r="E93" i="63"/>
  <c r="D93" i="63"/>
  <c r="E91" i="63"/>
  <c r="E90" i="63"/>
  <c r="E87" i="63"/>
  <c r="N53" i="63"/>
  <c r="M53" i="63"/>
  <c r="I53" i="63"/>
  <c r="E53" i="63"/>
  <c r="D53" i="63"/>
  <c r="E51" i="63"/>
  <c r="E50" i="63"/>
  <c r="E47" i="63"/>
  <c r="E45" i="63"/>
  <c r="D43" i="63"/>
  <c r="F41" i="63"/>
  <c r="E41" i="63"/>
  <c r="E39" i="63"/>
  <c r="V3" i="70" s="1"/>
  <c r="G37" i="63"/>
  <c r="G36" i="63"/>
  <c r="F35" i="63"/>
  <c r="E35" i="63"/>
  <c r="E33" i="63"/>
  <c r="U3" i="70" s="1"/>
  <c r="G31" i="63"/>
  <c r="G30" i="63"/>
  <c r="F29" i="63"/>
  <c r="E29" i="63"/>
  <c r="E27" i="63"/>
  <c r="T3" i="70" s="1"/>
  <c r="E20" i="63"/>
  <c r="S3" i="70" s="1"/>
  <c r="E25" i="63"/>
  <c r="E18" i="63"/>
  <c r="E16" i="63"/>
  <c r="R3" i="70" s="1"/>
  <c r="E12" i="63"/>
  <c r="D8" i="63"/>
  <c r="C6" i="63"/>
  <c r="B2" i="63" s="1"/>
  <c r="I3" i="63"/>
  <c r="G3" i="63"/>
  <c r="E51" i="37"/>
  <c r="E44" i="37"/>
  <c r="E3" i="70" s="1"/>
  <c r="E43" i="37"/>
  <c r="C3" i="70" s="1"/>
  <c r="E41" i="37"/>
  <c r="E35" i="37"/>
  <c r="E30" i="37"/>
  <c r="E28" i="37"/>
  <c r="Q3" i="70" s="1"/>
  <c r="E26" i="37"/>
  <c r="E25" i="37"/>
  <c r="P3" i="70" s="1"/>
  <c r="E21" i="37"/>
  <c r="E19" i="37"/>
  <c r="E18" i="37"/>
  <c r="O3" i="70" s="1"/>
  <c r="E16" i="37"/>
  <c r="E15" i="37"/>
  <c r="N3" i="70" s="1"/>
  <c r="E13" i="37"/>
  <c r="D9" i="37"/>
  <c r="C6" i="37"/>
  <c r="C37" i="10"/>
  <c r="C36" i="10"/>
  <c r="B32" i="10"/>
  <c r="B25" i="10"/>
  <c r="C21" i="10"/>
  <c r="B28" i="9"/>
  <c r="B26" i="9"/>
  <c r="B24" i="9"/>
  <c r="B22" i="9"/>
  <c r="C18" i="9"/>
  <c r="C17" i="9"/>
  <c r="C12" i="9"/>
  <c r="F40" i="9"/>
  <c r="F39" i="9"/>
  <c r="AC103" i="67"/>
  <c r="AD103" i="67" s="1"/>
  <c r="AE103" i="67" s="1"/>
  <c r="S103" i="67"/>
  <c r="R103" i="67"/>
  <c r="F103" i="67" s="1"/>
  <c r="F100" i="67"/>
  <c r="AL98" i="67"/>
  <c r="AL107" i="67" s="1"/>
  <c r="AL108" i="67" s="1"/>
  <c r="AL109" i="67" s="1"/>
  <c r="AL110" i="67" s="1"/>
  <c r="AL111" i="67" s="1"/>
  <c r="AL112" i="67" s="1"/>
  <c r="M98" i="67"/>
  <c r="K98" i="67"/>
  <c r="R97" i="67"/>
  <c r="A97" i="67"/>
  <c r="AC85" i="67"/>
  <c r="AD85" i="67" s="1"/>
  <c r="S85" i="67"/>
  <c r="R85" i="67"/>
  <c r="F85" i="67" s="1"/>
  <c r="F82" i="67"/>
  <c r="AL80" i="67"/>
  <c r="AL89" i="67" s="1"/>
  <c r="AL90" i="67" s="1"/>
  <c r="AL91" i="67" s="1"/>
  <c r="AL92" i="67" s="1"/>
  <c r="AL93" i="67" s="1"/>
  <c r="AL94" i="67" s="1"/>
  <c r="M80" i="67"/>
  <c r="K80" i="67"/>
  <c r="R79" i="67"/>
  <c r="A79" i="67"/>
  <c r="AC67" i="67"/>
  <c r="AD67" i="67" s="1"/>
  <c r="S67" i="67"/>
  <c r="R67" i="67"/>
  <c r="F67" i="67" s="1"/>
  <c r="G73" i="70" s="1"/>
  <c r="F64" i="67"/>
  <c r="AL62" i="67"/>
  <c r="AL71" i="67" s="1"/>
  <c r="AL72" i="67" s="1"/>
  <c r="AL73" i="67" s="1"/>
  <c r="AL74" i="67" s="1"/>
  <c r="AL75" i="67" s="1"/>
  <c r="AL76" i="67" s="1"/>
  <c r="M62" i="67"/>
  <c r="K62" i="67"/>
  <c r="R61" i="67"/>
  <c r="A61" i="67"/>
  <c r="E11" i="63"/>
  <c r="A389" i="66"/>
  <c r="A370" i="66"/>
  <c r="A351" i="66"/>
  <c r="A332" i="66"/>
  <c r="A313" i="66"/>
  <c r="A294" i="66"/>
  <c r="A275" i="66"/>
  <c r="A256" i="66"/>
  <c r="A237" i="66"/>
  <c r="A218" i="66"/>
  <c r="A199" i="66"/>
  <c r="A180" i="66"/>
  <c r="A161" i="66"/>
  <c r="A142" i="66"/>
  <c r="A123" i="66"/>
  <c r="A104" i="66"/>
  <c r="A85" i="66"/>
  <c r="C43" i="67"/>
  <c r="C61" i="67" s="1"/>
  <c r="C79" i="67" s="1"/>
  <c r="C97" i="67" s="1"/>
  <c r="C115" i="67" s="1"/>
  <c r="C133" i="67" s="1"/>
  <c r="C151" i="67" s="1"/>
  <c r="C169" i="67" s="1"/>
  <c r="C187" i="67" s="1"/>
  <c r="AC49" i="67"/>
  <c r="AD49" i="67" s="1"/>
  <c r="S49" i="67"/>
  <c r="AL44" i="67"/>
  <c r="AL53" i="67" s="1"/>
  <c r="AL54" i="67" s="1"/>
  <c r="AL55" i="67" s="1"/>
  <c r="AL56" i="67" s="1"/>
  <c r="AL57" i="67" s="1"/>
  <c r="AL58" i="67" s="1"/>
  <c r="A43" i="67"/>
  <c r="A25" i="67"/>
  <c r="AC31" i="67"/>
  <c r="AD31" i="67" s="1"/>
  <c r="AF31" i="67" s="1"/>
  <c r="AG31" i="67" s="1"/>
  <c r="AB34" i="66"/>
  <c r="AC34" i="66" s="1"/>
  <c r="AD34" i="66" s="1"/>
  <c r="S31" i="67"/>
  <c r="R173" i="69"/>
  <c r="R600" i="66"/>
  <c r="C85" i="66"/>
  <c r="C104" i="66" s="1"/>
  <c r="C123" i="66" s="1"/>
  <c r="C142" i="66" s="1"/>
  <c r="C161" i="66" s="1"/>
  <c r="C180" i="66" s="1"/>
  <c r="C199" i="66" s="1"/>
  <c r="C218" i="66" s="1"/>
  <c r="C237" i="66" s="1"/>
  <c r="C256" i="66" s="1"/>
  <c r="C275" i="66" s="1"/>
  <c r="C294" i="66" s="1"/>
  <c r="C313" i="66" s="1"/>
  <c r="C332" i="66" s="1"/>
  <c r="C351" i="66" s="1"/>
  <c r="C370" i="66" s="1"/>
  <c r="C389" i="66" s="1"/>
  <c r="C408" i="66" s="1"/>
  <c r="C427" i="66" s="1"/>
  <c r="C446" i="66" s="1"/>
  <c r="C465" i="66" s="1"/>
  <c r="C484" i="66" s="1"/>
  <c r="C503" i="66" s="1"/>
  <c r="C522" i="66" s="1"/>
  <c r="C541" i="66" s="1"/>
  <c r="C560" i="66" s="1"/>
  <c r="C579" i="66" s="1"/>
  <c r="A66" i="66"/>
  <c r="A47" i="66"/>
  <c r="A28" i="66"/>
  <c r="B862" i="52"/>
  <c r="G861" i="52"/>
  <c r="F861" i="52"/>
  <c r="B861" i="52"/>
  <c r="G860" i="52"/>
  <c r="F860" i="52"/>
  <c r="B860" i="52"/>
  <c r="G859" i="52"/>
  <c r="F859" i="52"/>
  <c r="B859" i="52"/>
  <c r="G858" i="52"/>
  <c r="F858" i="52"/>
  <c r="B858" i="52"/>
  <c r="G857" i="52"/>
  <c r="F857" i="52"/>
  <c r="B857" i="52"/>
  <c r="G856" i="52"/>
  <c r="F856" i="52"/>
  <c r="G854" i="52"/>
  <c r="F854" i="52"/>
  <c r="I853" i="52"/>
  <c r="G853" i="52"/>
  <c r="F853" i="52"/>
  <c r="G852" i="52"/>
  <c r="F852" i="52"/>
  <c r="J851" i="52"/>
  <c r="H851" i="52"/>
  <c r="G851" i="52"/>
  <c r="F851" i="52"/>
  <c r="I850" i="52"/>
  <c r="G850" i="52"/>
  <c r="F850" i="52"/>
  <c r="J849" i="52"/>
  <c r="H849" i="52"/>
  <c r="G849" i="52"/>
  <c r="F849" i="52"/>
  <c r="I848" i="52"/>
  <c r="H848" i="52"/>
  <c r="G848" i="52"/>
  <c r="F848" i="52"/>
  <c r="D841" i="52"/>
  <c r="D837" i="52"/>
  <c r="L829" i="52"/>
  <c r="I829" i="52"/>
  <c r="H829" i="52"/>
  <c r="O828" i="52"/>
  <c r="L828" i="52"/>
  <c r="I828" i="52"/>
  <c r="H828" i="52"/>
  <c r="P827" i="52"/>
  <c r="K827" i="52"/>
  <c r="G827" i="52"/>
  <c r="B827" i="52"/>
  <c r="Z313" i="52"/>
  <c r="K313" i="52"/>
  <c r="G313" i="52"/>
  <c r="F313" i="52"/>
  <c r="E313" i="52"/>
  <c r="D313" i="52"/>
  <c r="C313" i="52"/>
  <c r="B313" i="52"/>
  <c r="L312" i="52"/>
  <c r="K312" i="52"/>
  <c r="J312" i="52"/>
  <c r="I312" i="52"/>
  <c r="H312" i="52"/>
  <c r="G312" i="52"/>
  <c r="B312" i="52"/>
  <c r="L300" i="52"/>
  <c r="L299" i="52"/>
  <c r="L298" i="52"/>
  <c r="L286" i="52"/>
  <c r="B279" i="52"/>
  <c r="L278" i="52"/>
  <c r="B278" i="52"/>
  <c r="A271" i="52"/>
  <c r="A265" i="52"/>
  <c r="A260" i="52"/>
  <c r="A255" i="52"/>
  <c r="H853" i="52" s="1"/>
  <c r="A252" i="52"/>
  <c r="A248" i="52"/>
  <c r="I851" i="52" s="1"/>
  <c r="A244" i="52"/>
  <c r="A239" i="52"/>
  <c r="H850" i="52" s="1"/>
  <c r="A236" i="52"/>
  <c r="A228" i="52"/>
  <c r="A222" i="52"/>
  <c r="A216" i="52"/>
  <c r="A212" i="52"/>
  <c r="A206" i="52"/>
  <c r="A203" i="52"/>
  <c r="A202" i="52"/>
  <c r="A201" i="52"/>
  <c r="A200" i="52"/>
  <c r="A199" i="52"/>
  <c r="A198" i="52"/>
  <c r="A197" i="52"/>
  <c r="A196" i="52"/>
  <c r="A195" i="52"/>
  <c r="A194" i="52"/>
  <c r="A193" i="52"/>
  <c r="A192" i="52"/>
  <c r="A191" i="52"/>
  <c r="A190" i="52"/>
  <c r="A188" i="52"/>
  <c r="A187" i="52"/>
  <c r="A184" i="52"/>
  <c r="A183" i="52"/>
  <c r="A182" i="52"/>
  <c r="A181" i="52"/>
  <c r="A179" i="52"/>
  <c r="A178" i="52"/>
  <c r="A177" i="52"/>
  <c r="A176" i="52"/>
  <c r="A175" i="52"/>
  <c r="A173" i="52"/>
  <c r="A172" i="52"/>
  <c r="A171" i="52"/>
  <c r="A169" i="52"/>
  <c r="A168" i="52"/>
  <c r="A167" i="52"/>
  <c r="A166" i="52"/>
  <c r="A163" i="52"/>
  <c r="A162" i="52"/>
  <c r="A161" i="52"/>
  <c r="A160" i="52"/>
  <c r="A159" i="52"/>
  <c r="A158" i="52"/>
  <c r="A157" i="52"/>
  <c r="A156" i="52"/>
  <c r="A153" i="52"/>
  <c r="A152" i="52"/>
  <c r="A151" i="52"/>
  <c r="A149" i="52"/>
  <c r="A148" i="52"/>
  <c r="A147" i="52"/>
  <c r="A145" i="52"/>
  <c r="A144" i="52"/>
  <c r="A143" i="52"/>
  <c r="A140" i="52"/>
  <c r="A138" i="52"/>
  <c r="C307" i="52" s="1"/>
  <c r="A137" i="52"/>
  <c r="C306" i="52" s="1"/>
  <c r="A136" i="52"/>
  <c r="C305" i="52" s="1"/>
  <c r="A135" i="52"/>
  <c r="C304" i="52" s="1"/>
  <c r="A134" i="52"/>
  <c r="C303" i="52" s="1"/>
  <c r="A133" i="52"/>
  <c r="C302" i="52" s="1"/>
  <c r="A132" i="52"/>
  <c r="C301" i="52" s="1"/>
  <c r="A131" i="52"/>
  <c r="C300" i="52" s="1"/>
  <c r="A130" i="52"/>
  <c r="C299" i="52" s="1"/>
  <c r="A129" i="52"/>
  <c r="C298" i="52" s="1"/>
  <c r="A128" i="52"/>
  <c r="C297" i="52" s="1"/>
  <c r="A127" i="52"/>
  <c r="C296" i="52" s="1"/>
  <c r="A126" i="52"/>
  <c r="C295" i="52" s="1"/>
  <c r="A125" i="52"/>
  <c r="C294" i="52" s="1"/>
  <c r="A124" i="52"/>
  <c r="C293" i="52" s="1"/>
  <c r="A123" i="52"/>
  <c r="C292" i="52" s="1"/>
  <c r="A122" i="52"/>
  <c r="C291" i="52" s="1"/>
  <c r="A121" i="52"/>
  <c r="C290" i="52" s="1"/>
  <c r="A120" i="52"/>
  <c r="C289" i="52" s="1"/>
  <c r="A119" i="52"/>
  <c r="C288" i="52" s="1"/>
  <c r="A118" i="52"/>
  <c r="C287" i="52" s="1"/>
  <c r="A117" i="52"/>
  <c r="C286" i="52" s="1"/>
  <c r="A116" i="52"/>
  <c r="C285" i="52" s="1"/>
  <c r="A114" i="52"/>
  <c r="C283" i="52" s="1"/>
  <c r="A113" i="52"/>
  <c r="C282" i="52" s="1"/>
  <c r="A110" i="52"/>
  <c r="C279" i="52" s="1"/>
  <c r="A109" i="52"/>
  <c r="C104" i="52"/>
  <c r="B104" i="52"/>
  <c r="D103" i="52"/>
  <c r="C103" i="52"/>
  <c r="B103" i="52"/>
  <c r="F102" i="52"/>
  <c r="E102" i="52"/>
  <c r="D102" i="52"/>
  <c r="C102" i="52"/>
  <c r="B102" i="52"/>
  <c r="B101" i="52"/>
  <c r="B100" i="52"/>
  <c r="D99" i="52"/>
  <c r="B830" i="52" s="1"/>
  <c r="F93" i="52"/>
  <c r="E93" i="52"/>
  <c r="D93" i="52"/>
  <c r="C93" i="52"/>
  <c r="B93" i="52"/>
  <c r="AH91" i="52"/>
  <c r="AG91" i="52"/>
  <c r="AF91" i="52"/>
  <c r="AE91" i="52"/>
  <c r="AD91" i="52"/>
  <c r="AC91" i="52"/>
  <c r="AB91" i="52"/>
  <c r="AA91" i="52"/>
  <c r="Z91" i="52"/>
  <c r="Y91" i="52"/>
  <c r="X91" i="52"/>
  <c r="W91" i="52"/>
  <c r="V91" i="52"/>
  <c r="U91" i="52"/>
  <c r="T91" i="52"/>
  <c r="S91" i="52"/>
  <c r="R91" i="52"/>
  <c r="Q91" i="52"/>
  <c r="P91" i="52"/>
  <c r="O91" i="52"/>
  <c r="L91" i="52"/>
  <c r="K91" i="52"/>
  <c r="J91" i="52"/>
  <c r="I91" i="52"/>
  <c r="H91" i="52"/>
  <c r="G91" i="52"/>
  <c r="F91" i="52"/>
  <c r="E91" i="52"/>
  <c r="D91" i="52"/>
  <c r="C91" i="52"/>
  <c r="B91" i="52"/>
  <c r="C90" i="52"/>
  <c r="B90" i="52"/>
  <c r="B89" i="52"/>
  <c r="B88" i="52"/>
  <c r="B87" i="52"/>
  <c r="B86" i="52"/>
  <c r="B85" i="52"/>
  <c r="B84" i="52"/>
  <c r="B83" i="52"/>
  <c r="M67" i="67" s="1"/>
  <c r="B82" i="52"/>
  <c r="B81" i="52"/>
  <c r="B80" i="52"/>
  <c r="B79" i="52"/>
  <c r="B78" i="52"/>
  <c r="B77" i="52"/>
  <c r="F173" i="69" s="1"/>
  <c r="B76" i="52"/>
  <c r="B75" i="52"/>
  <c r="B74" i="52"/>
  <c r="B73" i="52"/>
  <c r="B72" i="52"/>
  <c r="L45" i="63" s="1"/>
  <c r="B71" i="52"/>
  <c r="B70" i="52"/>
  <c r="F28" i="67"/>
  <c r="C69" i="52"/>
  <c r="B69" i="52"/>
  <c r="C68" i="52"/>
  <c r="B68" i="52"/>
  <c r="B67" i="52"/>
  <c r="B66" i="52"/>
  <c r="B65" i="52"/>
  <c r="B64" i="52"/>
  <c r="B63" i="52"/>
  <c r="B62" i="52"/>
  <c r="B61" i="52"/>
  <c r="B60" i="52"/>
  <c r="B59" i="52"/>
  <c r="B58" i="52"/>
  <c r="B54" i="52"/>
  <c r="B53" i="52"/>
  <c r="B52" i="52"/>
  <c r="B51" i="52"/>
  <c r="C50" i="52"/>
  <c r="B50" i="52"/>
  <c r="C49" i="52"/>
  <c r="B49" i="52"/>
  <c r="B45" i="52"/>
  <c r="B44" i="52"/>
  <c r="B43" i="52"/>
  <c r="B42" i="52"/>
  <c r="A262" i="52" s="1"/>
  <c r="B37" i="52"/>
  <c r="C47" i="52" s="1"/>
  <c r="C32" i="52"/>
  <c r="B32" i="52"/>
  <c r="C31" i="52"/>
  <c r="B31" i="52"/>
  <c r="B30" i="52"/>
  <c r="B29" i="52"/>
  <c r="B28" i="52"/>
  <c r="B21" i="52"/>
  <c r="B20" i="52"/>
  <c r="B17" i="52"/>
  <c r="B11" i="52"/>
  <c r="B10" i="52"/>
  <c r="B9" i="52"/>
  <c r="F314" i="52" s="1"/>
  <c r="B40" i="26"/>
  <c r="E28" i="26"/>
  <c r="C28" i="26"/>
  <c r="C26" i="26"/>
  <c r="C25" i="26"/>
  <c r="C23" i="26"/>
  <c r="E11" i="26"/>
  <c r="C11" i="26"/>
  <c r="C9" i="26"/>
  <c r="C7" i="26"/>
  <c r="B5" i="26"/>
  <c r="J2" i="26"/>
  <c r="H2" i="26"/>
  <c r="F2" i="26"/>
  <c r="D2" i="26"/>
  <c r="J1" i="26"/>
  <c r="H1" i="26"/>
  <c r="F1" i="26"/>
  <c r="D1" i="26"/>
  <c r="A1" i="26"/>
  <c r="D10" i="28"/>
  <c r="C6" i="28"/>
  <c r="E4" i="28"/>
  <c r="E3" i="28"/>
  <c r="K2" i="28"/>
  <c r="I2" i="28"/>
  <c r="G2" i="28"/>
  <c r="E2" i="28"/>
  <c r="B2" i="28"/>
  <c r="D10" i="67"/>
  <c r="C6" i="67"/>
  <c r="E4" i="67"/>
  <c r="E3" i="67"/>
  <c r="K2" i="67"/>
  <c r="I2" i="67"/>
  <c r="G2" i="67"/>
  <c r="E2" i="67"/>
  <c r="B2" i="67"/>
  <c r="D10" i="66"/>
  <c r="E4" i="66"/>
  <c r="E3" i="66"/>
  <c r="K2" i="66"/>
  <c r="I2" i="66"/>
  <c r="G2" i="66"/>
  <c r="E2" i="66"/>
  <c r="E59" i="37"/>
  <c r="E58" i="37"/>
  <c r="L3" i="70" s="1"/>
  <c r="E57" i="37"/>
  <c r="M3" i="70" s="1"/>
  <c r="E56" i="37"/>
  <c r="K3" i="70" s="1"/>
  <c r="E55" i="37"/>
  <c r="J3" i="70" s="1"/>
  <c r="E54" i="37"/>
  <c r="I3" i="70" s="1"/>
  <c r="E53" i="37"/>
  <c r="H3" i="70" s="1"/>
  <c r="E52" i="37"/>
  <c r="G3" i="70" s="1"/>
  <c r="E50" i="37"/>
  <c r="D48" i="37"/>
  <c r="E45" i="37"/>
  <c r="D3" i="70" s="1"/>
  <c r="I39" i="37"/>
  <c r="E39" i="37"/>
  <c r="E37" i="37"/>
  <c r="E34" i="37"/>
  <c r="F3" i="70" s="1"/>
  <c r="D32" i="37"/>
  <c r="I4" i="37"/>
  <c r="G4" i="37"/>
  <c r="E4" i="37"/>
  <c r="K3" i="37"/>
  <c r="I3" i="37"/>
  <c r="G3" i="37"/>
  <c r="E3" i="37"/>
  <c r="K2" i="37"/>
  <c r="I2" i="37"/>
  <c r="G2" i="37"/>
  <c r="E2" i="37"/>
  <c r="B2" i="37"/>
  <c r="B87" i="10"/>
  <c r="E85" i="10"/>
  <c r="E84" i="10"/>
  <c r="E83" i="10"/>
  <c r="E82" i="10"/>
  <c r="E81" i="10"/>
  <c r="E80" i="10"/>
  <c r="E79" i="10"/>
  <c r="C79" i="10"/>
  <c r="E78" i="10"/>
  <c r="C78" i="10"/>
  <c r="B77" i="10"/>
  <c r="B76" i="10"/>
  <c r="B75" i="10"/>
  <c r="B74" i="10"/>
  <c r="B73" i="10"/>
  <c r="B70" i="10"/>
  <c r="B69" i="10"/>
  <c r="B67" i="10"/>
  <c r="B66" i="10"/>
  <c r="B64" i="10"/>
  <c r="B63" i="10"/>
  <c r="D62" i="10"/>
  <c r="B62" i="10"/>
  <c r="B61" i="10"/>
  <c r="B60" i="10"/>
  <c r="B58" i="10"/>
  <c r="B57" i="10"/>
  <c r="E48" i="10"/>
  <c r="B46" i="10"/>
  <c r="B43" i="10"/>
  <c r="B39" i="10"/>
  <c r="B38" i="10"/>
  <c r="B35" i="10"/>
  <c r="C20" i="10"/>
  <c r="B19" i="10"/>
  <c r="B13" i="10"/>
  <c r="B12" i="10"/>
  <c r="C11" i="10"/>
  <c r="C10" i="10"/>
  <c r="C9" i="10"/>
  <c r="C8" i="10"/>
  <c r="B7" i="10"/>
  <c r="B5" i="10"/>
  <c r="C3" i="10"/>
  <c r="C2" i="10"/>
  <c r="I1" i="10"/>
  <c r="G1" i="10"/>
  <c r="E1" i="10"/>
  <c r="C1" i="10"/>
  <c r="A1" i="10"/>
  <c r="B40" i="9"/>
  <c r="B39" i="9"/>
  <c r="F38" i="9"/>
  <c r="B38" i="9"/>
  <c r="B37" i="9"/>
  <c r="C33" i="9"/>
  <c r="C32" i="9"/>
  <c r="C31" i="9"/>
  <c r="B30" i="9"/>
  <c r="B16" i="9"/>
  <c r="C14" i="9"/>
  <c r="C13" i="9"/>
  <c r="B11" i="9"/>
  <c r="B9" i="9"/>
  <c r="B8" i="9"/>
  <c r="B6" i="9"/>
  <c r="B4" i="9"/>
  <c r="B2" i="9"/>
  <c r="B57" i="9"/>
  <c r="B56" i="9"/>
  <c r="B55" i="9"/>
  <c r="B54" i="9"/>
  <c r="B53" i="9"/>
  <c r="F49" i="9"/>
  <c r="B42" i="9"/>
  <c r="B96" i="10"/>
  <c r="B94" i="10"/>
  <c r="B92" i="10"/>
  <c r="B90" i="10"/>
  <c r="B89" i="10"/>
  <c r="B88" i="10"/>
  <c r="E85" i="63"/>
  <c r="E10" i="63"/>
  <c r="E4" i="63"/>
  <c r="E3" i="63"/>
  <c r="K2" i="63"/>
  <c r="I2" i="63"/>
  <c r="G2" i="63"/>
  <c r="E2" i="63"/>
  <c r="E4" i="69"/>
  <c r="E3" i="69"/>
  <c r="K2" i="69"/>
  <c r="I2" i="69"/>
  <c r="G2" i="69"/>
  <c r="E2" i="69"/>
  <c r="E4" i="68"/>
  <c r="E3" i="68"/>
  <c r="K2" i="68"/>
  <c r="I2" i="68"/>
  <c r="G2" i="68"/>
  <c r="E2" i="68"/>
  <c r="B44" i="26"/>
  <c r="C42" i="26"/>
  <c r="G863" i="52"/>
  <c r="F863" i="52"/>
  <c r="B863" i="52"/>
  <c r="G862" i="52"/>
  <c r="F862" i="52"/>
  <c r="K847" i="52"/>
  <c r="R25" i="37"/>
  <c r="J28" i="37" s="1"/>
  <c r="Q4" i="70" s="1"/>
  <c r="R34" i="28"/>
  <c r="R190" i="68"/>
  <c r="R107" i="63"/>
  <c r="R63" i="37"/>
  <c r="D855" i="52"/>
  <c r="C848" i="52"/>
  <c r="D848" i="52" s="1"/>
  <c r="R18" i="37"/>
  <c r="R15" i="37"/>
  <c r="AL26" i="67"/>
  <c r="AL31" i="67" s="1"/>
  <c r="AI6" i="66"/>
  <c r="N76" i="63"/>
  <c r="N75" i="63"/>
  <c r="N74" i="63"/>
  <c r="N63" i="63"/>
  <c r="N62" i="63"/>
  <c r="N61" i="63"/>
  <c r="N60" i="63"/>
  <c r="N59" i="63"/>
  <c r="N78" i="63"/>
  <c r="Q78" i="63" s="1"/>
  <c r="G628" i="66" s="1"/>
  <c r="H628" i="66" s="1"/>
  <c r="N79" i="63"/>
  <c r="N80" i="63"/>
  <c r="N94" i="63"/>
  <c r="R46" i="63"/>
  <c r="N77" i="63"/>
  <c r="K39" i="63"/>
  <c r="C856" i="52"/>
  <c r="D856" i="52" s="1"/>
  <c r="C863" i="52"/>
  <c r="D863" i="52" s="1"/>
  <c r="C861" i="52"/>
  <c r="D861" i="52" s="1"/>
  <c r="C860" i="52"/>
  <c r="D860" i="52" s="1"/>
  <c r="C858" i="52"/>
  <c r="D858" i="52" s="1"/>
  <c r="C857" i="52"/>
  <c r="D857" i="52" s="1"/>
  <c r="C862" i="52"/>
  <c r="D862" i="52" s="1"/>
  <c r="C859" i="52"/>
  <c r="D859" i="52" s="1"/>
  <c r="C854" i="52"/>
  <c r="D854" i="52" s="1"/>
  <c r="C853" i="52"/>
  <c r="D853" i="52" s="1"/>
  <c r="C852" i="52"/>
  <c r="D852" i="52" s="1"/>
  <c r="C851" i="52"/>
  <c r="D851" i="52" s="1"/>
  <c r="C849" i="52"/>
  <c r="D849" i="52" s="1"/>
  <c r="C850" i="52"/>
  <c r="D850" i="52" s="1"/>
  <c r="N83" i="63"/>
  <c r="N82" i="63"/>
  <c r="N81" i="63"/>
  <c r="N58" i="63"/>
  <c r="N57" i="63"/>
  <c r="N56" i="63"/>
  <c r="Q56" i="63" s="1"/>
  <c r="G606" i="66" s="1"/>
  <c r="N55" i="63"/>
  <c r="N54" i="63"/>
  <c r="K16" i="63"/>
  <c r="B829" i="52"/>
  <c r="F55" i="9"/>
  <c r="B39" i="52"/>
  <c r="A267" i="52" s="1"/>
  <c r="B40" i="52"/>
  <c r="A266" i="52" s="1"/>
  <c r="B47" i="52"/>
  <c r="B46" i="52"/>
  <c r="B38" i="52"/>
  <c r="A261" i="52" s="1"/>
  <c r="B828" i="52"/>
  <c r="F54" i="9"/>
  <c r="F56" i="9"/>
  <c r="N95" i="63"/>
  <c r="N103" i="63"/>
  <c r="N96" i="63"/>
  <c r="N102" i="63"/>
  <c r="AB35" i="66"/>
  <c r="AC35" i="66" s="1"/>
  <c r="AD35" i="66" s="1"/>
  <c r="AB36" i="66"/>
  <c r="AC36" i="66" s="1"/>
  <c r="AD36" i="66" s="1"/>
  <c r="K188" i="67"/>
  <c r="R193" i="67"/>
  <c r="F193" i="67" s="1"/>
  <c r="F31" i="66"/>
  <c r="Z35" i="66"/>
  <c r="BJ37" i="70"/>
  <c r="C64" i="70"/>
  <c r="C59" i="70"/>
  <c r="C42" i="70"/>
  <c r="C65" i="70"/>
  <c r="I72" i="70"/>
  <c r="N37" i="70"/>
  <c r="AV74" i="70"/>
  <c r="AV75" i="70" s="1"/>
  <c r="AV76" i="70" s="1"/>
  <c r="N38" i="70"/>
  <c r="AS39" i="70"/>
  <c r="AS40" i="70" s="1"/>
  <c r="BP37" i="70"/>
  <c r="BD38" i="70"/>
  <c r="BD39" i="70" s="1"/>
  <c r="BD40" i="70" s="1"/>
  <c r="BI38" i="70"/>
  <c r="BI39" i="70" s="1"/>
  <c r="T38" i="70"/>
  <c r="G39" i="70"/>
  <c r="E24" i="70"/>
  <c r="F24" i="70"/>
  <c r="G10" i="70"/>
  <c r="F10" i="70"/>
  <c r="E10" i="70"/>
  <c r="C13" i="70"/>
  <c r="BF38" i="70"/>
  <c r="BF39" i="70" s="1"/>
  <c r="Q39" i="70" s="1"/>
  <c r="J72" i="70"/>
  <c r="C46" i="70"/>
  <c r="C63" i="70"/>
  <c r="C71" i="70"/>
  <c r="C27" i="70"/>
  <c r="C9" i="70"/>
  <c r="Q37" i="70"/>
  <c r="C41" i="70"/>
  <c r="C40" i="70"/>
  <c r="AQ25" i="70"/>
  <c r="C26" i="70"/>
  <c r="C29" i="70"/>
  <c r="G38" i="70"/>
  <c r="M38" i="70"/>
  <c r="BB39" i="70"/>
  <c r="BB40" i="70" s="1"/>
  <c r="K72" i="70"/>
  <c r="J38" i="70"/>
  <c r="AY39" i="70"/>
  <c r="J39" i="70"/>
  <c r="B408" i="52"/>
  <c r="B480" i="52" s="1"/>
  <c r="B552" i="52" s="1"/>
  <c r="B624" i="52" s="1"/>
  <c r="B696" i="52" s="1"/>
  <c r="B768" i="52" s="1"/>
  <c r="L72" i="70"/>
  <c r="BA73" i="70"/>
  <c r="L73" i="70" s="1"/>
  <c r="BA39" i="70"/>
  <c r="C31" i="70"/>
  <c r="C48" i="70"/>
  <c r="C11" i="70"/>
  <c r="C76" i="70"/>
  <c r="C52" i="70"/>
  <c r="C14" i="70"/>
  <c r="C51" i="70"/>
  <c r="C10" i="70"/>
  <c r="C61" i="70"/>
  <c r="C58" i="70"/>
  <c r="C18" i="70"/>
  <c r="C77" i="70"/>
  <c r="C24" i="70"/>
  <c r="C38" i="70"/>
  <c r="C55" i="70"/>
  <c r="AT12" i="70"/>
  <c r="G12" i="70" s="1"/>
  <c r="C422" i="52"/>
  <c r="C494" i="52" s="1"/>
  <c r="B658" i="52"/>
  <c r="B730" i="52" s="1"/>
  <c r="B802" i="52" s="1"/>
  <c r="C401" i="52"/>
  <c r="C473" i="52" s="1"/>
  <c r="B394" i="52"/>
  <c r="B466" i="52" s="1"/>
  <c r="B538" i="52" s="1"/>
  <c r="B610" i="52" s="1"/>
  <c r="B682" i="52" s="1"/>
  <c r="B754" i="52" s="1"/>
  <c r="F46" i="67"/>
  <c r="R43" i="67"/>
  <c r="M44" i="67"/>
  <c r="K44" i="67"/>
  <c r="R49" i="67"/>
  <c r="F49" i="67" s="1"/>
  <c r="G72" i="70" s="1"/>
  <c r="E11" i="70"/>
  <c r="AR12" i="70"/>
  <c r="AS73" i="70"/>
  <c r="D72" i="70"/>
  <c r="H24" i="70"/>
  <c r="AU25" i="70"/>
  <c r="AU26" i="70" s="1"/>
  <c r="AU27" i="70" s="1"/>
  <c r="X37" i="70"/>
  <c r="BM38" i="70"/>
  <c r="C84" i="70"/>
  <c r="AL67" i="67"/>
  <c r="AL157" i="67"/>
  <c r="AL85" i="67"/>
  <c r="AZ39" i="70"/>
  <c r="AZ40" i="70" s="1"/>
  <c r="K38" i="70"/>
  <c r="H72" i="70"/>
  <c r="AW73" i="70"/>
  <c r="AY40" i="70"/>
  <c r="J40" i="70" s="1"/>
  <c r="AB33" i="66"/>
  <c r="C417" i="52"/>
  <c r="C489" i="52" s="1"/>
  <c r="C561" i="52" s="1"/>
  <c r="D427" i="52"/>
  <c r="D499" i="52" s="1"/>
  <c r="D571" i="52" s="1"/>
  <c r="C408" i="52"/>
  <c r="C439" i="52"/>
  <c r="C511" i="52" s="1"/>
  <c r="C583" i="52" s="1"/>
  <c r="C655" i="52" s="1"/>
  <c r="C727" i="52" s="1"/>
  <c r="C799" i="52" s="1"/>
  <c r="G806" i="52"/>
  <c r="P806" i="52" s="1"/>
  <c r="Z622" i="52"/>
  <c r="P345" i="52"/>
  <c r="P367" i="52"/>
  <c r="C420" i="52"/>
  <c r="C492" i="52" s="1"/>
  <c r="Q353" i="52"/>
  <c r="S353" i="52" s="1"/>
  <c r="C415" i="52"/>
  <c r="C487" i="52" s="1"/>
  <c r="C559" i="52" s="1"/>
  <c r="C631" i="52" s="1"/>
  <c r="P340" i="52"/>
  <c r="P355" i="52"/>
  <c r="D424" i="52"/>
  <c r="D496" i="52" s="1"/>
  <c r="D386" i="52"/>
  <c r="D458" i="52" s="1"/>
  <c r="D530" i="52" s="1"/>
  <c r="D602" i="52" s="1"/>
  <c r="D674" i="52" s="1"/>
  <c r="D746" i="52" s="1"/>
  <c r="D388" i="52"/>
  <c r="D460" i="52" s="1"/>
  <c r="D532" i="52" s="1"/>
  <c r="D604" i="52" s="1"/>
  <c r="D676" i="52" s="1"/>
  <c r="D748" i="52" s="1"/>
  <c r="B395" i="52"/>
  <c r="Q329" i="52"/>
  <c r="S329" i="52" s="1"/>
  <c r="D422" i="52"/>
  <c r="D494" i="52" s="1"/>
  <c r="D566" i="52" s="1"/>
  <c r="D638" i="52" s="1"/>
  <c r="D710" i="52" s="1"/>
  <c r="D782" i="52" s="1"/>
  <c r="Q350" i="52"/>
  <c r="S350" i="52" s="1"/>
  <c r="C428" i="52"/>
  <c r="C500" i="52" s="1"/>
  <c r="C572" i="52" s="1"/>
  <c r="C644" i="52" s="1"/>
  <c r="C716" i="52" s="1"/>
  <c r="Q356" i="52"/>
  <c r="S356" i="52" s="1"/>
  <c r="C433" i="52"/>
  <c r="C505" i="52" s="1"/>
  <c r="C577" i="52" s="1"/>
  <c r="Q577" i="52" s="1"/>
  <c r="S577" i="52" s="1"/>
  <c r="Q361" i="52"/>
  <c r="S361" i="52" s="1"/>
  <c r="C435" i="52"/>
  <c r="C507" i="52" s="1"/>
  <c r="C579" i="52" s="1"/>
  <c r="Q363" i="52"/>
  <c r="S363" i="52" s="1"/>
  <c r="C437" i="52"/>
  <c r="C509" i="52" s="1"/>
  <c r="C581" i="52" s="1"/>
  <c r="C653" i="52" s="1"/>
  <c r="C725" i="52" s="1"/>
  <c r="Q365" i="52"/>
  <c r="S365" i="52" s="1"/>
  <c r="C442" i="52"/>
  <c r="C514" i="52" s="1"/>
  <c r="C586" i="52" s="1"/>
  <c r="C658" i="52" s="1"/>
  <c r="C730" i="52" s="1"/>
  <c r="Q370" i="52"/>
  <c r="S370" i="52" s="1"/>
  <c r="Q372" i="52"/>
  <c r="S372" i="52" s="1"/>
  <c r="C444" i="52"/>
  <c r="G797" i="52"/>
  <c r="P797" i="52" s="1"/>
  <c r="Z619" i="52"/>
  <c r="Z614" i="52"/>
  <c r="C430" i="52"/>
  <c r="C502" i="52" s="1"/>
  <c r="D397" i="52"/>
  <c r="D469" i="52" s="1"/>
  <c r="D415" i="52"/>
  <c r="D487" i="52" s="1"/>
  <c r="D559" i="52" s="1"/>
  <c r="D631" i="52" s="1"/>
  <c r="D703" i="52" s="1"/>
  <c r="D775" i="52" s="1"/>
  <c r="Q343" i="52"/>
  <c r="S343" i="52" s="1"/>
  <c r="D420" i="52"/>
  <c r="D492" i="52" s="1"/>
  <c r="D564" i="52" s="1"/>
  <c r="D636" i="52" s="1"/>
  <c r="D708" i="52" s="1"/>
  <c r="D780" i="52" s="1"/>
  <c r="Q348" i="52"/>
  <c r="S348" i="52" s="1"/>
  <c r="D406" i="52"/>
  <c r="D478" i="52" s="1"/>
  <c r="D550" i="52" s="1"/>
  <c r="D622" i="52" s="1"/>
  <c r="D694" i="52" s="1"/>
  <c r="D766" i="52" s="1"/>
  <c r="P333" i="52"/>
  <c r="P369" i="52"/>
  <c r="D403" i="52"/>
  <c r="D475" i="52" s="1"/>
  <c r="Q331" i="52"/>
  <c r="S331" i="52" s="1"/>
  <c r="D439" i="52"/>
  <c r="D511" i="52" s="1"/>
  <c r="Q367" i="52"/>
  <c r="S367" i="52" s="1"/>
  <c r="L6" i="67"/>
  <c r="B446" i="52"/>
  <c r="B518" i="52" s="1"/>
  <c r="B590" i="52" s="1"/>
  <c r="B662" i="52" s="1"/>
  <c r="B734" i="52" s="1"/>
  <c r="B806" i="52" s="1"/>
  <c r="C619" i="52"/>
  <c r="C691" i="52" s="1"/>
  <c r="C763" i="52" s="1"/>
  <c r="Z581" i="52"/>
  <c r="G804" i="52"/>
  <c r="P804" i="52" s="1"/>
  <c r="Z333" i="52"/>
  <c r="BF40" i="70"/>
  <c r="BF41" i="70" s="1"/>
  <c r="D39" i="70"/>
  <c r="M39" i="70"/>
  <c r="P326" i="52"/>
  <c r="Z766" i="52"/>
  <c r="G716" i="52"/>
  <c r="Z716" i="52" s="1"/>
  <c r="Z432" i="52"/>
  <c r="G620" i="52"/>
  <c r="P620" i="52" s="1"/>
  <c r="Z326" i="52"/>
  <c r="BP38" i="70"/>
  <c r="AA37" i="70"/>
  <c r="D25" i="70"/>
  <c r="AQ26" i="70"/>
  <c r="AQ27" i="70" s="1"/>
  <c r="D27" i="70" s="1"/>
  <c r="AW74" i="70"/>
  <c r="H74" i="70" s="1"/>
  <c r="H73" i="70"/>
  <c r="G397" i="52"/>
  <c r="P397" i="52" s="1"/>
  <c r="G805" i="52"/>
  <c r="Z805" i="52" s="1"/>
  <c r="G465" i="52"/>
  <c r="P465" i="52" s="1"/>
  <c r="Z790" i="52"/>
  <c r="G403" i="52"/>
  <c r="G488" i="52"/>
  <c r="P488" i="52" s="1"/>
  <c r="Q66" i="63"/>
  <c r="G616" i="66" s="1"/>
  <c r="H616" i="66" s="1"/>
  <c r="P558" i="52"/>
  <c r="G24" i="70"/>
  <c r="D408" i="52"/>
  <c r="D480" i="52" s="1"/>
  <c r="D552" i="52" s="1"/>
  <c r="D624" i="52" s="1"/>
  <c r="D696" i="52" s="1"/>
  <c r="D768" i="52" s="1"/>
  <c r="Q336" i="52"/>
  <c r="S336" i="52" s="1"/>
  <c r="AL179" i="67"/>
  <c r="AL180" i="67" s="1"/>
  <c r="AL181" i="67" s="1"/>
  <c r="AL182" i="67" s="1"/>
  <c r="AL183" i="67" s="1"/>
  <c r="AL184" i="67" s="1"/>
  <c r="AL197" i="67"/>
  <c r="AL198" i="67" s="1"/>
  <c r="AL199" i="67" s="1"/>
  <c r="AL200" i="67" s="1"/>
  <c r="AL201" i="67" s="1"/>
  <c r="AL202" i="67" s="1"/>
  <c r="AL193" i="67"/>
  <c r="BE39" i="70"/>
  <c r="BG38" i="70"/>
  <c r="BG39" i="70" s="1"/>
  <c r="R37" i="70"/>
  <c r="BN37" i="70"/>
  <c r="BN38" i="70" s="1"/>
  <c r="Y38" i="70" s="1"/>
  <c r="Y37" i="70"/>
  <c r="AT39" i="70"/>
  <c r="AT40" i="70" s="1"/>
  <c r="AL125" i="67"/>
  <c r="AL126" i="67" s="1"/>
  <c r="AL127" i="67" s="1"/>
  <c r="AL128" i="67" s="1"/>
  <c r="AL129" i="67" s="1"/>
  <c r="AL130" i="67" s="1"/>
  <c r="AL121" i="67"/>
  <c r="K39" i="70"/>
  <c r="N39" i="70"/>
  <c r="BC40" i="70"/>
  <c r="N40" i="70" s="1"/>
  <c r="D430" i="52"/>
  <c r="D502" i="52" s="1"/>
  <c r="D574" i="52" s="1"/>
  <c r="D646" i="52" s="1"/>
  <c r="D718" i="52" s="1"/>
  <c r="D790" i="52" s="1"/>
  <c r="Q358" i="52"/>
  <c r="S358" i="52" s="1"/>
  <c r="BC41" i="70"/>
  <c r="N41" i="70" s="1"/>
  <c r="BN39" i="70"/>
  <c r="C427" i="52"/>
  <c r="C499" i="52" s="1"/>
  <c r="C571" i="52" s="1"/>
  <c r="C643" i="52" s="1"/>
  <c r="Q355" i="52"/>
  <c r="S355" i="52" s="1"/>
  <c r="R38" i="70"/>
  <c r="BP39" i="70"/>
  <c r="AA38" i="70"/>
  <c r="U37" i="70"/>
  <c r="BJ38" i="70"/>
  <c r="U38" i="70" s="1"/>
  <c r="E12" i="70"/>
  <c r="AR13" i="70"/>
  <c r="E13" i="70" s="1"/>
  <c r="C43" i="70"/>
  <c r="C25" i="70"/>
  <c r="C12" i="70"/>
  <c r="C62" i="70"/>
  <c r="C30" i="70"/>
  <c r="C57" i="70"/>
  <c r="C56" i="70"/>
  <c r="C45" i="70"/>
  <c r="C44" i="70"/>
  <c r="C49" i="70"/>
  <c r="C53" i="70"/>
  <c r="C73" i="70"/>
  <c r="C39" i="70"/>
  <c r="C78" i="70"/>
  <c r="C47" i="70"/>
  <c r="C23" i="70"/>
  <c r="BJ39" i="70"/>
  <c r="U39" i="70" s="1"/>
  <c r="BJ40" i="70"/>
  <c r="BJ41" i="70"/>
  <c r="BJ42" i="70" s="1"/>
  <c r="U42" i="70" s="1"/>
  <c r="AL35" i="67"/>
  <c r="AL36" i="67" s="1"/>
  <c r="AL37" i="67" s="1"/>
  <c r="AL38" i="67" s="1"/>
  <c r="AL39" i="67" s="1"/>
  <c r="AL40" i="67" s="1"/>
  <c r="R25" i="67"/>
  <c r="AW75" i="70"/>
  <c r="H75" i="70" s="1"/>
  <c r="BA74" i="70"/>
  <c r="BA75" i="70" s="1"/>
  <c r="K26" i="67"/>
  <c r="M26" i="67"/>
  <c r="R31" i="67"/>
  <c r="F31" i="67" s="1"/>
  <c r="G71" i="70" s="1"/>
  <c r="D518" i="52"/>
  <c r="D590" i="52" s="1"/>
  <c r="D662" i="52" s="1"/>
  <c r="U40" i="70"/>
  <c r="C630" i="52"/>
  <c r="C702" i="52" s="1"/>
  <c r="C774" i="52" s="1"/>
  <c r="F25" i="70"/>
  <c r="AS26" i="70"/>
  <c r="AS27" i="70" s="1"/>
  <c r="AL143" i="67"/>
  <c r="AL144" i="67" s="1"/>
  <c r="AL145" i="67" s="1"/>
  <c r="AL146" i="67" s="1"/>
  <c r="AL147" i="67" s="1"/>
  <c r="AL148" i="67" s="1"/>
  <c r="H25" i="70"/>
  <c r="BA40" i="70"/>
  <c r="L40" i="70" s="1"/>
  <c r="L39" i="70"/>
  <c r="E856" i="52"/>
  <c r="C3" i="54" l="1"/>
  <c r="F57" i="9" s="1"/>
  <c r="L6" i="66"/>
  <c r="Q373" i="52"/>
  <c r="S373" i="52" s="1"/>
  <c r="L6" i="28"/>
  <c r="L6" i="68"/>
  <c r="S124" i="68" s="1"/>
  <c r="T129" i="68" s="1"/>
  <c r="T130" i="68" s="1"/>
  <c r="T131" i="68" s="1"/>
  <c r="T132" i="68" s="1"/>
  <c r="T133" i="68" s="1"/>
  <c r="T134" i="68" s="1"/>
  <c r="T135" i="68" s="1"/>
  <c r="T136" i="68" s="1"/>
  <c r="T137" i="68" s="1"/>
  <c r="L6" i="69"/>
  <c r="S126" i="69" s="1"/>
  <c r="T126" i="69" s="1"/>
  <c r="L85" i="63"/>
  <c r="AF121" i="67"/>
  <c r="AG121" i="67" s="1"/>
  <c r="AE31" i="67"/>
  <c r="AF175" i="67"/>
  <c r="AG175" i="67" s="1"/>
  <c r="AE175" i="67"/>
  <c r="AF193" i="67"/>
  <c r="AG193" i="67" s="1"/>
  <c r="AE193" i="67"/>
  <c r="K8" i="67"/>
  <c r="P440" i="52"/>
  <c r="P328" i="52"/>
  <c r="C22" i="70"/>
  <c r="C8" i="70"/>
  <c r="P335" i="52"/>
  <c r="Q316" i="52"/>
  <c r="S316" i="52" s="1"/>
  <c r="P350" i="52"/>
  <c r="C70" i="70"/>
  <c r="C36" i="70"/>
  <c r="AB470" i="66"/>
  <c r="AB375" i="66"/>
  <c r="AB109" i="66"/>
  <c r="AB90" i="66"/>
  <c r="AB451" i="66"/>
  <c r="AB128" i="66"/>
  <c r="AB489" i="66"/>
  <c r="AB356" i="66"/>
  <c r="AB337" i="66"/>
  <c r="AB584" i="66"/>
  <c r="AB508" i="66"/>
  <c r="AB147" i="66"/>
  <c r="AB166" i="66"/>
  <c r="AB565" i="66"/>
  <c r="AB546" i="66"/>
  <c r="AB527" i="66"/>
  <c r="AB242" i="66"/>
  <c r="AB223" i="66"/>
  <c r="AB204" i="66"/>
  <c r="AB185" i="66"/>
  <c r="AB261" i="66"/>
  <c r="AB280" i="66"/>
  <c r="AB52" i="66"/>
  <c r="AB299" i="66"/>
  <c r="AB71" i="66"/>
  <c r="AB413" i="66"/>
  <c r="AB394" i="66"/>
  <c r="AB432" i="66"/>
  <c r="AB318" i="66"/>
  <c r="P371" i="52"/>
  <c r="P354" i="52"/>
  <c r="Q369" i="52"/>
  <c r="S369" i="52" s="1"/>
  <c r="F327" i="52"/>
  <c r="F399" i="52" s="1"/>
  <c r="F471" i="52" s="1"/>
  <c r="F543" i="52" s="1"/>
  <c r="F615" i="52" s="1"/>
  <c r="F687" i="52" s="1"/>
  <c r="F759" i="52" s="1"/>
  <c r="F382" i="52"/>
  <c r="F454" i="52" s="1"/>
  <c r="F526" i="52" s="1"/>
  <c r="F598" i="52" s="1"/>
  <c r="F670" i="52" s="1"/>
  <c r="F742" i="52" s="1"/>
  <c r="F814" i="52" s="1"/>
  <c r="F381" i="52"/>
  <c r="F453" i="52" s="1"/>
  <c r="F525" i="52" s="1"/>
  <c r="F597" i="52" s="1"/>
  <c r="F669" i="52" s="1"/>
  <c r="F741" i="52" s="1"/>
  <c r="F813" i="52" s="1"/>
  <c r="F379" i="52"/>
  <c r="F451" i="52" s="1"/>
  <c r="F523" i="52" s="1"/>
  <c r="F595" i="52" s="1"/>
  <c r="F667" i="52" s="1"/>
  <c r="F739" i="52" s="1"/>
  <c r="F811" i="52" s="1"/>
  <c r="F378" i="52"/>
  <c r="F450" i="52" s="1"/>
  <c r="F522" i="52" s="1"/>
  <c r="F594" i="52" s="1"/>
  <c r="F666" i="52" s="1"/>
  <c r="F738" i="52" s="1"/>
  <c r="F810" i="52" s="1"/>
  <c r="F377" i="52"/>
  <c r="F449" i="52" s="1"/>
  <c r="F521" i="52" s="1"/>
  <c r="F593" i="52" s="1"/>
  <c r="F665" i="52" s="1"/>
  <c r="F737" i="52" s="1"/>
  <c r="F809" i="52" s="1"/>
  <c r="F383" i="52"/>
  <c r="F455" i="52" s="1"/>
  <c r="F527" i="52" s="1"/>
  <c r="F599" i="52" s="1"/>
  <c r="F671" i="52" s="1"/>
  <c r="F743" i="52" s="1"/>
  <c r="F815" i="52" s="1"/>
  <c r="A257" i="52"/>
  <c r="J853" i="52" s="1"/>
  <c r="M490" i="66"/>
  <c r="M338" i="66"/>
  <c r="M283" i="66"/>
  <c r="M225" i="66"/>
  <c r="M187" i="66"/>
  <c r="M129" i="66"/>
  <c r="M244" i="66"/>
  <c r="M148" i="66"/>
  <c r="M566" i="66"/>
  <c r="M547" i="66"/>
  <c r="M528" i="66"/>
  <c r="M509" i="66"/>
  <c r="M397" i="66"/>
  <c r="M302" i="66"/>
  <c r="M263" i="66"/>
  <c r="M416" i="66"/>
  <c r="M378" i="66"/>
  <c r="M167" i="66"/>
  <c r="M74" i="66"/>
  <c r="M435" i="66"/>
  <c r="M359" i="66"/>
  <c r="M282" i="66"/>
  <c r="M587" i="66"/>
  <c r="M454" i="66"/>
  <c r="M321" i="66"/>
  <c r="M224" i="66"/>
  <c r="M205" i="66"/>
  <c r="M186" i="66"/>
  <c r="M93" i="66"/>
  <c r="M473" i="66"/>
  <c r="M340" i="66"/>
  <c r="M243" i="66"/>
  <c r="M112" i="66"/>
  <c r="M492" i="66"/>
  <c r="M415" i="66"/>
  <c r="M396" i="66"/>
  <c r="M301" i="66"/>
  <c r="M131" i="66"/>
  <c r="M73" i="66"/>
  <c r="M568" i="66"/>
  <c r="M549" i="66"/>
  <c r="M434" i="66"/>
  <c r="M358" i="66"/>
  <c r="M262" i="66"/>
  <c r="M150" i="66"/>
  <c r="M530" i="66"/>
  <c r="M511" i="66"/>
  <c r="M453" i="66"/>
  <c r="M377" i="66"/>
  <c r="M320" i="66"/>
  <c r="M281" i="66"/>
  <c r="M92" i="66"/>
  <c r="M586" i="66"/>
  <c r="M472" i="66"/>
  <c r="M339" i="66"/>
  <c r="M169" i="66"/>
  <c r="M111" i="66"/>
  <c r="M491" i="66"/>
  <c r="M226" i="66"/>
  <c r="M207" i="66"/>
  <c r="M130" i="66"/>
  <c r="M149" i="66"/>
  <c r="M395" i="66"/>
  <c r="M300" i="66"/>
  <c r="M188" i="66"/>
  <c r="M567" i="66"/>
  <c r="M548" i="66"/>
  <c r="M529" i="66"/>
  <c r="M510" i="66"/>
  <c r="M414" i="66"/>
  <c r="M245" i="66"/>
  <c r="M452" i="66"/>
  <c r="M433" i="66"/>
  <c r="M376" i="66"/>
  <c r="M357" i="66"/>
  <c r="M319" i="66"/>
  <c r="M264" i="66"/>
  <c r="M168" i="66"/>
  <c r="M91" i="66"/>
  <c r="M585" i="66"/>
  <c r="M471" i="66"/>
  <c r="M206" i="66"/>
  <c r="M110" i="66"/>
  <c r="M72" i="66"/>
  <c r="Q374" i="52"/>
  <c r="S374" i="52" s="1"/>
  <c r="AI161" i="66"/>
  <c r="AI123" i="66"/>
  <c r="AI560" i="66"/>
  <c r="AI541" i="66"/>
  <c r="AI522" i="66"/>
  <c r="AI104" i="66"/>
  <c r="AI237" i="66"/>
  <c r="AI218" i="66"/>
  <c r="AI180" i="66"/>
  <c r="AI199" i="66"/>
  <c r="AI256" i="66"/>
  <c r="AI47" i="66"/>
  <c r="AI275" i="66"/>
  <c r="AI294" i="66"/>
  <c r="AI66" i="66"/>
  <c r="AI408" i="66"/>
  <c r="AI389" i="66"/>
  <c r="AI427" i="66"/>
  <c r="AI313" i="66"/>
  <c r="AI85" i="66"/>
  <c r="AI465" i="66"/>
  <c r="AI370" i="66"/>
  <c r="AI446" i="66"/>
  <c r="AI484" i="66"/>
  <c r="AI351" i="66"/>
  <c r="AI332" i="66"/>
  <c r="AI579" i="66"/>
  <c r="AI503" i="66"/>
  <c r="AI142" i="66"/>
  <c r="G587" i="52"/>
  <c r="P587" i="52" s="1"/>
  <c r="G515" i="52"/>
  <c r="P443" i="52"/>
  <c r="G452" i="52"/>
  <c r="G659" i="52"/>
  <c r="P659" i="52" s="1"/>
  <c r="Z825" i="52"/>
  <c r="Z822" i="52"/>
  <c r="Z818" i="52"/>
  <c r="Z821" i="52"/>
  <c r="Z820" i="52"/>
  <c r="Q352" i="52"/>
  <c r="S352" i="52" s="1"/>
  <c r="F380" i="52"/>
  <c r="F452" i="52" s="1"/>
  <c r="F524" i="52" s="1"/>
  <c r="F596" i="52" s="1"/>
  <c r="F668" i="52" s="1"/>
  <c r="F740" i="52" s="1"/>
  <c r="F812" i="52" s="1"/>
  <c r="F375" i="52"/>
  <c r="F447" i="52" s="1"/>
  <c r="F519" i="52" s="1"/>
  <c r="F591" i="52" s="1"/>
  <c r="F663" i="52" s="1"/>
  <c r="F735" i="52" s="1"/>
  <c r="F807" i="52" s="1"/>
  <c r="F384" i="52"/>
  <c r="T566" i="66"/>
  <c r="T547" i="66"/>
  <c r="T528" i="66"/>
  <c r="T509" i="66"/>
  <c r="T244" i="66"/>
  <c r="T397" i="66"/>
  <c r="T302" i="66"/>
  <c r="T263" i="66"/>
  <c r="T167" i="66"/>
  <c r="T91" i="66"/>
  <c r="T416" i="66"/>
  <c r="T378" i="66"/>
  <c r="T74" i="66"/>
  <c r="T54" i="66"/>
  <c r="T435" i="66"/>
  <c r="T359" i="66"/>
  <c r="T282" i="66"/>
  <c r="T224" i="66"/>
  <c r="T205" i="66"/>
  <c r="T186" i="66"/>
  <c r="T587" i="66"/>
  <c r="T454" i="66"/>
  <c r="T321" i="66"/>
  <c r="T243" i="66"/>
  <c r="T93" i="66"/>
  <c r="T473" i="66"/>
  <c r="T340" i="66"/>
  <c r="T112" i="66"/>
  <c r="T492" i="66"/>
  <c r="T415" i="66"/>
  <c r="T396" i="66"/>
  <c r="T301" i="66"/>
  <c r="T262" i="66"/>
  <c r="T131" i="66"/>
  <c r="T73" i="66"/>
  <c r="T568" i="66"/>
  <c r="T549" i="66"/>
  <c r="T434" i="66"/>
  <c r="T358" i="66"/>
  <c r="T281" i="66"/>
  <c r="T150" i="66"/>
  <c r="T110" i="66"/>
  <c r="T530" i="66"/>
  <c r="T511" i="66"/>
  <c r="T453" i="66"/>
  <c r="T377" i="66"/>
  <c r="T320" i="66"/>
  <c r="T92" i="66"/>
  <c r="T586" i="66"/>
  <c r="T472" i="66"/>
  <c r="T339" i="66"/>
  <c r="T169" i="66"/>
  <c r="T111" i="66"/>
  <c r="T491" i="66"/>
  <c r="T395" i="66"/>
  <c r="T300" i="66"/>
  <c r="T226" i="66"/>
  <c r="T207" i="66"/>
  <c r="T130" i="66"/>
  <c r="T72" i="66"/>
  <c r="T414" i="66"/>
  <c r="T188" i="66"/>
  <c r="T149" i="66"/>
  <c r="T567" i="66"/>
  <c r="T548" i="66"/>
  <c r="T529" i="66"/>
  <c r="T510" i="66"/>
  <c r="T452" i="66"/>
  <c r="T433" i="66"/>
  <c r="T376" i="66"/>
  <c r="T357" i="66"/>
  <c r="T319" i="66"/>
  <c r="T245" i="66"/>
  <c r="T585" i="66"/>
  <c r="T471" i="66"/>
  <c r="T264" i="66"/>
  <c r="T168" i="66"/>
  <c r="T490" i="66"/>
  <c r="T338" i="66"/>
  <c r="T206" i="66"/>
  <c r="T129" i="66"/>
  <c r="T53" i="66"/>
  <c r="X53" i="66" s="1"/>
  <c r="T283" i="66"/>
  <c r="T225" i="66"/>
  <c r="T187" i="66"/>
  <c r="T148" i="66"/>
  <c r="T55" i="66"/>
  <c r="B467" i="52"/>
  <c r="B539" i="52" s="1"/>
  <c r="B611" i="52" s="1"/>
  <c r="B683" i="52" s="1"/>
  <c r="B755" i="52" s="1"/>
  <c r="AI40" i="66"/>
  <c r="AI41" i="66" s="1"/>
  <c r="AI42" i="66" s="1"/>
  <c r="AI43" i="66" s="1"/>
  <c r="AI44" i="66" s="1"/>
  <c r="M35" i="66"/>
  <c r="G664" i="52"/>
  <c r="Z664" i="52" s="1"/>
  <c r="P821" i="52"/>
  <c r="G823" i="52"/>
  <c r="G824" i="52"/>
  <c r="G819" i="52"/>
  <c r="P820" i="52"/>
  <c r="C441" i="52"/>
  <c r="Q441" i="52" s="1"/>
  <c r="S441" i="52" s="1"/>
  <c r="C445" i="52"/>
  <c r="Q445" i="52" s="1"/>
  <c r="S445" i="52" s="1"/>
  <c r="Q319" i="52"/>
  <c r="S319" i="52" s="1"/>
  <c r="C388" i="52"/>
  <c r="Q388" i="52" s="1"/>
  <c r="S388" i="52" s="1"/>
  <c r="Q314" i="52"/>
  <c r="S314" i="52" s="1"/>
  <c r="F823" i="52"/>
  <c r="F820" i="52"/>
  <c r="F822" i="52"/>
  <c r="F818" i="52"/>
  <c r="F825" i="52"/>
  <c r="F821" i="52"/>
  <c r="F819" i="52"/>
  <c r="F824" i="52"/>
  <c r="AV41" i="70"/>
  <c r="G41" i="70" s="1"/>
  <c r="G40" i="70"/>
  <c r="E25" i="70"/>
  <c r="AR26" i="70"/>
  <c r="AV77" i="70"/>
  <c r="AV78" i="70" s="1"/>
  <c r="AV79" i="70" s="1"/>
  <c r="G76" i="70"/>
  <c r="BO38" i="70"/>
  <c r="Z37" i="70"/>
  <c r="F27" i="70"/>
  <c r="AS28" i="70"/>
  <c r="BA76" i="70"/>
  <c r="L75" i="70"/>
  <c r="T39" i="70"/>
  <c r="BI40" i="70"/>
  <c r="AE139" i="67"/>
  <c r="AF139" i="67"/>
  <c r="AG139" i="67" s="1"/>
  <c r="K40" i="70"/>
  <c r="AZ41" i="70"/>
  <c r="AS12" i="70"/>
  <c r="F11" i="70"/>
  <c r="AT72" i="70"/>
  <c r="AT73" i="70" s="1"/>
  <c r="H26" i="70"/>
  <c r="E71" i="70"/>
  <c r="F74" i="70"/>
  <c r="G77" i="70"/>
  <c r="S37" i="70"/>
  <c r="AR14" i="70"/>
  <c r="BH38" i="70"/>
  <c r="G74" i="70"/>
  <c r="F26" i="70"/>
  <c r="BC42" i="70"/>
  <c r="AX39" i="70"/>
  <c r="AL49" i="67"/>
  <c r="D26" i="70"/>
  <c r="L74" i="70"/>
  <c r="Q40" i="70"/>
  <c r="AQ11" i="70"/>
  <c r="D11" i="70" s="1"/>
  <c r="BA41" i="70"/>
  <c r="AQ28" i="70"/>
  <c r="M31" i="67"/>
  <c r="M53" i="66"/>
  <c r="M55" i="66"/>
  <c r="M54" i="66"/>
  <c r="G78" i="70"/>
  <c r="AE36" i="66"/>
  <c r="AF36" i="66"/>
  <c r="AG36" i="66" s="1"/>
  <c r="F38" i="70"/>
  <c r="P586" i="52"/>
  <c r="P541" i="52"/>
  <c r="Z783" i="52"/>
  <c r="G436" i="52"/>
  <c r="Z436" i="52" s="1"/>
  <c r="Z650" i="52"/>
  <c r="Z617" i="52"/>
  <c r="P514" i="52"/>
  <c r="Z387" i="52"/>
  <c r="Z674" i="52"/>
  <c r="Z351" i="52"/>
  <c r="Z415" i="52"/>
  <c r="Z602" i="52"/>
  <c r="Q67" i="63"/>
  <c r="G617" i="66" s="1"/>
  <c r="H617" i="66" s="1"/>
  <c r="G692" i="52"/>
  <c r="P692" i="52" s="1"/>
  <c r="D48" i="52"/>
  <c r="G711" i="52"/>
  <c r="P711" i="52" s="1"/>
  <c r="G732" i="52"/>
  <c r="P732" i="52" s="1"/>
  <c r="Q71" i="63"/>
  <c r="G621" i="66" s="1"/>
  <c r="H621" i="66" s="1"/>
  <c r="Z350" i="52"/>
  <c r="G610" i="52"/>
  <c r="Z610" i="52" s="1"/>
  <c r="Z462" i="52"/>
  <c r="P430" i="52"/>
  <c r="G717" i="52"/>
  <c r="P717" i="52" s="1"/>
  <c r="G496" i="52"/>
  <c r="Z496" i="52" s="1"/>
  <c r="G755" i="52"/>
  <c r="P755" i="52" s="1"/>
  <c r="G572" i="52"/>
  <c r="Z572" i="52" s="1"/>
  <c r="P478" i="52"/>
  <c r="G689" i="52"/>
  <c r="G557" i="52"/>
  <c r="G510" i="52"/>
  <c r="Z510" i="52" s="1"/>
  <c r="G544" i="52"/>
  <c r="Z544" i="52" s="1"/>
  <c r="Z321" i="52"/>
  <c r="G390" i="52"/>
  <c r="P390" i="52" s="1"/>
  <c r="Z655" i="52"/>
  <c r="G643" i="52"/>
  <c r="Z643" i="52" s="1"/>
  <c r="Z394" i="52"/>
  <c r="G802" i="52"/>
  <c r="Z802" i="52" s="1"/>
  <c r="Q99" i="63"/>
  <c r="G219" i="67" s="1"/>
  <c r="H219" i="67" s="1"/>
  <c r="Z374" i="52"/>
  <c r="G684" i="52"/>
  <c r="P684" i="52" s="1"/>
  <c r="Z558" i="52"/>
  <c r="P391" i="52"/>
  <c r="Z405" i="52"/>
  <c r="Z345" i="52"/>
  <c r="G718" i="52"/>
  <c r="P718" i="52" s="1"/>
  <c r="Z426" i="52"/>
  <c r="P426" i="52"/>
  <c r="Z413" i="52"/>
  <c r="Z642" i="52"/>
  <c r="Z372" i="52"/>
  <c r="A220" i="52"/>
  <c r="Z421" i="52"/>
  <c r="G562" i="52"/>
  <c r="P562" i="52" s="1"/>
  <c r="Z330" i="52"/>
  <c r="G685" i="52"/>
  <c r="Z685" i="52" s="1"/>
  <c r="Z401" i="52"/>
  <c r="G491" i="52"/>
  <c r="P491" i="52" s="1"/>
  <c r="Z511" i="52"/>
  <c r="Q102" i="63"/>
  <c r="G222" i="67" s="1"/>
  <c r="H222" i="67" s="1"/>
  <c r="Z484" i="52"/>
  <c r="G639" i="52"/>
  <c r="G705" i="52"/>
  <c r="Z705" i="52" s="1"/>
  <c r="P434" i="52"/>
  <c r="Z789" i="52"/>
  <c r="G678" i="52"/>
  <c r="P678" i="52" s="1"/>
  <c r="G793" i="52"/>
  <c r="Z793" i="52" s="1"/>
  <c r="G542" i="52"/>
  <c r="P542" i="52" s="1"/>
  <c r="G747" i="52"/>
  <c r="P747" i="52" s="1"/>
  <c r="Z770" i="52"/>
  <c r="G693" i="52"/>
  <c r="Z693" i="52" s="1"/>
  <c r="G568" i="52"/>
  <c r="P568" i="52" s="1"/>
  <c r="G545" i="52"/>
  <c r="P545" i="52" s="1"/>
  <c r="G499" i="52"/>
  <c r="P499" i="52" s="1"/>
  <c r="Z358" i="52"/>
  <c r="G556" i="52"/>
  <c r="P556" i="52" s="1"/>
  <c r="Z778" i="52"/>
  <c r="Z331" i="52"/>
  <c r="Z604" i="52"/>
  <c r="Z328" i="52"/>
  <c r="G466" i="52"/>
  <c r="G546" i="52"/>
  <c r="G691" i="52"/>
  <c r="P691" i="52" s="1"/>
  <c r="G704" i="52"/>
  <c r="Z704" i="52" s="1"/>
  <c r="G758" i="52"/>
  <c r="P758" i="52" s="1"/>
  <c r="P577" i="52"/>
  <c r="P415" i="52"/>
  <c r="Z458" i="52"/>
  <c r="G564" i="52"/>
  <c r="P564" i="52" s="1"/>
  <c r="Z636" i="52"/>
  <c r="Z788" i="52"/>
  <c r="Z587" i="52"/>
  <c r="Z782" i="52"/>
  <c r="Z547" i="52"/>
  <c r="Z402" i="52"/>
  <c r="Z637" i="52"/>
  <c r="Z801" i="52"/>
  <c r="Z323" i="52"/>
  <c r="Z441" i="52"/>
  <c r="G442" i="52"/>
  <c r="P442" i="52" s="1"/>
  <c r="G726" i="52"/>
  <c r="Z316" i="52"/>
  <c r="Z653" i="52"/>
  <c r="G710" i="52"/>
  <c r="Z710" i="52" s="1"/>
  <c r="G482" i="52"/>
  <c r="Z482" i="52" s="1"/>
  <c r="Z480" i="52"/>
  <c r="P431" i="52"/>
  <c r="Z362" i="52"/>
  <c r="Z419" i="52"/>
  <c r="Z409" i="52"/>
  <c r="Z679" i="52"/>
  <c r="G750" i="52"/>
  <c r="P750" i="52" s="1"/>
  <c r="G712" i="52"/>
  <c r="Z712" i="52" s="1"/>
  <c r="Z344" i="52"/>
  <c r="Z498" i="52"/>
  <c r="G763" i="52"/>
  <c r="P763" i="52" s="1"/>
  <c r="Z431" i="52"/>
  <c r="Z404" i="52"/>
  <c r="G687" i="52"/>
  <c r="P687" i="52" s="1"/>
  <c r="G513" i="52"/>
  <c r="P513" i="52" s="1"/>
  <c r="G569" i="52"/>
  <c r="P569" i="52" s="1"/>
  <c r="Z418" i="52"/>
  <c r="G729" i="52"/>
  <c r="Z729" i="52" s="1"/>
  <c r="G757" i="52"/>
  <c r="P757" i="52" s="1"/>
  <c r="Z392" i="52"/>
  <c r="P394" i="52"/>
  <c r="Z463" i="52"/>
  <c r="G574" i="52"/>
  <c r="P574" i="52" s="1"/>
  <c r="G490" i="52"/>
  <c r="Z490" i="52" s="1"/>
  <c r="G661" i="52"/>
  <c r="Z661" i="52" s="1"/>
  <c r="G433" i="52"/>
  <c r="Z433" i="52" s="1"/>
  <c r="G769" i="52"/>
  <c r="P769" i="52" s="1"/>
  <c r="G786" i="52"/>
  <c r="Z786" i="52" s="1"/>
  <c r="D47" i="52"/>
  <c r="Z645" i="52"/>
  <c r="Z364" i="52"/>
  <c r="Z552" i="52"/>
  <c r="Z416" i="52"/>
  <c r="Q68" i="63"/>
  <c r="G618" i="66" s="1"/>
  <c r="H618" i="66" s="1"/>
  <c r="Z603" i="52"/>
  <c r="G646" i="52"/>
  <c r="Z646" i="52" s="1"/>
  <c r="G530" i="52"/>
  <c r="Z530" i="52" s="1"/>
  <c r="G792" i="52"/>
  <c r="Z773" i="52"/>
  <c r="Z325" i="52"/>
  <c r="Q80" i="63"/>
  <c r="G630" i="66" s="1"/>
  <c r="H630" i="66" s="1"/>
  <c r="P402" i="52"/>
  <c r="Z798" i="52"/>
  <c r="Z359" i="52"/>
  <c r="Z634" i="52"/>
  <c r="Z314" i="52"/>
  <c r="Z410" i="52"/>
  <c r="G683" i="52"/>
  <c r="Z683" i="52" s="1"/>
  <c r="Z334" i="52"/>
  <c r="Q65" i="63"/>
  <c r="G615" i="66" s="1"/>
  <c r="H615" i="66" s="1"/>
  <c r="Z346" i="52"/>
  <c r="G631" i="52"/>
  <c r="P631" i="52" s="1"/>
  <c r="Z627" i="52"/>
  <c r="Z588" i="52"/>
  <c r="P481" i="52"/>
  <c r="Z315" i="52"/>
  <c r="G662" i="52"/>
  <c r="Z662" i="52" s="1"/>
  <c r="G722" i="52"/>
  <c r="Z722" i="52" s="1"/>
  <c r="Z580" i="52"/>
  <c r="Z424" i="52"/>
  <c r="G784" i="52"/>
  <c r="P393" i="52"/>
  <c r="G608" i="52"/>
  <c r="P608" i="52" s="1"/>
  <c r="Q60" i="63"/>
  <c r="G610" i="66" s="1"/>
  <c r="H610" i="66" s="1"/>
  <c r="P419" i="52"/>
  <c r="G752" i="52"/>
  <c r="P752" i="52" s="1"/>
  <c r="Z477" i="52"/>
  <c r="G647" i="52"/>
  <c r="Z647" i="52" s="1"/>
  <c r="Q100" i="63"/>
  <c r="G220" i="67" s="1"/>
  <c r="H220" i="67" s="1"/>
  <c r="Z539" i="52"/>
  <c r="G774" i="52"/>
  <c r="G695" i="52"/>
  <c r="G468" i="52"/>
  <c r="P468" i="52" s="1"/>
  <c r="G550" i="52"/>
  <c r="P550" i="52" s="1"/>
  <c r="Q101" i="63"/>
  <c r="G221" i="67" s="1"/>
  <c r="H221" i="67" s="1"/>
  <c r="G583" i="52"/>
  <c r="Z388" i="52"/>
  <c r="P483" i="52"/>
  <c r="Z373" i="52"/>
  <c r="G703" i="52"/>
  <c r="P703" i="52" s="1"/>
  <c r="Z393" i="52"/>
  <c r="G629" i="52"/>
  <c r="Z629" i="52" s="1"/>
  <c r="Z440" i="52"/>
  <c r="G721" i="52"/>
  <c r="P721" i="52" s="1"/>
  <c r="Z318" i="52"/>
  <c r="G623" i="52"/>
  <c r="P623" i="52" s="1"/>
  <c r="Z621" i="52"/>
  <c r="Z804" i="52"/>
  <c r="P424" i="52"/>
  <c r="Z644" i="52"/>
  <c r="G570" i="52"/>
  <c r="Z570" i="52" s="1"/>
  <c r="Z628" i="52"/>
  <c r="A234" i="52"/>
  <c r="K848" i="52" s="1"/>
  <c r="Z341" i="52"/>
  <c r="Z780" i="52"/>
  <c r="G768" i="52"/>
  <c r="P768" i="52" s="1"/>
  <c r="G408" i="52"/>
  <c r="Z408" i="52" s="1"/>
  <c r="Z319" i="52"/>
  <c r="Q70" i="63"/>
  <c r="G620" i="66" s="1"/>
  <c r="H620" i="66" s="1"/>
  <c r="Z799" i="52"/>
  <c r="Z473" i="52"/>
  <c r="P501" i="52"/>
  <c r="Z500" i="52"/>
  <c r="G626" i="52"/>
  <c r="Z472" i="52"/>
  <c r="Z445" i="52"/>
  <c r="Z363" i="52"/>
  <c r="G561" i="52"/>
  <c r="Z561" i="52" s="1"/>
  <c r="Z800" i="52"/>
  <c r="Z348" i="52"/>
  <c r="G720" i="52"/>
  <c r="P720" i="52" s="1"/>
  <c r="Q96" i="63"/>
  <c r="G216" i="67" s="1"/>
  <c r="H216" i="67" s="1"/>
  <c r="Q74" i="63"/>
  <c r="G624" i="66" s="1"/>
  <c r="H624" i="66" s="1"/>
  <c r="Q82" i="63"/>
  <c r="G632" i="66" s="1"/>
  <c r="H632" i="66" s="1"/>
  <c r="P406" i="52"/>
  <c r="P539" i="52"/>
  <c r="Z488" i="52"/>
  <c r="Z781" i="52"/>
  <c r="Z398" i="52"/>
  <c r="Z779" i="52"/>
  <c r="Z329" i="52"/>
  <c r="Z347" i="52"/>
  <c r="G571" i="52"/>
  <c r="Z571" i="52" s="1"/>
  <c r="G719" i="52"/>
  <c r="P719" i="52" s="1"/>
  <c r="Z339" i="52"/>
  <c r="Z478" i="52"/>
  <c r="Z411" i="52"/>
  <c r="G715" i="52"/>
  <c r="Z715" i="52" s="1"/>
  <c r="G551" i="52"/>
  <c r="Z551" i="52" s="1"/>
  <c r="P392" i="52"/>
  <c r="Z361" i="52"/>
  <c r="Z658" i="52"/>
  <c r="Z365" i="52"/>
  <c r="Z439" i="52"/>
  <c r="G615" i="52"/>
  <c r="P615" i="52" s="1"/>
  <c r="Z399" i="52"/>
  <c r="Z338" i="52"/>
  <c r="Q62" i="63"/>
  <c r="G612" i="66" s="1"/>
  <c r="H612" i="66" s="1"/>
  <c r="P412" i="52"/>
  <c r="P425" i="52"/>
  <c r="G555" i="52"/>
  <c r="P555" i="52" s="1"/>
  <c r="Z497" i="52"/>
  <c r="Z762" i="52"/>
  <c r="G464" i="52"/>
  <c r="P464" i="52" s="1"/>
  <c r="Z428" i="52"/>
  <c r="Z612" i="52"/>
  <c r="G654" i="52"/>
  <c r="Z654" i="52" s="1"/>
  <c r="G698" i="52"/>
  <c r="P698" i="52" s="1"/>
  <c r="Z353" i="52"/>
  <c r="Z324" i="52"/>
  <c r="Z322" i="52"/>
  <c r="Z366" i="52"/>
  <c r="P459" i="52"/>
  <c r="G700" i="52"/>
  <c r="Z700" i="52" s="1"/>
  <c r="G696" i="52"/>
  <c r="Z696" i="52" s="1"/>
  <c r="Z501" i="52"/>
  <c r="G537" i="52"/>
  <c r="Z537" i="52" s="1"/>
  <c r="Z676" i="52"/>
  <c r="G489" i="52"/>
  <c r="Z489" i="52" s="1"/>
  <c r="G494" i="52"/>
  <c r="Z494" i="52" s="1"/>
  <c r="Z343" i="52"/>
  <c r="G707" i="52"/>
  <c r="Z707" i="52" s="1"/>
  <c r="P439" i="52"/>
  <c r="P446" i="52"/>
  <c r="Z475" i="52"/>
  <c r="G638" i="52"/>
  <c r="G754" i="52"/>
  <c r="Z754" i="52" s="1"/>
  <c r="Z528" i="52"/>
  <c r="A269" i="52"/>
  <c r="Z429" i="52"/>
  <c r="G554" i="52"/>
  <c r="G548" i="52"/>
  <c r="Z548" i="52" s="1"/>
  <c r="G396" i="52"/>
  <c r="P396" i="52" s="1"/>
  <c r="Z427" i="52"/>
  <c r="Q98" i="63"/>
  <c r="G218" i="67" s="1"/>
  <c r="H218" i="67" s="1"/>
  <c r="Z507" i="52"/>
  <c r="Z371" i="52"/>
  <c r="G785" i="52"/>
  <c r="Z785" i="52" s="1"/>
  <c r="Z577" i="52"/>
  <c r="G582" i="52"/>
  <c r="Z582" i="52" s="1"/>
  <c r="G694" i="52"/>
  <c r="Z694" i="52" s="1"/>
  <c r="D49" i="52"/>
  <c r="Z649" i="52"/>
  <c r="Q81" i="63"/>
  <c r="G631" i="66" s="1"/>
  <c r="H631" i="66" s="1"/>
  <c r="Z370" i="52"/>
  <c r="P421" i="52"/>
  <c r="P472" i="52"/>
  <c r="Q64" i="63"/>
  <c r="G614" i="66" s="1"/>
  <c r="H614" i="66" s="1"/>
  <c r="Z675" i="52"/>
  <c r="G690" i="52"/>
  <c r="P690" i="52" s="1"/>
  <c r="G485" i="52"/>
  <c r="P485" i="52" s="1"/>
  <c r="G566" i="52"/>
  <c r="P566" i="52" s="1"/>
  <c r="Z320" i="52"/>
  <c r="Z506" i="52"/>
  <c r="G657" i="52"/>
  <c r="P657" i="52" s="1"/>
  <c r="G504" i="52"/>
  <c r="Z504" i="52" s="1"/>
  <c r="A258" i="52"/>
  <c r="K853" i="52" s="1"/>
  <c r="Q97" i="63"/>
  <c r="G217" i="67" s="1"/>
  <c r="H217" i="67" s="1"/>
  <c r="G633" i="52"/>
  <c r="P633" i="52" s="1"/>
  <c r="Z412" i="52"/>
  <c r="Z760" i="52"/>
  <c r="G640" i="52"/>
  <c r="P640" i="52" s="1"/>
  <c r="G706" i="52"/>
  <c r="Z706" i="52" s="1"/>
  <c r="G795" i="52"/>
  <c r="Z795" i="52" s="1"/>
  <c r="G635" i="52"/>
  <c r="P635" i="52" s="1"/>
  <c r="Z651" i="52"/>
  <c r="P486" i="52"/>
  <c r="P503" i="52"/>
  <c r="Z391" i="52"/>
  <c r="Z369" i="52"/>
  <c r="G686" i="52"/>
  <c r="Z686" i="52" s="1"/>
  <c r="Z771" i="52"/>
  <c r="Z775" i="52"/>
  <c r="Z460" i="52"/>
  <c r="G579" i="52"/>
  <c r="Z579" i="52" s="1"/>
  <c r="G495" i="52"/>
  <c r="G728" i="52"/>
  <c r="Z728" i="52" s="1"/>
  <c r="Z383" i="52"/>
  <c r="Q73" i="63"/>
  <c r="G623" i="66" s="1"/>
  <c r="H623" i="66" s="1"/>
  <c r="Z459" i="52"/>
  <c r="G535" i="52"/>
  <c r="P535" i="52" s="1"/>
  <c r="Z803" i="52"/>
  <c r="G553" i="52"/>
  <c r="P553" i="52" s="1"/>
  <c r="G746" i="52"/>
  <c r="Z746" i="52" s="1"/>
  <c r="G560" i="52"/>
  <c r="P560" i="52" s="1"/>
  <c r="G532" i="52"/>
  <c r="Z532" i="52" s="1"/>
  <c r="B41" i="52"/>
  <c r="A268" i="52" s="1"/>
  <c r="E38" i="70"/>
  <c r="AE35" i="66"/>
  <c r="AF35" i="66"/>
  <c r="AG35" i="66" s="1"/>
  <c r="AF67" i="67"/>
  <c r="AG67" i="67" s="1"/>
  <c r="AE67" i="67"/>
  <c r="AF103" i="67"/>
  <c r="AG103" i="67" s="1"/>
  <c r="AF157" i="67"/>
  <c r="AG157" i="67" s="1"/>
  <c r="AL103" i="67"/>
  <c r="G749" i="52"/>
  <c r="Z749" i="52" s="1"/>
  <c r="G815" i="52"/>
  <c r="G811" i="52"/>
  <c r="G808" i="52"/>
  <c r="G814" i="52"/>
  <c r="G810" i="52"/>
  <c r="G809" i="52"/>
  <c r="G807" i="52"/>
  <c r="G813" i="52"/>
  <c r="G812" i="52"/>
  <c r="AL151" i="67"/>
  <c r="AL43" i="67"/>
  <c r="Z677" i="52"/>
  <c r="G668" i="52"/>
  <c r="Z668" i="52" s="1"/>
  <c r="G742" i="52"/>
  <c r="G735" i="52"/>
  <c r="G739" i="52"/>
  <c r="G736" i="52"/>
  <c r="G738" i="52"/>
  <c r="G741" i="52"/>
  <c r="G737" i="52"/>
  <c r="G740" i="52"/>
  <c r="G743" i="52"/>
  <c r="AL115" i="67"/>
  <c r="AL133" i="67"/>
  <c r="AL187" i="67"/>
  <c r="Z574" i="52"/>
  <c r="G671" i="52"/>
  <c r="Z671" i="52" s="1"/>
  <c r="G670" i="52"/>
  <c r="Z670" i="52" s="1"/>
  <c r="G667" i="52"/>
  <c r="Z667" i="52" s="1"/>
  <c r="G666" i="52"/>
  <c r="Z666" i="52" s="1"/>
  <c r="Z663" i="52"/>
  <c r="G669" i="52"/>
  <c r="Z669" i="52" s="1"/>
  <c r="G665" i="52"/>
  <c r="Z665" i="52" s="1"/>
  <c r="Z605" i="52"/>
  <c r="Z505" i="52"/>
  <c r="P338" i="52"/>
  <c r="P409" i="52"/>
  <c r="G533" i="52"/>
  <c r="P533" i="52" s="1"/>
  <c r="Z596" i="52"/>
  <c r="Z591" i="52"/>
  <c r="G595" i="52"/>
  <c r="G599" i="52"/>
  <c r="G594" i="52"/>
  <c r="G598" i="52"/>
  <c r="Z592" i="52"/>
  <c r="P592" i="52"/>
  <c r="G593" i="52"/>
  <c r="G597" i="52"/>
  <c r="P596" i="52"/>
  <c r="P591" i="52"/>
  <c r="G414" i="52"/>
  <c r="Z512" i="52"/>
  <c r="G563" i="52"/>
  <c r="Z600" i="52"/>
  <c r="G437" i="52"/>
  <c r="Q103" i="63"/>
  <c r="G223" i="67" s="1"/>
  <c r="H223" i="67" s="1"/>
  <c r="Q57" i="63"/>
  <c r="G607" i="66" s="1"/>
  <c r="Q75" i="63"/>
  <c r="G625" i="66" s="1"/>
  <c r="H625" i="66" s="1"/>
  <c r="G573" i="52"/>
  <c r="Z573" i="52" s="1"/>
  <c r="G753" i="52"/>
  <c r="Z753" i="52" s="1"/>
  <c r="G585" i="52"/>
  <c r="Z585" i="52" s="1"/>
  <c r="Z613" i="52"/>
  <c r="Z357" i="52"/>
  <c r="Q95" i="63"/>
  <c r="G215" i="67" s="1"/>
  <c r="H215" i="67" s="1"/>
  <c r="Q58" i="63"/>
  <c r="G608" i="66" s="1"/>
  <c r="H608" i="66" s="1"/>
  <c r="Q76" i="63"/>
  <c r="G626" i="66" s="1"/>
  <c r="H626" i="66" s="1"/>
  <c r="P482" i="52"/>
  <c r="Z513" i="52"/>
  <c r="O829" i="52"/>
  <c r="G725" i="52"/>
  <c r="P725" i="52" s="1"/>
  <c r="Z407" i="52"/>
  <c r="G487" i="52"/>
  <c r="P487" i="52" s="1"/>
  <c r="G708" i="52"/>
  <c r="P708" i="52" s="1"/>
  <c r="Z772" i="52"/>
  <c r="Z400" i="52"/>
  <c r="G699" i="52"/>
  <c r="Z699" i="52" s="1"/>
  <c r="Z767" i="52"/>
  <c r="G727" i="52"/>
  <c r="P727" i="52" s="1"/>
  <c r="Z470" i="52"/>
  <c r="A263" i="52"/>
  <c r="G584" i="52"/>
  <c r="Z340" i="52"/>
  <c r="Z430" i="52"/>
  <c r="G536" i="52"/>
  <c r="Z536" i="52" s="1"/>
  <c r="G731" i="52"/>
  <c r="Z731" i="52" s="1"/>
  <c r="Z764" i="52"/>
  <c r="Z481" i="52"/>
  <c r="Z425" i="52"/>
  <c r="G713" i="52"/>
  <c r="Z713" i="52" s="1"/>
  <c r="G578" i="52"/>
  <c r="P578" i="52" s="1"/>
  <c r="G791" i="52"/>
  <c r="Q69" i="63"/>
  <c r="G619" i="66" s="1"/>
  <c r="H619" i="66" s="1"/>
  <c r="Q83" i="63"/>
  <c r="G633" i="66" s="1"/>
  <c r="H633" i="66" s="1"/>
  <c r="Q77" i="63"/>
  <c r="G627" i="66" s="1"/>
  <c r="H627" i="66" s="1"/>
  <c r="Z367" i="52"/>
  <c r="Z354" i="52"/>
  <c r="G474" i="52"/>
  <c r="Z474" i="52" s="1"/>
  <c r="G549" i="52"/>
  <c r="G632" i="52"/>
  <c r="Z632" i="52" s="1"/>
  <c r="G777" i="52"/>
  <c r="P777" i="52" s="1"/>
  <c r="Z534" i="52"/>
  <c r="Z420" i="52"/>
  <c r="G531" i="52"/>
  <c r="P531" i="52" s="1"/>
  <c r="G796" i="52"/>
  <c r="P796" i="52" s="1"/>
  <c r="G697" i="52"/>
  <c r="P697" i="52" s="1"/>
  <c r="Z765" i="52"/>
  <c r="G538" i="52"/>
  <c r="Z335" i="52"/>
  <c r="Z368" i="52"/>
  <c r="G756" i="52"/>
  <c r="G751" i="52"/>
  <c r="Z761" i="52"/>
  <c r="G688" i="52"/>
  <c r="Z336" i="52"/>
  <c r="Z486" i="52"/>
  <c r="Q94" i="63"/>
  <c r="G214" i="67" s="1"/>
  <c r="H214" i="67" s="1"/>
  <c r="P729" i="52"/>
  <c r="Z607" i="52"/>
  <c r="Z467" i="52"/>
  <c r="Z386" i="52"/>
  <c r="Z493" i="52"/>
  <c r="G576" i="52"/>
  <c r="Z576" i="52" s="1"/>
  <c r="G648" i="52"/>
  <c r="Z616" i="52"/>
  <c r="P830" i="52"/>
  <c r="G709" i="52"/>
  <c r="Z759" i="52"/>
  <c r="Z352" i="52"/>
  <c r="Z355" i="52"/>
  <c r="Z652" i="52"/>
  <c r="Z630" i="52"/>
  <c r="Q72" i="63"/>
  <c r="G622" i="66" s="1"/>
  <c r="H622" i="66" s="1"/>
  <c r="G723" i="52"/>
  <c r="Z723" i="52" s="1"/>
  <c r="Z337" i="52"/>
  <c r="G609" i="52"/>
  <c r="Z417" i="52"/>
  <c r="G502" i="52"/>
  <c r="Z606" i="52"/>
  <c r="Z656" i="52"/>
  <c r="G517" i="52"/>
  <c r="P517" i="52" s="1"/>
  <c r="Z787" i="52"/>
  <c r="Z327" i="52"/>
  <c r="G471" i="52"/>
  <c r="Z356" i="52"/>
  <c r="G680" i="52"/>
  <c r="P680" i="52" s="1"/>
  <c r="G714" i="52"/>
  <c r="P714" i="52" s="1"/>
  <c r="Z434" i="52"/>
  <c r="Q79" i="63"/>
  <c r="G629" i="66" s="1"/>
  <c r="H629" i="66" s="1"/>
  <c r="Z422" i="52"/>
  <c r="O831" i="52"/>
  <c r="Z483" i="52"/>
  <c r="G567" i="52"/>
  <c r="P567" i="52" s="1"/>
  <c r="Z624" i="52"/>
  <c r="G701" i="52"/>
  <c r="Z701" i="52" s="1"/>
  <c r="Z349" i="52"/>
  <c r="Z660" i="52"/>
  <c r="G476" i="52"/>
  <c r="P476" i="52" s="1"/>
  <c r="Z586" i="52"/>
  <c r="G733" i="52"/>
  <c r="Z733" i="52" s="1"/>
  <c r="G543" i="52"/>
  <c r="Z543" i="52" s="1"/>
  <c r="Q59" i="63"/>
  <c r="G609" i="66" s="1"/>
  <c r="H609" i="66" s="1"/>
  <c r="S141" i="69"/>
  <c r="Z625" i="52"/>
  <c r="G479" i="52"/>
  <c r="Z479" i="52" s="1"/>
  <c r="G518" i="52"/>
  <c r="P518" i="52" s="1"/>
  <c r="G590" i="52"/>
  <c r="P590" i="52" s="1"/>
  <c r="Z641" i="52"/>
  <c r="Z776" i="52"/>
  <c r="Z406" i="52"/>
  <c r="G682" i="52"/>
  <c r="G565" i="52"/>
  <c r="P565" i="52" s="1"/>
  <c r="Z423" i="52"/>
  <c r="G748" i="52"/>
  <c r="P748" i="52" s="1"/>
  <c r="G794" i="52"/>
  <c r="P794" i="52" s="1"/>
  <c r="Z492" i="52"/>
  <c r="A242" i="52"/>
  <c r="K850" i="52" s="1"/>
  <c r="S111" i="69"/>
  <c r="T111" i="69" s="1"/>
  <c r="G575" i="52"/>
  <c r="P575" i="52" s="1"/>
  <c r="Z342" i="52"/>
  <c r="Z435" i="52"/>
  <c r="Z438" i="52"/>
  <c r="G730" i="52"/>
  <c r="Z730" i="52" s="1"/>
  <c r="G702" i="52"/>
  <c r="P702" i="52" s="1"/>
  <c r="Q61" i="63"/>
  <c r="G611" i="66" s="1"/>
  <c r="H611" i="66" s="1"/>
  <c r="S36" i="69"/>
  <c r="Q54" i="63"/>
  <c r="Z360" i="52"/>
  <c r="Z332" i="52"/>
  <c r="G618" i="52"/>
  <c r="Z618" i="52" s="1"/>
  <c r="G681" i="52"/>
  <c r="G734" i="52"/>
  <c r="Z734" i="52" s="1"/>
  <c r="G724" i="52"/>
  <c r="P724" i="52" s="1"/>
  <c r="A226" i="52"/>
  <c r="I852" i="52" s="1"/>
  <c r="G589" i="52"/>
  <c r="G559" i="52"/>
  <c r="P559" i="52" s="1"/>
  <c r="Z611" i="52"/>
  <c r="Z541" i="52"/>
  <c r="G395" i="52"/>
  <c r="G444" i="52"/>
  <c r="Q55" i="63"/>
  <c r="G605" i="66" s="1"/>
  <c r="Q63" i="63"/>
  <c r="G613" i="66" s="1"/>
  <c r="H613" i="66" s="1"/>
  <c r="Z508" i="52"/>
  <c r="Q459" i="52"/>
  <c r="S459" i="52" s="1"/>
  <c r="P329" i="52"/>
  <c r="Q490" i="52"/>
  <c r="S490" i="52" s="1"/>
  <c r="P353" i="52"/>
  <c r="F600" i="66"/>
  <c r="D121" i="10"/>
  <c r="K8" i="69"/>
  <c r="F190" i="68"/>
  <c r="P351" i="52"/>
  <c r="F34" i="28"/>
  <c r="P330" i="52"/>
  <c r="F107" i="63"/>
  <c r="F63" i="37"/>
  <c r="G527" i="52"/>
  <c r="G520" i="52"/>
  <c r="G523" i="52"/>
  <c r="G526" i="52"/>
  <c r="G521" i="52"/>
  <c r="G519" i="52"/>
  <c r="G522" i="52"/>
  <c r="G525" i="52"/>
  <c r="G524" i="52"/>
  <c r="F207" i="67"/>
  <c r="Q404" i="52"/>
  <c r="S404" i="52" s="1"/>
  <c r="D476" i="52"/>
  <c r="Q476" i="52" s="1"/>
  <c r="S476" i="52" s="1"/>
  <c r="P327" i="52"/>
  <c r="P508" i="52"/>
  <c r="Z623" i="52"/>
  <c r="Q315" i="52"/>
  <c r="S315" i="52" s="1"/>
  <c r="Q357" i="52"/>
  <c r="S357" i="52" s="1"/>
  <c r="Z806" i="52"/>
  <c r="Q332" i="52"/>
  <c r="S332" i="52" s="1"/>
  <c r="Z461" i="52"/>
  <c r="P461" i="52"/>
  <c r="C517" i="52"/>
  <c r="C589" i="52" s="1"/>
  <c r="Q512" i="52"/>
  <c r="S512" i="52" s="1"/>
  <c r="C513" i="52"/>
  <c r="Q513" i="52" s="1"/>
  <c r="S513" i="52" s="1"/>
  <c r="P507" i="52"/>
  <c r="P400" i="52"/>
  <c r="P411" i="52"/>
  <c r="P429" i="52"/>
  <c r="P438" i="52"/>
  <c r="P470" i="52"/>
  <c r="P497" i="52"/>
  <c r="P534" i="52"/>
  <c r="P552" i="52"/>
  <c r="P581" i="52"/>
  <c r="P344" i="52"/>
  <c r="Z455" i="52"/>
  <c r="P455" i="52"/>
  <c r="G447" i="52"/>
  <c r="Z449" i="52"/>
  <c r="Z453" i="52"/>
  <c r="Z446" i="52"/>
  <c r="Z450" i="52"/>
  <c r="G448" i="52"/>
  <c r="Z454" i="52"/>
  <c r="P454" i="52"/>
  <c r="Z451" i="52"/>
  <c r="P451" i="52"/>
  <c r="P449" i="52"/>
  <c r="P450" i="52"/>
  <c r="P453" i="52"/>
  <c r="P358" i="52"/>
  <c r="Q444" i="52"/>
  <c r="S444" i="52" s="1"/>
  <c r="P374" i="52"/>
  <c r="Q428" i="52"/>
  <c r="S428" i="52" s="1"/>
  <c r="Z691" i="52"/>
  <c r="M49" i="67"/>
  <c r="Z514" i="52"/>
  <c r="P334" i="52"/>
  <c r="M139" i="67"/>
  <c r="Z515" i="52"/>
  <c r="Q362" i="52"/>
  <c r="S362" i="52" s="1"/>
  <c r="A219" i="52"/>
  <c r="A250" i="52"/>
  <c r="K851" i="52" s="1"/>
  <c r="M121" i="67"/>
  <c r="A233" i="52"/>
  <c r="J848" i="52" s="1"/>
  <c r="M85" i="67"/>
  <c r="Q342" i="52"/>
  <c r="S342" i="52" s="1"/>
  <c r="M103" i="67"/>
  <c r="M157" i="67"/>
  <c r="A225" i="52"/>
  <c r="H852" i="52" s="1"/>
  <c r="M193" i="67"/>
  <c r="M175" i="67"/>
  <c r="A241" i="52"/>
  <c r="J850" i="52" s="1"/>
  <c r="Q411" i="52"/>
  <c r="S411" i="52" s="1"/>
  <c r="C483" i="52"/>
  <c r="Q483" i="52" s="1"/>
  <c r="S483" i="52" s="1"/>
  <c r="C463" i="52"/>
  <c r="Q463" i="52" s="1"/>
  <c r="S463" i="52" s="1"/>
  <c r="Q391" i="52"/>
  <c r="S391" i="52" s="1"/>
  <c r="P536" i="52"/>
  <c r="Z564" i="52"/>
  <c r="Q346" i="52"/>
  <c r="S346" i="52" s="1"/>
  <c r="E39" i="70"/>
  <c r="I849" i="52"/>
  <c r="Z389" i="52"/>
  <c r="P389" i="52"/>
  <c r="Z562" i="52"/>
  <c r="Z545" i="52"/>
  <c r="Z711" i="52"/>
  <c r="Q446" i="52"/>
  <c r="S446" i="52" s="1"/>
  <c r="Q420" i="52"/>
  <c r="S420" i="52" s="1"/>
  <c r="Q339" i="52"/>
  <c r="S339" i="52" s="1"/>
  <c r="P356" i="52"/>
  <c r="P707" i="52"/>
  <c r="P323" i="52"/>
  <c r="P325" i="52"/>
  <c r="P712" i="52"/>
  <c r="Q344" i="52"/>
  <c r="S344" i="52" s="1"/>
  <c r="P496" i="52"/>
  <c r="P360" i="52"/>
  <c r="P331" i="52"/>
  <c r="Q403" i="52"/>
  <c r="S403" i="52" s="1"/>
  <c r="C584" i="52"/>
  <c r="C656" i="52" s="1"/>
  <c r="Q656" i="52" s="1"/>
  <c r="S656" i="52" s="1"/>
  <c r="P498" i="52"/>
  <c r="Z384" i="52"/>
  <c r="P716" i="52"/>
  <c r="T130" i="69"/>
  <c r="T131" i="69" s="1"/>
  <c r="T132" i="69" s="1"/>
  <c r="T133" i="69" s="1"/>
  <c r="T134" i="69" s="1"/>
  <c r="T135" i="69" s="1"/>
  <c r="T136" i="69" s="1"/>
  <c r="T137" i="69" s="1"/>
  <c r="T138" i="69" s="1"/>
  <c r="P373" i="52"/>
  <c r="Z752" i="52"/>
  <c r="P828" i="52"/>
  <c r="P315" i="52"/>
  <c r="Q321" i="52"/>
  <c r="S321" i="52" s="1"/>
  <c r="P341" i="52"/>
  <c r="P629" i="52"/>
  <c r="P723" i="52"/>
  <c r="Q387" i="52"/>
  <c r="S387" i="52" s="1"/>
  <c r="Q322" i="52"/>
  <c r="S322" i="52" s="1"/>
  <c r="Z797" i="52"/>
  <c r="Q337" i="52"/>
  <c r="S337" i="52" s="1"/>
  <c r="P398" i="52"/>
  <c r="P416" i="52"/>
  <c r="P427" i="52"/>
  <c r="P473" i="52"/>
  <c r="Q417" i="52"/>
  <c r="S417" i="52" s="1"/>
  <c r="Z469" i="52"/>
  <c r="P314" i="52"/>
  <c r="P316" i="52"/>
  <c r="Q330" i="52"/>
  <c r="S330" i="52" s="1"/>
  <c r="P433" i="52"/>
  <c r="C393" i="52"/>
  <c r="C465" i="52" s="1"/>
  <c r="Z397" i="52"/>
  <c r="Z684" i="52"/>
  <c r="Q398" i="52"/>
  <c r="S398" i="52" s="1"/>
  <c r="D470" i="52"/>
  <c r="D542" i="52" s="1"/>
  <c r="D614" i="52" s="1"/>
  <c r="P337" i="52"/>
  <c r="P361" i="52"/>
  <c r="P363" i="52"/>
  <c r="P365" i="52"/>
  <c r="P370" i="52"/>
  <c r="P387" i="52"/>
  <c r="P404" i="52"/>
  <c r="P422" i="52"/>
  <c r="P435" i="52"/>
  <c r="P441" i="52"/>
  <c r="P484" i="52"/>
  <c r="P500" i="52"/>
  <c r="P506" i="52"/>
  <c r="P547" i="52"/>
  <c r="P580" i="52"/>
  <c r="P588" i="52"/>
  <c r="P388" i="52"/>
  <c r="P405" i="52"/>
  <c r="P423" i="52"/>
  <c r="P445" i="52"/>
  <c r="P462" i="52"/>
  <c r="P475" i="52"/>
  <c r="P493" i="52"/>
  <c r="P511" i="52"/>
  <c r="P349" i="52"/>
  <c r="Q324" i="52"/>
  <c r="S324" i="52" s="1"/>
  <c r="P342" i="52"/>
  <c r="Q427" i="52"/>
  <c r="S427" i="52" s="1"/>
  <c r="Z550" i="52"/>
  <c r="P347" i="52"/>
  <c r="P700" i="52"/>
  <c r="Q408" i="52"/>
  <c r="S408" i="52" s="1"/>
  <c r="S140" i="68"/>
  <c r="T142" i="68" s="1"/>
  <c r="F329" i="52"/>
  <c r="F401" i="52" s="1"/>
  <c r="F473" i="52" s="1"/>
  <c r="F545" i="52" s="1"/>
  <c r="F617" i="52" s="1"/>
  <c r="F689" i="52" s="1"/>
  <c r="F761" i="52" s="1"/>
  <c r="P336" i="52"/>
  <c r="F356" i="52"/>
  <c r="F428" i="52" s="1"/>
  <c r="F500" i="52" s="1"/>
  <c r="F572" i="52" s="1"/>
  <c r="F644" i="52" s="1"/>
  <c r="F716" i="52" s="1"/>
  <c r="F788" i="52" s="1"/>
  <c r="O288" i="52"/>
  <c r="Q368" i="52"/>
  <c r="S368" i="52" s="1"/>
  <c r="Q415" i="52"/>
  <c r="S415" i="52" s="1"/>
  <c r="Q440" i="52"/>
  <c r="S440" i="52" s="1"/>
  <c r="P516" i="52"/>
  <c r="Q487" i="52"/>
  <c r="S487" i="52" s="1"/>
  <c r="Q333" i="52"/>
  <c r="S333" i="52" s="1"/>
  <c r="Q424" i="52"/>
  <c r="S424" i="52" s="1"/>
  <c r="Q326" i="52"/>
  <c r="S326" i="52" s="1"/>
  <c r="C416" i="52"/>
  <c r="P343" i="52"/>
  <c r="P346" i="52"/>
  <c r="D501" i="52"/>
  <c r="D573" i="52" s="1"/>
  <c r="Q474" i="52"/>
  <c r="S474" i="52" s="1"/>
  <c r="C546" i="52"/>
  <c r="D558" i="52"/>
  <c r="Q486" i="52"/>
  <c r="S486" i="52" s="1"/>
  <c r="D503" i="52"/>
  <c r="Q431" i="52"/>
  <c r="S431" i="52" s="1"/>
  <c r="D583" i="52"/>
  <c r="Q583" i="52" s="1"/>
  <c r="S583" i="52" s="1"/>
  <c r="Q511" i="52"/>
  <c r="S511" i="52" s="1"/>
  <c r="C458" i="52"/>
  <c r="Q458" i="52" s="1"/>
  <c r="S458" i="52" s="1"/>
  <c r="Q386" i="52"/>
  <c r="S386" i="52" s="1"/>
  <c r="D547" i="52"/>
  <c r="D619" i="52" s="1"/>
  <c r="Q475" i="52"/>
  <c r="S475" i="52" s="1"/>
  <c r="C724" i="52"/>
  <c r="C796" i="52" s="1"/>
  <c r="Q796" i="52" s="1"/>
  <c r="S796" i="52" s="1"/>
  <c r="Q652" i="52"/>
  <c r="S652" i="52" s="1"/>
  <c r="P544" i="52"/>
  <c r="C480" i="52"/>
  <c r="F334" i="52"/>
  <c r="F406" i="52" s="1"/>
  <c r="F478" i="52" s="1"/>
  <c r="F550" i="52" s="1"/>
  <c r="F622" i="52" s="1"/>
  <c r="F694" i="52" s="1"/>
  <c r="F766" i="52" s="1"/>
  <c r="Z465" i="52"/>
  <c r="C429" i="52"/>
  <c r="C501" i="52" s="1"/>
  <c r="C573" i="52" s="1"/>
  <c r="C645" i="52" s="1"/>
  <c r="C717" i="52" s="1"/>
  <c r="C789" i="52" s="1"/>
  <c r="P372" i="52"/>
  <c r="P399" i="52"/>
  <c r="P410" i="52"/>
  <c r="P515" i="52"/>
  <c r="P428" i="52"/>
  <c r="Q505" i="52"/>
  <c r="S505" i="52" s="1"/>
  <c r="F328" i="52"/>
  <c r="F400" i="52" s="1"/>
  <c r="F472" i="52" s="1"/>
  <c r="F544" i="52" s="1"/>
  <c r="F616" i="52" s="1"/>
  <c r="F688" i="52" s="1"/>
  <c r="F760" i="52" s="1"/>
  <c r="Q439" i="52"/>
  <c r="S439" i="52" s="1"/>
  <c r="Q338" i="52"/>
  <c r="S338" i="52" s="1"/>
  <c r="Z516" i="52"/>
  <c r="Q345" i="52"/>
  <c r="S345" i="52" s="1"/>
  <c r="Q366" i="52"/>
  <c r="S366" i="52" s="1"/>
  <c r="P368" i="52"/>
  <c r="Z590" i="52"/>
  <c r="F333" i="52"/>
  <c r="F405" i="52" s="1"/>
  <c r="F477" i="52" s="1"/>
  <c r="F549" i="52" s="1"/>
  <c r="F621" i="52" s="1"/>
  <c r="F693" i="52" s="1"/>
  <c r="F765" i="52" s="1"/>
  <c r="F335" i="52"/>
  <c r="F407" i="52" s="1"/>
  <c r="F479" i="52" s="1"/>
  <c r="F551" i="52" s="1"/>
  <c r="F623" i="52" s="1"/>
  <c r="F695" i="52" s="1"/>
  <c r="F767" i="52" s="1"/>
  <c r="Q359" i="52"/>
  <c r="S359" i="52" s="1"/>
  <c r="F320" i="52"/>
  <c r="Q397" i="52"/>
  <c r="S397" i="52" s="1"/>
  <c r="Q559" i="52"/>
  <c r="S559" i="52" s="1"/>
  <c r="P793" i="52"/>
  <c r="Q354" i="52"/>
  <c r="S354" i="52" s="1"/>
  <c r="P754" i="52"/>
  <c r="P693" i="52"/>
  <c r="F357" i="52"/>
  <c r="F429" i="52" s="1"/>
  <c r="F501" i="52" s="1"/>
  <c r="F573" i="52" s="1"/>
  <c r="F645" i="52" s="1"/>
  <c r="F717" i="52" s="1"/>
  <c r="F789" i="52" s="1"/>
  <c r="Q327" i="52"/>
  <c r="S327" i="52" s="1"/>
  <c r="P734" i="52"/>
  <c r="P332" i="52"/>
  <c r="Q335" i="52"/>
  <c r="S335" i="52" s="1"/>
  <c r="Z796" i="52"/>
  <c r="Z633" i="52"/>
  <c r="Z531" i="52"/>
  <c r="C516" i="52"/>
  <c r="P319" i="52"/>
  <c r="P417" i="52"/>
  <c r="Q414" i="52"/>
  <c r="S414" i="52" s="1"/>
  <c r="Q402" i="52"/>
  <c r="S402" i="52" s="1"/>
  <c r="F330" i="52"/>
  <c r="F402" i="52" s="1"/>
  <c r="F474" i="52" s="1"/>
  <c r="F546" i="52" s="1"/>
  <c r="F618" i="52" s="1"/>
  <c r="F690" i="52" s="1"/>
  <c r="F762" i="52" s="1"/>
  <c r="Q340" i="52"/>
  <c r="S340" i="52" s="1"/>
  <c r="P509" i="52"/>
  <c r="P480" i="52"/>
  <c r="Q325" i="52"/>
  <c r="S325" i="52" s="1"/>
  <c r="D561" i="52"/>
  <c r="D633" i="52" s="1"/>
  <c r="D705" i="52" s="1"/>
  <c r="Q489" i="52"/>
  <c r="S489" i="52" s="1"/>
  <c r="D626" i="52"/>
  <c r="D698" i="52" s="1"/>
  <c r="D770" i="52" s="1"/>
  <c r="Q554" i="52"/>
  <c r="S554" i="52" s="1"/>
  <c r="C566" i="52"/>
  <c r="Q494" i="52"/>
  <c r="S494" i="52" s="1"/>
  <c r="Q496" i="52"/>
  <c r="S496" i="52" s="1"/>
  <c r="D568" i="52"/>
  <c r="C590" i="52"/>
  <c r="C662" i="52" s="1"/>
  <c r="C734" i="52" s="1"/>
  <c r="C806" i="52" s="1"/>
  <c r="Q518" i="52"/>
  <c r="S518" i="52" s="1"/>
  <c r="D643" i="52"/>
  <c r="D715" i="52" s="1"/>
  <c r="D787" i="52" s="1"/>
  <c r="Q571" i="52"/>
  <c r="S571" i="52" s="1"/>
  <c r="Q482" i="52"/>
  <c r="S482" i="52" s="1"/>
  <c r="C564" i="52"/>
  <c r="Q492" i="52"/>
  <c r="S492" i="52" s="1"/>
  <c r="C545" i="52"/>
  <c r="Q473" i="52"/>
  <c r="S473" i="52" s="1"/>
  <c r="C633" i="52"/>
  <c r="D507" i="52"/>
  <c r="D579" i="52" s="1"/>
  <c r="D651" i="52" s="1"/>
  <c r="D723" i="52" s="1"/>
  <c r="D795" i="52" s="1"/>
  <c r="Q435" i="52"/>
  <c r="S435" i="52" s="1"/>
  <c r="D514" i="52"/>
  <c r="D586" i="52" s="1"/>
  <c r="Q442" i="52"/>
  <c r="S442" i="52" s="1"/>
  <c r="Q469" i="52"/>
  <c r="S469" i="52" s="1"/>
  <c r="D541" i="52"/>
  <c r="C504" i="52"/>
  <c r="Q432" i="52"/>
  <c r="S432" i="52" s="1"/>
  <c r="F337" i="52"/>
  <c r="F409" i="52" s="1"/>
  <c r="F481" i="52" s="1"/>
  <c r="F553" i="52" s="1"/>
  <c r="F625" i="52" s="1"/>
  <c r="F697" i="52" s="1"/>
  <c r="F769" i="52" s="1"/>
  <c r="F316" i="52"/>
  <c r="F388" i="52" s="1"/>
  <c r="F460" i="52" s="1"/>
  <c r="F532" i="52" s="1"/>
  <c r="F604" i="52" s="1"/>
  <c r="F676" i="52" s="1"/>
  <c r="F748" i="52" s="1"/>
  <c r="F362" i="52"/>
  <c r="F434" i="52" s="1"/>
  <c r="F506" i="52" s="1"/>
  <c r="F578" i="52" s="1"/>
  <c r="F650" i="52" s="1"/>
  <c r="F722" i="52" s="1"/>
  <c r="F794" i="52" s="1"/>
  <c r="F363" i="52"/>
  <c r="F435" i="52" s="1"/>
  <c r="F507" i="52" s="1"/>
  <c r="F579" i="52" s="1"/>
  <c r="F651" i="52" s="1"/>
  <c r="F723" i="52" s="1"/>
  <c r="F795" i="52" s="1"/>
  <c r="F315" i="52"/>
  <c r="F319" i="52"/>
  <c r="F391" i="52" s="1"/>
  <c r="F463" i="52" s="1"/>
  <c r="F535" i="52" s="1"/>
  <c r="F607" i="52" s="1"/>
  <c r="F679" i="52" s="1"/>
  <c r="F751" i="52" s="1"/>
  <c r="F386" i="52"/>
  <c r="F458" i="52" s="1"/>
  <c r="F530" i="52" s="1"/>
  <c r="F602" i="52" s="1"/>
  <c r="F674" i="52" s="1"/>
  <c r="F746" i="52" s="1"/>
  <c r="C493" i="52"/>
  <c r="Q421" i="52"/>
  <c r="S421" i="52" s="1"/>
  <c r="C491" i="52"/>
  <c r="Q419" i="52"/>
  <c r="S419" i="52" s="1"/>
  <c r="C649" i="52"/>
  <c r="Q401" i="52"/>
  <c r="S401" i="52" s="1"/>
  <c r="Q349" i="52"/>
  <c r="S349" i="52" s="1"/>
  <c r="P573" i="52"/>
  <c r="C409" i="52"/>
  <c r="P805" i="52"/>
  <c r="Z509" i="52"/>
  <c r="O299" i="52"/>
  <c r="P418" i="52"/>
  <c r="Q508" i="52"/>
  <c r="S508" i="52" s="1"/>
  <c r="O289" i="52"/>
  <c r="P362" i="52"/>
  <c r="C562" i="52"/>
  <c r="Q580" i="52"/>
  <c r="S580" i="52" s="1"/>
  <c r="Q422" i="52"/>
  <c r="S422" i="52" s="1"/>
  <c r="Z620" i="52"/>
  <c r="Q418" i="52"/>
  <c r="S418" i="52" s="1"/>
  <c r="G75" i="70"/>
  <c r="O290" i="52"/>
  <c r="O300" i="52"/>
  <c r="P324" i="52"/>
  <c r="P339" i="52"/>
  <c r="C802" i="52"/>
  <c r="Q499" i="52"/>
  <c r="S499" i="52" s="1"/>
  <c r="Q347" i="52"/>
  <c r="S347" i="52" s="1"/>
  <c r="C438" i="52"/>
  <c r="Q438" i="52" s="1"/>
  <c r="S438" i="52" s="1"/>
  <c r="O281" i="52"/>
  <c r="O292" i="52"/>
  <c r="O302" i="52"/>
  <c r="H302" i="52" s="1"/>
  <c r="Z690" i="52"/>
  <c r="Z615" i="52"/>
  <c r="Q360" i="52"/>
  <c r="S360" i="52" s="1"/>
  <c r="Q328" i="52"/>
  <c r="S328" i="52" s="1"/>
  <c r="C407" i="52"/>
  <c r="C479" i="52" s="1"/>
  <c r="C551" i="52" s="1"/>
  <c r="C623" i="52" s="1"/>
  <c r="C695" i="52" s="1"/>
  <c r="C767" i="52" s="1"/>
  <c r="C48" i="52"/>
  <c r="O303" i="52"/>
  <c r="P318" i="52"/>
  <c r="Q410" i="52"/>
  <c r="S410" i="52" s="1"/>
  <c r="O293" i="52"/>
  <c r="O304" i="52"/>
  <c r="I304" i="52" s="1"/>
  <c r="P467" i="52"/>
  <c r="P352" i="52"/>
  <c r="Q364" i="52"/>
  <c r="S364" i="52" s="1"/>
  <c r="O284" i="52"/>
  <c r="O295" i="52"/>
  <c r="O306" i="52"/>
  <c r="P348" i="52"/>
  <c r="Q436" i="52"/>
  <c r="S436" i="52" s="1"/>
  <c r="C698" i="52"/>
  <c r="F326" i="52"/>
  <c r="F398" i="52" s="1"/>
  <c r="F470" i="52" s="1"/>
  <c r="F542" i="52" s="1"/>
  <c r="F614" i="52" s="1"/>
  <c r="F686" i="52" s="1"/>
  <c r="F758" i="52" s="1"/>
  <c r="O285" i="52"/>
  <c r="K285" i="52" s="1"/>
  <c r="K287" i="52" s="1"/>
  <c r="K288" i="52" s="1"/>
  <c r="T124" i="68"/>
  <c r="C394" i="52"/>
  <c r="B48" i="52"/>
  <c r="O286" i="52"/>
  <c r="Z503" i="52"/>
  <c r="P469" i="52"/>
  <c r="O287" i="52"/>
  <c r="O297" i="52"/>
  <c r="P505" i="52"/>
  <c r="D734" i="52"/>
  <c r="D806" i="52" s="1"/>
  <c r="C703" i="52"/>
  <c r="Q631" i="52"/>
  <c r="S631" i="52" s="1"/>
  <c r="C715" i="52"/>
  <c r="C797" i="52"/>
  <c r="Z631" i="52"/>
  <c r="S60" i="68"/>
  <c r="T60" i="68" s="1"/>
  <c r="S92" i="68"/>
  <c r="S156" i="68"/>
  <c r="S81" i="69"/>
  <c r="S156" i="69"/>
  <c r="T160" i="69" s="1"/>
  <c r="T161" i="69" s="1"/>
  <c r="T162" i="69" s="1"/>
  <c r="T163" i="69" s="1"/>
  <c r="T164" i="69" s="1"/>
  <c r="T165" i="69" s="1"/>
  <c r="T166" i="69" s="1"/>
  <c r="T167" i="69" s="1"/>
  <c r="T168" i="69" s="1"/>
  <c r="AL79" i="67"/>
  <c r="AI28" i="66"/>
  <c r="K46" i="63"/>
  <c r="S51" i="69"/>
  <c r="T55" i="69" s="1"/>
  <c r="T56" i="69" s="1"/>
  <c r="T57" i="69" s="1"/>
  <c r="T58" i="69" s="1"/>
  <c r="T59" i="69" s="1"/>
  <c r="T60" i="69" s="1"/>
  <c r="T61" i="69" s="1"/>
  <c r="T62" i="69" s="1"/>
  <c r="T63" i="69" s="1"/>
  <c r="S94" i="63"/>
  <c r="S95" i="63" s="1"/>
  <c r="S96" i="63" s="1"/>
  <c r="S97" i="63" s="1"/>
  <c r="S98" i="63" s="1"/>
  <c r="S99" i="63" s="1"/>
  <c r="S100" i="63" s="1"/>
  <c r="S101" i="63" s="1"/>
  <c r="S102" i="63" s="1"/>
  <c r="S103" i="63" s="1"/>
  <c r="K8" i="68"/>
  <c r="S21" i="69"/>
  <c r="S108" i="68"/>
  <c r="S76" i="68"/>
  <c r="AL169" i="67"/>
  <c r="S66" i="69"/>
  <c r="K86" i="63"/>
  <c r="AL97" i="67"/>
  <c r="K8" i="66"/>
  <c r="AL61" i="67"/>
  <c r="S28" i="68"/>
  <c r="S172" i="68"/>
  <c r="S96" i="69"/>
  <c r="AL25" i="67"/>
  <c r="S44" i="68"/>
  <c r="S54" i="63"/>
  <c r="S55" i="63" s="1"/>
  <c r="S56" i="63" s="1"/>
  <c r="S57" i="63" s="1"/>
  <c r="S58" i="63" s="1"/>
  <c r="S59" i="63" s="1"/>
  <c r="S60" i="63" s="1"/>
  <c r="S61" i="63" s="1"/>
  <c r="S62" i="63" s="1"/>
  <c r="S63" i="63" s="1"/>
  <c r="S64" i="63" s="1"/>
  <c r="S65" i="63" s="1"/>
  <c r="S66" i="63" s="1"/>
  <c r="S67" i="63" s="1"/>
  <c r="S68" i="63" s="1"/>
  <c r="S69" i="63" s="1"/>
  <c r="S70" i="63" s="1"/>
  <c r="S71" i="63" s="1"/>
  <c r="S72" i="63" s="1"/>
  <c r="S73" i="63" s="1"/>
  <c r="S74" i="63" s="1"/>
  <c r="S75" i="63" s="1"/>
  <c r="S76" i="63" s="1"/>
  <c r="S77" i="63" s="1"/>
  <c r="S78" i="63" s="1"/>
  <c r="S79" i="63" s="1"/>
  <c r="S80" i="63" s="1"/>
  <c r="S81" i="63" s="1"/>
  <c r="S82" i="63" s="1"/>
  <c r="S83" i="63" s="1"/>
  <c r="C712" i="52"/>
  <c r="D548" i="52"/>
  <c r="D679" i="52"/>
  <c r="T126" i="68"/>
  <c r="C498" i="52"/>
  <c r="Q426" i="52"/>
  <c r="S426" i="52" s="1"/>
  <c r="P403" i="52"/>
  <c r="Z403" i="52"/>
  <c r="C788" i="52"/>
  <c r="C651" i="52"/>
  <c r="C574" i="52"/>
  <c r="Q502" i="52"/>
  <c r="S502" i="52" s="1"/>
  <c r="Z495" i="52"/>
  <c r="P495" i="52"/>
  <c r="F71" i="70"/>
  <c r="K8" i="28"/>
  <c r="U13" i="28"/>
  <c r="C659" i="52"/>
  <c r="Q399" i="52"/>
  <c r="S399" i="52" s="1"/>
  <c r="C471" i="52"/>
  <c r="Q334" i="52"/>
  <c r="S334" i="52" s="1"/>
  <c r="C406" i="52"/>
  <c r="Q430" i="52"/>
  <c r="S430" i="52" s="1"/>
  <c r="Q371" i="52"/>
  <c r="S371" i="52" s="1"/>
  <c r="D443" i="52"/>
  <c r="F361" i="52"/>
  <c r="F433" i="52" s="1"/>
  <c r="F505" i="52" s="1"/>
  <c r="F577" i="52" s="1"/>
  <c r="F649" i="52" s="1"/>
  <c r="F721" i="52" s="1"/>
  <c r="F793" i="52" s="1"/>
  <c r="F324" i="52"/>
  <c r="F396" i="52" s="1"/>
  <c r="F468" i="52" s="1"/>
  <c r="F540" i="52" s="1"/>
  <c r="F612" i="52" s="1"/>
  <c r="F684" i="52" s="1"/>
  <c r="F756" i="52" s="1"/>
  <c r="F331" i="52"/>
  <c r="F403" i="52" s="1"/>
  <c r="F475" i="52" s="1"/>
  <c r="F547" i="52" s="1"/>
  <c r="F619" i="52" s="1"/>
  <c r="F691" i="52" s="1"/>
  <c r="F763" i="52" s="1"/>
  <c r="F365" i="52"/>
  <c r="F437" i="52" s="1"/>
  <c r="F509" i="52" s="1"/>
  <c r="F581" i="52" s="1"/>
  <c r="F653" i="52" s="1"/>
  <c r="F725" i="52" s="1"/>
  <c r="F797" i="52" s="1"/>
  <c r="F372" i="52"/>
  <c r="F444" i="52" s="1"/>
  <c r="F516" i="52" s="1"/>
  <c r="F588" i="52" s="1"/>
  <c r="F660" i="52" s="1"/>
  <c r="F732" i="52" s="1"/>
  <c r="F804" i="52" s="1"/>
  <c r="F364" i="52"/>
  <c r="F436" i="52" s="1"/>
  <c r="F508" i="52" s="1"/>
  <c r="F580" i="52" s="1"/>
  <c r="F652" i="52" s="1"/>
  <c r="F724" i="52" s="1"/>
  <c r="F796" i="52" s="1"/>
  <c r="F370" i="52"/>
  <c r="F442" i="52" s="1"/>
  <c r="F514" i="52" s="1"/>
  <c r="F586" i="52" s="1"/>
  <c r="F658" i="52" s="1"/>
  <c r="F730" i="52" s="1"/>
  <c r="F802" i="52" s="1"/>
  <c r="F323" i="52"/>
  <c r="F395" i="52" s="1"/>
  <c r="F467" i="52" s="1"/>
  <c r="F539" i="52" s="1"/>
  <c r="F611" i="52" s="1"/>
  <c r="F683" i="52" s="1"/>
  <c r="F755" i="52" s="1"/>
  <c r="F325" i="52"/>
  <c r="F397" i="52" s="1"/>
  <c r="F469" i="52" s="1"/>
  <c r="F541" i="52" s="1"/>
  <c r="F613" i="52" s="1"/>
  <c r="F685" i="52" s="1"/>
  <c r="F757" i="52" s="1"/>
  <c r="F318" i="52"/>
  <c r="F390" i="52" s="1"/>
  <c r="F462" i="52" s="1"/>
  <c r="F534" i="52" s="1"/>
  <c r="F606" i="52" s="1"/>
  <c r="F678" i="52" s="1"/>
  <c r="F750" i="52" s="1"/>
  <c r="F336" i="52"/>
  <c r="F408" i="52" s="1"/>
  <c r="F480" i="52" s="1"/>
  <c r="F552" i="52" s="1"/>
  <c r="F624" i="52" s="1"/>
  <c r="F696" i="52" s="1"/>
  <c r="F768" i="52" s="1"/>
  <c r="F342" i="52"/>
  <c r="F414" i="52" s="1"/>
  <c r="F486" i="52" s="1"/>
  <c r="F558" i="52" s="1"/>
  <c r="F630" i="52" s="1"/>
  <c r="F702" i="52" s="1"/>
  <c r="F774" i="52" s="1"/>
  <c r="Q396" i="52"/>
  <c r="S396" i="52" s="1"/>
  <c r="C468" i="52"/>
  <c r="C484" i="52"/>
  <c r="Q412" i="52"/>
  <c r="S412" i="52" s="1"/>
  <c r="Z750" i="52"/>
  <c r="Q400" i="52"/>
  <c r="S400" i="52" s="1"/>
  <c r="C472" i="52"/>
  <c r="D531" i="52"/>
  <c r="Q318" i="52"/>
  <c r="S318" i="52" s="1"/>
  <c r="D390" i="52"/>
  <c r="Q437" i="52"/>
  <c r="S437" i="52" s="1"/>
  <c r="D509" i="52"/>
  <c r="F373" i="52"/>
  <c r="F445" i="52" s="1"/>
  <c r="F517" i="52" s="1"/>
  <c r="F589" i="52" s="1"/>
  <c r="F661" i="52" s="1"/>
  <c r="F733" i="52" s="1"/>
  <c r="F805" i="52" s="1"/>
  <c r="F374" i="52"/>
  <c r="F446" i="52" s="1"/>
  <c r="F518" i="52" s="1"/>
  <c r="F590" i="52" s="1"/>
  <c r="F662" i="52" s="1"/>
  <c r="F734" i="52" s="1"/>
  <c r="F806" i="52" s="1"/>
  <c r="Q320" i="52"/>
  <c r="S320" i="52" s="1"/>
  <c r="C392" i="52"/>
  <c r="P490" i="52"/>
  <c r="P579" i="52"/>
  <c r="C395" i="52"/>
  <c r="Q323" i="52"/>
  <c r="S323" i="52" s="1"/>
  <c r="Q405" i="52"/>
  <c r="S405" i="52" s="1"/>
  <c r="C477" i="52"/>
  <c r="D479" i="52"/>
  <c r="P802" i="52"/>
  <c r="Q341" i="52"/>
  <c r="C413" i="52"/>
  <c r="Q351" i="52"/>
  <c r="C423" i="52"/>
  <c r="D497" i="52"/>
  <c r="D569" i="52" s="1"/>
  <c r="D641" i="52" s="1"/>
  <c r="D713" i="52" s="1"/>
  <c r="D785" i="52" s="1"/>
  <c r="Q785" i="52" s="1"/>
  <c r="S785" i="52" s="1"/>
  <c r="Q425" i="52"/>
  <c r="S425" i="52" s="1"/>
  <c r="O301" i="52"/>
  <c r="O305" i="52"/>
  <c r="O291" i="52"/>
  <c r="O296" i="52"/>
  <c r="O282" i="52"/>
  <c r="O283" i="52"/>
  <c r="B388" i="52"/>
  <c r="B460" i="52" s="1"/>
  <c r="B532" i="52" s="1"/>
  <c r="B604" i="52" s="1"/>
  <c r="B676" i="52" s="1"/>
  <c r="B748" i="52" s="1"/>
  <c r="O298" i="52"/>
  <c r="O294" i="52"/>
  <c r="O307" i="52"/>
  <c r="D506" i="52"/>
  <c r="Q434" i="52"/>
  <c r="S434" i="52" s="1"/>
  <c r="D572" i="52"/>
  <c r="Q500" i="52"/>
  <c r="S500" i="52" s="1"/>
  <c r="P512" i="52"/>
  <c r="Z559" i="52"/>
  <c r="P401" i="52"/>
  <c r="P407" i="52"/>
  <c r="F73" i="70"/>
  <c r="P413" i="52"/>
  <c r="Q433" i="52"/>
  <c r="S433" i="52" s="1"/>
  <c r="P420" i="52"/>
  <c r="P432" i="52"/>
  <c r="P460" i="52"/>
  <c r="Z720" i="52"/>
  <c r="C46" i="52"/>
  <c r="P477" i="52"/>
  <c r="P463" i="52"/>
  <c r="P492" i="52"/>
  <c r="AE49" i="67"/>
  <c r="AF49" i="67"/>
  <c r="AG49" i="67" s="1"/>
  <c r="AV80" i="70"/>
  <c r="G80" i="70" s="1"/>
  <c r="G79" i="70"/>
  <c r="E72" i="70"/>
  <c r="F72" i="70"/>
  <c r="AA39" i="70"/>
  <c r="BP40" i="70"/>
  <c r="T145" i="69"/>
  <c r="T146" i="69" s="1"/>
  <c r="T147" i="69" s="1"/>
  <c r="T148" i="69" s="1"/>
  <c r="T149" i="69" s="1"/>
  <c r="T150" i="69" s="1"/>
  <c r="T151" i="69" s="1"/>
  <c r="T152" i="69" s="1"/>
  <c r="T153" i="69" s="1"/>
  <c r="T141" i="69"/>
  <c r="BN40" i="70"/>
  <c r="Y39" i="70"/>
  <c r="AW46" i="70"/>
  <c r="AW76" i="70"/>
  <c r="X38" i="70"/>
  <c r="BM39" i="70"/>
  <c r="AU76" i="70"/>
  <c r="F75" i="70"/>
  <c r="D28" i="70"/>
  <c r="AQ29" i="70"/>
  <c r="U41" i="70"/>
  <c r="BE40" i="70"/>
  <c r="P39" i="70"/>
  <c r="BJ43" i="70"/>
  <c r="BK48" i="70"/>
  <c r="P28" i="66"/>
  <c r="V3" i="66" s="1"/>
  <c r="BF42" i="70"/>
  <c r="Q41" i="70"/>
  <c r="AE34" i="66"/>
  <c r="AF34" i="66"/>
  <c r="AG34" i="66" s="1"/>
  <c r="AT41" i="70"/>
  <c r="E40" i="70"/>
  <c r="M40" i="70"/>
  <c r="BB41" i="70"/>
  <c r="R39" i="70"/>
  <c r="BG40" i="70"/>
  <c r="BD41" i="70"/>
  <c r="AU28" i="70"/>
  <c r="H27" i="70"/>
  <c r="AT13" i="70"/>
  <c r="AU40" i="70"/>
  <c r="F39" i="70"/>
  <c r="D73" i="70"/>
  <c r="AS74" i="70"/>
  <c r="AX74" i="70"/>
  <c r="I73" i="70"/>
  <c r="J73" i="70"/>
  <c r="AY74" i="70"/>
  <c r="AV42" i="70"/>
  <c r="AE85" i="67"/>
  <c r="AF85" i="67"/>
  <c r="AG85" i="67" s="1"/>
  <c r="G25" i="70"/>
  <c r="AT26" i="70"/>
  <c r="K73" i="70"/>
  <c r="AZ74" i="70"/>
  <c r="AQ12" i="70"/>
  <c r="AS41" i="70"/>
  <c r="D40" i="70"/>
  <c r="E73" i="70"/>
  <c r="AT74" i="70"/>
  <c r="C37" i="70"/>
  <c r="C15" i="70"/>
  <c r="C79" i="70"/>
  <c r="C74" i="70"/>
  <c r="Q38" i="70"/>
  <c r="C50" i="70"/>
  <c r="C17" i="70"/>
  <c r="C85" i="70"/>
  <c r="C28" i="70"/>
  <c r="C80" i="70"/>
  <c r="C54" i="70"/>
  <c r="BL37" i="70"/>
  <c r="C16" i="70"/>
  <c r="C32" i="70"/>
  <c r="P37" i="70"/>
  <c r="C75" i="70"/>
  <c r="C72" i="70"/>
  <c r="AY41" i="70"/>
  <c r="C60" i="70"/>
  <c r="E862" i="52"/>
  <c r="E860" i="52"/>
  <c r="E850" i="52"/>
  <c r="E857" i="52"/>
  <c r="E858" i="52"/>
  <c r="E853" i="52"/>
  <c r="E851" i="52"/>
  <c r="E852" i="52"/>
  <c r="E848" i="52"/>
  <c r="E861" i="52"/>
  <c r="E863" i="52"/>
  <c r="E859" i="52"/>
  <c r="Z777" i="52" l="1"/>
  <c r="Z640" i="52"/>
  <c r="P722" i="52"/>
  <c r="Z533" i="52"/>
  <c r="P632" i="52"/>
  <c r="Z396" i="52"/>
  <c r="P504" i="52"/>
  <c r="P661" i="52"/>
  <c r="Z678" i="52"/>
  <c r="K854" i="52"/>
  <c r="Z468" i="52"/>
  <c r="P728" i="52"/>
  <c r="Z390" i="52"/>
  <c r="P662" i="52"/>
  <c r="Z732" i="52"/>
  <c r="Z769" i="52"/>
  <c r="P570" i="52"/>
  <c r="P571" i="52"/>
  <c r="Z442" i="52"/>
  <c r="P706" i="52"/>
  <c r="Z542" i="52"/>
  <c r="P643" i="52"/>
  <c r="P704" i="52"/>
  <c r="Z763" i="52"/>
  <c r="C585" i="52"/>
  <c r="P786" i="52"/>
  <c r="P610" i="52"/>
  <c r="Z578" i="52"/>
  <c r="Z719" i="52"/>
  <c r="Z747" i="52"/>
  <c r="J854" i="52"/>
  <c r="P436" i="52"/>
  <c r="P795" i="52"/>
  <c r="Z758" i="52"/>
  <c r="P561" i="52"/>
  <c r="P548" i="52"/>
  <c r="V319" i="66"/>
  <c r="X319" i="66"/>
  <c r="F319" i="66" s="1"/>
  <c r="Y319" i="66" s="1"/>
  <c r="V300" i="66"/>
  <c r="X300" i="66"/>
  <c r="F300" i="66" s="1"/>
  <c r="Y300" i="66" s="1"/>
  <c r="V281" i="66"/>
  <c r="X281" i="66"/>
  <c r="F281" i="66" s="1"/>
  <c r="Y281" i="66" s="1"/>
  <c r="V243" i="66"/>
  <c r="X243" i="66"/>
  <c r="F243" i="66" s="1"/>
  <c r="Y243" i="66" s="1"/>
  <c r="V263" i="66"/>
  <c r="X263" i="66"/>
  <c r="F263" i="66" s="1"/>
  <c r="Y263" i="66" s="1"/>
  <c r="V148" i="66"/>
  <c r="X148" i="66"/>
  <c r="F148" i="66" s="1"/>
  <c r="Y148" i="66" s="1"/>
  <c r="V376" i="66"/>
  <c r="X376" i="66"/>
  <c r="F376" i="66" s="1"/>
  <c r="Y376" i="66" s="1"/>
  <c r="V491" i="66"/>
  <c r="X491" i="66"/>
  <c r="F491" i="66" s="1"/>
  <c r="Y491" i="66" s="1"/>
  <c r="V434" i="66"/>
  <c r="X434" i="66"/>
  <c r="F434" i="66" s="1"/>
  <c r="Y434" i="66" s="1"/>
  <c r="V454" i="66"/>
  <c r="X454" i="66"/>
  <c r="F454" i="66" s="1"/>
  <c r="Y454" i="66" s="1"/>
  <c r="V397" i="66"/>
  <c r="X397" i="66"/>
  <c r="F397" i="66" s="1"/>
  <c r="Y397" i="66" s="1"/>
  <c r="V357" i="66"/>
  <c r="X357" i="66"/>
  <c r="F357" i="66" s="1"/>
  <c r="Y357" i="66" s="1"/>
  <c r="V187" i="66"/>
  <c r="X187" i="66"/>
  <c r="F187" i="66" s="1"/>
  <c r="Y187" i="66" s="1"/>
  <c r="V433" i="66"/>
  <c r="X433" i="66"/>
  <c r="F433" i="66" s="1"/>
  <c r="Y433" i="66" s="1"/>
  <c r="V111" i="66"/>
  <c r="X111" i="66"/>
  <c r="F111" i="66" s="1"/>
  <c r="Y111" i="66" s="1"/>
  <c r="V549" i="66"/>
  <c r="X549" i="66"/>
  <c r="F549" i="66" s="1"/>
  <c r="Y549" i="66" s="1"/>
  <c r="V587" i="66"/>
  <c r="X587" i="66"/>
  <c r="F587" i="66" s="1"/>
  <c r="Y587" i="66" s="1"/>
  <c r="V244" i="66"/>
  <c r="X244" i="66"/>
  <c r="F244" i="66" s="1"/>
  <c r="Y244" i="66" s="1"/>
  <c r="V395" i="66"/>
  <c r="X395" i="66"/>
  <c r="F395" i="66" s="1"/>
  <c r="Y395" i="66" s="1"/>
  <c r="Z659" i="52"/>
  <c r="M214" i="67"/>
  <c r="V225" i="66"/>
  <c r="X225" i="66"/>
  <c r="F225" i="66" s="1"/>
  <c r="Y225" i="66" s="1"/>
  <c r="V452" i="66"/>
  <c r="X452" i="66"/>
  <c r="F452" i="66" s="1"/>
  <c r="Y452" i="66" s="1"/>
  <c r="V169" i="66"/>
  <c r="X169" i="66"/>
  <c r="F169" i="66" s="1"/>
  <c r="Y169" i="66" s="1"/>
  <c r="V568" i="66"/>
  <c r="X568" i="66"/>
  <c r="F568" i="66" s="1"/>
  <c r="Y568" i="66" s="1"/>
  <c r="V186" i="66"/>
  <c r="X186" i="66"/>
  <c r="F186" i="66" s="1"/>
  <c r="Y186" i="66" s="1"/>
  <c r="V509" i="66"/>
  <c r="X509" i="66"/>
  <c r="F509" i="66" s="1"/>
  <c r="Y509" i="66" s="1"/>
  <c r="V321" i="66"/>
  <c r="X321" i="66"/>
  <c r="F321" i="66" s="1"/>
  <c r="Y321" i="66" s="1"/>
  <c r="V283" i="66"/>
  <c r="X283" i="66"/>
  <c r="F283" i="66" s="1"/>
  <c r="Y283" i="66" s="1"/>
  <c r="V510" i="66"/>
  <c r="X510" i="66"/>
  <c r="F510" i="66" s="1"/>
  <c r="Y510" i="66" s="1"/>
  <c r="V339" i="66"/>
  <c r="X339" i="66"/>
  <c r="F339" i="66" s="1"/>
  <c r="Y339" i="66" s="1"/>
  <c r="V73" i="66"/>
  <c r="X73" i="66"/>
  <c r="F73" i="66" s="1"/>
  <c r="Y73" i="66" s="1"/>
  <c r="V205" i="66"/>
  <c r="X205" i="66"/>
  <c r="F205" i="66" s="1"/>
  <c r="Y205" i="66" s="1"/>
  <c r="V528" i="66"/>
  <c r="X528" i="66"/>
  <c r="F528" i="66" s="1"/>
  <c r="Y528" i="66" s="1"/>
  <c r="V529" i="66"/>
  <c r="X529" i="66"/>
  <c r="F529" i="66" s="1"/>
  <c r="Y529" i="66" s="1"/>
  <c r="V472" i="66"/>
  <c r="X472" i="66"/>
  <c r="F472" i="66" s="1"/>
  <c r="Y472" i="66" s="1"/>
  <c r="V131" i="66"/>
  <c r="X131" i="66"/>
  <c r="F131" i="66" s="1"/>
  <c r="Y131" i="66" s="1"/>
  <c r="V224" i="66"/>
  <c r="X224" i="66"/>
  <c r="F224" i="66" s="1"/>
  <c r="Y224" i="66" s="1"/>
  <c r="V547" i="66"/>
  <c r="X547" i="66"/>
  <c r="F547" i="66" s="1"/>
  <c r="Y547" i="66" s="1"/>
  <c r="V55" i="66"/>
  <c r="X55" i="66"/>
  <c r="F55" i="66" s="1"/>
  <c r="Y55" i="66" s="1"/>
  <c r="Z794" i="52"/>
  <c r="K849" i="52"/>
  <c r="V129" i="66"/>
  <c r="X129" i="66"/>
  <c r="F129" i="66" s="1"/>
  <c r="Y129" i="66" s="1"/>
  <c r="V548" i="66"/>
  <c r="X548" i="66"/>
  <c r="F548" i="66" s="1"/>
  <c r="Y548" i="66" s="1"/>
  <c r="V586" i="66"/>
  <c r="X586" i="66"/>
  <c r="F586" i="66" s="1"/>
  <c r="Y586" i="66" s="1"/>
  <c r="V262" i="66"/>
  <c r="X262" i="66"/>
  <c r="F262" i="66" s="1"/>
  <c r="Y262" i="66" s="1"/>
  <c r="V282" i="66"/>
  <c r="X282" i="66"/>
  <c r="F282" i="66" s="1"/>
  <c r="Y282" i="66" s="1"/>
  <c r="V566" i="66"/>
  <c r="X566" i="66"/>
  <c r="F566" i="66" s="1"/>
  <c r="Y566" i="66" s="1"/>
  <c r="V302" i="66"/>
  <c r="X302" i="66"/>
  <c r="F302" i="66" s="1"/>
  <c r="Y302" i="66" s="1"/>
  <c r="V206" i="66"/>
  <c r="X206" i="66"/>
  <c r="F206" i="66" s="1"/>
  <c r="Y206" i="66" s="1"/>
  <c r="V567" i="66"/>
  <c r="X567" i="66"/>
  <c r="F567" i="66" s="1"/>
  <c r="Y567" i="66" s="1"/>
  <c r="V92" i="66"/>
  <c r="X92" i="66"/>
  <c r="F92" i="66" s="1"/>
  <c r="Y92" i="66" s="1"/>
  <c r="V301" i="66"/>
  <c r="X301" i="66"/>
  <c r="F301" i="66" s="1"/>
  <c r="Y301" i="66" s="1"/>
  <c r="V359" i="66"/>
  <c r="X359" i="66"/>
  <c r="F359" i="66" s="1"/>
  <c r="Y359" i="66" s="1"/>
  <c r="P819" i="52"/>
  <c r="Z819" i="52"/>
  <c r="V338" i="66"/>
  <c r="X338" i="66"/>
  <c r="F338" i="66" s="1"/>
  <c r="Y338" i="66" s="1"/>
  <c r="V149" i="66"/>
  <c r="X149" i="66"/>
  <c r="F149" i="66" s="1"/>
  <c r="Y149" i="66" s="1"/>
  <c r="V320" i="66"/>
  <c r="X320" i="66"/>
  <c r="F320" i="66" s="1"/>
  <c r="Y320" i="66" s="1"/>
  <c r="V396" i="66"/>
  <c r="X396" i="66"/>
  <c r="F396" i="66" s="1"/>
  <c r="Y396" i="66" s="1"/>
  <c r="V435" i="66"/>
  <c r="X435" i="66"/>
  <c r="F435" i="66" s="1"/>
  <c r="Y435" i="66" s="1"/>
  <c r="P824" i="52"/>
  <c r="Z824" i="52"/>
  <c r="V490" i="66"/>
  <c r="X490" i="66"/>
  <c r="F490" i="66" s="1"/>
  <c r="Y490" i="66" s="1"/>
  <c r="V188" i="66"/>
  <c r="X188" i="66"/>
  <c r="F188" i="66" s="1"/>
  <c r="Y188" i="66" s="1"/>
  <c r="V377" i="66"/>
  <c r="X377" i="66"/>
  <c r="F377" i="66" s="1"/>
  <c r="Y377" i="66" s="1"/>
  <c r="V415" i="66"/>
  <c r="X415" i="66"/>
  <c r="F415" i="66" s="1"/>
  <c r="Y415" i="66" s="1"/>
  <c r="V54" i="66"/>
  <c r="X54" i="66"/>
  <c r="F54" i="66" s="1"/>
  <c r="Y54" i="66" s="1"/>
  <c r="V358" i="66"/>
  <c r="X358" i="66"/>
  <c r="F358" i="66" s="1"/>
  <c r="Y358" i="66" s="1"/>
  <c r="Z565" i="52"/>
  <c r="P543" i="52"/>
  <c r="P823" i="52"/>
  <c r="Z823" i="52"/>
  <c r="V168" i="66"/>
  <c r="X168" i="66"/>
  <c r="F168" i="66" s="1"/>
  <c r="Y168" i="66" s="1"/>
  <c r="V414" i="66"/>
  <c r="X414" i="66"/>
  <c r="F414" i="66" s="1"/>
  <c r="Y414" i="66" s="1"/>
  <c r="V453" i="66"/>
  <c r="X453" i="66"/>
  <c r="F453" i="66" s="1"/>
  <c r="Y453" i="66" s="1"/>
  <c r="V492" i="66"/>
  <c r="X492" i="66"/>
  <c r="F492" i="66" s="1"/>
  <c r="Y492" i="66" s="1"/>
  <c r="V74" i="66"/>
  <c r="X74" i="66"/>
  <c r="F74" i="66" s="1"/>
  <c r="Y74" i="66" s="1"/>
  <c r="P696" i="52"/>
  <c r="V264" i="66"/>
  <c r="X264" i="66"/>
  <c r="F264" i="66" s="1"/>
  <c r="Y264" i="66" s="1"/>
  <c r="V72" i="66"/>
  <c r="X72" i="66"/>
  <c r="F72" i="66" s="1"/>
  <c r="Y72" i="66" s="1"/>
  <c r="V511" i="66"/>
  <c r="X511" i="66"/>
  <c r="F511" i="66" s="1"/>
  <c r="Y511" i="66" s="1"/>
  <c r="V112" i="66"/>
  <c r="X112" i="66"/>
  <c r="F112" i="66" s="1"/>
  <c r="Y112" i="66" s="1"/>
  <c r="V378" i="66"/>
  <c r="X378" i="66"/>
  <c r="F378" i="66" s="1"/>
  <c r="Y378" i="66" s="1"/>
  <c r="Z556" i="52"/>
  <c r="V471" i="66"/>
  <c r="X471" i="66"/>
  <c r="F471" i="66" s="1"/>
  <c r="Y471" i="66" s="1"/>
  <c r="V130" i="66"/>
  <c r="X130" i="66"/>
  <c r="F130" i="66" s="1"/>
  <c r="Y130" i="66" s="1"/>
  <c r="V530" i="66"/>
  <c r="X530" i="66"/>
  <c r="F530" i="66" s="1"/>
  <c r="Y530" i="66" s="1"/>
  <c r="V340" i="66"/>
  <c r="X340" i="66"/>
  <c r="F340" i="66" s="1"/>
  <c r="Y340" i="66" s="1"/>
  <c r="V416" i="66"/>
  <c r="X416" i="66"/>
  <c r="F416" i="66" s="1"/>
  <c r="Y416" i="66" s="1"/>
  <c r="V585" i="66"/>
  <c r="X585" i="66"/>
  <c r="F585" i="66" s="1"/>
  <c r="Y585" i="66" s="1"/>
  <c r="V207" i="66"/>
  <c r="X207" i="66"/>
  <c r="F207" i="66" s="1"/>
  <c r="Y207" i="66" s="1"/>
  <c r="V110" i="66"/>
  <c r="X110" i="66"/>
  <c r="F110" i="66" s="1"/>
  <c r="Y110" i="66" s="1"/>
  <c r="V473" i="66"/>
  <c r="X473" i="66"/>
  <c r="F473" i="66" s="1"/>
  <c r="Y473" i="66" s="1"/>
  <c r="V91" i="66"/>
  <c r="X91" i="66"/>
  <c r="F91" i="66" s="1"/>
  <c r="Y91" i="66" s="1"/>
  <c r="V245" i="66"/>
  <c r="X245" i="66"/>
  <c r="F245" i="66" s="1"/>
  <c r="Y245" i="66" s="1"/>
  <c r="V226" i="66"/>
  <c r="X226" i="66"/>
  <c r="F226" i="66" s="1"/>
  <c r="Y226" i="66" s="1"/>
  <c r="V150" i="66"/>
  <c r="X150" i="66"/>
  <c r="F150" i="66" s="1"/>
  <c r="Y150" i="66" s="1"/>
  <c r="V93" i="66"/>
  <c r="X93" i="66"/>
  <c r="F93" i="66" s="1"/>
  <c r="Y93" i="66" s="1"/>
  <c r="V167" i="66"/>
  <c r="X167" i="66"/>
  <c r="F167" i="66" s="1"/>
  <c r="Y167" i="66" s="1"/>
  <c r="V53" i="66"/>
  <c r="C460" i="52"/>
  <c r="P537" i="52"/>
  <c r="Z724" i="52"/>
  <c r="Z568" i="52"/>
  <c r="Z714" i="52"/>
  <c r="P685" i="52"/>
  <c r="P710" i="52"/>
  <c r="Z687" i="52"/>
  <c r="T115" i="69"/>
  <c r="T116" i="69" s="1"/>
  <c r="T117" i="69" s="1"/>
  <c r="T118" i="69" s="1"/>
  <c r="T119" i="69" s="1"/>
  <c r="T120" i="69" s="1"/>
  <c r="T121" i="69" s="1"/>
  <c r="T122" i="69" s="1"/>
  <c r="T123" i="69" s="1"/>
  <c r="Z755" i="52"/>
  <c r="Z725" i="52"/>
  <c r="Z535" i="52"/>
  <c r="Z555" i="52"/>
  <c r="Z635" i="52"/>
  <c r="Z608" i="52"/>
  <c r="Z717" i="52"/>
  <c r="Z566" i="52"/>
  <c r="BH39" i="70"/>
  <c r="S38" i="70"/>
  <c r="T40" i="70"/>
  <c r="BI41" i="70"/>
  <c r="Q517" i="52"/>
  <c r="S517" i="52" s="1"/>
  <c r="BA42" i="70"/>
  <c r="L41" i="70"/>
  <c r="Z575" i="52"/>
  <c r="L76" i="70"/>
  <c r="BA77" i="70"/>
  <c r="D655" i="52"/>
  <c r="Q655" i="52" s="1"/>
  <c r="S655" i="52" s="1"/>
  <c r="P494" i="52"/>
  <c r="P683" i="52"/>
  <c r="Z491" i="52"/>
  <c r="P715" i="52"/>
  <c r="Z499" i="52"/>
  <c r="AS29" i="70"/>
  <c r="F28" i="70"/>
  <c r="Z703" i="52"/>
  <c r="Z569" i="52"/>
  <c r="BO39" i="70"/>
  <c r="Z38" i="70"/>
  <c r="P408" i="52"/>
  <c r="Z464" i="52"/>
  <c r="P572" i="52"/>
  <c r="F53" i="66"/>
  <c r="Y53" i="66" s="1"/>
  <c r="I39" i="70"/>
  <c r="AX40" i="70"/>
  <c r="E26" i="70"/>
  <c r="AR27" i="70"/>
  <c r="Z553" i="52"/>
  <c r="Z485" i="52"/>
  <c r="Z768" i="52"/>
  <c r="P551" i="52"/>
  <c r="I220" i="67"/>
  <c r="BC43" i="70"/>
  <c r="N42" i="70"/>
  <c r="F12" i="70"/>
  <c r="AS13" i="70"/>
  <c r="AR15" i="70"/>
  <c r="E14" i="70"/>
  <c r="Z487" i="52"/>
  <c r="AZ42" i="70"/>
  <c r="K41" i="70"/>
  <c r="P731" i="52"/>
  <c r="P489" i="52"/>
  <c r="Z792" i="52"/>
  <c r="P792" i="52"/>
  <c r="P639" i="52"/>
  <c r="Z639" i="52"/>
  <c r="Z560" i="52"/>
  <c r="P746" i="52"/>
  <c r="P530" i="52"/>
  <c r="P705" i="52"/>
  <c r="Z721" i="52"/>
  <c r="Z698" i="52"/>
  <c r="P532" i="52"/>
  <c r="P510" i="52"/>
  <c r="P686" i="52"/>
  <c r="P785" i="52"/>
  <c r="P784" i="52"/>
  <c r="Z784" i="52"/>
  <c r="Z692" i="52"/>
  <c r="P554" i="52"/>
  <c r="Z554" i="52"/>
  <c r="P583" i="52"/>
  <c r="Z583" i="52"/>
  <c r="Z689" i="52"/>
  <c r="P689" i="52"/>
  <c r="P646" i="52"/>
  <c r="P654" i="52"/>
  <c r="P694" i="52"/>
  <c r="Z726" i="52"/>
  <c r="P726" i="52"/>
  <c r="P582" i="52"/>
  <c r="P557" i="52"/>
  <c r="Z557" i="52"/>
  <c r="Z657" i="52"/>
  <c r="Z540" i="52"/>
  <c r="Z718" i="52"/>
  <c r="Z626" i="52"/>
  <c r="P626" i="52"/>
  <c r="Z695" i="52"/>
  <c r="P695" i="52"/>
  <c r="Z546" i="52"/>
  <c r="P546" i="52"/>
  <c r="P647" i="52"/>
  <c r="Z757" i="52"/>
  <c r="Z638" i="52"/>
  <c r="P638" i="52"/>
  <c r="Z774" i="52"/>
  <c r="P774" i="52"/>
  <c r="Z466" i="52"/>
  <c r="P466" i="52"/>
  <c r="Z697" i="52"/>
  <c r="C510" i="52"/>
  <c r="C582" i="52" s="1"/>
  <c r="Z518" i="52"/>
  <c r="P749" i="52"/>
  <c r="G604" i="66"/>
  <c r="H604" i="66" s="1"/>
  <c r="H605" i="66" s="1"/>
  <c r="H606" i="66" s="1"/>
  <c r="R28" i="66"/>
  <c r="P713" i="52"/>
  <c r="Z708" i="52"/>
  <c r="P479" i="52"/>
  <c r="T140" i="68"/>
  <c r="Z812" i="52"/>
  <c r="P812" i="52"/>
  <c r="Z813" i="52"/>
  <c r="P813" i="52"/>
  <c r="Z807" i="52"/>
  <c r="P807" i="52"/>
  <c r="Z809" i="52"/>
  <c r="P809" i="52"/>
  <c r="Z810" i="52"/>
  <c r="P810" i="52"/>
  <c r="Z814" i="52"/>
  <c r="P814" i="52"/>
  <c r="Z808" i="52"/>
  <c r="P808" i="52"/>
  <c r="Z811" i="52"/>
  <c r="P811" i="52"/>
  <c r="Z815" i="52"/>
  <c r="P815" i="52"/>
  <c r="T145" i="68"/>
  <c r="T146" i="68" s="1"/>
  <c r="T147" i="68" s="1"/>
  <c r="T148" i="68" s="1"/>
  <c r="T149" i="68" s="1"/>
  <c r="T150" i="68" s="1"/>
  <c r="T151" i="68" s="1"/>
  <c r="T152" i="68" s="1"/>
  <c r="T153" i="68" s="1"/>
  <c r="P585" i="52"/>
  <c r="P576" i="52"/>
  <c r="Z740" i="52"/>
  <c r="P740" i="52"/>
  <c r="Z743" i="52"/>
  <c r="P743" i="52"/>
  <c r="Z737" i="52"/>
  <c r="P737" i="52"/>
  <c r="Z741" i="52"/>
  <c r="P741" i="52"/>
  <c r="P664" i="52"/>
  <c r="Z738" i="52"/>
  <c r="P738" i="52"/>
  <c r="Z736" i="52"/>
  <c r="P736" i="52"/>
  <c r="Z739" i="52"/>
  <c r="P739" i="52"/>
  <c r="Z735" i="52"/>
  <c r="P735" i="52"/>
  <c r="Z742" i="52"/>
  <c r="P742" i="52"/>
  <c r="P668" i="52"/>
  <c r="P701" i="52"/>
  <c r="Z476" i="52"/>
  <c r="Z680" i="52"/>
  <c r="Z748" i="52"/>
  <c r="Q507" i="52"/>
  <c r="S507" i="52" s="1"/>
  <c r="P665" i="52"/>
  <c r="P733" i="52"/>
  <c r="P669" i="52"/>
  <c r="Q579" i="52"/>
  <c r="S579" i="52" s="1"/>
  <c r="P666" i="52"/>
  <c r="P474" i="52"/>
  <c r="P667" i="52"/>
  <c r="P670" i="52"/>
  <c r="P671" i="52"/>
  <c r="Z567" i="52"/>
  <c r="P753" i="52"/>
  <c r="Q470" i="52"/>
  <c r="S470" i="52" s="1"/>
  <c r="P618" i="52"/>
  <c r="P699" i="52"/>
  <c r="I223" i="67"/>
  <c r="Z597" i="52"/>
  <c r="P597" i="52"/>
  <c r="Z593" i="52"/>
  <c r="P593" i="52"/>
  <c r="P730" i="52"/>
  <c r="Q542" i="52"/>
  <c r="S542" i="52" s="1"/>
  <c r="Z517" i="52"/>
  <c r="Z598" i="52"/>
  <c r="P598" i="52"/>
  <c r="Z727" i="52"/>
  <c r="Z702" i="52"/>
  <c r="Z594" i="52"/>
  <c r="P594" i="52"/>
  <c r="Z599" i="52"/>
  <c r="P599" i="52"/>
  <c r="Z595" i="52"/>
  <c r="P595" i="52"/>
  <c r="Z682" i="52"/>
  <c r="P682" i="52"/>
  <c r="P709" i="52"/>
  <c r="Z709" i="52"/>
  <c r="Z756" i="52"/>
  <c r="P756" i="52"/>
  <c r="P395" i="52"/>
  <c r="Z395" i="52"/>
  <c r="Z444" i="52"/>
  <c r="P444" i="52"/>
  <c r="I218" i="67"/>
  <c r="I215" i="67"/>
  <c r="P648" i="52"/>
  <c r="Z648" i="52"/>
  <c r="I214" i="67"/>
  <c r="P538" i="52"/>
  <c r="Z538" i="52"/>
  <c r="Z791" i="52"/>
  <c r="P791" i="52"/>
  <c r="I217" i="67"/>
  <c r="Z589" i="52"/>
  <c r="P589" i="52"/>
  <c r="P502" i="52"/>
  <c r="Z502" i="52"/>
  <c r="G292" i="52"/>
  <c r="Z609" i="52"/>
  <c r="P609" i="52"/>
  <c r="I222" i="67"/>
  <c r="P681" i="52"/>
  <c r="Z681" i="52"/>
  <c r="Z437" i="52"/>
  <c r="P437" i="52"/>
  <c r="I221" i="67"/>
  <c r="Z443" i="52"/>
  <c r="I219" i="67"/>
  <c r="P688" i="52"/>
  <c r="Z688" i="52"/>
  <c r="P549" i="52"/>
  <c r="Z549" i="52"/>
  <c r="P563" i="52"/>
  <c r="Z563" i="52"/>
  <c r="I216" i="67"/>
  <c r="P584" i="52"/>
  <c r="Z584" i="52"/>
  <c r="T36" i="69"/>
  <c r="T40" i="69"/>
  <c r="T41" i="69" s="1"/>
  <c r="T42" i="69" s="1"/>
  <c r="T43" i="69" s="1"/>
  <c r="T44" i="69" s="1"/>
  <c r="T45" i="69" s="1"/>
  <c r="T46" i="69" s="1"/>
  <c r="T47" i="69" s="1"/>
  <c r="T48" i="69" s="1"/>
  <c r="Z471" i="52"/>
  <c r="P471" i="52"/>
  <c r="P751" i="52"/>
  <c r="Z751" i="52"/>
  <c r="Z414" i="52"/>
  <c r="P414" i="52"/>
  <c r="Z524" i="52"/>
  <c r="P524" i="52"/>
  <c r="Z522" i="52"/>
  <c r="P522" i="52"/>
  <c r="Z519" i="52"/>
  <c r="P519" i="52"/>
  <c r="Z521" i="52"/>
  <c r="P521" i="52"/>
  <c r="Z526" i="52"/>
  <c r="P526" i="52"/>
  <c r="Z523" i="52"/>
  <c r="P523" i="52"/>
  <c r="Z520" i="52"/>
  <c r="P520" i="52"/>
  <c r="Z527" i="52"/>
  <c r="P527" i="52"/>
  <c r="Z525" i="52"/>
  <c r="P525" i="52"/>
  <c r="P448" i="52"/>
  <c r="Z448" i="52"/>
  <c r="P452" i="52"/>
  <c r="Z452" i="52"/>
  <c r="C535" i="52"/>
  <c r="C607" i="52" s="1"/>
  <c r="P447" i="52"/>
  <c r="Z447" i="52"/>
  <c r="Q589" i="52"/>
  <c r="S589" i="52" s="1"/>
  <c r="C661" i="52"/>
  <c r="C555" i="52"/>
  <c r="Q555" i="52" s="1"/>
  <c r="S555" i="52" s="1"/>
  <c r="C728" i="52"/>
  <c r="Q728" i="52" s="1"/>
  <c r="S728" i="52" s="1"/>
  <c r="Q584" i="52"/>
  <c r="S584" i="52" s="1"/>
  <c r="C530" i="52"/>
  <c r="Q530" i="52" s="1"/>
  <c r="S530" i="52" s="1"/>
  <c r="T156" i="69"/>
  <c r="Q393" i="52"/>
  <c r="S393" i="52" s="1"/>
  <c r="T65" i="68"/>
  <c r="T66" i="68" s="1"/>
  <c r="T67" i="68" s="1"/>
  <c r="T68" i="68" s="1"/>
  <c r="T69" i="68" s="1"/>
  <c r="T70" i="68" s="1"/>
  <c r="T71" i="68" s="1"/>
  <c r="T72" i="68" s="1"/>
  <c r="T73" i="68" s="1"/>
  <c r="C537" i="52"/>
  <c r="Q465" i="52"/>
  <c r="S465" i="52" s="1"/>
  <c r="Q561" i="52"/>
  <c r="S561" i="52" s="1"/>
  <c r="C488" i="52"/>
  <c r="Q416" i="52"/>
  <c r="S416" i="52" s="1"/>
  <c r="Q501" i="52"/>
  <c r="S501" i="52" s="1"/>
  <c r="F387" i="52"/>
  <c r="F459" i="52" s="1"/>
  <c r="F531" i="52" s="1"/>
  <c r="F603" i="52" s="1"/>
  <c r="F675" i="52" s="1"/>
  <c r="F747" i="52" s="1"/>
  <c r="F317" i="52"/>
  <c r="F389" i="52" s="1"/>
  <c r="F461" i="52" s="1"/>
  <c r="F533" i="52" s="1"/>
  <c r="F605" i="52" s="1"/>
  <c r="F677" i="52" s="1"/>
  <c r="F749" i="52" s="1"/>
  <c r="I302" i="52"/>
  <c r="D691" i="52"/>
  <c r="Q619" i="52"/>
  <c r="S619" i="52" s="1"/>
  <c r="C588" i="52"/>
  <c r="Q516" i="52"/>
  <c r="S516" i="52" s="1"/>
  <c r="C657" i="52"/>
  <c r="Q585" i="52"/>
  <c r="S585" i="52" s="1"/>
  <c r="Q724" i="52"/>
  <c r="S724" i="52" s="1"/>
  <c r="Q503" i="52"/>
  <c r="S503" i="52" s="1"/>
  <c r="D575" i="52"/>
  <c r="Q547" i="52"/>
  <c r="S547" i="52" s="1"/>
  <c r="D630" i="52"/>
  <c r="Q558" i="52"/>
  <c r="S558" i="52" s="1"/>
  <c r="Q514" i="52"/>
  <c r="S514" i="52" s="1"/>
  <c r="Q546" i="52"/>
  <c r="S546" i="52" s="1"/>
  <c r="C618" i="52"/>
  <c r="Q641" i="52"/>
  <c r="S641" i="52" s="1"/>
  <c r="Q480" i="52"/>
  <c r="S480" i="52" s="1"/>
  <c r="C552" i="52"/>
  <c r="Q497" i="52"/>
  <c r="S497" i="52" s="1"/>
  <c r="F359" i="52"/>
  <c r="F431" i="52" s="1"/>
  <c r="F503" i="52" s="1"/>
  <c r="F575" i="52" s="1"/>
  <c r="F647" i="52" s="1"/>
  <c r="F719" i="52" s="1"/>
  <c r="F791" i="52" s="1"/>
  <c r="F344" i="52"/>
  <c r="F416" i="52" s="1"/>
  <c r="F488" i="52" s="1"/>
  <c r="F560" i="52" s="1"/>
  <c r="F632" i="52" s="1"/>
  <c r="F704" i="52" s="1"/>
  <c r="F776" i="52" s="1"/>
  <c r="F321" i="52"/>
  <c r="F393" i="52" s="1"/>
  <c r="F465" i="52" s="1"/>
  <c r="F537" i="52" s="1"/>
  <c r="F609" i="52" s="1"/>
  <c r="F681" i="52" s="1"/>
  <c r="F753" i="52" s="1"/>
  <c r="F353" i="52"/>
  <c r="F425" i="52" s="1"/>
  <c r="F497" i="52" s="1"/>
  <c r="F569" i="52" s="1"/>
  <c r="F641" i="52" s="1"/>
  <c r="F713" i="52" s="1"/>
  <c r="F785" i="52" s="1"/>
  <c r="F355" i="52"/>
  <c r="F427" i="52" s="1"/>
  <c r="F499" i="52" s="1"/>
  <c r="F571" i="52" s="1"/>
  <c r="F643" i="52" s="1"/>
  <c r="F715" i="52" s="1"/>
  <c r="F787" i="52" s="1"/>
  <c r="F352" i="52"/>
  <c r="F424" i="52" s="1"/>
  <c r="F496" i="52" s="1"/>
  <c r="F568" i="52" s="1"/>
  <c r="F640" i="52" s="1"/>
  <c r="F712" i="52" s="1"/>
  <c r="F784" i="52" s="1"/>
  <c r="F369" i="52"/>
  <c r="F350" i="52"/>
  <c r="F422" i="52" s="1"/>
  <c r="F494" i="52" s="1"/>
  <c r="F566" i="52" s="1"/>
  <c r="F638" i="52" s="1"/>
  <c r="F710" i="52" s="1"/>
  <c r="F782" i="52" s="1"/>
  <c r="F360" i="52"/>
  <c r="F432" i="52" s="1"/>
  <c r="F504" i="52" s="1"/>
  <c r="F576" i="52" s="1"/>
  <c r="F648" i="52" s="1"/>
  <c r="F720" i="52" s="1"/>
  <c r="F792" i="52" s="1"/>
  <c r="F338" i="52"/>
  <c r="F410" i="52" s="1"/>
  <c r="F482" i="52" s="1"/>
  <c r="F554" i="52" s="1"/>
  <c r="F626" i="52" s="1"/>
  <c r="F698" i="52" s="1"/>
  <c r="F770" i="52" s="1"/>
  <c r="F343" i="52"/>
  <c r="F415" i="52" s="1"/>
  <c r="F487" i="52" s="1"/>
  <c r="F559" i="52" s="1"/>
  <c r="F631" i="52" s="1"/>
  <c r="F703" i="52" s="1"/>
  <c r="F775" i="52" s="1"/>
  <c r="F347" i="52"/>
  <c r="F419" i="52" s="1"/>
  <c r="F491" i="52" s="1"/>
  <c r="F563" i="52" s="1"/>
  <c r="F635" i="52" s="1"/>
  <c r="F707" i="52" s="1"/>
  <c r="F779" i="52" s="1"/>
  <c r="F349" i="52"/>
  <c r="F421" i="52" s="1"/>
  <c r="F493" i="52" s="1"/>
  <c r="F565" i="52" s="1"/>
  <c r="F637" i="52" s="1"/>
  <c r="F709" i="52" s="1"/>
  <c r="F781" i="52" s="1"/>
  <c r="F358" i="52"/>
  <c r="F430" i="52" s="1"/>
  <c r="F502" i="52" s="1"/>
  <c r="F574" i="52" s="1"/>
  <c r="F646" i="52" s="1"/>
  <c r="F718" i="52" s="1"/>
  <c r="F790" i="52" s="1"/>
  <c r="F366" i="52"/>
  <c r="F438" i="52" s="1"/>
  <c r="F510" i="52" s="1"/>
  <c r="F582" i="52" s="1"/>
  <c r="F654" i="52" s="1"/>
  <c r="F726" i="52" s="1"/>
  <c r="F798" i="52" s="1"/>
  <c r="F332" i="52"/>
  <c r="F404" i="52" s="1"/>
  <c r="F476" i="52" s="1"/>
  <c r="F548" i="52" s="1"/>
  <c r="F620" i="52" s="1"/>
  <c r="F692" i="52" s="1"/>
  <c r="F764" i="52" s="1"/>
  <c r="F348" i="52"/>
  <c r="F420" i="52" s="1"/>
  <c r="F492" i="52" s="1"/>
  <c r="F564" i="52" s="1"/>
  <c r="F636" i="52" s="1"/>
  <c r="F708" i="52" s="1"/>
  <c r="F780" i="52" s="1"/>
  <c r="F368" i="52"/>
  <c r="F440" i="52" s="1"/>
  <c r="F512" i="52" s="1"/>
  <c r="F584" i="52" s="1"/>
  <c r="F656" i="52" s="1"/>
  <c r="F728" i="52" s="1"/>
  <c r="F800" i="52" s="1"/>
  <c r="F345" i="52"/>
  <c r="F417" i="52" s="1"/>
  <c r="F489" i="52" s="1"/>
  <c r="F561" i="52" s="1"/>
  <c r="F633" i="52" s="1"/>
  <c r="F705" i="52" s="1"/>
  <c r="F777" i="52" s="1"/>
  <c r="F341" i="52"/>
  <c r="F413" i="52" s="1"/>
  <c r="F485" i="52" s="1"/>
  <c r="F557" i="52" s="1"/>
  <c r="F629" i="52" s="1"/>
  <c r="F701" i="52" s="1"/>
  <c r="F773" i="52" s="1"/>
  <c r="F354" i="52"/>
  <c r="F426" i="52" s="1"/>
  <c r="F498" i="52" s="1"/>
  <c r="F570" i="52" s="1"/>
  <c r="F642" i="52" s="1"/>
  <c r="F714" i="52" s="1"/>
  <c r="F786" i="52" s="1"/>
  <c r="F367" i="52"/>
  <c r="F439" i="52" s="1"/>
  <c r="F511" i="52" s="1"/>
  <c r="F583" i="52" s="1"/>
  <c r="F655" i="52" s="1"/>
  <c r="F727" i="52" s="1"/>
  <c r="F799" i="52" s="1"/>
  <c r="F392" i="52"/>
  <c r="F464" i="52" s="1"/>
  <c r="F536" i="52" s="1"/>
  <c r="F608" i="52" s="1"/>
  <c r="F680" i="52" s="1"/>
  <c r="F752" i="52" s="1"/>
  <c r="F340" i="52"/>
  <c r="F412" i="52" s="1"/>
  <c r="F484" i="52" s="1"/>
  <c r="F556" i="52" s="1"/>
  <c r="F628" i="52" s="1"/>
  <c r="F700" i="52" s="1"/>
  <c r="F772" i="52" s="1"/>
  <c r="F339" i="52"/>
  <c r="F411" i="52" s="1"/>
  <c r="F483" i="52" s="1"/>
  <c r="F555" i="52" s="1"/>
  <c r="F627" i="52" s="1"/>
  <c r="F699" i="52" s="1"/>
  <c r="F771" i="52" s="1"/>
  <c r="F351" i="52"/>
  <c r="F423" i="52" s="1"/>
  <c r="F495" i="52" s="1"/>
  <c r="F567" i="52" s="1"/>
  <c r="F639" i="52" s="1"/>
  <c r="F711" i="52" s="1"/>
  <c r="F783" i="52" s="1"/>
  <c r="F346" i="52"/>
  <c r="F418" i="52" s="1"/>
  <c r="F490" i="52" s="1"/>
  <c r="F562" i="52" s="1"/>
  <c r="F634" i="52" s="1"/>
  <c r="F706" i="52" s="1"/>
  <c r="F778" i="52" s="1"/>
  <c r="F322" i="52"/>
  <c r="F394" i="52" s="1"/>
  <c r="F466" i="52" s="1"/>
  <c r="F538" i="52" s="1"/>
  <c r="F610" i="52" s="1"/>
  <c r="F682" i="52" s="1"/>
  <c r="F754" i="52" s="1"/>
  <c r="Q429" i="52"/>
  <c r="S429" i="52" s="1"/>
  <c r="J292" i="52"/>
  <c r="F292" i="52"/>
  <c r="H292" i="52"/>
  <c r="I292" i="52"/>
  <c r="E292" i="52"/>
  <c r="K292" i="52"/>
  <c r="C565" i="52"/>
  <c r="Q493" i="52"/>
  <c r="S493" i="52" s="1"/>
  <c r="I281" i="52"/>
  <c r="J281" i="52"/>
  <c r="C705" i="52"/>
  <c r="C777" i="52" s="1"/>
  <c r="Q633" i="52"/>
  <c r="S633" i="52" s="1"/>
  <c r="F285" i="52"/>
  <c r="F287" i="52" s="1"/>
  <c r="F288" i="52" s="1"/>
  <c r="E285" i="52"/>
  <c r="E287" i="52" s="1"/>
  <c r="E288" i="52" s="1"/>
  <c r="I285" i="52"/>
  <c r="I287" i="52" s="1"/>
  <c r="I288" i="52" s="1"/>
  <c r="J285" i="52"/>
  <c r="J287" i="52" s="1"/>
  <c r="J288" i="52" s="1"/>
  <c r="H285" i="52"/>
  <c r="H287" i="52" s="1"/>
  <c r="H288" i="52" s="1"/>
  <c r="Q569" i="52"/>
  <c r="S569" i="52" s="1"/>
  <c r="K281" i="52"/>
  <c r="F284" i="52"/>
  <c r="K284" i="52"/>
  <c r="J284" i="52"/>
  <c r="G284" i="52"/>
  <c r="E284" i="52"/>
  <c r="H284" i="52"/>
  <c r="D686" i="52"/>
  <c r="Q614" i="52"/>
  <c r="S614" i="52" s="1"/>
  <c r="D640" i="52"/>
  <c r="Q568" i="52"/>
  <c r="S568" i="52" s="1"/>
  <c r="C481" i="52"/>
  <c r="Q409" i="52"/>
  <c r="S409" i="52" s="1"/>
  <c r="Q649" i="52"/>
  <c r="S649" i="52" s="1"/>
  <c r="C721" i="52"/>
  <c r="G281" i="52"/>
  <c r="C466" i="52"/>
  <c r="Q394" i="52"/>
  <c r="S394" i="52" s="1"/>
  <c r="H281" i="52"/>
  <c r="Q407" i="52"/>
  <c r="S407" i="52" s="1"/>
  <c r="Q643" i="52"/>
  <c r="S643" i="52" s="1"/>
  <c r="F281" i="52"/>
  <c r="C634" i="52"/>
  <c r="Q562" i="52"/>
  <c r="S562" i="52" s="1"/>
  <c r="Q566" i="52"/>
  <c r="S566" i="52" s="1"/>
  <c r="C638" i="52"/>
  <c r="Q491" i="52"/>
  <c r="S491" i="52" s="1"/>
  <c r="C563" i="52"/>
  <c r="F295" i="52"/>
  <c r="F296" i="52" s="1"/>
  <c r="E295" i="52"/>
  <c r="E296" i="52" s="1"/>
  <c r="H295" i="52"/>
  <c r="H296" i="52" s="1"/>
  <c r="G295" i="52"/>
  <c r="G296" i="52" s="1"/>
  <c r="K295" i="52"/>
  <c r="K296" i="52" s="1"/>
  <c r="Q590" i="52"/>
  <c r="S590" i="52" s="1"/>
  <c r="C576" i="52"/>
  <c r="Q504" i="52"/>
  <c r="S504" i="52" s="1"/>
  <c r="T51" i="69"/>
  <c r="G285" i="52"/>
  <c r="G287" i="52" s="1"/>
  <c r="G288" i="52" s="1"/>
  <c r="J295" i="52"/>
  <c r="J296" i="52" s="1"/>
  <c r="Q734" i="52"/>
  <c r="S734" i="52" s="1"/>
  <c r="I297" i="52"/>
  <c r="K297" i="52"/>
  <c r="H297" i="52"/>
  <c r="E297" i="52"/>
  <c r="J297" i="52"/>
  <c r="G297" i="52"/>
  <c r="F297" i="52"/>
  <c r="C617" i="52"/>
  <c r="Q545" i="52"/>
  <c r="S545" i="52" s="1"/>
  <c r="C770" i="52"/>
  <c r="Q770" i="52" s="1"/>
  <c r="S770" i="52" s="1"/>
  <c r="Q698" i="52"/>
  <c r="S698" i="52" s="1"/>
  <c r="D613" i="52"/>
  <c r="Q541" i="52"/>
  <c r="S541" i="52" s="1"/>
  <c r="I289" i="52"/>
  <c r="E289" i="52"/>
  <c r="H289" i="52"/>
  <c r="K289" i="52"/>
  <c r="G289" i="52"/>
  <c r="J289" i="52"/>
  <c r="F289" i="52"/>
  <c r="Q564" i="52"/>
  <c r="S564" i="52" s="1"/>
  <c r="C636" i="52"/>
  <c r="D777" i="52"/>
  <c r="E281" i="52"/>
  <c r="J290" i="52"/>
  <c r="G290" i="52"/>
  <c r="F290" i="52"/>
  <c r="E290" i="52"/>
  <c r="K290" i="52"/>
  <c r="H290" i="52"/>
  <c r="I295" i="52"/>
  <c r="I296" i="52" s="1"/>
  <c r="Q806" i="52"/>
  <c r="S806" i="52" s="1"/>
  <c r="D658" i="52"/>
  <c r="Q586" i="52"/>
  <c r="S586" i="52" s="1"/>
  <c r="G286" i="52"/>
  <c r="F286" i="52"/>
  <c r="E286" i="52"/>
  <c r="K286" i="52"/>
  <c r="J286" i="52"/>
  <c r="H286" i="52"/>
  <c r="I286" i="52"/>
  <c r="Q713" i="52"/>
  <c r="S713" i="52" s="1"/>
  <c r="Q662" i="52"/>
  <c r="S662" i="52" s="1"/>
  <c r="G304" i="52"/>
  <c r="H304" i="52"/>
  <c r="K304" i="52"/>
  <c r="J304" i="52"/>
  <c r="F304" i="52"/>
  <c r="J303" i="52"/>
  <c r="G303" i="52"/>
  <c r="I303" i="52"/>
  <c r="H303" i="52"/>
  <c r="E303" i="52"/>
  <c r="K303" i="52"/>
  <c r="F303" i="52"/>
  <c r="K302" i="52"/>
  <c r="G302" i="52"/>
  <c r="E302" i="52"/>
  <c r="J302" i="52"/>
  <c r="F302" i="52"/>
  <c r="Q626" i="52"/>
  <c r="S626" i="52" s="1"/>
  <c r="C495" i="52"/>
  <c r="Q423" i="52"/>
  <c r="S423" i="52" s="1"/>
  <c r="D578" i="52"/>
  <c r="Q506" i="52"/>
  <c r="S506" i="52" s="1"/>
  <c r="C485" i="52"/>
  <c r="Q413" i="52"/>
  <c r="S413" i="52" s="1"/>
  <c r="C570" i="52"/>
  <c r="Q498" i="52"/>
  <c r="S498" i="52" s="1"/>
  <c r="S351" i="52"/>
  <c r="I290" i="52"/>
  <c r="S341" i="52"/>
  <c r="I284" i="52"/>
  <c r="C544" i="52"/>
  <c r="Q472" i="52"/>
  <c r="S472" i="52" s="1"/>
  <c r="C478" i="52"/>
  <c r="Q406" i="52"/>
  <c r="S406" i="52" s="1"/>
  <c r="Q651" i="52"/>
  <c r="S651" i="52" s="1"/>
  <c r="C723" i="52"/>
  <c r="C464" i="52"/>
  <c r="Q392" i="52"/>
  <c r="S392" i="52" s="1"/>
  <c r="C784" i="52"/>
  <c r="C543" i="52"/>
  <c r="Q471" i="52"/>
  <c r="S471" i="52" s="1"/>
  <c r="D751" i="52"/>
  <c r="T70" i="69"/>
  <c r="T71" i="69" s="1"/>
  <c r="T72" i="69" s="1"/>
  <c r="T73" i="69" s="1"/>
  <c r="T74" i="69" s="1"/>
  <c r="T75" i="69" s="1"/>
  <c r="T76" i="69" s="1"/>
  <c r="T77" i="69" s="1"/>
  <c r="T78" i="69" s="1"/>
  <c r="T66" i="69"/>
  <c r="G283" i="52"/>
  <c r="H283" i="52"/>
  <c r="F283" i="52"/>
  <c r="J283" i="52"/>
  <c r="K283" i="52"/>
  <c r="I283" i="52"/>
  <c r="E283" i="52"/>
  <c r="K282" i="52"/>
  <c r="J282" i="52"/>
  <c r="H282" i="52"/>
  <c r="F282" i="52"/>
  <c r="G282" i="52"/>
  <c r="E282" i="52"/>
  <c r="I282" i="52"/>
  <c r="C731" i="52"/>
  <c r="C646" i="52"/>
  <c r="Q574" i="52"/>
  <c r="S574" i="52" s="1"/>
  <c r="T44" i="68"/>
  <c r="T46" i="68"/>
  <c r="T49" i="68"/>
  <c r="T50" i="68" s="1"/>
  <c r="T51" i="68" s="1"/>
  <c r="T52" i="68" s="1"/>
  <c r="T53" i="68" s="1"/>
  <c r="T54" i="68" s="1"/>
  <c r="T55" i="68" s="1"/>
  <c r="T56" i="68" s="1"/>
  <c r="T57" i="68" s="1"/>
  <c r="T81" i="68"/>
  <c r="T82" i="68" s="1"/>
  <c r="T83" i="68" s="1"/>
  <c r="T84" i="68" s="1"/>
  <c r="T85" i="68" s="1"/>
  <c r="T86" i="68" s="1"/>
  <c r="T87" i="68" s="1"/>
  <c r="T88" i="68" s="1"/>
  <c r="T89" i="68" s="1"/>
  <c r="T76" i="68"/>
  <c r="T78" i="68"/>
  <c r="D551" i="52"/>
  <c r="Q479" i="52"/>
  <c r="S479" i="52" s="1"/>
  <c r="T85" i="69"/>
  <c r="T86" i="69" s="1"/>
  <c r="T87" i="69" s="1"/>
  <c r="T88" i="69" s="1"/>
  <c r="T89" i="69" s="1"/>
  <c r="T90" i="69" s="1"/>
  <c r="T91" i="69" s="1"/>
  <c r="T92" i="69" s="1"/>
  <c r="T93" i="69" s="1"/>
  <c r="T81" i="69"/>
  <c r="Q531" i="52"/>
  <c r="S531" i="52" s="1"/>
  <c r="D603" i="52"/>
  <c r="F291" i="52"/>
  <c r="F293" i="52" s="1"/>
  <c r="E291" i="52"/>
  <c r="E293" i="52" s="1"/>
  <c r="H291" i="52"/>
  <c r="H293" i="52" s="1"/>
  <c r="G291" i="52"/>
  <c r="G293" i="52" s="1"/>
  <c r="K291" i="52"/>
  <c r="K293" i="52" s="1"/>
  <c r="I291" i="52"/>
  <c r="I293" i="52" s="1"/>
  <c r="J291" i="52"/>
  <c r="J293" i="52" s="1"/>
  <c r="T113" i="68"/>
  <c r="T114" i="68" s="1"/>
  <c r="T115" i="68" s="1"/>
  <c r="T116" i="68" s="1"/>
  <c r="T117" i="68" s="1"/>
  <c r="T118" i="68" s="1"/>
  <c r="T119" i="68" s="1"/>
  <c r="T120" i="68" s="1"/>
  <c r="T121" i="68" s="1"/>
  <c r="T108" i="68"/>
  <c r="T110" i="68"/>
  <c r="Q703" i="52"/>
  <c r="S703" i="52" s="1"/>
  <c r="C775" i="52"/>
  <c r="Q775" i="52" s="1"/>
  <c r="S775" i="52" s="1"/>
  <c r="C549" i="52"/>
  <c r="Q477" i="52"/>
  <c r="S477" i="52" s="1"/>
  <c r="V13" i="28"/>
  <c r="V22" i="28"/>
  <c r="V23" i="28" s="1"/>
  <c r="V24" i="28" s="1"/>
  <c r="V25" i="28" s="1"/>
  <c r="V26" i="28" s="1"/>
  <c r="V27" i="28" s="1"/>
  <c r="V28" i="28" s="1"/>
  <c r="V29" i="28" s="1"/>
  <c r="V30" i="28" s="1"/>
  <c r="V31" i="28" s="1"/>
  <c r="T96" i="69"/>
  <c r="T100" i="69"/>
  <c r="T101" i="69" s="1"/>
  <c r="T102" i="69" s="1"/>
  <c r="T103" i="69" s="1"/>
  <c r="T104" i="69" s="1"/>
  <c r="T105" i="69" s="1"/>
  <c r="T106" i="69" s="1"/>
  <c r="T107" i="69" s="1"/>
  <c r="T108" i="69" s="1"/>
  <c r="T21" i="69"/>
  <c r="T25" i="69"/>
  <c r="T26" i="69" s="1"/>
  <c r="T27" i="69" s="1"/>
  <c r="T28" i="69" s="1"/>
  <c r="T29" i="69" s="1"/>
  <c r="T30" i="69" s="1"/>
  <c r="T31" i="69" s="1"/>
  <c r="T32" i="69" s="1"/>
  <c r="T33" i="69" s="1"/>
  <c r="F301" i="52"/>
  <c r="J301" i="52"/>
  <c r="I301" i="52"/>
  <c r="K301" i="52"/>
  <c r="E301" i="52"/>
  <c r="G301" i="52"/>
  <c r="H301" i="52"/>
  <c r="D581" i="52"/>
  <c r="Q509" i="52"/>
  <c r="S509" i="52" s="1"/>
  <c r="C556" i="52"/>
  <c r="Q484" i="52"/>
  <c r="S484" i="52" s="1"/>
  <c r="D620" i="52"/>
  <c r="Q548" i="52"/>
  <c r="S548" i="52" s="1"/>
  <c r="T174" i="68"/>
  <c r="T172" i="68"/>
  <c r="T177" i="68"/>
  <c r="T178" i="68" s="1"/>
  <c r="T179" i="68" s="1"/>
  <c r="T180" i="68" s="1"/>
  <c r="T181" i="68" s="1"/>
  <c r="T182" i="68" s="1"/>
  <c r="T183" i="68" s="1"/>
  <c r="T184" i="68" s="1"/>
  <c r="T185" i="68" s="1"/>
  <c r="T158" i="68"/>
  <c r="T161" i="68"/>
  <c r="T162" i="68" s="1"/>
  <c r="T163" i="68" s="1"/>
  <c r="T164" i="68" s="1"/>
  <c r="T165" i="68" s="1"/>
  <c r="T166" i="68" s="1"/>
  <c r="T167" i="68" s="1"/>
  <c r="T168" i="68" s="1"/>
  <c r="T169" i="68" s="1"/>
  <c r="T156" i="68"/>
  <c r="T62" i="68"/>
  <c r="D644" i="52"/>
  <c r="Q572" i="52"/>
  <c r="S572" i="52" s="1"/>
  <c r="C467" i="52"/>
  <c r="Q395" i="52"/>
  <c r="S395" i="52" s="1"/>
  <c r="C540" i="52"/>
  <c r="Q468" i="52"/>
  <c r="S468" i="52" s="1"/>
  <c r="C532" i="52"/>
  <c r="Q460" i="52"/>
  <c r="S460" i="52" s="1"/>
  <c r="E304" i="52"/>
  <c r="D462" i="52"/>
  <c r="Q390" i="52"/>
  <c r="S390" i="52" s="1"/>
  <c r="D515" i="52"/>
  <c r="Q443" i="52"/>
  <c r="S443" i="52" s="1"/>
  <c r="Q573" i="52"/>
  <c r="S573" i="52" s="1"/>
  <c r="D645" i="52"/>
  <c r="T30" i="68"/>
  <c r="T28" i="68"/>
  <c r="T33" i="68"/>
  <c r="T34" i="68" s="1"/>
  <c r="T35" i="68" s="1"/>
  <c r="T36" i="68" s="1"/>
  <c r="T37" i="68" s="1"/>
  <c r="T38" i="68" s="1"/>
  <c r="T39" i="68" s="1"/>
  <c r="T40" i="68" s="1"/>
  <c r="T41" i="68" s="1"/>
  <c r="T92" i="68"/>
  <c r="T97" i="68"/>
  <c r="T98" i="68" s="1"/>
  <c r="T99" i="68" s="1"/>
  <c r="T100" i="68" s="1"/>
  <c r="T101" i="68" s="1"/>
  <c r="T102" i="68" s="1"/>
  <c r="T103" i="68" s="1"/>
  <c r="T104" i="68" s="1"/>
  <c r="T105" i="68" s="1"/>
  <c r="T94" i="68"/>
  <c r="C787" i="52"/>
  <c r="Q787" i="52" s="1"/>
  <c r="S787" i="52" s="1"/>
  <c r="Q715" i="52"/>
  <c r="S715" i="52" s="1"/>
  <c r="F76" i="70"/>
  <c r="AU77" i="70"/>
  <c r="AW47" i="70"/>
  <c r="AU29" i="70"/>
  <c r="H28" i="70"/>
  <c r="R40" i="70"/>
  <c r="BG41" i="70"/>
  <c r="U43" i="70"/>
  <c r="BJ44" i="70"/>
  <c r="BL38" i="70"/>
  <c r="W37" i="70"/>
  <c r="G13" i="70"/>
  <c r="AT14" i="70"/>
  <c r="BB42" i="70"/>
  <c r="M41" i="70"/>
  <c r="BD42" i="70"/>
  <c r="X39" i="70"/>
  <c r="BM40" i="70"/>
  <c r="AX75" i="70"/>
  <c r="I74" i="70"/>
  <c r="D12" i="70"/>
  <c r="AQ13" i="70"/>
  <c r="BE41" i="70"/>
  <c r="P40" i="70"/>
  <c r="H76" i="70"/>
  <c r="AW77" i="70"/>
  <c r="BP41" i="70"/>
  <c r="AA40" i="70"/>
  <c r="Y40" i="70"/>
  <c r="BN41" i="70"/>
  <c r="AY75" i="70"/>
  <c r="J74" i="70"/>
  <c r="AZ75" i="70"/>
  <c r="K74" i="70"/>
  <c r="Q42" i="70"/>
  <c r="BF43" i="70"/>
  <c r="D29" i="70"/>
  <c r="AQ30" i="70"/>
  <c r="AV43" i="70"/>
  <c r="G42" i="70"/>
  <c r="AT75" i="70"/>
  <c r="E74" i="70"/>
  <c r="AS75" i="70"/>
  <c r="D74" i="70"/>
  <c r="D41" i="70"/>
  <c r="AS42" i="70"/>
  <c r="J41" i="70"/>
  <c r="AY42" i="70"/>
  <c r="AT42" i="70"/>
  <c r="E41" i="70"/>
  <c r="G26" i="70"/>
  <c r="AT27" i="70"/>
  <c r="F40" i="70"/>
  <c r="AU41" i="70"/>
  <c r="BK49" i="70"/>
  <c r="E854" i="52"/>
  <c r="E849" i="52"/>
  <c r="F441" i="52" l="1"/>
  <c r="F513" i="52" s="1"/>
  <c r="F585" i="52" s="1"/>
  <c r="F657" i="52" s="1"/>
  <c r="F729" i="52" s="1"/>
  <c r="F801" i="52" s="1"/>
  <c r="F371" i="52"/>
  <c r="F443" i="52" s="1"/>
  <c r="F515" i="52" s="1"/>
  <c r="F587" i="52" s="1"/>
  <c r="F659" i="52" s="1"/>
  <c r="F731" i="52" s="1"/>
  <c r="F803" i="52" s="1"/>
  <c r="H607" i="66"/>
  <c r="I618" i="66" s="1"/>
  <c r="H38" i="70"/>
  <c r="I40" i="70"/>
  <c r="AX41" i="70"/>
  <c r="BA78" i="70"/>
  <c r="L77" i="70"/>
  <c r="AR16" i="70"/>
  <c r="E15" i="70"/>
  <c r="AS14" i="70"/>
  <c r="F13" i="70"/>
  <c r="BA43" i="70"/>
  <c r="L42" i="70"/>
  <c r="D727" i="52"/>
  <c r="D799" i="52" s="1"/>
  <c r="Q799" i="52" s="1"/>
  <c r="S799" i="52" s="1"/>
  <c r="N43" i="70"/>
  <c r="BC44" i="70"/>
  <c r="Z39" i="70"/>
  <c r="BO40" i="70"/>
  <c r="BI42" i="70"/>
  <c r="T41" i="70"/>
  <c r="AZ43" i="70"/>
  <c r="K42" i="70"/>
  <c r="AS30" i="70"/>
  <c r="F29" i="70"/>
  <c r="E27" i="70"/>
  <c r="AR28" i="70"/>
  <c r="BH40" i="70"/>
  <c r="S39" i="70"/>
  <c r="Q510" i="52"/>
  <c r="S510" i="52" s="1"/>
  <c r="H41" i="70"/>
  <c r="M29" i="66"/>
  <c r="F37" i="70" s="1"/>
  <c r="E29" i="66"/>
  <c r="M28" i="66" s="1"/>
  <c r="C602" i="52"/>
  <c r="I611" i="66"/>
  <c r="I629" i="66"/>
  <c r="I615" i="66"/>
  <c r="I620" i="66"/>
  <c r="I616" i="66"/>
  <c r="I624" i="66"/>
  <c r="I606" i="66"/>
  <c r="I630" i="66"/>
  <c r="I613" i="66"/>
  <c r="I628" i="66"/>
  <c r="I621" i="66"/>
  <c r="I633" i="66"/>
  <c r="I604" i="66"/>
  <c r="I625" i="66"/>
  <c r="I619" i="66"/>
  <c r="I623" i="66"/>
  <c r="I631" i="66"/>
  <c r="I609" i="66"/>
  <c r="I608" i="66"/>
  <c r="I617" i="66"/>
  <c r="I626" i="66"/>
  <c r="I607" i="66"/>
  <c r="I605" i="66"/>
  <c r="I632" i="66"/>
  <c r="I612" i="66"/>
  <c r="I622" i="66"/>
  <c r="M604" i="66"/>
  <c r="I627" i="66"/>
  <c r="I614" i="66"/>
  <c r="H44" i="70"/>
  <c r="O39" i="70"/>
  <c r="C800" i="52"/>
  <c r="Q800" i="52" s="1"/>
  <c r="S800" i="52" s="1"/>
  <c r="V47" i="70"/>
  <c r="Q705" i="52"/>
  <c r="S705" i="52" s="1"/>
  <c r="Q535" i="52"/>
  <c r="S535" i="52" s="1"/>
  <c r="C733" i="52"/>
  <c r="Q661" i="52"/>
  <c r="S661" i="52" s="1"/>
  <c r="C627" i="52"/>
  <c r="C699" i="52" s="1"/>
  <c r="H46" i="70"/>
  <c r="H45" i="70"/>
  <c r="V38" i="70"/>
  <c r="V48" i="70"/>
  <c r="C609" i="52"/>
  <c r="Q537" i="52"/>
  <c r="S537" i="52" s="1"/>
  <c r="V45" i="70"/>
  <c r="C679" i="52"/>
  <c r="Q607" i="52"/>
  <c r="S607" i="52" s="1"/>
  <c r="Q488" i="52"/>
  <c r="S488" i="52" s="1"/>
  <c r="C560" i="52"/>
  <c r="D702" i="52"/>
  <c r="Q630" i="52"/>
  <c r="S630" i="52" s="1"/>
  <c r="H40" i="70"/>
  <c r="Q575" i="52"/>
  <c r="S575" i="52" s="1"/>
  <c r="D647" i="52"/>
  <c r="C624" i="52"/>
  <c r="Q552" i="52"/>
  <c r="S552" i="52" s="1"/>
  <c r="Q657" i="52"/>
  <c r="S657" i="52" s="1"/>
  <c r="C729" i="52"/>
  <c r="C690" i="52"/>
  <c r="Q618" i="52"/>
  <c r="S618" i="52" s="1"/>
  <c r="C660" i="52"/>
  <c r="Q588" i="52"/>
  <c r="S588" i="52" s="1"/>
  <c r="D763" i="52"/>
  <c r="Q763" i="52" s="1"/>
  <c r="S763" i="52" s="1"/>
  <c r="Q691" i="52"/>
  <c r="S691" i="52" s="1"/>
  <c r="Q563" i="52"/>
  <c r="S563" i="52" s="1"/>
  <c r="C635" i="52"/>
  <c r="Q481" i="52"/>
  <c r="S481" i="52" s="1"/>
  <c r="C553" i="52"/>
  <c r="C637" i="52"/>
  <c r="Q565" i="52"/>
  <c r="S565" i="52" s="1"/>
  <c r="C648" i="52"/>
  <c r="Q576" i="52"/>
  <c r="S576" i="52" s="1"/>
  <c r="C710" i="52"/>
  <c r="Q638" i="52"/>
  <c r="S638" i="52" s="1"/>
  <c r="H43" i="70"/>
  <c r="D712" i="52"/>
  <c r="Q640" i="52"/>
  <c r="S640" i="52" s="1"/>
  <c r="C793" i="52"/>
  <c r="Q793" i="52" s="1"/>
  <c r="S793" i="52" s="1"/>
  <c r="Q721" i="52"/>
  <c r="S721" i="52" s="1"/>
  <c r="C708" i="52"/>
  <c r="Q636" i="52"/>
  <c r="S636" i="52" s="1"/>
  <c r="Q613" i="52"/>
  <c r="S613" i="52" s="1"/>
  <c r="D685" i="52"/>
  <c r="O40" i="70"/>
  <c r="Q686" i="52"/>
  <c r="S686" i="52" s="1"/>
  <c r="D758" i="52"/>
  <c r="Q758" i="52" s="1"/>
  <c r="S758" i="52" s="1"/>
  <c r="Q634" i="52"/>
  <c r="S634" i="52" s="1"/>
  <c r="C706" i="52"/>
  <c r="H39" i="70"/>
  <c r="C689" i="52"/>
  <c r="Q617" i="52"/>
  <c r="S617" i="52" s="1"/>
  <c r="H42" i="70"/>
  <c r="V46" i="70"/>
  <c r="O38" i="70"/>
  <c r="V39" i="70"/>
  <c r="Q777" i="52"/>
  <c r="S777" i="52" s="1"/>
  <c r="D730" i="52"/>
  <c r="Q658" i="52"/>
  <c r="S658" i="52" s="1"/>
  <c r="Q466" i="52"/>
  <c r="S466" i="52" s="1"/>
  <c r="C538" i="52"/>
  <c r="D587" i="52"/>
  <c r="Q515" i="52"/>
  <c r="S515" i="52" s="1"/>
  <c r="C615" i="52"/>
  <c r="Q543" i="52"/>
  <c r="S543" i="52" s="1"/>
  <c r="C674" i="52"/>
  <c r="Q602" i="52"/>
  <c r="S602" i="52" s="1"/>
  <c r="Q620" i="52"/>
  <c r="S620" i="52" s="1"/>
  <c r="D692" i="52"/>
  <c r="C628" i="52"/>
  <c r="Q556" i="52"/>
  <c r="S556" i="52" s="1"/>
  <c r="D534" i="52"/>
  <c r="Q462" i="52"/>
  <c r="S462" i="52" s="1"/>
  <c r="Q646" i="52"/>
  <c r="S646" i="52" s="1"/>
  <c r="C718" i="52"/>
  <c r="Q464" i="52"/>
  <c r="S464" i="52" s="1"/>
  <c r="C536" i="52"/>
  <c r="C642" i="52"/>
  <c r="Q570" i="52"/>
  <c r="S570" i="52" s="1"/>
  <c r="Q532" i="52"/>
  <c r="S532" i="52" s="1"/>
  <c r="C604" i="52"/>
  <c r="D653" i="52"/>
  <c r="Q581" i="52"/>
  <c r="S581" i="52" s="1"/>
  <c r="D675" i="52"/>
  <c r="Q603" i="52"/>
  <c r="S603" i="52" s="1"/>
  <c r="Q723" i="52"/>
  <c r="S723" i="52" s="1"/>
  <c r="C795" i="52"/>
  <c r="Q795" i="52" s="1"/>
  <c r="S795" i="52" s="1"/>
  <c r="Q467" i="52"/>
  <c r="S467" i="52" s="1"/>
  <c r="C539" i="52"/>
  <c r="C803" i="52"/>
  <c r="Q582" i="52"/>
  <c r="S582" i="52" s="1"/>
  <c r="C654" i="52"/>
  <c r="C557" i="52"/>
  <c r="Q485" i="52"/>
  <c r="S485" i="52" s="1"/>
  <c r="D716" i="52"/>
  <c r="Q644" i="52"/>
  <c r="S644" i="52" s="1"/>
  <c r="C621" i="52"/>
  <c r="Q549" i="52"/>
  <c r="S549" i="52" s="1"/>
  <c r="C550" i="52"/>
  <c r="Q478" i="52"/>
  <c r="S478" i="52" s="1"/>
  <c r="D650" i="52"/>
  <c r="Q578" i="52"/>
  <c r="S578" i="52" s="1"/>
  <c r="Q645" i="52"/>
  <c r="S645" i="52" s="1"/>
  <c r="D717" i="52"/>
  <c r="C616" i="52"/>
  <c r="Q544" i="52"/>
  <c r="S544" i="52" s="1"/>
  <c r="C612" i="52"/>
  <c r="Q540" i="52"/>
  <c r="S540" i="52" s="1"/>
  <c r="D623" i="52"/>
  <c r="Q551" i="52"/>
  <c r="S551" i="52" s="1"/>
  <c r="C567" i="52"/>
  <c r="Q495" i="52"/>
  <c r="S495" i="52" s="1"/>
  <c r="H77" i="70"/>
  <c r="AW78" i="70"/>
  <c r="BL39" i="70"/>
  <c r="W38" i="70"/>
  <c r="AW48" i="70"/>
  <c r="H47" i="70"/>
  <c r="G14" i="70"/>
  <c r="AT15" i="70"/>
  <c r="BN42" i="70"/>
  <c r="Y41" i="70"/>
  <c r="BB43" i="70"/>
  <c r="M42" i="70"/>
  <c r="BG42" i="70"/>
  <c r="R41" i="70"/>
  <c r="F77" i="70"/>
  <c r="AU78" i="70"/>
  <c r="AS43" i="70"/>
  <c r="D42" i="70"/>
  <c r="P41" i="70"/>
  <c r="BE42" i="70"/>
  <c r="BJ45" i="70"/>
  <c r="U44" i="70"/>
  <c r="AQ31" i="70"/>
  <c r="D30" i="70"/>
  <c r="BK50" i="70"/>
  <c r="J75" i="70"/>
  <c r="AY76" i="70"/>
  <c r="AQ14" i="70"/>
  <c r="D13" i="70"/>
  <c r="AT28" i="70"/>
  <c r="G27" i="70"/>
  <c r="BP42" i="70"/>
  <c r="AA41" i="70"/>
  <c r="H29" i="70"/>
  <c r="AU30" i="70"/>
  <c r="AZ76" i="70"/>
  <c r="K75" i="70"/>
  <c r="X40" i="70"/>
  <c r="BM41" i="70"/>
  <c r="F41" i="70"/>
  <c r="AU42" i="70"/>
  <c r="BD43" i="70"/>
  <c r="AS76" i="70"/>
  <c r="D75" i="70"/>
  <c r="E75" i="70"/>
  <c r="AT76" i="70"/>
  <c r="AV44" i="70"/>
  <c r="G43" i="70"/>
  <c r="E42" i="70"/>
  <c r="AT43" i="70"/>
  <c r="BF44" i="70"/>
  <c r="Q43" i="70"/>
  <c r="J42" i="70"/>
  <c r="AY43" i="70"/>
  <c r="V41" i="70"/>
  <c r="AX76" i="70"/>
  <c r="I75" i="70"/>
  <c r="I610" i="66" l="1"/>
  <c r="V44" i="70"/>
  <c r="O41" i="70"/>
  <c r="V42" i="70"/>
  <c r="O42" i="70"/>
  <c r="Q727" i="52"/>
  <c r="S727" i="52" s="1"/>
  <c r="V49" i="70"/>
  <c r="Z40" i="70"/>
  <c r="BO41" i="70"/>
  <c r="BA44" i="70"/>
  <c r="L43" i="70"/>
  <c r="V43" i="70"/>
  <c r="BH41" i="70"/>
  <c r="S40" i="70"/>
  <c r="AR29" i="70"/>
  <c r="E28" i="70"/>
  <c r="AS15" i="70"/>
  <c r="F14" i="70"/>
  <c r="N44" i="70"/>
  <c r="BC45" i="70"/>
  <c r="AR17" i="70"/>
  <c r="E16" i="70"/>
  <c r="AS31" i="70"/>
  <c r="F30" i="70"/>
  <c r="L78" i="70"/>
  <c r="BA79" i="70"/>
  <c r="K43" i="70"/>
  <c r="AZ44" i="70"/>
  <c r="I41" i="70"/>
  <c r="AX42" i="70"/>
  <c r="BI43" i="70"/>
  <c r="T42" i="70"/>
  <c r="V40" i="70"/>
  <c r="S29" i="66"/>
  <c r="E37" i="70"/>
  <c r="R34" i="66"/>
  <c r="R29" i="66"/>
  <c r="Q627" i="52"/>
  <c r="S627" i="52" s="1"/>
  <c r="Q733" i="52"/>
  <c r="S733" i="52" s="1"/>
  <c r="C805" i="52"/>
  <c r="Q805" i="52" s="1"/>
  <c r="S805" i="52" s="1"/>
  <c r="C681" i="52"/>
  <c r="Q609" i="52"/>
  <c r="S609" i="52" s="1"/>
  <c r="C632" i="52"/>
  <c r="Q560" i="52"/>
  <c r="S560" i="52" s="1"/>
  <c r="Q699" i="52"/>
  <c r="S699" i="52" s="1"/>
  <c r="C771" i="52"/>
  <c r="Q771" i="52" s="1"/>
  <c r="S771" i="52" s="1"/>
  <c r="C751" i="52"/>
  <c r="Q751" i="52" s="1"/>
  <c r="S751" i="52" s="1"/>
  <c r="Q679" i="52"/>
  <c r="S679" i="52" s="1"/>
  <c r="Q660" i="52"/>
  <c r="S660" i="52" s="1"/>
  <c r="C732" i="52"/>
  <c r="C762" i="52"/>
  <c r="Q762" i="52" s="1"/>
  <c r="S762" i="52" s="1"/>
  <c r="Q690" i="52"/>
  <c r="S690" i="52" s="1"/>
  <c r="C801" i="52"/>
  <c r="Q801" i="52" s="1"/>
  <c r="S801" i="52" s="1"/>
  <c r="Q729" i="52"/>
  <c r="S729" i="52" s="1"/>
  <c r="C696" i="52"/>
  <c r="Q624" i="52"/>
  <c r="S624" i="52" s="1"/>
  <c r="Q647" i="52"/>
  <c r="S647" i="52" s="1"/>
  <c r="D719" i="52"/>
  <c r="D774" i="52"/>
  <c r="Q774" i="52" s="1"/>
  <c r="S774" i="52" s="1"/>
  <c r="Q702" i="52"/>
  <c r="S702" i="52" s="1"/>
  <c r="D784" i="52"/>
  <c r="Q784" i="52" s="1"/>
  <c r="S784" i="52" s="1"/>
  <c r="Q712" i="52"/>
  <c r="S712" i="52" s="1"/>
  <c r="C782" i="52"/>
  <c r="Q782" i="52" s="1"/>
  <c r="S782" i="52" s="1"/>
  <c r="Q710" i="52"/>
  <c r="S710" i="52" s="1"/>
  <c r="Q538" i="52"/>
  <c r="S538" i="52" s="1"/>
  <c r="C610" i="52"/>
  <c r="C720" i="52"/>
  <c r="Q648" i="52"/>
  <c r="S648" i="52" s="1"/>
  <c r="C709" i="52"/>
  <c r="Q637" i="52"/>
  <c r="S637" i="52" s="1"/>
  <c r="D757" i="52"/>
  <c r="Q757" i="52" s="1"/>
  <c r="S757" i="52" s="1"/>
  <c r="Q685" i="52"/>
  <c r="S685" i="52" s="1"/>
  <c r="C625" i="52"/>
  <c r="Q553" i="52"/>
  <c r="S553" i="52" s="1"/>
  <c r="Q706" i="52"/>
  <c r="S706" i="52" s="1"/>
  <c r="C778" i="52"/>
  <c r="Q778" i="52" s="1"/>
  <c r="S778" i="52" s="1"/>
  <c r="C707" i="52"/>
  <c r="Q635" i="52"/>
  <c r="S635" i="52" s="1"/>
  <c r="D802" i="52"/>
  <c r="Q802" i="52" s="1"/>
  <c r="S802" i="52" s="1"/>
  <c r="Q730" i="52"/>
  <c r="S730" i="52" s="1"/>
  <c r="Q708" i="52"/>
  <c r="S708" i="52" s="1"/>
  <c r="C780" i="52"/>
  <c r="Q780" i="52" s="1"/>
  <c r="S780" i="52" s="1"/>
  <c r="Q689" i="52"/>
  <c r="S689" i="52" s="1"/>
  <c r="C761" i="52"/>
  <c r="Q761" i="52" s="1"/>
  <c r="S761" i="52" s="1"/>
  <c r="D695" i="52"/>
  <c r="Q623" i="52"/>
  <c r="S623" i="52" s="1"/>
  <c r="D764" i="52"/>
  <c r="Q764" i="52" s="1"/>
  <c r="S764" i="52" s="1"/>
  <c r="Q692" i="52"/>
  <c r="S692" i="52" s="1"/>
  <c r="C639" i="52"/>
  <c r="Q567" i="52"/>
  <c r="S567" i="52" s="1"/>
  <c r="Q621" i="52"/>
  <c r="S621" i="52" s="1"/>
  <c r="C693" i="52"/>
  <c r="C688" i="52"/>
  <c r="Q616" i="52"/>
  <c r="S616" i="52" s="1"/>
  <c r="C608" i="52"/>
  <c r="Q536" i="52"/>
  <c r="S536" i="52" s="1"/>
  <c r="Q717" i="52"/>
  <c r="S717" i="52" s="1"/>
  <c r="D789" i="52"/>
  <c r="Q789" i="52" s="1"/>
  <c r="S789" i="52" s="1"/>
  <c r="C746" i="52"/>
  <c r="Q746" i="52" s="1"/>
  <c r="S746" i="52" s="1"/>
  <c r="Q674" i="52"/>
  <c r="S674" i="52" s="1"/>
  <c r="C714" i="52"/>
  <c r="Q642" i="52"/>
  <c r="S642" i="52" s="1"/>
  <c r="C790" i="52"/>
  <c r="Q790" i="52" s="1"/>
  <c r="S790" i="52" s="1"/>
  <c r="Q718" i="52"/>
  <c r="S718" i="52" s="1"/>
  <c r="C700" i="52"/>
  <c r="Q628" i="52"/>
  <c r="S628" i="52" s="1"/>
  <c r="C687" i="52"/>
  <c r="Q615" i="52"/>
  <c r="S615" i="52" s="1"/>
  <c r="C611" i="52"/>
  <c r="Q539" i="52"/>
  <c r="S539" i="52" s="1"/>
  <c r="D725" i="52"/>
  <c r="Q653" i="52"/>
  <c r="S653" i="52" s="1"/>
  <c r="Q612" i="52"/>
  <c r="S612" i="52" s="1"/>
  <c r="C684" i="52"/>
  <c r="Q654" i="52"/>
  <c r="S654" i="52" s="1"/>
  <c r="C726" i="52"/>
  <c r="D722" i="52"/>
  <c r="Q650" i="52"/>
  <c r="S650" i="52" s="1"/>
  <c r="Q675" i="52"/>
  <c r="S675" i="52" s="1"/>
  <c r="D747" i="52"/>
  <c r="Q747" i="52" s="1"/>
  <c r="S747" i="52" s="1"/>
  <c r="C676" i="52"/>
  <c r="Q604" i="52"/>
  <c r="S604" i="52" s="1"/>
  <c r="D788" i="52"/>
  <c r="Q788" i="52" s="1"/>
  <c r="S788" i="52" s="1"/>
  <c r="Q716" i="52"/>
  <c r="S716" i="52" s="1"/>
  <c r="Q557" i="52"/>
  <c r="S557" i="52" s="1"/>
  <c r="C629" i="52"/>
  <c r="Q550" i="52"/>
  <c r="S550" i="52" s="1"/>
  <c r="C622" i="52"/>
  <c r="D606" i="52"/>
  <c r="Q534" i="52"/>
  <c r="S534" i="52" s="1"/>
  <c r="D659" i="52"/>
  <c r="Q587" i="52"/>
  <c r="AA42" i="70"/>
  <c r="BP43" i="70"/>
  <c r="BD44" i="70"/>
  <c r="O43" i="70"/>
  <c r="BJ46" i="70"/>
  <c r="U45" i="70"/>
  <c r="BE43" i="70"/>
  <c r="P42" i="70"/>
  <c r="BN43" i="70"/>
  <c r="Y42" i="70"/>
  <c r="AY77" i="70"/>
  <c r="J76" i="70"/>
  <c r="AW79" i="70"/>
  <c r="H78" i="70"/>
  <c r="G28" i="70"/>
  <c r="AT29" i="70"/>
  <c r="AQ15" i="70"/>
  <c r="D14" i="70"/>
  <c r="F42" i="70"/>
  <c r="AU43" i="70"/>
  <c r="D43" i="70"/>
  <c r="AS44" i="70"/>
  <c r="AV45" i="70"/>
  <c r="G44" i="70"/>
  <c r="AZ77" i="70"/>
  <c r="K76" i="70"/>
  <c r="AT44" i="70"/>
  <c r="E43" i="70"/>
  <c r="BM42" i="70"/>
  <c r="X41" i="70"/>
  <c r="H48" i="70"/>
  <c r="AW49" i="70"/>
  <c r="AU79" i="70"/>
  <c r="F78" i="70"/>
  <c r="BL40" i="70"/>
  <c r="W39" i="70"/>
  <c r="E76" i="70"/>
  <c r="AT77" i="70"/>
  <c r="AX77" i="70"/>
  <c r="I76" i="70"/>
  <c r="AY44" i="70"/>
  <c r="J43" i="70"/>
  <c r="AT16" i="70"/>
  <c r="G15" i="70"/>
  <c r="Q44" i="70"/>
  <c r="BF45" i="70"/>
  <c r="V50" i="70"/>
  <c r="BK51" i="70"/>
  <c r="BG43" i="70"/>
  <c r="R42" i="70"/>
  <c r="H30" i="70"/>
  <c r="AU31" i="70"/>
  <c r="AS77" i="70"/>
  <c r="D76" i="70"/>
  <c r="D31" i="70"/>
  <c r="AQ32" i="70"/>
  <c r="D32" i="70" s="1"/>
  <c r="BB44" i="70"/>
  <c r="M43" i="70"/>
  <c r="S587" i="52" l="1"/>
  <c r="AS32" i="70"/>
  <c r="F32" i="70" s="1"/>
  <c r="F31" i="70"/>
  <c r="BC46" i="70"/>
  <c r="N45" i="70"/>
  <c r="AS16" i="70"/>
  <c r="F15" i="70"/>
  <c r="T43" i="70"/>
  <c r="BI44" i="70"/>
  <c r="AR30" i="70"/>
  <c r="E29" i="70"/>
  <c r="AX43" i="70"/>
  <c r="I42" i="70"/>
  <c r="S41" i="70"/>
  <c r="BH42" i="70"/>
  <c r="E17" i="70"/>
  <c r="AR18" i="70"/>
  <c r="E18" i="70" s="1"/>
  <c r="AZ45" i="70"/>
  <c r="K44" i="70"/>
  <c r="BA80" i="70"/>
  <c r="L80" i="70" s="1"/>
  <c r="L79" i="70"/>
  <c r="BA45" i="70"/>
  <c r="L44" i="70"/>
  <c r="BO42" i="70"/>
  <c r="Z41" i="70"/>
  <c r="T34" i="66"/>
  <c r="X34" i="66" s="1"/>
  <c r="F34" i="66" s="1"/>
  <c r="R35" i="66"/>
  <c r="T35" i="66" s="1"/>
  <c r="V35" i="66" s="1"/>
  <c r="Q681" i="52"/>
  <c r="S681" i="52" s="1"/>
  <c r="C753" i="52"/>
  <c r="Q753" i="52" s="1"/>
  <c r="S753" i="52" s="1"/>
  <c r="C704" i="52"/>
  <c r="Q632" i="52"/>
  <c r="S632" i="52" s="1"/>
  <c r="D791" i="52"/>
  <c r="Q791" i="52" s="1"/>
  <c r="S791" i="52" s="1"/>
  <c r="Q719" i="52"/>
  <c r="S719" i="52" s="1"/>
  <c r="Q696" i="52"/>
  <c r="S696" i="52" s="1"/>
  <c r="C768" i="52"/>
  <c r="Q768" i="52" s="1"/>
  <c r="S768" i="52" s="1"/>
  <c r="C804" i="52"/>
  <c r="Q804" i="52" s="1"/>
  <c r="S804" i="52" s="1"/>
  <c r="Q732" i="52"/>
  <c r="S732" i="52" s="1"/>
  <c r="Q625" i="52"/>
  <c r="S625" i="52" s="1"/>
  <c r="C697" i="52"/>
  <c r="Q709" i="52"/>
  <c r="S709" i="52" s="1"/>
  <c r="C781" i="52"/>
  <c r="Q781" i="52" s="1"/>
  <c r="S781" i="52" s="1"/>
  <c r="C792" i="52"/>
  <c r="Q792" i="52" s="1"/>
  <c r="S792" i="52" s="1"/>
  <c r="Q720" i="52"/>
  <c r="S720" i="52" s="1"/>
  <c r="C682" i="52"/>
  <c r="Q610" i="52"/>
  <c r="S610" i="52" s="1"/>
  <c r="Q707" i="52"/>
  <c r="S707" i="52" s="1"/>
  <c r="C779" i="52"/>
  <c r="Q779" i="52" s="1"/>
  <c r="S779" i="52" s="1"/>
  <c r="C760" i="52"/>
  <c r="Q760" i="52" s="1"/>
  <c r="S760" i="52" s="1"/>
  <c r="Q688" i="52"/>
  <c r="S688" i="52" s="1"/>
  <c r="C759" i="52"/>
  <c r="Q759" i="52" s="1"/>
  <c r="S759" i="52" s="1"/>
  <c r="Q687" i="52"/>
  <c r="S687" i="52" s="1"/>
  <c r="Q693" i="52"/>
  <c r="S693" i="52" s="1"/>
  <c r="C765" i="52"/>
  <c r="Q765" i="52" s="1"/>
  <c r="S765" i="52" s="1"/>
  <c r="C772" i="52"/>
  <c r="Q772" i="52" s="1"/>
  <c r="S772" i="52" s="1"/>
  <c r="Q700" i="52"/>
  <c r="S700" i="52" s="1"/>
  <c r="C711" i="52"/>
  <c r="Q639" i="52"/>
  <c r="S639" i="52" s="1"/>
  <c r="Q629" i="52"/>
  <c r="S629" i="52" s="1"/>
  <c r="C701" i="52"/>
  <c r="Q611" i="52"/>
  <c r="S611" i="52" s="1"/>
  <c r="C683" i="52"/>
  <c r="Q608" i="52"/>
  <c r="S608" i="52" s="1"/>
  <c r="C680" i="52"/>
  <c r="C798" i="52"/>
  <c r="Q798" i="52" s="1"/>
  <c r="S798" i="52" s="1"/>
  <c r="Q726" i="52"/>
  <c r="S726" i="52" s="1"/>
  <c r="Q676" i="52"/>
  <c r="S676" i="52" s="1"/>
  <c r="C748" i="52"/>
  <c r="Q748" i="52" s="1"/>
  <c r="S748" i="52" s="1"/>
  <c r="D731" i="52"/>
  <c r="Q659" i="52"/>
  <c r="S659" i="52" s="1"/>
  <c r="C756" i="52"/>
  <c r="Q756" i="52" s="1"/>
  <c r="S756" i="52" s="1"/>
  <c r="Q684" i="52"/>
  <c r="S684" i="52" s="1"/>
  <c r="C786" i="52"/>
  <c r="Q786" i="52" s="1"/>
  <c r="S786" i="52" s="1"/>
  <c r="Q714" i="52"/>
  <c r="S714" i="52" s="1"/>
  <c r="D678" i="52"/>
  <c r="Q606" i="52"/>
  <c r="S606" i="52" s="1"/>
  <c r="D797" i="52"/>
  <c r="Q797" i="52" s="1"/>
  <c r="S797" i="52" s="1"/>
  <c r="Q725" i="52"/>
  <c r="S725" i="52" s="1"/>
  <c r="D794" i="52"/>
  <c r="Q794" i="52" s="1"/>
  <c r="S794" i="52" s="1"/>
  <c r="Q722" i="52"/>
  <c r="S722" i="52" s="1"/>
  <c r="Q622" i="52"/>
  <c r="S622" i="52" s="1"/>
  <c r="C694" i="52"/>
  <c r="D767" i="52"/>
  <c r="Q767" i="52" s="1"/>
  <c r="S767" i="52" s="1"/>
  <c r="Q695" i="52"/>
  <c r="S695" i="52" s="1"/>
  <c r="V51" i="70"/>
  <c r="BK52" i="70"/>
  <c r="AU44" i="70"/>
  <c r="F43" i="70"/>
  <c r="G16" i="70"/>
  <c r="AT17" i="70"/>
  <c r="BE44" i="70"/>
  <c r="P43" i="70"/>
  <c r="I77" i="70"/>
  <c r="AX78" i="70"/>
  <c r="D15" i="70"/>
  <c r="AQ16" i="70"/>
  <c r="BD45" i="70"/>
  <c r="O44" i="70"/>
  <c r="R43" i="70"/>
  <c r="BG44" i="70"/>
  <c r="K77" i="70"/>
  <c r="AZ78" i="70"/>
  <c r="J77" i="70"/>
  <c r="AY78" i="70"/>
  <c r="AV46" i="70"/>
  <c r="G45" i="70"/>
  <c r="Y43" i="70"/>
  <c r="BN44" i="70"/>
  <c r="Q45" i="70"/>
  <c r="BF46" i="70"/>
  <c r="BL41" i="70"/>
  <c r="W40" i="70"/>
  <c r="BB45" i="70"/>
  <c r="M44" i="70"/>
  <c r="AU80" i="70"/>
  <c r="F80" i="70" s="1"/>
  <c r="F79" i="70"/>
  <c r="AW50" i="70"/>
  <c r="H49" i="70"/>
  <c r="U46" i="70"/>
  <c r="BJ47" i="70"/>
  <c r="AA43" i="70"/>
  <c r="BP44" i="70"/>
  <c r="AT78" i="70"/>
  <c r="E77" i="70"/>
  <c r="AS45" i="70"/>
  <c r="D44" i="70"/>
  <c r="G29" i="70"/>
  <c r="AT30" i="70"/>
  <c r="D77" i="70"/>
  <c r="AS78" i="70"/>
  <c r="AY45" i="70"/>
  <c r="J44" i="70"/>
  <c r="X42" i="70"/>
  <c r="BM43" i="70"/>
  <c r="H31" i="70"/>
  <c r="AU32" i="70"/>
  <c r="H32" i="70" s="1"/>
  <c r="E44" i="70"/>
  <c r="AT45" i="70"/>
  <c r="H79" i="70"/>
  <c r="AW80" i="70"/>
  <c r="H80" i="70" s="1"/>
  <c r="AR31" i="70" l="1"/>
  <c r="E30" i="70"/>
  <c r="BH43" i="70"/>
  <c r="S42" i="70"/>
  <c r="T44" i="70"/>
  <c r="BI45" i="70"/>
  <c r="Z42" i="70"/>
  <c r="BO43" i="70"/>
  <c r="BA46" i="70"/>
  <c r="L45" i="70"/>
  <c r="F16" i="70"/>
  <c r="AS17" i="70"/>
  <c r="N46" i="70"/>
  <c r="BC47" i="70"/>
  <c r="AX44" i="70"/>
  <c r="I43" i="70"/>
  <c r="AZ46" i="70"/>
  <c r="K45" i="70"/>
  <c r="Y34" i="66"/>
  <c r="H37" i="70"/>
  <c r="R36" i="66"/>
  <c r="X35" i="66"/>
  <c r="F35" i="66" s="1"/>
  <c r="Z34" i="66"/>
  <c r="M34" i="66" s="1"/>
  <c r="V34" i="66"/>
  <c r="C776" i="52"/>
  <c r="Q776" i="52" s="1"/>
  <c r="S776" i="52" s="1"/>
  <c r="Q704" i="52"/>
  <c r="S704" i="52" s="1"/>
  <c r="Q682" i="52"/>
  <c r="S682" i="52" s="1"/>
  <c r="C754" i="52"/>
  <c r="Q754" i="52" s="1"/>
  <c r="S754" i="52" s="1"/>
  <c r="Q697" i="52"/>
  <c r="S697" i="52" s="1"/>
  <c r="C769" i="52"/>
  <c r="Q769" i="52" s="1"/>
  <c r="S769" i="52" s="1"/>
  <c r="Q680" i="52"/>
  <c r="S680" i="52" s="1"/>
  <c r="C752" i="52"/>
  <c r="Q752" i="52" s="1"/>
  <c r="S752" i="52" s="1"/>
  <c r="C773" i="52"/>
  <c r="Q773" i="52" s="1"/>
  <c r="S773" i="52" s="1"/>
  <c r="Q701" i="52"/>
  <c r="S701" i="52" s="1"/>
  <c r="D750" i="52"/>
  <c r="Q750" i="52" s="1"/>
  <c r="S750" i="52" s="1"/>
  <c r="Q678" i="52"/>
  <c r="S678" i="52" s="1"/>
  <c r="D803" i="52"/>
  <c r="Q803" i="52" s="1"/>
  <c r="S803" i="52" s="1"/>
  <c r="Q731" i="52"/>
  <c r="C755" i="52"/>
  <c r="Q755" i="52" s="1"/>
  <c r="S755" i="52" s="1"/>
  <c r="Q683" i="52"/>
  <c r="S683" i="52" s="1"/>
  <c r="C783" i="52"/>
  <c r="Q783" i="52" s="1"/>
  <c r="S783" i="52" s="1"/>
  <c r="Q711" i="52"/>
  <c r="S711" i="52" s="1"/>
  <c r="Q694" i="52"/>
  <c r="S694" i="52" s="1"/>
  <c r="C766" i="52"/>
  <c r="Q766" i="52" s="1"/>
  <c r="S766" i="52" s="1"/>
  <c r="U47" i="70"/>
  <c r="BJ48" i="70"/>
  <c r="G46" i="70"/>
  <c r="AV47" i="70"/>
  <c r="G17" i="70"/>
  <c r="AT18" i="70"/>
  <c r="G18" i="70" s="1"/>
  <c r="AS79" i="70"/>
  <c r="D78" i="70"/>
  <c r="BM44" i="70"/>
  <c r="X43" i="70"/>
  <c r="BE45" i="70"/>
  <c r="P44" i="70"/>
  <c r="BD46" i="70"/>
  <c r="O45" i="70"/>
  <c r="AT46" i="70"/>
  <c r="E45" i="70"/>
  <c r="AQ17" i="70"/>
  <c r="D16" i="70"/>
  <c r="BK53" i="70"/>
  <c r="V52" i="70"/>
  <c r="I78" i="70"/>
  <c r="AX79" i="70"/>
  <c r="AZ79" i="70"/>
  <c r="K78" i="70"/>
  <c r="F44" i="70"/>
  <c r="AU45" i="70"/>
  <c r="M45" i="70"/>
  <c r="BB46" i="70"/>
  <c r="AY79" i="70"/>
  <c r="J78" i="70"/>
  <c r="H50" i="70"/>
  <c r="AW51" i="70"/>
  <c r="AT31" i="70"/>
  <c r="G30" i="70"/>
  <c r="BG45" i="70"/>
  <c r="R44" i="70"/>
  <c r="W41" i="70"/>
  <c r="BL42" i="70"/>
  <c r="BF47" i="70"/>
  <c r="Q46" i="70"/>
  <c r="E78" i="70"/>
  <c r="AT79" i="70"/>
  <c r="AY46" i="70"/>
  <c r="J45" i="70"/>
  <c r="AS46" i="70"/>
  <c r="D45" i="70"/>
  <c r="BP45" i="70"/>
  <c r="AA44" i="70"/>
  <c r="BN45" i="70"/>
  <c r="Y44" i="70"/>
  <c r="S731" i="52" l="1"/>
  <c r="I44" i="70"/>
  <c r="AX45" i="70"/>
  <c r="Z43" i="70"/>
  <c r="BO44" i="70"/>
  <c r="L46" i="70"/>
  <c r="BA47" i="70"/>
  <c r="T45" i="70"/>
  <c r="BI46" i="70"/>
  <c r="N47" i="70"/>
  <c r="BC48" i="70"/>
  <c r="F17" i="70"/>
  <c r="AS18" i="70"/>
  <c r="F18" i="70" s="1"/>
  <c r="BH44" i="70"/>
  <c r="S43" i="70"/>
  <c r="AZ47" i="70"/>
  <c r="K46" i="70"/>
  <c r="E31" i="70"/>
  <c r="AR32" i="70"/>
  <c r="E32" i="70" s="1"/>
  <c r="T36" i="66"/>
  <c r="O37" i="70"/>
  <c r="Y35" i="66"/>
  <c r="BE46" i="70"/>
  <c r="P45" i="70"/>
  <c r="F45" i="70"/>
  <c r="AU46" i="70"/>
  <c r="X44" i="70"/>
  <c r="BM45" i="70"/>
  <c r="AT32" i="70"/>
  <c r="G32" i="70" s="1"/>
  <c r="G31" i="70"/>
  <c r="AA45" i="70"/>
  <c r="BP46" i="70"/>
  <c r="BL43" i="70"/>
  <c r="W42" i="70"/>
  <c r="K79" i="70"/>
  <c r="AZ80" i="70"/>
  <c r="K80" i="70" s="1"/>
  <c r="AQ18" i="70"/>
  <c r="D18" i="70" s="1"/>
  <c r="D17" i="70"/>
  <c r="AT80" i="70"/>
  <c r="E80" i="70" s="1"/>
  <c r="E79" i="70"/>
  <c r="Q47" i="70"/>
  <c r="BF48" i="70"/>
  <c r="Y45" i="70"/>
  <c r="BN46" i="70"/>
  <c r="R45" i="70"/>
  <c r="BG46" i="70"/>
  <c r="V53" i="70"/>
  <c r="BK54" i="70"/>
  <c r="AS80" i="70"/>
  <c r="D80" i="70" s="1"/>
  <c r="D79" i="70"/>
  <c r="H51" i="70"/>
  <c r="AW52" i="70"/>
  <c r="U48" i="70"/>
  <c r="BJ49" i="70"/>
  <c r="BB47" i="70"/>
  <c r="M46" i="70"/>
  <c r="AX80" i="70"/>
  <c r="I80" i="70" s="1"/>
  <c r="I79" i="70"/>
  <c r="AV48" i="70"/>
  <c r="G47" i="70"/>
  <c r="D46" i="70"/>
  <c r="AS47" i="70"/>
  <c r="J79" i="70"/>
  <c r="AY80" i="70"/>
  <c r="J80" i="70" s="1"/>
  <c r="E46" i="70"/>
  <c r="AT47" i="70"/>
  <c r="J46" i="70"/>
  <c r="AY47" i="70"/>
  <c r="O46" i="70"/>
  <c r="BD47" i="70"/>
  <c r="S44" i="70" l="1"/>
  <c r="BH45" i="70"/>
  <c r="BA48" i="70"/>
  <c r="L47" i="70"/>
  <c r="N48" i="70"/>
  <c r="BC49" i="70"/>
  <c r="Z44" i="70"/>
  <c r="BO45" i="70"/>
  <c r="K47" i="70"/>
  <c r="AZ48" i="70"/>
  <c r="BI47" i="70"/>
  <c r="T46" i="70"/>
  <c r="AX46" i="70"/>
  <c r="I45" i="70"/>
  <c r="Z36" i="66"/>
  <c r="M36" i="66" s="1"/>
  <c r="V36" i="66"/>
  <c r="X36" i="66"/>
  <c r="F36" i="66" s="1"/>
  <c r="Q48" i="70"/>
  <c r="BF49" i="70"/>
  <c r="M47" i="70"/>
  <c r="BB48" i="70"/>
  <c r="BJ50" i="70"/>
  <c r="U49" i="70"/>
  <c r="X45" i="70"/>
  <c r="BM46" i="70"/>
  <c r="AU47" i="70"/>
  <c r="F46" i="70"/>
  <c r="BD48" i="70"/>
  <c r="O47" i="70"/>
  <c r="AY48" i="70"/>
  <c r="J47" i="70"/>
  <c r="H52" i="70"/>
  <c r="AW53" i="70"/>
  <c r="Y46" i="70"/>
  <c r="BN47" i="70"/>
  <c r="E47" i="70"/>
  <c r="AT48" i="70"/>
  <c r="V54" i="70"/>
  <c r="BK55" i="70"/>
  <c r="BG47" i="70"/>
  <c r="R46" i="70"/>
  <c r="BP47" i="70"/>
  <c r="AA46" i="70"/>
  <c r="AS48" i="70"/>
  <c r="D47" i="70"/>
  <c r="W43" i="70"/>
  <c r="BL44" i="70"/>
  <c r="G48" i="70"/>
  <c r="AV49" i="70"/>
  <c r="BE47" i="70"/>
  <c r="P46" i="70"/>
  <c r="K48" i="70" l="1"/>
  <c r="AZ49" i="70"/>
  <c r="BO46" i="70"/>
  <c r="Z45" i="70"/>
  <c r="AX47" i="70"/>
  <c r="I46" i="70"/>
  <c r="BI48" i="70"/>
  <c r="T47" i="70"/>
  <c r="BC50" i="70"/>
  <c r="N49" i="70"/>
  <c r="L48" i="70"/>
  <c r="BA49" i="70"/>
  <c r="S45" i="70"/>
  <c r="BH46" i="70"/>
  <c r="V37" i="70"/>
  <c r="Y36" i="66"/>
  <c r="BD49" i="70"/>
  <c r="O48" i="70"/>
  <c r="BE48" i="70"/>
  <c r="P47" i="70"/>
  <c r="F47" i="70"/>
  <c r="AU48" i="70"/>
  <c r="H53" i="70"/>
  <c r="AW54" i="70"/>
  <c r="BK56" i="70"/>
  <c r="V55" i="70"/>
  <c r="AV50" i="70"/>
  <c r="G49" i="70"/>
  <c r="U50" i="70"/>
  <c r="BJ51" i="70"/>
  <c r="W44" i="70"/>
  <c r="BL45" i="70"/>
  <c r="AT49" i="70"/>
  <c r="E48" i="70"/>
  <c r="BN48" i="70"/>
  <c r="Y47" i="70"/>
  <c r="BF50" i="70"/>
  <c r="Q49" i="70"/>
  <c r="BM47" i="70"/>
  <c r="X46" i="70"/>
  <c r="AS49" i="70"/>
  <c r="D48" i="70"/>
  <c r="BB49" i="70"/>
  <c r="M48" i="70"/>
  <c r="AA47" i="70"/>
  <c r="BP48" i="70"/>
  <c r="R47" i="70"/>
  <c r="BG48" i="70"/>
  <c r="J48" i="70"/>
  <c r="AY49" i="70"/>
  <c r="BH47" i="70" l="1"/>
  <c r="S46" i="70"/>
  <c r="Z46" i="70"/>
  <c r="BO47" i="70"/>
  <c r="N50" i="70"/>
  <c r="BC51" i="70"/>
  <c r="BI49" i="70"/>
  <c r="T48" i="70"/>
  <c r="I47" i="70"/>
  <c r="AX48" i="70"/>
  <c r="AZ50" i="70"/>
  <c r="K49" i="70"/>
  <c r="L49" i="70"/>
  <c r="BA50" i="70"/>
  <c r="BG49" i="70"/>
  <c r="R48" i="70"/>
  <c r="J49" i="70"/>
  <c r="AY50" i="70"/>
  <c r="AT50" i="70"/>
  <c r="E49" i="70"/>
  <c r="AV51" i="70"/>
  <c r="G50" i="70"/>
  <c r="BN49" i="70"/>
  <c r="Y48" i="70"/>
  <c r="AA48" i="70"/>
  <c r="BP49" i="70"/>
  <c r="BB50" i="70"/>
  <c r="M49" i="70"/>
  <c r="AW55" i="70"/>
  <c r="H54" i="70"/>
  <c r="AS50" i="70"/>
  <c r="D49" i="70"/>
  <c r="F48" i="70"/>
  <c r="AU49" i="70"/>
  <c r="BM48" i="70"/>
  <c r="X47" i="70"/>
  <c r="U51" i="70"/>
  <c r="BJ52" i="70"/>
  <c r="BK57" i="70"/>
  <c r="V56" i="70"/>
  <c r="BL46" i="70"/>
  <c r="W45" i="70"/>
  <c r="BE49" i="70"/>
  <c r="P48" i="70"/>
  <c r="Q50" i="70"/>
  <c r="BF51" i="70"/>
  <c r="O49" i="70"/>
  <c r="BD50" i="70"/>
  <c r="BO48" i="70" l="1"/>
  <c r="Z47" i="70"/>
  <c r="BA51" i="70"/>
  <c r="L50" i="70"/>
  <c r="K50" i="70"/>
  <c r="AZ51" i="70"/>
  <c r="BI50" i="70"/>
  <c r="T49" i="70"/>
  <c r="I48" i="70"/>
  <c r="AX49" i="70"/>
  <c r="N51" i="70"/>
  <c r="BC52" i="70"/>
  <c r="BH48" i="70"/>
  <c r="S47" i="70"/>
  <c r="X48" i="70"/>
  <c r="BM49" i="70"/>
  <c r="Y49" i="70"/>
  <c r="BN50" i="70"/>
  <c r="AU50" i="70"/>
  <c r="F49" i="70"/>
  <c r="BE50" i="70"/>
  <c r="P49" i="70"/>
  <c r="AS51" i="70"/>
  <c r="D50" i="70"/>
  <c r="AV52" i="70"/>
  <c r="G51" i="70"/>
  <c r="W46" i="70"/>
  <c r="BL47" i="70"/>
  <c r="BB51" i="70"/>
  <c r="M50" i="70"/>
  <c r="E50" i="70"/>
  <c r="AT51" i="70"/>
  <c r="J50" i="70"/>
  <c r="AY51" i="70"/>
  <c r="BK58" i="70"/>
  <c r="V57" i="70"/>
  <c r="BG50" i="70"/>
  <c r="R49" i="70"/>
  <c r="Q51" i="70"/>
  <c r="BF52" i="70"/>
  <c r="O50" i="70"/>
  <c r="BD51" i="70"/>
  <c r="H55" i="70"/>
  <c r="AW56" i="70"/>
  <c r="U52" i="70"/>
  <c r="BJ53" i="70"/>
  <c r="AA49" i="70"/>
  <c r="BP50" i="70"/>
  <c r="BC53" i="70" l="1"/>
  <c r="N52" i="70"/>
  <c r="BH49" i="70"/>
  <c r="S48" i="70"/>
  <c r="BI51" i="70"/>
  <c r="T50" i="70"/>
  <c r="BA52" i="70"/>
  <c r="L51" i="70"/>
  <c r="I49" i="70"/>
  <c r="AX50" i="70"/>
  <c r="K51" i="70"/>
  <c r="AZ52" i="70"/>
  <c r="Z48" i="70"/>
  <c r="BO49" i="70"/>
  <c r="BF53" i="70"/>
  <c r="Q52" i="70"/>
  <c r="D51" i="70"/>
  <c r="AS52" i="70"/>
  <c r="BN51" i="70"/>
  <c r="Y50" i="70"/>
  <c r="BM50" i="70"/>
  <c r="X49" i="70"/>
  <c r="AT52" i="70"/>
  <c r="E51" i="70"/>
  <c r="R50" i="70"/>
  <c r="BG51" i="70"/>
  <c r="F50" i="70"/>
  <c r="AU51" i="70"/>
  <c r="V58" i="70"/>
  <c r="BK59" i="70"/>
  <c r="P50" i="70"/>
  <c r="BE51" i="70"/>
  <c r="BP51" i="70"/>
  <c r="AA50" i="70"/>
  <c r="AY52" i="70"/>
  <c r="J51" i="70"/>
  <c r="U53" i="70"/>
  <c r="BJ54" i="70"/>
  <c r="BB52" i="70"/>
  <c r="M51" i="70"/>
  <c r="H56" i="70"/>
  <c r="AW57" i="70"/>
  <c r="BL48" i="70"/>
  <c r="W47" i="70"/>
  <c r="O51" i="70"/>
  <c r="BD52" i="70"/>
  <c r="AV53" i="70"/>
  <c r="G52" i="70"/>
  <c r="Z49" i="70" l="1"/>
  <c r="BO50" i="70"/>
  <c r="AZ53" i="70"/>
  <c r="K52" i="70"/>
  <c r="L52" i="70"/>
  <c r="BA53" i="70"/>
  <c r="BH50" i="70"/>
  <c r="S49" i="70"/>
  <c r="AX51" i="70"/>
  <c r="I50" i="70"/>
  <c r="T51" i="70"/>
  <c r="BI52" i="70"/>
  <c r="N53" i="70"/>
  <c r="BC54" i="70"/>
  <c r="V59" i="70"/>
  <c r="BK60" i="70"/>
  <c r="AV54" i="70"/>
  <c r="G53" i="70"/>
  <c r="BD53" i="70"/>
  <c r="O52" i="70"/>
  <c r="BP52" i="70"/>
  <c r="AA51" i="70"/>
  <c r="AY53" i="70"/>
  <c r="J52" i="70"/>
  <c r="P51" i="70"/>
  <c r="BE52" i="70"/>
  <c r="BL49" i="70"/>
  <c r="W48" i="70"/>
  <c r="E52" i="70"/>
  <c r="AT53" i="70"/>
  <c r="X50" i="70"/>
  <c r="BM51" i="70"/>
  <c r="F51" i="70"/>
  <c r="AU52" i="70"/>
  <c r="AS53" i="70"/>
  <c r="D52" i="70"/>
  <c r="R51" i="70"/>
  <c r="BG52" i="70"/>
  <c r="AW58" i="70"/>
  <c r="H57" i="70"/>
  <c r="BB53" i="70"/>
  <c r="M52" i="70"/>
  <c r="Y51" i="70"/>
  <c r="BN52" i="70"/>
  <c r="U54" i="70"/>
  <c r="BJ55" i="70"/>
  <c r="BF54" i="70"/>
  <c r="Q53" i="70"/>
  <c r="BA54" i="70" l="1"/>
  <c r="L53" i="70"/>
  <c r="I51" i="70"/>
  <c r="AX52" i="70"/>
  <c r="BH51" i="70"/>
  <c r="S50" i="70"/>
  <c r="K53" i="70"/>
  <c r="AZ54" i="70"/>
  <c r="Z50" i="70"/>
  <c r="BO51" i="70"/>
  <c r="BC55" i="70"/>
  <c r="N54" i="70"/>
  <c r="T52" i="70"/>
  <c r="BI53" i="70"/>
  <c r="Q54" i="70"/>
  <c r="BF55" i="70"/>
  <c r="BP53" i="70"/>
  <c r="AA52" i="70"/>
  <c r="AY54" i="70"/>
  <c r="J53" i="70"/>
  <c r="X51" i="70"/>
  <c r="BM52" i="70"/>
  <c r="D53" i="70"/>
  <c r="AS54" i="70"/>
  <c r="F52" i="70"/>
  <c r="AU53" i="70"/>
  <c r="AT54" i="70"/>
  <c r="E53" i="70"/>
  <c r="V60" i="70"/>
  <c r="BK61" i="70"/>
  <c r="H58" i="70"/>
  <c r="AW59" i="70"/>
  <c r="BE53" i="70"/>
  <c r="P52" i="70"/>
  <c r="R52" i="70"/>
  <c r="BG53" i="70"/>
  <c r="BJ56" i="70"/>
  <c r="U55" i="70"/>
  <c r="BD54" i="70"/>
  <c r="O53" i="70"/>
  <c r="Y52" i="70"/>
  <c r="BN53" i="70"/>
  <c r="AV55" i="70"/>
  <c r="G54" i="70"/>
  <c r="BB54" i="70"/>
  <c r="M53" i="70"/>
  <c r="BL50" i="70"/>
  <c r="W49" i="70"/>
  <c r="BI54" i="70" l="1"/>
  <c r="T53" i="70"/>
  <c r="N55" i="70"/>
  <c r="BC56" i="70"/>
  <c r="AX53" i="70"/>
  <c r="I52" i="70"/>
  <c r="K54" i="70"/>
  <c r="AZ55" i="70"/>
  <c r="Z51" i="70"/>
  <c r="BO52" i="70"/>
  <c r="S51" i="70"/>
  <c r="BH52" i="70"/>
  <c r="L54" i="70"/>
  <c r="BA55" i="70"/>
  <c r="BL51" i="70"/>
  <c r="W50" i="70"/>
  <c r="U56" i="70"/>
  <c r="BJ57" i="70"/>
  <c r="BE54" i="70"/>
  <c r="P53" i="70"/>
  <c r="AY55" i="70"/>
  <c r="J54" i="70"/>
  <c r="BN54" i="70"/>
  <c r="Y53" i="70"/>
  <c r="X52" i="70"/>
  <c r="BM53" i="70"/>
  <c r="AT55" i="70"/>
  <c r="E54" i="70"/>
  <c r="AU54" i="70"/>
  <c r="F53" i="70"/>
  <c r="BF56" i="70"/>
  <c r="Q55" i="70"/>
  <c r="R53" i="70"/>
  <c r="BG54" i="70"/>
  <c r="D54" i="70"/>
  <c r="AS55" i="70"/>
  <c r="BB55" i="70"/>
  <c r="M54" i="70"/>
  <c r="AW60" i="70"/>
  <c r="H59" i="70"/>
  <c r="G55" i="70"/>
  <c r="AV56" i="70"/>
  <c r="V61" i="70"/>
  <c r="BK62" i="70"/>
  <c r="BP54" i="70"/>
  <c r="AA53" i="70"/>
  <c r="BD55" i="70"/>
  <c r="O54" i="70"/>
  <c r="L55" i="70" l="1"/>
  <c r="BA56" i="70"/>
  <c r="Z52" i="70"/>
  <c r="BO53" i="70"/>
  <c r="N56" i="70"/>
  <c r="BC57" i="70"/>
  <c r="BH53" i="70"/>
  <c r="S52" i="70"/>
  <c r="AZ56" i="70"/>
  <c r="K55" i="70"/>
  <c r="AX54" i="70"/>
  <c r="I53" i="70"/>
  <c r="BI55" i="70"/>
  <c r="T54" i="70"/>
  <c r="O55" i="70"/>
  <c r="BD56" i="70"/>
  <c r="D55" i="70"/>
  <c r="AS56" i="70"/>
  <c r="P54" i="70"/>
  <c r="BE55" i="70"/>
  <c r="Y54" i="70"/>
  <c r="BN55" i="70"/>
  <c r="BG55" i="70"/>
  <c r="R54" i="70"/>
  <c r="J55" i="70"/>
  <c r="AY56" i="70"/>
  <c r="AV57" i="70"/>
  <c r="G56" i="70"/>
  <c r="BJ58" i="70"/>
  <c r="U57" i="70"/>
  <c r="H60" i="70"/>
  <c r="AW61" i="70"/>
  <c r="BB56" i="70"/>
  <c r="M55" i="70"/>
  <c r="E55" i="70"/>
  <c r="AT56" i="70"/>
  <c r="BL52" i="70"/>
  <c r="W51" i="70"/>
  <c r="BF57" i="70"/>
  <c r="Q56" i="70"/>
  <c r="X53" i="70"/>
  <c r="BM54" i="70"/>
  <c r="BP55" i="70"/>
  <c r="AA54" i="70"/>
  <c r="BK63" i="70"/>
  <c r="V62" i="70"/>
  <c r="AU55" i="70"/>
  <c r="F54" i="70"/>
  <c r="AZ57" i="70" l="1"/>
  <c r="K56" i="70"/>
  <c r="S53" i="70"/>
  <c r="BH54" i="70"/>
  <c r="BC58" i="70"/>
  <c r="N57" i="70"/>
  <c r="Z53" i="70"/>
  <c r="BO54" i="70"/>
  <c r="BA57" i="70"/>
  <c r="L56" i="70"/>
  <c r="BI56" i="70"/>
  <c r="T55" i="70"/>
  <c r="I54" i="70"/>
  <c r="AX55" i="70"/>
  <c r="BB57" i="70"/>
  <c r="M56" i="70"/>
  <c r="R55" i="70"/>
  <c r="BG56" i="70"/>
  <c r="X54" i="70"/>
  <c r="BM55" i="70"/>
  <c r="J56" i="70"/>
  <c r="AY57" i="70"/>
  <c r="W52" i="70"/>
  <c r="BL53" i="70"/>
  <c r="V63" i="70"/>
  <c r="BK64" i="70"/>
  <c r="AW62" i="70"/>
  <c r="H61" i="70"/>
  <c r="P55" i="70"/>
  <c r="BE56" i="70"/>
  <c r="AA55" i="70"/>
  <c r="BP56" i="70"/>
  <c r="U58" i="70"/>
  <c r="BJ59" i="70"/>
  <c r="E56" i="70"/>
  <c r="AT57" i="70"/>
  <c r="AU56" i="70"/>
  <c r="F55" i="70"/>
  <c r="BN56" i="70"/>
  <c r="Y55" i="70"/>
  <c r="AS57" i="70"/>
  <c r="D56" i="70"/>
  <c r="O56" i="70"/>
  <c r="BD57" i="70"/>
  <c r="Q57" i="70"/>
  <c r="BF58" i="70"/>
  <c r="AV58" i="70"/>
  <c r="G57" i="70"/>
  <c r="T56" i="70" l="1"/>
  <c r="BI57" i="70"/>
  <c r="Z54" i="70"/>
  <c r="BO55" i="70"/>
  <c r="BH55" i="70"/>
  <c r="S54" i="70"/>
  <c r="AX56" i="70"/>
  <c r="I55" i="70"/>
  <c r="BA58" i="70"/>
  <c r="L57" i="70"/>
  <c r="BC59" i="70"/>
  <c r="N58" i="70"/>
  <c r="K57" i="70"/>
  <c r="AZ58" i="70"/>
  <c r="F56" i="70"/>
  <c r="AU57" i="70"/>
  <c r="V64" i="70"/>
  <c r="BK65" i="70"/>
  <c r="AV59" i="70"/>
  <c r="G58" i="70"/>
  <c r="BN57" i="70"/>
  <c r="Y56" i="70"/>
  <c r="Q58" i="70"/>
  <c r="BF59" i="70"/>
  <c r="BL54" i="70"/>
  <c r="W53" i="70"/>
  <c r="O57" i="70"/>
  <c r="BD58" i="70"/>
  <c r="BG57" i="70"/>
  <c r="R56" i="70"/>
  <c r="AY58" i="70"/>
  <c r="J57" i="70"/>
  <c r="BM56" i="70"/>
  <c r="X55" i="70"/>
  <c r="U59" i="70"/>
  <c r="BJ60" i="70"/>
  <c r="P56" i="70"/>
  <c r="BE57" i="70"/>
  <c r="D57" i="70"/>
  <c r="AS58" i="70"/>
  <c r="E57" i="70"/>
  <c r="AT58" i="70"/>
  <c r="BP57" i="70"/>
  <c r="AA56" i="70"/>
  <c r="AW63" i="70"/>
  <c r="H62" i="70"/>
  <c r="BB58" i="70"/>
  <c r="M57" i="70"/>
  <c r="BA59" i="70" l="1"/>
  <c r="L58" i="70"/>
  <c r="BC60" i="70"/>
  <c r="N59" i="70"/>
  <c r="Z55" i="70"/>
  <c r="BO56" i="70"/>
  <c r="AX57" i="70"/>
  <c r="I56" i="70"/>
  <c r="BH56" i="70"/>
  <c r="S55" i="70"/>
  <c r="T57" i="70"/>
  <c r="BI58" i="70"/>
  <c r="K58" i="70"/>
  <c r="AZ59" i="70"/>
  <c r="BJ61" i="70"/>
  <c r="U60" i="70"/>
  <c r="M58" i="70"/>
  <c r="BB59" i="70"/>
  <c r="R57" i="70"/>
  <c r="BG58" i="70"/>
  <c r="BD59" i="70"/>
  <c r="O58" i="70"/>
  <c r="H63" i="70"/>
  <c r="AW64" i="70"/>
  <c r="W54" i="70"/>
  <c r="BL55" i="70"/>
  <c r="BF60" i="70"/>
  <c r="Q59" i="70"/>
  <c r="BP58" i="70"/>
  <c r="AA57" i="70"/>
  <c r="F57" i="70"/>
  <c r="AU58" i="70"/>
  <c r="X56" i="70"/>
  <c r="BM57" i="70"/>
  <c r="BN58" i="70"/>
  <c r="Y57" i="70"/>
  <c r="E58" i="70"/>
  <c r="AT59" i="70"/>
  <c r="G59" i="70"/>
  <c r="AV60" i="70"/>
  <c r="AS59" i="70"/>
  <c r="D58" i="70"/>
  <c r="V65" i="70"/>
  <c r="BK66" i="70"/>
  <c r="V66" i="70" s="1"/>
  <c r="J58" i="70"/>
  <c r="AY59" i="70"/>
  <c r="P57" i="70"/>
  <c r="BE58" i="70"/>
  <c r="K59" i="70" l="1"/>
  <c r="AZ60" i="70"/>
  <c r="BI59" i="70"/>
  <c r="T58" i="70"/>
  <c r="N60" i="70"/>
  <c r="BC61" i="70"/>
  <c r="I57" i="70"/>
  <c r="AX58" i="70"/>
  <c r="Z56" i="70"/>
  <c r="BO57" i="70"/>
  <c r="S56" i="70"/>
  <c r="BH57" i="70"/>
  <c r="BA60" i="70"/>
  <c r="L59" i="70"/>
  <c r="O59" i="70"/>
  <c r="BD60" i="70"/>
  <c r="BN59" i="70"/>
  <c r="Y58" i="70"/>
  <c r="BE59" i="70"/>
  <c r="P58" i="70"/>
  <c r="X57" i="70"/>
  <c r="BM58" i="70"/>
  <c r="F58" i="70"/>
  <c r="AU59" i="70"/>
  <c r="H64" i="70"/>
  <c r="AW65" i="70"/>
  <c r="AY60" i="70"/>
  <c r="J59" i="70"/>
  <c r="D59" i="70"/>
  <c r="AS60" i="70"/>
  <c r="BF61" i="70"/>
  <c r="Q60" i="70"/>
  <c r="R58" i="70"/>
  <c r="BG59" i="70"/>
  <c r="G60" i="70"/>
  <c r="AV61" i="70"/>
  <c r="BP59" i="70"/>
  <c r="AA58" i="70"/>
  <c r="M59" i="70"/>
  <c r="BB60" i="70"/>
  <c r="AT60" i="70"/>
  <c r="E59" i="70"/>
  <c r="W55" i="70"/>
  <c r="BL56" i="70"/>
  <c r="BJ62" i="70"/>
  <c r="U61" i="70"/>
  <c r="BH58" i="70" l="1"/>
  <c r="S57" i="70"/>
  <c r="L60" i="70"/>
  <c r="BA61" i="70"/>
  <c r="T59" i="70"/>
  <c r="BI60" i="70"/>
  <c r="AX59" i="70"/>
  <c r="I58" i="70"/>
  <c r="AZ61" i="70"/>
  <c r="K60" i="70"/>
  <c r="Z57" i="70"/>
  <c r="BO58" i="70"/>
  <c r="N61" i="70"/>
  <c r="BC62" i="70"/>
  <c r="U62" i="70"/>
  <c r="BJ63" i="70"/>
  <c r="AW66" i="70"/>
  <c r="H66" i="70" s="1"/>
  <c r="H65" i="70"/>
  <c r="R59" i="70"/>
  <c r="BG60" i="70"/>
  <c r="BE60" i="70"/>
  <c r="P59" i="70"/>
  <c r="BB61" i="70"/>
  <c r="M60" i="70"/>
  <c r="J60" i="70"/>
  <c r="AY61" i="70"/>
  <c r="BN60" i="70"/>
  <c r="Y59" i="70"/>
  <c r="BF62" i="70"/>
  <c r="Q61" i="70"/>
  <c r="BL57" i="70"/>
  <c r="W56" i="70"/>
  <c r="E60" i="70"/>
  <c r="AT61" i="70"/>
  <c r="AU60" i="70"/>
  <c r="F59" i="70"/>
  <c r="BM59" i="70"/>
  <c r="X58" i="70"/>
  <c r="D60" i="70"/>
  <c r="AS61" i="70"/>
  <c r="AA59" i="70"/>
  <c r="BP60" i="70"/>
  <c r="O60" i="70"/>
  <c r="BD61" i="70"/>
  <c r="G61" i="70"/>
  <c r="AV62" i="70"/>
  <c r="BC63" i="70" l="1"/>
  <c r="N62" i="70"/>
  <c r="AZ62" i="70"/>
  <c r="K61" i="70"/>
  <c r="I59" i="70"/>
  <c r="AX60" i="70"/>
  <c r="L61" i="70"/>
  <c r="BA62" i="70"/>
  <c r="BO59" i="70"/>
  <c r="Z58" i="70"/>
  <c r="T60" i="70"/>
  <c r="BI61" i="70"/>
  <c r="BH59" i="70"/>
  <c r="S58" i="70"/>
  <c r="Y60" i="70"/>
  <c r="BN61" i="70"/>
  <c r="BD62" i="70"/>
  <c r="O61" i="70"/>
  <c r="P60" i="70"/>
  <c r="BE61" i="70"/>
  <c r="BM60" i="70"/>
  <c r="X59" i="70"/>
  <c r="J61" i="70"/>
  <c r="AY62" i="70"/>
  <c r="E61" i="70"/>
  <c r="AT62" i="70"/>
  <c r="BL58" i="70"/>
  <c r="W57" i="70"/>
  <c r="D61" i="70"/>
  <c r="AS62" i="70"/>
  <c r="BJ64" i="70"/>
  <c r="U63" i="70"/>
  <c r="F60" i="70"/>
  <c r="AU61" i="70"/>
  <c r="AV63" i="70"/>
  <c r="G62" i="70"/>
  <c r="M61" i="70"/>
  <c r="BB62" i="70"/>
  <c r="BG61" i="70"/>
  <c r="R60" i="70"/>
  <c r="AA60" i="70"/>
  <c r="BP61" i="70"/>
  <c r="BF63" i="70"/>
  <c r="Q62" i="70"/>
  <c r="S59" i="70" l="1"/>
  <c r="BH60" i="70"/>
  <c r="BA63" i="70"/>
  <c r="L62" i="70"/>
  <c r="I60" i="70"/>
  <c r="AX61" i="70"/>
  <c r="AZ63" i="70"/>
  <c r="K62" i="70"/>
  <c r="BI62" i="70"/>
  <c r="T61" i="70"/>
  <c r="Z59" i="70"/>
  <c r="BO60" i="70"/>
  <c r="BC64" i="70"/>
  <c r="N63" i="70"/>
  <c r="Q63" i="70"/>
  <c r="BF64" i="70"/>
  <c r="AU62" i="70"/>
  <c r="F61" i="70"/>
  <c r="BM61" i="70"/>
  <c r="X60" i="70"/>
  <c r="AA61" i="70"/>
  <c r="BP62" i="70"/>
  <c r="O62" i="70"/>
  <c r="BD63" i="70"/>
  <c r="E62" i="70"/>
  <c r="AT63" i="70"/>
  <c r="J62" i="70"/>
  <c r="AY63" i="70"/>
  <c r="AS63" i="70"/>
  <c r="D62" i="70"/>
  <c r="Y61" i="70"/>
  <c r="BN62" i="70"/>
  <c r="G63" i="70"/>
  <c r="AV64" i="70"/>
  <c r="BE62" i="70"/>
  <c r="P61" i="70"/>
  <c r="U64" i="70"/>
  <c r="BJ65" i="70"/>
  <c r="R61" i="70"/>
  <c r="BG62" i="70"/>
  <c r="BL59" i="70"/>
  <c r="W58" i="70"/>
  <c r="M62" i="70"/>
  <c r="BB63" i="70"/>
  <c r="BO61" i="70" l="1"/>
  <c r="Z60" i="70"/>
  <c r="BI63" i="70"/>
  <c r="T62" i="70"/>
  <c r="BA64" i="70"/>
  <c r="L63" i="70"/>
  <c r="I61" i="70"/>
  <c r="AX62" i="70"/>
  <c r="S60" i="70"/>
  <c r="BH61" i="70"/>
  <c r="BC65" i="70"/>
  <c r="N64" i="70"/>
  <c r="AZ64" i="70"/>
  <c r="K63" i="70"/>
  <c r="AA62" i="70"/>
  <c r="BP63" i="70"/>
  <c r="G64" i="70"/>
  <c r="AV65" i="70"/>
  <c r="X61" i="70"/>
  <c r="BM62" i="70"/>
  <c r="U65" i="70"/>
  <c r="BJ66" i="70"/>
  <c r="U66" i="70" s="1"/>
  <c r="AU63" i="70"/>
  <c r="F62" i="70"/>
  <c r="BB64" i="70"/>
  <c r="M63" i="70"/>
  <c r="AS64" i="70"/>
  <c r="D63" i="70"/>
  <c r="Y62" i="70"/>
  <c r="BN63" i="70"/>
  <c r="AY64" i="70"/>
  <c r="J63" i="70"/>
  <c r="BL60" i="70"/>
  <c r="W59" i="70"/>
  <c r="BG63" i="70"/>
  <c r="R62" i="70"/>
  <c r="E63" i="70"/>
  <c r="AT64" i="70"/>
  <c r="O63" i="70"/>
  <c r="BD64" i="70"/>
  <c r="BF65" i="70"/>
  <c r="Q64" i="70"/>
  <c r="BE63" i="70"/>
  <c r="P62" i="70"/>
  <c r="K64" i="70" l="1"/>
  <c r="AZ65" i="70"/>
  <c r="S61" i="70"/>
  <c r="BH62" i="70"/>
  <c r="T63" i="70"/>
  <c r="BI64" i="70"/>
  <c r="N65" i="70"/>
  <c r="BC66" i="70"/>
  <c r="N66" i="70" s="1"/>
  <c r="AX63" i="70"/>
  <c r="I62" i="70"/>
  <c r="L64" i="70"/>
  <c r="BA65" i="70"/>
  <c r="BO62" i="70"/>
  <c r="Z61" i="70"/>
  <c r="R63" i="70"/>
  <c r="BG64" i="70"/>
  <c r="AT65" i="70"/>
  <c r="E64" i="70"/>
  <c r="BL61" i="70"/>
  <c r="W60" i="70"/>
  <c r="AU64" i="70"/>
  <c r="F63" i="70"/>
  <c r="J64" i="70"/>
  <c r="AY65" i="70"/>
  <c r="BF66" i="70"/>
  <c r="Q66" i="70" s="1"/>
  <c r="Q65" i="70"/>
  <c r="M64" i="70"/>
  <c r="BB65" i="70"/>
  <c r="X62" i="70"/>
  <c r="BM63" i="70"/>
  <c r="AA63" i="70"/>
  <c r="BP64" i="70"/>
  <c r="Y63" i="70"/>
  <c r="BN64" i="70"/>
  <c r="BE64" i="70"/>
  <c r="P63" i="70"/>
  <c r="AV66" i="70"/>
  <c r="G66" i="70" s="1"/>
  <c r="G65" i="70"/>
  <c r="O64" i="70"/>
  <c r="BD65" i="70"/>
  <c r="D64" i="70"/>
  <c r="AS65" i="70"/>
  <c r="L65" i="70" l="1"/>
  <c r="BA66" i="70"/>
  <c r="L66" i="70" s="1"/>
  <c r="T64" i="70"/>
  <c r="BI65" i="70"/>
  <c r="AX64" i="70"/>
  <c r="I63" i="70"/>
  <c r="BH63" i="70"/>
  <c r="S62" i="70"/>
  <c r="K65" i="70"/>
  <c r="AZ66" i="70"/>
  <c r="K66" i="70" s="1"/>
  <c r="BO63" i="70"/>
  <c r="Z62" i="70"/>
  <c r="J65" i="70"/>
  <c r="AY66" i="70"/>
  <c r="J66" i="70" s="1"/>
  <c r="BE65" i="70"/>
  <c r="P64" i="70"/>
  <c r="Y64" i="70"/>
  <c r="BN65" i="70"/>
  <c r="F64" i="70"/>
  <c r="AU65" i="70"/>
  <c r="BM64" i="70"/>
  <c r="X63" i="70"/>
  <c r="E65" i="70"/>
  <c r="AT66" i="70"/>
  <c r="E66" i="70" s="1"/>
  <c r="D65" i="70"/>
  <c r="AS66" i="70"/>
  <c r="D66" i="70" s="1"/>
  <c r="BB66" i="70"/>
  <c r="M66" i="70" s="1"/>
  <c r="M65" i="70"/>
  <c r="R64" i="70"/>
  <c r="BG65" i="70"/>
  <c r="O65" i="70"/>
  <c r="BD66" i="70"/>
  <c r="O66" i="70" s="1"/>
  <c r="BL62" i="70"/>
  <c r="W61" i="70"/>
  <c r="AA64" i="70"/>
  <c r="BP65" i="70"/>
  <c r="BI66" i="70" l="1"/>
  <c r="T66" i="70" s="1"/>
  <c r="T65" i="70"/>
  <c r="BO64" i="70"/>
  <c r="Z63" i="70"/>
  <c r="S63" i="70"/>
  <c r="BH64" i="70"/>
  <c r="I64" i="70"/>
  <c r="AX65" i="70"/>
  <c r="AA65" i="70"/>
  <c r="BP66" i="70"/>
  <c r="AA66" i="70" s="1"/>
  <c r="F65" i="70"/>
  <c r="AU66" i="70"/>
  <c r="F66" i="70" s="1"/>
  <c r="W62" i="70"/>
  <c r="BL63" i="70"/>
  <c r="BN66" i="70"/>
  <c r="Y66" i="70" s="1"/>
  <c r="Y65" i="70"/>
  <c r="R65" i="70"/>
  <c r="BG66" i="70"/>
  <c r="R66" i="70" s="1"/>
  <c r="X64" i="70"/>
  <c r="BM65" i="70"/>
  <c r="P65" i="70"/>
  <c r="BE66" i="70"/>
  <c r="P66" i="70" s="1"/>
  <c r="AX66" i="70" l="1"/>
  <c r="I66" i="70" s="1"/>
  <c r="I65" i="70"/>
  <c r="BH65" i="70"/>
  <c r="S64" i="70"/>
  <c r="Z64" i="70"/>
  <c r="BO65" i="70"/>
  <c r="BM66" i="70"/>
  <c r="X66" i="70" s="1"/>
  <c r="X65" i="70"/>
  <c r="W63" i="70"/>
  <c r="BL64" i="70"/>
  <c r="Z65" i="70" l="1"/>
  <c r="BO66" i="70"/>
  <c r="Z66" i="70" s="1"/>
  <c r="S65" i="70"/>
  <c r="BH66" i="70"/>
  <c r="S66" i="70" s="1"/>
  <c r="BL65" i="70"/>
  <c r="W64" i="70"/>
  <c r="BL66" i="70" l="1"/>
  <c r="W66" i="70" s="1"/>
  <c r="W65" i="7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Heller Christian</author>
  </authors>
  <commentList>
    <comment ref="Q590" authorId="0" shapeId="0" xr:uid="{7E84D6FE-C880-48AA-A313-1A2189076059}">
      <text>
        <r>
          <rPr>
            <sz val="9"/>
            <color indexed="81"/>
            <rFont val="Segoe UI"/>
            <family val="2"/>
          </rPr>
          <t>CNTR_PFCSourceStreams</t>
        </r>
        <r>
          <rPr>
            <b/>
            <sz val="9"/>
            <color indexed="81"/>
            <rFont val="Segoe UI"/>
            <family val="2"/>
          </rPr>
          <t xml:space="preserve">
</t>
        </r>
      </text>
    </comment>
    <comment ref="Q593" authorId="0" shapeId="0" xr:uid="{F2526E2C-A948-4CCE-907E-D5D8C995D13C}">
      <text>
        <r>
          <rPr>
            <sz val="9"/>
            <color indexed="81"/>
            <rFont val="Segoe UI"/>
            <family val="2"/>
          </rPr>
          <t>CNTR_PFCSourceStreams</t>
        </r>
        <r>
          <rPr>
            <b/>
            <sz val="9"/>
            <color indexed="81"/>
            <rFont val="Segoe UI"/>
            <family val="2"/>
          </rPr>
          <t xml:space="preserve">
</t>
        </r>
      </text>
    </comment>
    <comment ref="Q594" authorId="0" shapeId="0" xr:uid="{3604F145-962E-44B7-815B-9000626A7692}">
      <text>
        <r>
          <rPr>
            <sz val="9"/>
            <color indexed="81"/>
            <rFont val="Segoe UI"/>
            <family val="2"/>
          </rPr>
          <t>CNTR_PFCSourceStreams</t>
        </r>
        <r>
          <rPr>
            <b/>
            <sz val="9"/>
            <color indexed="81"/>
            <rFont val="Segoe UI"/>
            <family val="2"/>
          </rPr>
          <t xml:space="preserve">
</t>
        </r>
      </text>
    </comment>
    <comment ref="Q595" authorId="0" shapeId="0" xr:uid="{019B904F-F52C-4E7F-8C6E-410D1D6CB930}">
      <text>
        <r>
          <rPr>
            <sz val="9"/>
            <color indexed="81"/>
            <rFont val="Segoe UI"/>
            <family val="2"/>
          </rPr>
          <t>CNTR_PFCSourceStreams</t>
        </r>
        <r>
          <rPr>
            <b/>
            <sz val="9"/>
            <color indexed="81"/>
            <rFont val="Segoe UI"/>
            <family val="2"/>
          </rPr>
          <t xml:space="preserve">
</t>
        </r>
      </text>
    </comment>
    <comment ref="Q597" authorId="0" shapeId="0" xr:uid="{3A3867BD-1CDA-4C37-863A-0783C515D321}">
      <text>
        <r>
          <rPr>
            <sz val="9"/>
            <color indexed="81"/>
            <rFont val="Segoe UI"/>
            <family val="2"/>
          </rPr>
          <t>CNTR_PFCSourceStreams</t>
        </r>
        <r>
          <rPr>
            <b/>
            <sz val="9"/>
            <color indexed="81"/>
            <rFont val="Segoe UI"/>
            <family val="2"/>
          </rPr>
          <t xml:space="preserve">
</t>
        </r>
      </text>
    </comment>
    <comment ref="Q598" authorId="0" shapeId="0" xr:uid="{4E0342F9-00BA-4CE8-8F0B-73827DD3ECC3}">
      <text>
        <r>
          <rPr>
            <sz val="9"/>
            <color indexed="81"/>
            <rFont val="Segoe UI"/>
            <family val="2"/>
          </rPr>
          <t>CNTR_PFCSourceStreams</t>
        </r>
        <r>
          <rPr>
            <b/>
            <sz val="9"/>
            <color indexed="81"/>
            <rFont val="Segoe UI"/>
            <family val="2"/>
          </rPr>
          <t xml:space="preserve">
</t>
        </r>
      </text>
    </comment>
    <comment ref="Q599" authorId="0" shapeId="0" xr:uid="{13B5549E-1C1B-4DD1-BAD3-73CCA55EBD76}">
      <text>
        <r>
          <rPr>
            <sz val="9"/>
            <color indexed="81"/>
            <rFont val="Segoe UI"/>
            <family val="2"/>
          </rPr>
          <t>CNTR_PFCSourceStreams</t>
        </r>
        <r>
          <rPr>
            <b/>
            <sz val="9"/>
            <color indexed="81"/>
            <rFont val="Segoe UI"/>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Fallmann Hubert</author>
  </authors>
  <commentList>
    <comment ref="B33" authorId="0" shapeId="0" xr:uid="{B4B0DD04-27E3-4285-8AB7-EF76A27BF4EF}">
      <text>
        <r>
          <rPr>
            <b/>
            <sz val="8"/>
            <color indexed="81"/>
            <rFont val="Tahoma"/>
            <family val="2"/>
          </rPr>
          <t>Final link to be added as soon as available in the OJ.</t>
        </r>
      </text>
    </comment>
    <comment ref="C33" authorId="0" shapeId="0" xr:uid="{4FC63E75-DA79-4E86-AB48-CEF644E98A67}">
      <text>
        <r>
          <rPr>
            <b/>
            <sz val="8"/>
            <color indexed="81"/>
            <rFont val="Tahoma"/>
            <family val="2"/>
          </rPr>
          <t>Final link to be added as soon as available in the OJ.</t>
        </r>
      </text>
    </comment>
    <comment ref="B37" authorId="0" shapeId="0" xr:uid="{0F8D1E25-337A-4E36-BFEE-7715B0EE2171}">
      <text>
        <r>
          <rPr>
            <b/>
            <sz val="8"/>
            <color indexed="81"/>
            <rFont val="Tahoma"/>
            <family val="2"/>
          </rPr>
          <t>Final link to be added as soon as available.</t>
        </r>
      </text>
    </comment>
    <comment ref="C37" authorId="0" shapeId="0" xr:uid="{C3EB5D37-34ED-4494-A48F-D2435026C5D2}">
      <text>
        <r>
          <rPr>
            <b/>
            <sz val="8"/>
            <color indexed="81"/>
            <rFont val="Tahoma"/>
            <family val="2"/>
          </rPr>
          <t>Final link to be added as soon as available.</t>
        </r>
      </text>
    </comment>
  </commentList>
</comments>
</file>

<file path=xl/sharedStrings.xml><?xml version="1.0" encoding="utf-8"?>
<sst xmlns="http://schemas.openxmlformats.org/spreadsheetml/2006/main" count="4088" uniqueCount="1795">
  <si>
    <t>%</t>
  </si>
  <si>
    <t>This template has been locked against data entry except for yellow fields. However, for transparency reasons, no password has been set. This allows for complete viewing of all formulae. When using this file for data entry, it is recommended to keep the protection in force. The sheets should only be unprotected for checking the validity of formulae. It is recommended to do this in a separate file.</t>
  </si>
  <si>
    <t xml:space="preserve">Production of bulk organic chemicals by cracking, reforming, partial or full oxidation or by similar processes, with a production capacity exceeding 100 tonnes per day </t>
  </si>
  <si>
    <t xml:space="preserve">Production of hydrogen (H2) and synthesis gas by reforming or partial oxidation with a production capacity exceeding 25 tonnes per day </t>
  </si>
  <si>
    <t xml:space="preserve">Production of soda ash (Na2CO3) and sodium bicarbonate (NaHCO3) </t>
  </si>
  <si>
    <t>Document description</t>
  </si>
  <si>
    <t>File name/Reference</t>
  </si>
  <si>
    <t>(a)</t>
  </si>
  <si>
    <t>(b)</t>
  </si>
  <si>
    <t>List of definitions and abbreviations used</t>
  </si>
  <si>
    <t>(d)</t>
  </si>
  <si>
    <t>CONTENTS</t>
  </si>
  <si>
    <t>GUIDELINES AND CONDITIONS</t>
  </si>
  <si>
    <t>It is recommended that you go through the file from start to end. There are a few functions which will guide you through the form which depend on previous input, such as cells changing colour if an input is not needed (see colour codes below).</t>
  </si>
  <si>
    <t>i.</t>
  </si>
  <si>
    <t>ii.</t>
  </si>
  <si>
    <t>NCV_</t>
  </si>
  <si>
    <t>Minimum</t>
  </si>
  <si>
    <t>EUconst_CNTR_EF</t>
  </si>
  <si>
    <t>EF_</t>
  </si>
  <si>
    <t>EUconst_CNTR_CarbonContent</t>
  </si>
  <si>
    <t>EUconst_CNTR_BiomassContent</t>
  </si>
  <si>
    <t>EUconst_CNTR_OxidationFactor</t>
  </si>
  <si>
    <t>EUconst_CNTR_ConversionFactor</t>
  </si>
  <si>
    <t>ConvF_</t>
  </si>
  <si>
    <t>OxF_</t>
  </si>
  <si>
    <t>BioC_</t>
  </si>
  <si>
    <t>CarbC_</t>
  </si>
  <si>
    <t>EUconst_MsgNextSheet</t>
  </si>
  <si>
    <t>EUconst_MsgEnterThisSection</t>
  </si>
  <si>
    <t>Source Stream</t>
  </si>
  <si>
    <t>(n.a.; use estimation based on best practice)</t>
  </si>
  <si>
    <t>To be filled in by operator</t>
  </si>
  <si>
    <t>Combustion</t>
  </si>
  <si>
    <t>Measurement</t>
  </si>
  <si>
    <t>Job title:</t>
  </si>
  <si>
    <t>Detail address to be provided by the Member State</t>
  </si>
  <si>
    <t>Information sources:</t>
  </si>
  <si>
    <t>EU Websites:</t>
  </si>
  <si>
    <t xml:space="preserve">http://eur-lex.europa.eu/en/index.htm </t>
  </si>
  <si>
    <t>EU-Legislation:</t>
  </si>
  <si>
    <t>EU ETS general:</t>
  </si>
  <si>
    <t xml:space="preserve">Monitoring and Reporting in the EU ETS: </t>
  </si>
  <si>
    <t>Other Websites:</t>
  </si>
  <si>
    <t>&lt;to be provided by Member State&gt;</t>
  </si>
  <si>
    <t>Helpdesk:</t>
  </si>
  <si>
    <t>&lt;to be provided by Member State, if relevant&gt;</t>
  </si>
  <si>
    <t>How to use this file:</t>
  </si>
  <si>
    <t>Emissions trading permit number</t>
  </si>
  <si>
    <t>Black bold text:</t>
  </si>
  <si>
    <t>This is text provided by the Commission template. It should be kept as it is.</t>
  </si>
  <si>
    <t>Smaller italic text:</t>
  </si>
  <si>
    <t>This text gives further explanations. Member States may add further explanations in MS specific versions of the template.</t>
  </si>
  <si>
    <t>Comments</t>
  </si>
  <si>
    <t>Space for further Comments:</t>
  </si>
  <si>
    <t>SpecifiedEmissions2</t>
  </si>
  <si>
    <t>CO2</t>
  </si>
  <si>
    <t>N2O</t>
  </si>
  <si>
    <t>PFCs</t>
  </si>
  <si>
    <t>CO2 &amp; N2O</t>
  </si>
  <si>
    <t>CO2 &amp; PFCs</t>
  </si>
  <si>
    <t>Gas Chromatograph</t>
  </si>
  <si>
    <t>PFCCellTypes</t>
  </si>
  <si>
    <t>Type I default value &amp; best practice</t>
  </si>
  <si>
    <t>CNTR_CalcRelevant</t>
  </si>
  <si>
    <t>EUconst_tCpkNm3</t>
  </si>
  <si>
    <t>tC/1000Nm3</t>
  </si>
  <si>
    <t>EUconst_tCptortCO2pkNm3</t>
  </si>
  <si>
    <t>EUconst_tC</t>
  </si>
  <si>
    <t>tC</t>
  </si>
  <si>
    <t>Capture of greenhouse gases from installations covered by this Directive for the purpose of transport and geological storage in a storage site permitted under Directive 2009/31/EC</t>
  </si>
  <si>
    <t>Transport of greenhouse gases by pipelines for geological storage in a storage site permitted under Directive 2009/31/EC</t>
  </si>
  <si>
    <t>1000Nm3/h</t>
  </si>
  <si>
    <t xml:space="preserve">This reporting template represents the views of the Commission services at the time of publication. </t>
  </si>
  <si>
    <t>This reporting template must be submitted to your competent authority at the following address:</t>
  </si>
  <si>
    <t>Report AER</t>
  </si>
  <si>
    <t>GHG measured</t>
  </si>
  <si>
    <t>Combustion of fuels</t>
  </si>
  <si>
    <t>BiomassTiers</t>
  </si>
  <si>
    <t>http://ec.europa.eu/clima/policies/ets/index_en.htm</t>
  </si>
  <si>
    <t xml:space="preserve">Contact details </t>
  </si>
  <si>
    <t>(c)</t>
  </si>
  <si>
    <t>F6</t>
  </si>
  <si>
    <t>F7</t>
  </si>
  <si>
    <t>F8</t>
  </si>
  <si>
    <t>F9</t>
  </si>
  <si>
    <t>F10</t>
  </si>
  <si>
    <t>M3</t>
  </si>
  <si>
    <t>M4</t>
  </si>
  <si>
    <t>M5</t>
  </si>
  <si>
    <t>LT</t>
  </si>
  <si>
    <t>LU</t>
  </si>
  <si>
    <t>MT</t>
  </si>
  <si>
    <t>NL</t>
  </si>
  <si>
    <t>PL</t>
  </si>
  <si>
    <t>PT</t>
  </si>
  <si>
    <t>RO</t>
  </si>
  <si>
    <t>SK</t>
  </si>
  <si>
    <t>SI</t>
  </si>
  <si>
    <t>ES</t>
  </si>
  <si>
    <t>SE</t>
  </si>
  <si>
    <t>UK</t>
  </si>
  <si>
    <t>Template provided by:</t>
  </si>
  <si>
    <t>Language version:</t>
  </si>
  <si>
    <t>Reference filename:</t>
  </si>
  <si>
    <t>Publication date:</t>
  </si>
  <si>
    <t>Template version information:</t>
  </si>
  <si>
    <t>Information about this file:</t>
  </si>
  <si>
    <t>NO</t>
  </si>
  <si>
    <t>Operator</t>
  </si>
  <si>
    <t>EUconst_ProcessPFC</t>
  </si>
  <si>
    <t>Daily</t>
  </si>
  <si>
    <t>Weekly</t>
  </si>
  <si>
    <t>Monthly</t>
  </si>
  <si>
    <t>Annual</t>
  </si>
  <si>
    <t>NCV</t>
  </si>
  <si>
    <t>Spain</t>
  </si>
  <si>
    <t>Sweden</t>
  </si>
  <si>
    <t>United Kingdom</t>
  </si>
  <si>
    <t>End</t>
  </si>
  <si>
    <t>EUconst_NA</t>
  </si>
  <si>
    <t>source stream</t>
  </si>
  <si>
    <t>2a/2b</t>
  </si>
  <si>
    <t>EUconst_CNTR_NCV</t>
  </si>
  <si>
    <t>Turbine meter</t>
  </si>
  <si>
    <t>Rotary meter</t>
  </si>
  <si>
    <t>Bellows meter</t>
  </si>
  <si>
    <t>Emission factor</t>
  </si>
  <si>
    <t>Oxidation factor</t>
  </si>
  <si>
    <t>Conversion factor</t>
  </si>
  <si>
    <t>Orifice meter</t>
  </si>
  <si>
    <t>Venturi meter</t>
  </si>
  <si>
    <t>Ultrasonic meter</t>
  </si>
  <si>
    <t>Vortex meter</t>
  </si>
  <si>
    <t>Coriolis meter</t>
  </si>
  <si>
    <t>Electronic volume conversion instrument (EVCI)</t>
  </si>
  <si>
    <t>MeteringDevices</t>
  </si>
  <si>
    <t>member state/CA prefix</t>
  </si>
  <si>
    <t>AnnexIActivities</t>
  </si>
  <si>
    <t>Production of coke</t>
  </si>
  <si>
    <t xml:space="preserve">Refining of mineral oil </t>
  </si>
  <si>
    <t>Metal ore roasting or sintering</t>
  </si>
  <si>
    <t>Production of pig iron or steel</t>
  </si>
  <si>
    <t>Production or processing of ferrous metals</t>
  </si>
  <si>
    <t>Production of primary aluminium</t>
  </si>
  <si>
    <t>Production of secondary aluminium</t>
  </si>
  <si>
    <t>Production or processing of non-ferrous metals</t>
  </si>
  <si>
    <t>Production of cement clinker</t>
  </si>
  <si>
    <t>Production of lime, or calcination of dolomite/magnesite</t>
  </si>
  <si>
    <t>Manufacture of glass</t>
  </si>
  <si>
    <t>Manufacture of ceramics</t>
  </si>
  <si>
    <t>EUConst_RelSectionCalc</t>
  </si>
  <si>
    <t>EUConst_RelSectionMeasure</t>
  </si>
  <si>
    <t>EUConst_RelSectionFallback</t>
  </si>
  <si>
    <t>EUConst_RelSectionN2O</t>
  </si>
  <si>
    <t>EUConst_RelSectionPFC</t>
  </si>
  <si>
    <t>Each input material or process residue used as input material in the process [t]</t>
  </si>
  <si>
    <t>primary aluminium production in [t], anode effect minutes in [number anode effects/cell day] and [anode effect minutes/ occurrence]</t>
  </si>
  <si>
    <t>primary aluminium production in [t], anode effect overvoltage [mV] and current efficiency [-]</t>
  </si>
  <si>
    <t>ausblenden</t>
  </si>
  <si>
    <t>n.a.</t>
  </si>
  <si>
    <t>Receiving inherent CO2</t>
  </si>
  <si>
    <t>Exporting inherent CO2 to ETS installation</t>
  </si>
  <si>
    <t>Exporting inherent CO2 to non-ETS consumer</t>
  </si>
  <si>
    <t>Receiving transferred CO2</t>
  </si>
  <si>
    <t>Exporting transferred CO2</t>
  </si>
  <si>
    <t>Use of own instruments</t>
  </si>
  <si>
    <t>use of other installation's instruments</t>
  </si>
  <si>
    <t>EUconst_CO2TransferTypes</t>
  </si>
  <si>
    <t>EUconst_TransCO2Approach</t>
  </si>
  <si>
    <t>Use both partners' instruments</t>
  </si>
  <si>
    <t>submitted to competent authority</t>
  </si>
  <si>
    <t>Description</t>
  </si>
  <si>
    <t xml:space="preserve">Metal ore (including sulphide ore) roasting or sintering, including pelletisation </t>
  </si>
  <si>
    <t xml:space="preserve">Production of pig iron or steel (primary or secondary fusion) including continuous casting, with a capacity exceeding 2,5 tonnes per hour </t>
  </si>
  <si>
    <t>Production of secondary aluminium where combustion units with a total rated thermal input exceeding 20 MW are operated</t>
  </si>
  <si>
    <t>2.9 tCO2/t</t>
  </si>
  <si>
    <t>CNTR_FallBackRelevant</t>
  </si>
  <si>
    <t>EUconst_ActivityDeterminationMethod</t>
  </si>
  <si>
    <t>Batch</t>
  </si>
  <si>
    <t>Continual</t>
  </si>
  <si>
    <t>Installation with low emissions?</t>
  </si>
  <si>
    <t>Tiers</t>
  </si>
  <si>
    <t>EUconst_MsgTierCKD</t>
  </si>
  <si>
    <t>CO2 transfer</t>
  </si>
  <si>
    <t>Activity</t>
  </si>
  <si>
    <t>Kiln dust (Method B)</t>
  </si>
  <si>
    <t>F1</t>
  </si>
  <si>
    <t>F2</t>
  </si>
  <si>
    <t>F3</t>
  </si>
  <si>
    <t>F4</t>
  </si>
  <si>
    <t>F5</t>
  </si>
  <si>
    <t>Refineries</t>
  </si>
  <si>
    <t>Coke</t>
  </si>
  <si>
    <t>Metal ore</t>
  </si>
  <si>
    <t>Ceramics</t>
  </si>
  <si>
    <t>EUconst_CNTR_SourceStreamName</t>
  </si>
  <si>
    <t>EUconst_CNTR_SourceStreamClass</t>
  </si>
  <si>
    <t>SourceStreamName_</t>
  </si>
  <si>
    <t>SourceStreamClass_</t>
  </si>
  <si>
    <t>(Non) ferrous, sec. aluminium</t>
  </si>
  <si>
    <t>Lime / dolomite / magnesite</t>
  </si>
  <si>
    <t>Soda ash / sodium bicarbonate</t>
  </si>
  <si>
    <t>Unit</t>
  </si>
  <si>
    <t>Umweltbundesamt</t>
  </si>
  <si>
    <t>UBA</t>
  </si>
  <si>
    <t>Croatia</t>
  </si>
  <si>
    <t>HR</t>
  </si>
  <si>
    <t>Iceland</t>
  </si>
  <si>
    <t>IC</t>
  </si>
  <si>
    <t>Liechtenstein</t>
  </si>
  <si>
    <t>LI</t>
  </si>
  <si>
    <t>Norway</t>
  </si>
  <si>
    <t>Croatian</t>
  </si>
  <si>
    <t>hr</t>
  </si>
  <si>
    <t>Icelandic</t>
  </si>
  <si>
    <t>ic</t>
  </si>
  <si>
    <t>Norwegian</t>
  </si>
  <si>
    <t>no</t>
  </si>
  <si>
    <t>EUconst_ERR_ThreshholdDeminimis</t>
  </si>
  <si>
    <t>EUconst_ERR_ThreshholdMinor</t>
  </si>
  <si>
    <t>M1</t>
  </si>
  <si>
    <t>M2</t>
  </si>
  <si>
    <t>Production of nitric acid</t>
  </si>
  <si>
    <t>De-minimis threshold exceeded!</t>
  </si>
  <si>
    <t>Minor threshold exceeded!</t>
  </si>
  <si>
    <t>SourceCategoryCEMS</t>
  </si>
  <si>
    <t>EUconst_tCptOrtCpkNm3</t>
  </si>
  <si>
    <t>CNTR_MeasurementRelevant</t>
  </si>
  <si>
    <t>First Name</t>
  </si>
  <si>
    <t>Installation</t>
  </si>
  <si>
    <t>Version comments</t>
  </si>
  <si>
    <t>Measurement Point</t>
  </si>
  <si>
    <t>Title:</t>
  </si>
  <si>
    <t>Surname:</t>
  </si>
  <si>
    <t>Activity data</t>
  </si>
  <si>
    <t>Colour codes and fonts:</t>
  </si>
  <si>
    <t>About the operator</t>
  </si>
  <si>
    <t>Austria</t>
  </si>
  <si>
    <t>Belgium</t>
  </si>
  <si>
    <t>Bulgaria</t>
  </si>
  <si>
    <t>Cyprus</t>
  </si>
  <si>
    <t>Czech Republic</t>
  </si>
  <si>
    <t>Denmark</t>
  </si>
  <si>
    <t>Estonia</t>
  </si>
  <si>
    <t>Finland</t>
  </si>
  <si>
    <t>France</t>
  </si>
  <si>
    <t>Germany</t>
  </si>
  <si>
    <t>Greece</t>
  </si>
  <si>
    <t>Hungary</t>
  </si>
  <si>
    <t>Ireland</t>
  </si>
  <si>
    <t>Italy</t>
  </si>
  <si>
    <t>Latvia</t>
  </si>
  <si>
    <t>Lithuania</t>
  </si>
  <si>
    <t>Luxembourg</t>
  </si>
  <si>
    <t>Malta</t>
  </si>
  <si>
    <t>Dutch</t>
  </si>
  <si>
    <t>nl</t>
  </si>
  <si>
    <t>Polish</t>
  </si>
  <si>
    <t>pl</t>
  </si>
  <si>
    <t>Portuguese</t>
  </si>
  <si>
    <t>pt</t>
  </si>
  <si>
    <t>Romanian</t>
  </si>
  <si>
    <t>ro</t>
  </si>
  <si>
    <t>Slovak</t>
  </si>
  <si>
    <t>sk</t>
  </si>
  <si>
    <t>Slovenian</t>
  </si>
  <si>
    <t>sl</t>
  </si>
  <si>
    <t>Finnish</t>
  </si>
  <si>
    <t>fi</t>
  </si>
  <si>
    <t>Swedish</t>
  </si>
  <si>
    <t>sv</t>
  </si>
  <si>
    <t>Reference File Name</t>
  </si>
  <si>
    <t>COM</t>
  </si>
  <si>
    <t>AT</t>
  </si>
  <si>
    <t>BE</t>
  </si>
  <si>
    <t>BG</t>
  </si>
  <si>
    <t>CY</t>
  </si>
  <si>
    <t>CZ</t>
  </si>
  <si>
    <t>DK</t>
  </si>
  <si>
    <t>EE</t>
  </si>
  <si>
    <t>FI</t>
  </si>
  <si>
    <t>FR</t>
  </si>
  <si>
    <t>DE</t>
  </si>
  <si>
    <t>EL</t>
  </si>
  <si>
    <t>HU</t>
  </si>
  <si>
    <t>IE</t>
  </si>
  <si>
    <t>IT</t>
  </si>
  <si>
    <t>LV</t>
  </si>
  <si>
    <t>EUconst_ERR_NoN2OSmallEmitters</t>
  </si>
  <si>
    <t>EUconst_MsgSmallEmitters</t>
  </si>
  <si>
    <t>Please justify why historic data is not available or inappropriate</t>
  </si>
  <si>
    <t>This rule does not apply for installations with N2O activities!</t>
  </si>
  <si>
    <t>EUconst_MSlist</t>
  </si>
  <si>
    <t>EUconst_MSlistISOcodes</t>
  </si>
  <si>
    <t>IS</t>
  </si>
  <si>
    <t>Installation name:</t>
  </si>
  <si>
    <t>iii.</t>
  </si>
  <si>
    <t>iv.</t>
  </si>
  <si>
    <t>v.</t>
  </si>
  <si>
    <t>vi.</t>
  </si>
  <si>
    <t>vii.</t>
  </si>
  <si>
    <t>&lt;END of list&gt;</t>
  </si>
  <si>
    <t>EUconst_TrueFalse</t>
  </si>
  <si>
    <t>Production of bulk chemicals</t>
  </si>
  <si>
    <t>Production of hydrogen and synthesis gas</t>
  </si>
  <si>
    <t>Production of soda ash and sodium bicarbonate</t>
  </si>
  <si>
    <t>Capture of greenhouse gases under Directive 2009/31/EC</t>
  </si>
  <si>
    <t>Transport of greenhouse gases under Directive 2009/31/EC</t>
  </si>
  <si>
    <t>Storage of greenhouse gases under Directive 2009/31/EC</t>
  </si>
  <si>
    <t>Measurement points, where continuous measurement systems are installed:</t>
  </si>
  <si>
    <t>Weigh bridge</t>
  </si>
  <si>
    <t>Weighing conveyor belt</t>
  </si>
  <si>
    <t>In several fields you can choose from predefined inputs. For selecting from such a "drop-down list" either click with the mouse on the small arrow appearing at the right border of the cell, or press "Alt-CursorDown" when you have selected the cell. Some fields allow you to input your own text even if such drop-down list exists. This is the case when drop-down lists contain empty list entries.</t>
  </si>
  <si>
    <t>EUconst_SumCO2</t>
  </si>
  <si>
    <t>SUM_CO2</t>
  </si>
  <si>
    <t>EUconst_SumBioCO2</t>
  </si>
  <si>
    <t>SUM_bioCO2</t>
  </si>
  <si>
    <t>EUconst_SumEnergyIN</t>
  </si>
  <si>
    <t>SUM_EnergyIN</t>
  </si>
  <si>
    <t>EUconst_SumN2O</t>
  </si>
  <si>
    <t>SUM_N2O</t>
  </si>
  <si>
    <t>EUconst_SumPFC</t>
  </si>
  <si>
    <t>SUM_PFC</t>
  </si>
  <si>
    <t>Lab. analyses</t>
  </si>
  <si>
    <t>Type I</t>
  </si>
  <si>
    <t>Type II</t>
  </si>
  <si>
    <t>Specific factors</t>
  </si>
  <si>
    <t>Proxies</t>
  </si>
  <si>
    <t>Specific EF</t>
  </si>
  <si>
    <t>0.08794 tCO2 /t</t>
  </si>
  <si>
    <t>0.09642 tCO2/t</t>
  </si>
  <si>
    <t>Purchasing records</t>
  </si>
  <si>
    <t>0.2558 tCO2/t</t>
  </si>
  <si>
    <t>± 10,0% (as tCO2)</t>
  </si>
  <si>
    <t>± 7,5% (as tCO2)</t>
  </si>
  <si>
    <t>± 5,0% (as tCO2)</t>
  </si>
  <si>
    <t>± 2,5% (as tCO2)</t>
  </si>
  <si>
    <t>Type I &amp; best practice</t>
  </si>
  <si>
    <t>Type I bio</t>
  </si>
  <si>
    <t>Type II bio</t>
  </si>
  <si>
    <t>ConvF=1</t>
  </si>
  <si>
    <t xml:space="preserve">OxF=1 </t>
  </si>
  <si>
    <t>Lab &amp; Stochio</t>
  </si>
  <si>
    <t>EUconst_torkNm3orNA</t>
  </si>
  <si>
    <t>EUconst_DefaultValues</t>
  </si>
  <si>
    <t>EUconst_Value</t>
  </si>
  <si>
    <t>EUconst_Unit</t>
  </si>
  <si>
    <t>http://eur-lex.europa.eu/LexUriServ/LexUriServ.do?uri=CONSLEG:2003L0087:20090625:EN:PDF</t>
  </si>
  <si>
    <t>Light yellow fields indicate that an input is optional.</t>
  </si>
  <si>
    <t>Light grey areas are dedicated for navigation and hyperlinks.</t>
  </si>
  <si>
    <t>Please enter data in this section</t>
  </si>
  <si>
    <t xml:space="preserve"> </t>
  </si>
  <si>
    <t>EUconst_SourceStream</t>
  </si>
  <si>
    <t>EUconst_MeasurementPoint</t>
  </si>
  <si>
    <t>Jump Address:</t>
  </si>
  <si>
    <t>EUconst_MsgGoOn</t>
  </si>
  <si>
    <t>Please go to the next points below</t>
  </si>
  <si>
    <t>Non-typical operation</t>
  </si>
  <si>
    <t>Typical operation</t>
  </si>
  <si>
    <t>OperationType</t>
  </si>
  <si>
    <t>Typical and non-typical operation</t>
  </si>
  <si>
    <t>MeasurementTiers</t>
  </si>
  <si>
    <t>Euconst_MPReferenceDateTypes</t>
  </si>
  <si>
    <t>approved by competent authority</t>
  </si>
  <si>
    <t>rejected by competent authority</t>
  </si>
  <si>
    <t>working draft</t>
  </si>
  <si>
    <t>returned with remarks</t>
  </si>
  <si>
    <t>± 7,5%</t>
  </si>
  <si>
    <t>± 5,0%</t>
  </si>
  <si>
    <t>± 2,5%</t>
  </si>
  <si>
    <t>± 1,5%</t>
  </si>
  <si>
    <t>± 17,5%</t>
  </si>
  <si>
    <t>± 12,5%</t>
  </si>
  <si>
    <t>± 15,0%</t>
  </si>
  <si>
    <t>Commercial standard fuels</t>
  </si>
  <si>
    <t>Other gaseous &amp; liquid fuels</t>
  </si>
  <si>
    <t>Solid fuels</t>
  </si>
  <si>
    <t>Flares</t>
  </si>
  <si>
    <t>Scrubbing (carbonate)</t>
  </si>
  <si>
    <t>Scrubbing (gypsum)</t>
  </si>
  <si>
    <t>Catalytic cracker regeneration</t>
  </si>
  <si>
    <t>Hydrogen production</t>
  </si>
  <si>
    <t>Mass balance</t>
  </si>
  <si>
    <t>Fuel as process input</t>
  </si>
  <si>
    <t>Metal ore roasting &amp; sintering</t>
  </si>
  <si>
    <t>Carbonate input</t>
  </si>
  <si>
    <t>Production of iron &amp; steel</t>
  </si>
  <si>
    <t>Production or processing of ferrous and non-ferrous metals, including secondary aluminium</t>
  </si>
  <si>
    <t>Process emissions</t>
  </si>
  <si>
    <t>Primary aluminium production</t>
  </si>
  <si>
    <t>PFC emissions (slope method)</t>
  </si>
  <si>
    <t>PFC emissions (overvoltage method)</t>
  </si>
  <si>
    <t>CKD</t>
  </si>
  <si>
    <t>Non-carbonate carbon</t>
  </si>
  <si>
    <t>Highest</t>
  </si>
  <si>
    <t>Navigation area:</t>
  </si>
  <si>
    <t>Table of contents</t>
  </si>
  <si>
    <t>Previous sheet</t>
  </si>
  <si>
    <t>Next sheet</t>
  </si>
  <si>
    <t>Top of sheet</t>
  </si>
  <si>
    <t>End of sheet</t>
  </si>
  <si>
    <t>Production or processing of non-ferrous metals, including production of alloys, refining, foundry casting, etc., where combustion units with a total rated thermal input (including fuels used as reducing agents) exceeding 20 MW are operated</t>
  </si>
  <si>
    <t xml:space="preserve">Production of cement clinker in rotary kilns with a production capacity exceeding 500 tonnes per day or in other furnaces with a production capacity exceeding 50 tonnes per day </t>
  </si>
  <si>
    <t xml:space="preserve">Production of lime or calcination of dolomite or magnesite in rotary kilns or in other furnaces with a production capacity exceeding 50 tonnes per day </t>
  </si>
  <si>
    <t xml:space="preserve">Manufacture of glass including glass fibre with a melting capacity exceeding 20 tonnes per day </t>
  </si>
  <si>
    <t xml:space="preserve">Manufacture of ceramic products by firing, in particular roofing tiles, bricks, refractory bricks, tiles, stoneware or porcelain, with a production capacity exceeding 75 tonnes per day </t>
  </si>
  <si>
    <t xml:space="preserve">Manufacture of mineral wool insulation material using glass, rock or slag with a melting capacity exceeding 20 tonnes per day </t>
  </si>
  <si>
    <t xml:space="preserve">Drying or calcination of gypsum or production of plaster boards and other gypsum products, where combustion units with a total rated thermal input exceeding 20 MW are operated </t>
  </si>
  <si>
    <t xml:space="preserve">Production of pulp from timber or other fibrous materials </t>
  </si>
  <si>
    <t xml:space="preserve">Production of paper or cardboard with a production capacity exceeding 20 tonnes per day </t>
  </si>
  <si>
    <t xml:space="preserve">Production of carbon black involving the carbonisation of organic substances such as oils, tars, cracker and distillation residues, where combustion units with a total rated thermal input exceeding 20 MW are operated </t>
  </si>
  <si>
    <t>Source type</t>
  </si>
  <si>
    <t>EUconst_CNTR_ActivityData</t>
  </si>
  <si>
    <t>ActivityData_</t>
  </si>
  <si>
    <t>Biomass Content</t>
  </si>
  <si>
    <t>mass balance</t>
  </si>
  <si>
    <t>Version:</t>
  </si>
  <si>
    <t>Info for automatic Version detection</t>
  </si>
  <si>
    <t>Template type:</t>
  </si>
  <si>
    <t>Type list:</t>
  </si>
  <si>
    <t>Geological storage of greenhouse gases in a storage site permitted under Directive 2009/31/EC</t>
  </si>
  <si>
    <t>Directive Annex I</t>
  </si>
  <si>
    <t>Sub-activity</t>
  </si>
  <si>
    <t>Tier</t>
  </si>
  <si>
    <t>EUconst_CEMSType</t>
  </si>
  <si>
    <t>EUconst_FurtherGuidancePoint1</t>
  </si>
  <si>
    <t>Abbreviation</t>
  </si>
  <si>
    <t>Definition</t>
  </si>
  <si>
    <t>Additional information</t>
  </si>
  <si>
    <t>0.00393 t CO2/Nm3</t>
  </si>
  <si>
    <t>0.525 t CO2/t dust.</t>
  </si>
  <si>
    <t>0.525 t CO2/t clinker.</t>
  </si>
  <si>
    <t>Best practice</t>
  </si>
  <si>
    <t>Category</t>
  </si>
  <si>
    <t>Member State</t>
  </si>
  <si>
    <t>-</t>
  </si>
  <si>
    <t>Parameter</t>
  </si>
  <si>
    <t>Continuous</t>
  </si>
  <si>
    <t>ActivityDataTiers</t>
  </si>
  <si>
    <t>NCVTiers</t>
  </si>
  <si>
    <t>2a</t>
  </si>
  <si>
    <t>2b</t>
  </si>
  <si>
    <t>EFTiers</t>
  </si>
  <si>
    <t>CarbonContentTiers</t>
  </si>
  <si>
    <t>ConversionFactorTiers</t>
  </si>
  <si>
    <t>Carbon Content</t>
  </si>
  <si>
    <t>No tier</t>
  </si>
  <si>
    <t>Quarterly</t>
  </si>
  <si>
    <t>Biannual</t>
  </si>
  <si>
    <t>AnalysisFrequency</t>
  </si>
  <si>
    <t>PFCMethods</t>
  </si>
  <si>
    <t>Method A - Slope Method</t>
  </si>
  <si>
    <t>Method B - Overvoltage Method</t>
  </si>
  <si>
    <t>PFCTiers</t>
  </si>
  <si>
    <t>http://ec.europa.eu/clima/policies/ets/monitoring/index_en.htm</t>
  </si>
  <si>
    <t>EUconst_Fuel</t>
  </si>
  <si>
    <t>EUconst_ProcessCarbonate</t>
  </si>
  <si>
    <t>EUconst_MassBalance</t>
  </si>
  <si>
    <t>Combustion of fuels and fuels used as process input</t>
  </si>
  <si>
    <t>Short name</t>
  </si>
  <si>
    <t>Cement clinker</t>
  </si>
  <si>
    <t>Iron &amp; steel</t>
  </si>
  <si>
    <t>Glass and mineral wool</t>
  </si>
  <si>
    <t>Pulp &amp; paper</t>
  </si>
  <si>
    <t>Carbon black</t>
  </si>
  <si>
    <t>Ammonia</t>
  </si>
  <si>
    <t>Hydrogen and synthesis gas</t>
  </si>
  <si>
    <t>Bulk organic chemicals</t>
  </si>
  <si>
    <t>Primary aluminium</t>
  </si>
  <si>
    <t>EUconst_t</t>
  </si>
  <si>
    <t>t</t>
  </si>
  <si>
    <t>EUconst_TJ</t>
  </si>
  <si>
    <t>TJ</t>
  </si>
  <si>
    <t>EUconst_GJ</t>
  </si>
  <si>
    <t>GJ</t>
  </si>
  <si>
    <t>EUconst_tCO2pt</t>
  </si>
  <si>
    <t>EUconst_GJpt</t>
  </si>
  <si>
    <t>1000Nm3</t>
  </si>
  <si>
    <t>EUconst_kNm3</t>
  </si>
  <si>
    <t>EUconst_GJpkNm3</t>
  </si>
  <si>
    <t>EUconst_tCO2pTJ</t>
  </si>
  <si>
    <t>EUconst_torkNm3</t>
  </si>
  <si>
    <t>Version list</t>
  </si>
  <si>
    <t>Languages list</t>
  </si>
  <si>
    <t>Before you use this file, please carry out the following steps:</t>
  </si>
  <si>
    <t xml:space="preserve">&lt;&lt;&lt; Click here to proceed to next sheet &gt;&gt;&gt; </t>
  </si>
  <si>
    <t>a_Contents</t>
  </si>
  <si>
    <t>b_Guidelines and conditions</t>
  </si>
  <si>
    <t>± 10,0%</t>
  </si>
  <si>
    <t>EUconst_CNTR_CEMS</t>
  </si>
  <si>
    <t>CEMS_</t>
  </si>
  <si>
    <t>EUconst_Relevant</t>
  </si>
  <si>
    <t>EUconst_NotRelevant</t>
  </si>
  <si>
    <t>not relevant</t>
  </si>
  <si>
    <t>relevant</t>
  </si>
  <si>
    <t>EUconst_DefaultValuesBio</t>
  </si>
  <si>
    <t>EUconst_tCpt</t>
  </si>
  <si>
    <t>tC/t</t>
  </si>
  <si>
    <t>EUconst_ERR_Inconsistent</t>
  </si>
  <si>
    <t>EUconst_ERR_Incomplete</t>
  </si>
  <si>
    <t>inconsistent!</t>
  </si>
  <si>
    <t>incomplete!</t>
  </si>
  <si>
    <t>EUconst_tCO2pTJOrtCO2pt</t>
  </si>
  <si>
    <t>EUconst_tCO2pkNm3</t>
  </si>
  <si>
    <t>EUconst_Nm3ph</t>
  </si>
  <si>
    <t>EUconst_gpNm3</t>
  </si>
  <si>
    <t>g/Nm3</t>
  </si>
  <si>
    <t>First Draft by UBA</t>
  </si>
  <si>
    <t>EUconst_hpa</t>
  </si>
  <si>
    <t>EUconst_kNm3pa</t>
  </si>
  <si>
    <t>1000Nm3/year</t>
  </si>
  <si>
    <t>h/year</t>
  </si>
  <si>
    <t>Operator Name:</t>
  </si>
  <si>
    <t>Email:</t>
  </si>
  <si>
    <t>viii.</t>
  </si>
  <si>
    <t>Telephone:</t>
  </si>
  <si>
    <t>Fax:</t>
  </si>
  <si>
    <t>Primary contact person for technical questions regarding installation data:</t>
  </si>
  <si>
    <t>EUconst_ReportingYear</t>
  </si>
  <si>
    <t>Manufacture of mineral wool</t>
  </si>
  <si>
    <t>Production or processing of gypsum or plasterboard</t>
  </si>
  <si>
    <t>Production of pulp</t>
  </si>
  <si>
    <t>Production of paper or cardboard</t>
  </si>
  <si>
    <t>Production of carbon black</t>
  </si>
  <si>
    <t>Production of adipic acid</t>
  </si>
  <si>
    <t>Production of glyoxal and glyoxylic acid</t>
  </si>
  <si>
    <t>Production of ammonia</t>
  </si>
  <si>
    <t>Activity Data</t>
  </si>
  <si>
    <t>Carbonate input (Method A)</t>
  </si>
  <si>
    <t>Oxide output (Method B)</t>
  </si>
  <si>
    <t>make grey?</t>
  </si>
  <si>
    <t>Gas Processing Terminals</t>
  </si>
  <si>
    <t>GHG emitted</t>
  </si>
  <si>
    <t>SourceCategory</t>
  </si>
  <si>
    <t>Major</t>
  </si>
  <si>
    <t>Minor</t>
  </si>
  <si>
    <t>Production of lime and calcination of dolomite and magnesite</t>
  </si>
  <si>
    <t>Kiln input based (Method A)</t>
  </si>
  <si>
    <t>Clinker output (Method B)</t>
  </si>
  <si>
    <t>Amount of fuel [t] or [Nm3]</t>
  </si>
  <si>
    <t>Amount of fuel [t]</t>
  </si>
  <si>
    <t>Amount of flare gas [Nm3]</t>
  </si>
  <si>
    <t>Amount carbonate consumed [t]</t>
  </si>
  <si>
    <t>Amount gypsum produced [t]</t>
  </si>
  <si>
    <t>Uncertainty requirements apply separately for each emission source</t>
  </si>
  <si>
    <t>Hydrocarbon feed [t]</t>
  </si>
  <si>
    <t>Each input and output material [t]</t>
  </si>
  <si>
    <t>Carbonate input material and process residues [t]</t>
  </si>
  <si>
    <t>Each mass flow into and from the installation [t]</t>
  </si>
  <si>
    <t>Each relevant kiln input [t]</t>
  </si>
  <si>
    <t>Clinker produced [t]</t>
  </si>
  <si>
    <t>CKD or bypass dust [t]</t>
  </si>
  <si>
    <t>Each raw material [t]</t>
  </si>
  <si>
    <t>Carbonates (Method A)</t>
  </si>
  <si>
    <t>Alkali earth oxide (Method B)</t>
  </si>
  <si>
    <t>Kiln dust [t]</t>
  </si>
  <si>
    <t>Lime produced [t]</t>
  </si>
  <si>
    <t>Manufacture of glass and mineral wool</t>
  </si>
  <si>
    <t>Carbonates (input)</t>
  </si>
  <si>
    <t>Manufacture of ceramic products</t>
  </si>
  <si>
    <t>Carbon inputs (Method A)</t>
  </si>
  <si>
    <t>Alkali oxide (Method B)</t>
  </si>
  <si>
    <t>Scrubbing</t>
  </si>
  <si>
    <t>Each carbonate raw material or additive associated with CO2 emissions [t]</t>
  </si>
  <si>
    <t>Gross production including rejected products and cullet from the kilns and shipment [t]</t>
  </si>
  <si>
    <t>Dry CaCO3 consumed [t]</t>
  </si>
  <si>
    <t>Production of pulp &amp; paper</t>
  </si>
  <si>
    <t>Make up chemicals</t>
  </si>
  <si>
    <t>Amount of CaCO3 and Na2CO3 [t]</t>
  </si>
  <si>
    <t>Mass balance methodology</t>
  </si>
  <si>
    <t>Amount fuel used as process input [t] or [Nm3]</t>
  </si>
  <si>
    <t>Amount fuel used as process input for hydrogen production [t] or [Nm3]</t>
  </si>
  <si>
    <t>Production of bulk organic chemicals</t>
  </si>
  <si>
    <t>EUconst_CNTR_SmallEmitter</t>
  </si>
  <si>
    <t>SmallEmitter_</t>
  </si>
  <si>
    <t>EUconst_CNTR_NoSmallEmitter</t>
  </si>
  <si>
    <t>NoSmallEmitter_</t>
  </si>
  <si>
    <t>EUconst_OwnerInstrument</t>
  </si>
  <si>
    <t>Some Member States may require you to use an alternative system, such as internet-based form instead of a spreadsheet. Check your Member State requirements. In this case the CA will provide further information to you.</t>
  </si>
  <si>
    <t>Combustion of fuels in installations with a total rated thermal input exceeding 20 MW (except in installations for the incineration of hazardous or municipal waste)</t>
  </si>
  <si>
    <t>Unique installation identifier:</t>
  </si>
  <si>
    <t>The Directive can be downloaded from:</t>
  </si>
  <si>
    <t>EUconst_NotApplicable</t>
  </si>
  <si>
    <t>not applicable!</t>
  </si>
  <si>
    <t>EUconst_MsgTierActivityLevel</t>
  </si>
  <si>
    <t>EUconst_NoTier</t>
  </si>
  <si>
    <t>Special activities</t>
  </si>
  <si>
    <t>EUconst_CNTR_SourceCategory</t>
  </si>
  <si>
    <t>SourceCategory_</t>
  </si>
  <si>
    <t>PctUnits</t>
  </si>
  <si>
    <t>MS are free to use this sheet</t>
  </si>
  <si>
    <t>E. Source Streams</t>
  </si>
  <si>
    <t>Sheet names are given in bold font and section names in normal font.</t>
  </si>
  <si>
    <t>Language:</t>
  </si>
  <si>
    <t>MP TKM</t>
  </si>
  <si>
    <t>MP AEm</t>
  </si>
  <si>
    <t>Report TKM</t>
  </si>
  <si>
    <t>Monitoring plan tonne-kilometre data</t>
  </si>
  <si>
    <t>Monitoring plan annual emissions</t>
  </si>
  <si>
    <t>Report tonne-kilometre data</t>
  </si>
  <si>
    <t>Issued by:</t>
  </si>
  <si>
    <t>European Commission</t>
  </si>
  <si>
    <t>Bulgarian</t>
  </si>
  <si>
    <t>bg</t>
  </si>
  <si>
    <t>Spanish</t>
  </si>
  <si>
    <t>es</t>
  </si>
  <si>
    <t>Czech</t>
  </si>
  <si>
    <t>cs</t>
  </si>
  <si>
    <t>Danish</t>
  </si>
  <si>
    <t>da</t>
  </si>
  <si>
    <t>German</t>
  </si>
  <si>
    <t>de</t>
  </si>
  <si>
    <t>Estonian</t>
  </si>
  <si>
    <t>et</t>
  </si>
  <si>
    <t>Greek</t>
  </si>
  <si>
    <t>el</t>
  </si>
  <si>
    <t>English</t>
  </si>
  <si>
    <t>en</t>
  </si>
  <si>
    <t>French</t>
  </si>
  <si>
    <t>fr</t>
  </si>
  <si>
    <t>Italian</t>
  </si>
  <si>
    <t>it</t>
  </si>
  <si>
    <t>Latvian</t>
  </si>
  <si>
    <t>lv</t>
  </si>
  <si>
    <t>Lithuanian</t>
  </si>
  <si>
    <t>lt</t>
  </si>
  <si>
    <t>Hungarian</t>
  </si>
  <si>
    <t>hu</t>
  </si>
  <si>
    <t>Maltese</t>
  </si>
  <si>
    <t>mt</t>
  </si>
  <si>
    <t>Member State-specific guidance is listed here:</t>
  </si>
  <si>
    <t>EUconst_PipelineApproaches</t>
  </si>
  <si>
    <t>Method A</t>
  </si>
  <si>
    <t>Method B</t>
  </si>
  <si>
    <t>Member State specific further information</t>
  </si>
  <si>
    <t>is PFC?</t>
  </si>
  <si>
    <t>EUconst_MsgGuidanceAbove</t>
  </si>
  <si>
    <t>For detailed guidance please click here to see text at the top of the sheet!</t>
  </si>
  <si>
    <t>PFC Emissions</t>
  </si>
  <si>
    <t>EUconst_MsgGoOnPFC</t>
  </si>
  <si>
    <t>Please go to sheet "F_PFC" for this source stream</t>
  </si>
  <si>
    <t>F11</t>
  </si>
  <si>
    <t>F12</t>
  </si>
  <si>
    <t>F13</t>
  </si>
  <si>
    <t>F14</t>
  </si>
  <si>
    <t>F15</t>
  </si>
  <si>
    <t>F16</t>
  </si>
  <si>
    <t>F17</t>
  </si>
  <si>
    <t>F18</t>
  </si>
  <si>
    <t>F19</t>
  </si>
  <si>
    <t>F20</t>
  </si>
  <si>
    <t>F21</t>
  </si>
  <si>
    <t>F22</t>
  </si>
  <si>
    <t>F23</t>
  </si>
  <si>
    <t>F24</t>
  </si>
  <si>
    <t>F25</t>
  </si>
  <si>
    <t>F26</t>
  </si>
  <si>
    <t>F27</t>
  </si>
  <si>
    <t>F28</t>
  </si>
  <si>
    <t>F29</t>
  </si>
  <si>
    <t>F30</t>
  </si>
  <si>
    <t>F31</t>
  </si>
  <si>
    <t>F32</t>
  </si>
  <si>
    <t>F33</t>
  </si>
  <si>
    <t>F34</t>
  </si>
  <si>
    <t>F35</t>
  </si>
  <si>
    <t>F36</t>
  </si>
  <si>
    <t>F37</t>
  </si>
  <si>
    <t>F38</t>
  </si>
  <si>
    <t>F39</t>
  </si>
  <si>
    <t>F40</t>
  </si>
  <si>
    <t>F41</t>
  </si>
  <si>
    <t>F42</t>
  </si>
  <si>
    <t>F43</t>
  </si>
  <si>
    <t>F44</t>
  </si>
  <si>
    <t>F45</t>
  </si>
  <si>
    <t>F46</t>
  </si>
  <si>
    <t>F47</t>
  </si>
  <si>
    <t>F48</t>
  </si>
  <si>
    <t>F49</t>
  </si>
  <si>
    <t>F50</t>
  </si>
  <si>
    <t>Range</t>
  </si>
  <si>
    <t>PFCUnits</t>
  </si>
  <si>
    <t>(kgCF4/tAl)/(min/cell-day)</t>
  </si>
  <si>
    <t>mV</t>
  </si>
  <si>
    <t>tC2F6 / tCF4</t>
  </si>
  <si>
    <t>(kg CF4)/(t Al mV)</t>
  </si>
  <si>
    <t>min</t>
  </si>
  <si>
    <t>1/(cell-day)</t>
  </si>
  <si>
    <t>Annual Emissions Report</t>
  </si>
  <si>
    <t>B: AEO</t>
  </si>
  <si>
    <t>B: CE</t>
  </si>
  <si>
    <t>B: OVC</t>
  </si>
  <si>
    <t>F(C2F6)</t>
  </si>
  <si>
    <t>A: SEF(CF4)</t>
  </si>
  <si>
    <t>A: Frequency</t>
  </si>
  <si>
    <t>A: Duration</t>
  </si>
  <si>
    <t>EUconst_SumNonSustBioCO2</t>
  </si>
  <si>
    <t>SUM_bioNonSustCO2</t>
  </si>
  <si>
    <t>Emissions from Source Streams</t>
  </si>
  <si>
    <t>Emissions from Emission Sources (Measurement Points)</t>
  </si>
  <si>
    <t>Emissions determined by Fall-back approaches</t>
  </si>
  <si>
    <t>Unique ID of the installation:</t>
  </si>
  <si>
    <t>Fall-back</t>
  </si>
  <si>
    <t>EUconst_FallBack</t>
  </si>
  <si>
    <t>EUconst_SumBioEnergyIN</t>
  </si>
  <si>
    <t>SUM_BioEnergyIN</t>
  </si>
  <si>
    <t>EUconst_CNTR_NonSustBiomassContent</t>
  </si>
  <si>
    <t>NonSustBioC_</t>
  </si>
  <si>
    <t xml:space="preserve">Detailed instructions for data entries in this tool can be found at the top of this sheet. </t>
  </si>
  <si>
    <t>F51</t>
  </si>
  <si>
    <t>F52</t>
  </si>
  <si>
    <t>F53</t>
  </si>
  <si>
    <t>F54</t>
  </si>
  <si>
    <t>F55</t>
  </si>
  <si>
    <t>F56</t>
  </si>
  <si>
    <t>F57</t>
  </si>
  <si>
    <t>F58</t>
  </si>
  <si>
    <t>F59</t>
  </si>
  <si>
    <t>F60</t>
  </si>
  <si>
    <t>F61</t>
  </si>
  <si>
    <t>F62</t>
  </si>
  <si>
    <t>F63</t>
  </si>
  <si>
    <t>F64</t>
  </si>
  <si>
    <t>F65</t>
  </si>
  <si>
    <t>F66</t>
  </si>
  <si>
    <t>F67</t>
  </si>
  <si>
    <t>F68</t>
  </si>
  <si>
    <t>F69</t>
  </si>
  <si>
    <t>F70</t>
  </si>
  <si>
    <t>F71</t>
  </si>
  <si>
    <t>F72</t>
  </si>
  <si>
    <t>F73</t>
  </si>
  <si>
    <t>F74</t>
  </si>
  <si>
    <t>F75</t>
  </si>
  <si>
    <t>All Commission guidance documents on the Monitoring and Reporting Regulation can be found at:</t>
  </si>
  <si>
    <t>Read carefully the instructions below for filling this template.</t>
  </si>
  <si>
    <t>Identify the Competent Authority (CA) responsible for your installation in the Member State where the installation is situated (there may be more than one CA per Member State). Note that "Member State" here means all States which are participating in the EU ETS, not only EU Member States.</t>
  </si>
  <si>
    <t>Check the CA's webpage or directly contact the CA in order to find out if you have the correct version of the template. The template version (in particular the reference file name) is clearly indicated on the cover page of this file.</t>
  </si>
  <si>
    <t>Data fields have not been optimized for specific numerical and other formats. However, sheet protection has been limited so as to allow you to use your own formats. In particular, you may decide about the number of decimal places displayed. The number of places is in principle independent from the precision of the calculation. In principle the option "Precision as displayed" of MS Excel should be deactivated. For more details, consult MS Excel's "Help" function on this topic.</t>
  </si>
  <si>
    <t>The competent authority may restrict the acceptable file formats. Please ensure that you use only standard office file types such as .doc, .xls, .pdf. For further acceptable file types contact your competent authority or its website.</t>
  </si>
  <si>
    <t>EFUnits</t>
  </si>
  <si>
    <t>NCVUnits</t>
  </si>
  <si>
    <t>Organisation name (if different from the operator):</t>
  </si>
  <si>
    <t>Source stream type</t>
  </si>
  <si>
    <t>G. Fall-back approaches</t>
  </si>
  <si>
    <t>default value?</t>
  </si>
  <si>
    <t>EUconst_ERR_CheckEstimatedEmissions</t>
  </si>
  <si>
    <t>TEXT (Language Version)</t>
  </si>
  <si>
    <t>Use by Competent Authority only</t>
  </si>
  <si>
    <t>Euconst_VersionTracking</t>
  </si>
  <si>
    <t>Production or processing of ferrous metals (including ferro-alloys) where combustion units with a total rated thermal input exceeding 20 MW are operated. Processing includes, inter alia, rolling mills, re-heaters, annealing furnaces, smitheries, foundries, coating and pickling</t>
  </si>
  <si>
    <t>Trade partner</t>
  </si>
  <si>
    <t>Carbonate input material [t]</t>
  </si>
  <si>
    <t>Oxide output [t]</t>
  </si>
  <si>
    <t>Netherlands</t>
  </si>
  <si>
    <t>Poland</t>
  </si>
  <si>
    <t>Portugal</t>
  </si>
  <si>
    <t>Romania</t>
  </si>
  <si>
    <t>Slovakia</t>
  </si>
  <si>
    <t>Slovenia</t>
  </si>
  <si>
    <t>The Monitoring and Reporting Regulation (Commission Regulation (EU) No 601/2012 of 21 June 2012, hereinafter the "MRR"), defines further requirements for monitoring and reporting. The MRR can be downloaded from:</t>
  </si>
  <si>
    <t>http://eur-lex.europa.eu/LexUriServ/LexUriServ.do?uri=OJ:L:2012:181:0030:0104:EN:PDF</t>
  </si>
  <si>
    <t>Uncertainty</t>
  </si>
  <si>
    <t>Value</t>
  </si>
  <si>
    <t>Process Emissions</t>
  </si>
  <si>
    <t>GJ/1000Nm3</t>
  </si>
  <si>
    <t>H. Further Information on this report</t>
  </si>
  <si>
    <t>H. Additional Information</t>
  </si>
  <si>
    <t>A. Operator &amp; Installation Identification</t>
  </si>
  <si>
    <t>H. Additional information</t>
  </si>
  <si>
    <t>Definitions and Abbreviations</t>
  </si>
  <si>
    <t>Additional Information</t>
  </si>
  <si>
    <t>Operator information</t>
  </si>
  <si>
    <t>Verifier details</t>
  </si>
  <si>
    <t>http://ec.europa.eu/clima/policies/ets/monitoring/documentation_en.htm</t>
  </si>
  <si>
    <t>Confidentiality statement: The information submitted in this report may be subject to public access to information requirements, including Directive 2003/4/EC on public access to environmental information. If you consider that any information you provide in connection with your report should be treated as commercially confidential, please let your Competent Authority know. You should be aware that under the provisions of Directive 2003/4/EC, the Competent Authority may be obliged to disclose information even where the applicant requests that it is kept confidential.</t>
  </si>
  <si>
    <t>Grey shaded areas should be filled by Member States before publishing a customised version of the template.</t>
  </si>
  <si>
    <t>Navigation panels on top of each sheet provide hyperlinks for quick jumps to individual input sections. The first line ("Table of contents", "Previous sheet", "Next sheet") and the points "Top of sheet" and "End of sheet" are the same for all sheets. Depending on the sheet, further menu items are added.</t>
  </si>
  <si>
    <t>You are advised to avoid supplying non-relevant information as it can slow down the process. Additional documentation provided should be clearly referenced below, using file name(s) (if in an electronic format) or document reference number(s) (if hard copy). If needed, check with your competent authority.</t>
  </si>
  <si>
    <t>Shaded fields indicate that an input in another field makes the input here not relevant.</t>
  </si>
  <si>
    <t>Yellow fields indicate mandatory inputs. However, if the topic is not relevant for the installation, no input is required. Furthermore, information entered in earlier sections may make certain sections 'not relevant' or optional. In these situations, the field will be displayed in a different colour code.</t>
  </si>
  <si>
    <t>Important! The entries that you make in this section will help you to identify sections of the report that are relevant to your installation and will trigger conditional formatting, which guides you through the document. Please make sure that you don't leave these fields empty. You must complete all the subsections that are deemed 'relevant' before continuing to the next sections of this template.</t>
  </si>
  <si>
    <t>This reporting template must not exceed the requirements of the MRR. Please therefore also see the colour coding used in the template below.</t>
  </si>
  <si>
    <t>Important! For consistency reasons please enter all data (e.g. ID of source streams) in the same order as in your latest approved monitoring plan (same order and same IDs).</t>
  </si>
  <si>
    <t>Directive 2003/87/EC (the "ETS Directive") requires operators of installations which are included in the Union Emission Trading Scheme (the EU ETS) to hold a valid GHG emission permit issued by the relevant Competent Authority and to monitor and report their emissions, and have the reports verified in accordance with Article 15 of the EU ETS Directive and the Regulation pursuant to that Article.</t>
  </si>
  <si>
    <t>Material - Centre Worked Pre-Bake (CWPB)</t>
  </si>
  <si>
    <t>Material - Vertical Stud Søderberg (VSS)</t>
  </si>
  <si>
    <t>Material - Side-Worked Pre-Bake (SWPB)</t>
  </si>
  <si>
    <t>Material - Horizontal Stud Søderberg (HSS)</t>
  </si>
  <si>
    <t>EUconst_CNTR_CCSInstID</t>
  </si>
  <si>
    <t>InstID_</t>
  </si>
  <si>
    <t>InstName_</t>
  </si>
  <si>
    <t>OpName_</t>
  </si>
  <si>
    <t>EUconst_CNTR_CCSInstName</t>
  </si>
  <si>
    <t>EUconst_CNTR_CCSOpName</t>
  </si>
  <si>
    <t>Green fields show automatically calculated results. Red text indicates error messages (missing data etc.).</t>
  </si>
  <si>
    <t>If you are providing any other information that you wish us to take into account in considering your report, tell us here. Please provide this information in an electronic format wherever possible. You can provide information as Microsoft Word, Excel, or Adobe Acrobat formats.</t>
  </si>
  <si>
    <t>Oval gear meter</t>
  </si>
  <si>
    <t>Competent Authority for reporting</t>
  </si>
  <si>
    <t>EUConst_TierActivityListNames</t>
  </si>
  <si>
    <t>Installation category</t>
  </si>
  <si>
    <t>When has the last improvement report been submitted?</t>
  </si>
  <si>
    <t>Installation category:</t>
  </si>
  <si>
    <t>A</t>
  </si>
  <si>
    <t>B</t>
  </si>
  <si>
    <t>C</t>
  </si>
  <si>
    <t>CNTR_IsCategoryA</t>
  </si>
  <si>
    <t>EUconst_SourceStreamID</t>
  </si>
  <si>
    <t>Emission Factor</t>
  </si>
  <si>
    <t>Net calorific value</t>
  </si>
  <si>
    <t>Oxidation Factor</t>
  </si>
  <si>
    <t>Conversion Factor</t>
  </si>
  <si>
    <t>Biomass Fraction</t>
  </si>
  <si>
    <t>EUconst_FactorRelevant</t>
  </si>
  <si>
    <t>Tier required:</t>
  </si>
  <si>
    <t>Tier applied:</t>
  </si>
  <si>
    <t>Name of this sheet:</t>
  </si>
  <si>
    <t>EUconst_DeviationsReasons</t>
  </si>
  <si>
    <t>Technically infeasible</t>
  </si>
  <si>
    <t>Unreasonable costs</t>
  </si>
  <si>
    <t>EUconst_FactorRelevantPFC</t>
  </si>
  <si>
    <t>EUconst_FactorRelevantAddress</t>
  </si>
  <si>
    <t>EUconst_FactorRelevantAnchor</t>
  </si>
  <si>
    <t>When?</t>
  </si>
  <si>
    <t>Improvement measures will be taken:</t>
  </si>
  <si>
    <t>improvement measures with no direct impact on tiers, e.g. increase of frequency of analyses, shortening of calibration intervals,..</t>
  </si>
  <si>
    <t>Please distinguish in any event between:</t>
  </si>
  <si>
    <t>Source Streams and Emissions Sources</t>
  </si>
  <si>
    <t>Source Streams:</t>
  </si>
  <si>
    <t>Please list here all source streams for which</t>
  </si>
  <si>
    <t>Information about the improvement report</t>
  </si>
  <si>
    <t>Types of Improvements</t>
  </si>
  <si>
    <t>ID</t>
  </si>
  <si>
    <t>Source stream name</t>
  </si>
  <si>
    <t>Error?</t>
  </si>
  <si>
    <t>Please select ID numbers and enter names consistent with the latest approved monitoring plan.</t>
  </si>
  <si>
    <t>Measurement point description</t>
  </si>
  <si>
    <t>EUconst_MeasurementPointID</t>
  </si>
  <si>
    <t>Reason for deviation:</t>
  </si>
  <si>
    <t>Direct impact on tiers:</t>
  </si>
  <si>
    <t>Improvements related to any fall-back methodology that is applied if not at least tier 1 could be reached. This is relevant if you are applying any fall-back methodologies.</t>
  </si>
  <si>
    <t>If improvement measures will not be taken, please describe here why they are still technically not feasible or why they would incur unreasonable costs to apply at least tier 1.</t>
  </si>
  <si>
    <t>If improvement measures will be taken without direct impact on tiers, i.e. tier 1 will still not be reached, but those measures improve the reliability of data used for the fall-back approach or are making data less prone to inherent or control risk, please describe here what kind of measures those are, the timeline of their implementation and how you have determined that they will lead to an improvement.</t>
  </si>
  <si>
    <t>B. Improvement Description</t>
  </si>
  <si>
    <t>EUconst_VerRepNonConformImprove</t>
  </si>
  <si>
    <t>Outstanding non-conformities</t>
  </si>
  <si>
    <t>Recommended improvements</t>
  </si>
  <si>
    <t>If measures will not be taken, why not?</t>
  </si>
  <si>
    <t>Description:</t>
  </si>
  <si>
    <t>If information required here has already been reported in another section of the template, you may just reference that section.</t>
  </si>
  <si>
    <t>If measures will not be taken, please describe here why they are technically not feasible or why they would incur unreasonable costs.</t>
  </si>
  <si>
    <t>Entering "TRUE" here means that the deviations are related to applying a lower tier than required. Entering "FALSE" here means that not meeting all requirements here does not relate to specific tier levels, e.g. frequency of analyses.</t>
  </si>
  <si>
    <t>General Info about the installation:</t>
  </si>
  <si>
    <t>Please enter here the date when the last improvement in accordance with Article 69(1) has been submitted.</t>
  </si>
  <si>
    <t>The tier required for the activity data or the calculation factor, taking into account the installation's category</t>
  </si>
  <si>
    <t>Entering "TRUE" here means that the deviations are related to applying a lower tier than required. Entering "FALSE" here means that not meeting all requirements here does not relate to specific tier levels.</t>
  </si>
  <si>
    <t>improvement measures with a direct impact on tiers, e.g. higher accuracy, change from default value to analyses,..</t>
  </si>
  <si>
    <t>Both</t>
  </si>
  <si>
    <t xml:space="preserve">Reason for deviation in the past: </t>
  </si>
  <si>
    <t>Improvement Report</t>
  </si>
  <si>
    <t>Sum not within 5% of improvement (section 6.c)!</t>
  </si>
  <si>
    <t>This improvement report was submitted by:</t>
  </si>
  <si>
    <t>If your competent authority requires you to hand in a signed paper copy of the improvement report, please use the space below for signature:</t>
  </si>
  <si>
    <t>Please list any abbreviations, acronyms or definitions that you have used in completing this improvement report.</t>
  </si>
  <si>
    <t>The reason why the required tiers or other requirements related to the activity data or the calculation factor have not been met in the past. I.e. until the previous improvement report or until now.</t>
  </si>
  <si>
    <t>Measures will be/have been taken:</t>
  </si>
  <si>
    <t>In case you require more space for the description you may also use external files and reference those here.</t>
  </si>
  <si>
    <t>CNTR_VerRepImpRelevant</t>
  </si>
  <si>
    <t>CNTR_GenImpRelevant</t>
  </si>
  <si>
    <t>Reporting of improvements in accordance with Article 69(1) MRR</t>
  </si>
  <si>
    <t>Please also note that you have to provide information only for activity data or calculation factors for which the tier requirements or other requirements are not satisfied due to technical infeasibility or unreasonable costs.</t>
  </si>
  <si>
    <t>In accordance with Article 30 (1) of the AVR (Regulation (EU), No. 600/2012) the verifier shall include in the verification report recommendations related to the following points:</t>
  </si>
  <si>
    <t>the development, documentation, implementation and maintenance of data flow activities and control activities as well as the evaluation of the control system;</t>
  </si>
  <si>
    <t>the risk assessment;</t>
  </si>
  <si>
    <t>the development, documentation, implementation and maintenance of procedures for data flow activities and control activities as well as other procedures that an operator has to establish pursuant to Regulation (EU) No 601/2012;</t>
  </si>
  <si>
    <t>the monitoring and reporting of emissions, including in relation to achieving higher tiers, reducing risks and enhancing efficiency in the monitoring and reporting.</t>
  </si>
  <si>
    <t>a)</t>
  </si>
  <si>
    <t>b)</t>
  </si>
  <si>
    <t>c)</t>
  </si>
  <si>
    <t>d)</t>
  </si>
  <si>
    <t>EUconst_FactorRelevantUncertainty</t>
  </si>
  <si>
    <t>A. Information about this report and Identification of the Operator, Installation and Verifier</t>
  </si>
  <si>
    <t>Please note that your CA may set an alternative date, but no later than 30 September of the same year. For further information please contact your CA.</t>
  </si>
  <si>
    <t>The MRR lays down two requirements related to improvements:</t>
  </si>
  <si>
    <t>For further reading please consult section 5.7 of Guidance Document 1. This document can be downloaded from:</t>
  </si>
  <si>
    <t>This file constitutes a template developed by the Commission services for the purpose of reporting improvements related to both:</t>
  </si>
  <si>
    <t>improvements related to the operator's own initiative</t>
  </si>
  <si>
    <t>improvements related to recommendation in the verification reports, AND/OR</t>
  </si>
  <si>
    <t>Contact your CA if you need assistance to complete your Improvement Report. Some Member States have produced guidance documents which you may find useful in addition to the Commission's guidance mentioned above.</t>
  </si>
  <si>
    <t>Improvement Info</t>
  </si>
  <si>
    <t>Types of improvement</t>
  </si>
  <si>
    <t>Source str./em. sources</t>
  </si>
  <si>
    <t>Source streams and emission sources</t>
  </si>
  <si>
    <t>E. Improvements related to source streams</t>
  </si>
  <si>
    <t>F. Improvements related to measurement-based monitoring approaches</t>
  </si>
  <si>
    <t>I. Tool for calculating unreasonable costs</t>
  </si>
  <si>
    <t>EUconst_Msg_UnreasonableCosts</t>
  </si>
  <si>
    <t>You are not required to enter here emission sources / measurement points which comply with the tiers required by the MRR.</t>
  </si>
  <si>
    <t>Improvement reports pursuant to Article 69(1) and 69(4) may be combined.</t>
  </si>
  <si>
    <t>Relevant sections: 7(2), F_MeasurementBasedApproaches (section 11)</t>
  </si>
  <si>
    <t>Relevant sections: G_Fall-backApproach (section 12)</t>
  </si>
  <si>
    <t>Relevant sections: 7(1), E_SourceStreams (section 10)</t>
  </si>
  <si>
    <t>This is only relevant if different from the contact provided in the Monitoring Plan or Annual Emissions Report.</t>
  </si>
  <si>
    <t>EUconst_DeviationsReasonsVer</t>
  </si>
  <si>
    <t>Impact on tiers?</t>
  </si>
  <si>
    <t>Measures taken:</t>
  </si>
  <si>
    <t>Cond. Format:</t>
  </si>
  <si>
    <t>Activity Data or Calc. Factor:</t>
  </si>
  <si>
    <t>Entering "TRUE" here means that measures have been taken or will be taken. Entering "FALSE" here means that measures will not be taken as they still are technically infeasible or would incur unreasonable costs.</t>
  </si>
  <si>
    <t>Select here relevant parameters, i.e. select activity data or a calculation factor.</t>
  </si>
  <si>
    <t>Print area:</t>
  </si>
  <si>
    <t>Installation and operator data:</t>
  </si>
  <si>
    <t>Please list and describe here all measurements points at which GHGs are measured by continuous emission measuring systems (CEMS), including measurement points in pipeline systems used for the transfer of CO2 with the aim of geological storage of CO2, for which</t>
  </si>
  <si>
    <t>In case higher tiers are achieved, do not forget to provide an updated uncertainty assessment demonstrating compliance with the applied tier.</t>
  </si>
  <si>
    <t>This question may be omitted in case the CA for reporting is the same as for permitting.</t>
  </si>
  <si>
    <t>#</t>
  </si>
  <si>
    <t>Improvements (source streams)</t>
  </si>
  <si>
    <t>Improvements (GHG measurements)</t>
  </si>
  <si>
    <t>Improvements (fall-back)</t>
  </si>
  <si>
    <t>The tier required for the activity data or the calculation factor, taking into account the installation's and the emission source's category and the GHG type.</t>
  </si>
  <si>
    <t>If improvement measures will be taken, please describe here what kind of measures those are, the timeline of their implementation and how you have determined that they will lead to an improvement. If improvement measures will not be taken, please describe here why they are still technically not feasible or why they would incur unreasonable costs.</t>
  </si>
  <si>
    <t>A.
OperatorInst ID</t>
  </si>
  <si>
    <t>Date (of submission of this Improvement Report to the Competent Authority)</t>
  </si>
  <si>
    <t>If at any point in those next sections you are unable to complete a section that you believe is required for your activity, please re-check your entries in sections 6 and 7 for completeness.</t>
  </si>
  <si>
    <t>Does the verification report state non-conformities?</t>
  </si>
  <si>
    <t>E. Source streams</t>
  </si>
  <si>
    <t>C. Verification Report - Non-conformities</t>
  </si>
  <si>
    <t>D. Verification Report - Recommendations for improvement</t>
  </si>
  <si>
    <t>Does the verification report contain recommendations for improvements?</t>
  </si>
  <si>
    <t>Depending on your installation category and the year you have submitted the last improvement report a new improvement report pursuant to Article 69(1) MRR might not be due until this year. In such a case it is not necessary to enter further data in this improvement report template.</t>
  </si>
  <si>
    <t>Non-conformities  (verification report)</t>
  </si>
  <si>
    <t>Recommendations (verification report)</t>
  </si>
  <si>
    <t>M6</t>
  </si>
  <si>
    <t>M7</t>
  </si>
  <si>
    <t>M8</t>
  </si>
  <si>
    <t>M9</t>
  </si>
  <si>
    <t>M10</t>
  </si>
  <si>
    <t>M11</t>
  </si>
  <si>
    <t>M12</t>
  </si>
  <si>
    <t>M13</t>
  </si>
  <si>
    <t>M14</t>
  </si>
  <si>
    <t>M15</t>
  </si>
  <si>
    <t>M16</t>
  </si>
  <si>
    <t>M17</t>
  </si>
  <si>
    <t>M18</t>
  </si>
  <si>
    <t>M19</t>
  </si>
  <si>
    <t>M20</t>
  </si>
  <si>
    <t>Recommendations for improvement</t>
  </si>
  <si>
    <t>Statements related to non-conformities</t>
  </si>
  <si>
    <t>Article 69(4) of the MRR states that the verification report established in accordance with Regulation (EU) No. 600/2012 may contain statements related to outstanding non-conformities.</t>
  </si>
  <si>
    <t>If such statements or recommendations are contained in the verification report, the operator shall submit a report by 30 June of the year the verification report has been issued by the verifier, describing how and when the non-conformities have been rectified or are planned to be rectified.</t>
  </si>
  <si>
    <t>Article 69(4) of the MRR states that the verification report established in accordance with Regulation (EU) No. 600/2012 may contain recommendations for improvements.</t>
  </si>
  <si>
    <t>If such statements or recommendations are contained in the verification report, the operator shall submit a report by 30 June of the year the verification report has been issued by the verifier, describing how and when recommended improvements have been or will be implemented.</t>
  </si>
  <si>
    <t>Further source streams can be added by copy/paste of the last block, if needed.</t>
  </si>
  <si>
    <t>Further measurement points can be added by copy/paste of the last block, if needed.</t>
  </si>
  <si>
    <t>improvement measures with a direct impact on tiers</t>
  </si>
  <si>
    <t>improvement measures with no direct impact on tiers, e.g. measures for mitigating data gaps.</t>
  </si>
  <si>
    <t>Further blocks can be added by copy/paste of the last block, if needed.</t>
  </si>
  <si>
    <t xml:space="preserve">This information here impacts on the tiers that an installation is required to achieve and to the frequency that installations need to submit improvement reports in accordance with Article 69(1). </t>
  </si>
  <si>
    <t>Reporting of improvements related to non-conformities and recommendations in accordance with Article 69(4) MRR</t>
  </si>
  <si>
    <t>Where the verification report established in accordance with Regulation (EU) No 600/2012 states  recommendations for improvements (pursuant to Article 30(1) of that Regulation) , the operator shall submit to the competent authority an improvement report for approval. This report has to be submitted by 30 June of the year in which that verification report is issued by the verifier.</t>
  </si>
  <si>
    <t xml:space="preserve">IMPORTANT! Improvements reported here do not automatically update the monitoring plan. Whenever improvements require modifications of the monitoring plan (see Article 15 of the MRR), a revised monitoring plan must be submitted to the CA via the normal route according to administrative practice, subject to the CA's approval. </t>
  </si>
  <si>
    <t>Information about the improvement report in accordance with Article 69(1) of the MRR:</t>
  </si>
  <si>
    <t>The next Article 69(1) improvement report is due:</t>
  </si>
  <si>
    <t>C. Improvements related to non-conformities in the verification report</t>
  </si>
  <si>
    <t>D. Improvements related to verifier's recommendations</t>
  </si>
  <si>
    <t>In order to protect formulae against unintended modifications, which usually lead to wrong and misleading results, it is of utmost importance NOT TO USE the CUT &amp; PASTE function. If you want to move data, first COPY and PASTE them, and thereafter delete the unwanted data in the old (wrong) place.</t>
  </si>
  <si>
    <t>DISCLAIMER: All formulae have been developed carefully and thoroughly. However, mistakes cannot be fully excluded.
As described above, full transparency for checking the validity of calculations is ensured. Neither the authors of this file nor the European Commission can be held liable for eventual damages resulting from wrong or misleading results of the provided calculations.
It is the full responsibility of the user of this file (i.e. the operator of an EU ETS installation) to ensure that correct data is reported to the competent authority.</t>
  </si>
  <si>
    <t>b. Guide-lines</t>
  </si>
  <si>
    <t>Name and Signature of legally responsible person</t>
  </si>
  <si>
    <t>Do you have to report improvements related to specific source streams?</t>
  </si>
  <si>
    <t>Do you have to report improvements related to GHG measurements?</t>
  </si>
  <si>
    <t>Are you applying a fall-back approach?</t>
  </si>
  <si>
    <t>Relevant sections: D_VerRepImprovements (section 9)</t>
  </si>
  <si>
    <t>Relevant sections: C_VerRepNonConformities (section 8)</t>
  </si>
  <si>
    <t>AD or CF:</t>
  </si>
  <si>
    <t>Please note that if you are reporting improvements related to Article 69(1) AND improvements related to Article 69(4) MRR, you may report both types of improvements within one template. However, if you are reporting improvements related to Article 69(1) OR Article 69(4), you only need to complete the relevant sections.</t>
  </si>
  <si>
    <t>Recommendation is no improvement</t>
  </si>
  <si>
    <t>The actual tier applied. This should reflect the situation after measures have been or will be taken.</t>
  </si>
  <si>
    <t>If improvement measures will be taken, please describe here what kind of measures those are, the timeline of their implementation and how you have determined that they will lead to an improvement.
If improvement measures will not be taken, please describe here why they are still technically not feasible or why they would incur unreasonable costs.</t>
  </si>
  <si>
    <t>You do not need to enter information on source streams which already comply with the tiers required by the MRR.</t>
  </si>
  <si>
    <t>Other</t>
  </si>
  <si>
    <t>In case higher tiers for activity data are achieved, do not forget to provide an updated uncertainty assessment demonstrating compliance with the applied tier. The updated uncertainty assessment may be provided in attachment to the updated monitoring plan.</t>
  </si>
  <si>
    <t>F. Measurement Based Approaches</t>
  </si>
  <si>
    <t>F. Measurement Approach</t>
  </si>
  <si>
    <t>G. Fall-back Approaches</t>
  </si>
  <si>
    <t>Based on your entries above, the date until your next improvement report in accordance with Article 69(1) is due will be displayed. This date is included to assist operator and CA to identify the next potential date for submission. If the installation is operating at the highest tier and does not apply fall-back approaches, then of course there is no need to submit improvement reports in accordance with Article 69(1).</t>
  </si>
  <si>
    <t>Furthermore, Article 74(1) states:</t>
  </si>
  <si>
    <t>Member States may require the operator and aircraft operator to use electronic templates or specific file formats for submission of monitoring plans and changes to the monitoring plan, as well as for submission of annual emissions reports, tonne-kilometre data reports, verification reports and improvement reports. 
Those templates or file format specifications established by the Member States shall, at least, contain the information contained in electronic templates or file format specifications published by the Commission.</t>
  </si>
  <si>
    <t>Operators must report on addressing non-conformities and recommendations (if any) stated in the verification reports (Article 9), AND</t>
  </si>
  <si>
    <t xml:space="preserve">Whenever improvements require modifications of the monitoring plan (see Article 15 of the MRR), a revised monitoring plan must be submitted to the CA via the normal route according to administrative practice, for approval by the CA. </t>
  </si>
  <si>
    <t>Installations with low emissions (i.e. installations with &lt; 25,000 t CO2e per year) need to submit improvement reports only in response to verifiers findings of non-conformities and misstatement (Article 47(3)) AND to submit improvement reports in accordance with Article 69(1-3).</t>
  </si>
  <si>
    <t>Improvements related to source streams. Reporting here is:</t>
  </si>
  <si>
    <t>Improvements related to emission sources (measurement points for continuous measurements of CO2, N2O and CO2 transfer). Reporting here is:</t>
  </si>
  <si>
    <t>mandatory, if not at least the tiers required pursuant to the first sub-paragraph of Article 26(1) of the MRR are applied for activity data or for any calculation factor.</t>
  </si>
  <si>
    <t>mandatory, if not at least the tiers required pursuant to the Article 41(1) of the MRR are applied for any measurement point.</t>
  </si>
  <si>
    <t>Please reference here the relevant statements in the verification report, describe what kind of measures those are and the timeline of their implementation.</t>
  </si>
  <si>
    <t>Operators must check regularly on their own initiative in accordance with Article 14(1), whether the monitoring methodology can be improved, and report pursuant to Article 69(1)-(3)) on the findings of and follow-up to this assessment.</t>
  </si>
  <si>
    <t>Improvement reports addressing recommendations for improvements, non-conformities and misstatements reported by the verifier must be submitted by 30 June of the year in which the verification report is issued (Article 69(4)). This applies to all operators, except installations with low emissions. The latter are exempted from submitting a report in response to recommendations for improvements, but are required to report on addressing non-conformities (Article 47(3)).</t>
  </si>
  <si>
    <t>optional, if the improvements are related to the quality of data with no direct impact on tiers, e.g. increased frequency of analyses.</t>
  </si>
  <si>
    <t>optional, if improvements related to quality of data but with no direct impact on tiers, e.g. measures mitigating data gaps.</t>
  </si>
  <si>
    <t>Member States may choose to request less information from operators than advised in this template, if it concerns information already held by the competent authority and it will not affect the clarity of the present report. In particular, information such as address data, source stream data, applied tiers, etc. may be re-used if it is already held by the competent authority in an ETS electronic database, requiring the operator only to add specific information about the improvements which have been made, are planned or are proposed but will not be implemented, and the reasons.</t>
  </si>
  <si>
    <t>For the determination of unreasonable costs you may use the tool in sheet I</t>
  </si>
  <si>
    <t>Installations with low emissions (i.e. installations with &lt; 25,000 t CO2e per year) are exempted from the requirement to submit improvement reports in response to verifier’s recommendations for improvements (Article 47(3)). Please note that this does not exempt installations with low emissions from considering verifiers' recommendations: a verifier is required to check whether an operator has implemented recommendations the following year and to assess the risk of misstatements and non-conformities (Article 30(2) of Regulation (EU) No 600/2012).</t>
  </si>
  <si>
    <t>This section is not relevant to installations with low emissions (i.e. installations with &lt; 25,000 t CO2e per year)</t>
  </si>
  <si>
    <t>Where the verification report established in accordance with Regulation (EU) No 600/2012 states any non-conformities, the operator shall submit to the competent authority an improvement report for approval. This report has to be submitted by 30 June of the year in which that verification report is issued by the verifier.</t>
  </si>
  <si>
    <t>This is the final version of the improvement report template for installations, as endorsed by the Climate Change Committee in its meeting on 18 June 2013.</t>
  </si>
  <si>
    <t>Improvement reports pursuant to Article 69(1) must be submitted by 30 June every year, two years or four years, depending upon the category of installation.</t>
  </si>
  <si>
    <t>not at least the tiers required pursuant to the first sub-paragraph of Article 26(1) of the MRR are applied for activity data or for any calculation factor.</t>
  </si>
  <si>
    <t>not at least the tiers required pursuant to the Article 41(1) of the MRR are applied for any measurement point.</t>
  </si>
  <si>
    <t>improvements related to quality of data but with no direct impact on tiers, e.g. measures mitigating data gaps, will be reported here [optional].</t>
  </si>
  <si>
    <t>improvements related to the quality of data but with no direct impact on tiers, e.g. increased frequency of analyses, will be reported here [optional].</t>
  </si>
  <si>
    <t>General information</t>
  </si>
  <si>
    <t>I. Accounting</t>
  </si>
  <si>
    <t>Article 69(4) of the MRR states that the verification report established in accordance with Regulation (EU) No 2018/2066 may contain statements related to outstanding non-conformities.</t>
  </si>
  <si>
    <t>Article 69(4) of the MRR states that the verification report established in accordance with Regulation (EU) No. 2018/2067 may contain recommendations for improvements.</t>
  </si>
  <si>
    <t>In accordance with Article 30 (1) of the AVR (Regulation (EU), No. 2018/2067) the verifier shall include in the verification report recommendations related to the following points:</t>
  </si>
  <si>
    <t>the development, documentation, implementation and maintenance of procedures for data flow activities and control activities as well as other procedures that an operator has to establish pursuant to Regulation (EU) No 2018/2066;</t>
  </si>
  <si>
    <t>If such statements or recommendations are contained in the verification report, the operator shall submit a report by 30 June (by 30 September the latest if allowed by the CA) of the year the verification report has been issued by the verifier, describing how and when recommended improvements have been or will be implemented.</t>
  </si>
  <si>
    <t>If such statements or recommendations are contained in the verification report, the operator shall submit a report by 30 June (by 30 September the latest if allowed by the CA) of the year the verification report has been issued by the verifier, describing how and when the non-conformities have been rectified or are planned to be rectified.</t>
  </si>
  <si>
    <t>Improvement reports pursuant to Article 69(1) must be submitted by 30 June every year, two years or four years, depending upon the category of installation, unless the CA allowed for a later deadline, by 30 September the latest. The CA can extend these intervals under certain conditions.</t>
  </si>
  <si>
    <t>Based on your entries above, the date until your next improvement report in accordance with Article 69(1) is due will be displayed. This date is included to assist operator and CA to identify the next potential date for submission. However, in special cases, the CA may have allowed for longer intervals between reports. If the installation is operating at the highest tier and does not apply fall-back approaches, then of course there is no need to submit improvement reports in accordance with Article 69(1).</t>
  </si>
  <si>
    <t>Phase 4 Installation Monitoring Plan</t>
  </si>
  <si>
    <t>Phase 4 Monitoring Plan Aircraft operators</t>
  </si>
  <si>
    <t>Phase 4 Monitoring Plan Aircraft t-km</t>
  </si>
  <si>
    <t>Phase 4 Installation Annual emissions Report</t>
  </si>
  <si>
    <t>Phase 4 Aircraft operators Emissions report</t>
  </si>
  <si>
    <t>Phase 4 Aircraft operators tonne-kilometre report</t>
  </si>
  <si>
    <t>Phase 4 Improvement report template</t>
  </si>
  <si>
    <t>MP P4 Inst</t>
  </si>
  <si>
    <t>MP P4 Aircraft</t>
  </si>
  <si>
    <t>MP P4 TKM</t>
  </si>
  <si>
    <t>P4 Inst AER</t>
  </si>
  <si>
    <t>P4 Aircraft AER</t>
  </si>
  <si>
    <t>P4 Aircraft TKM</t>
  </si>
  <si>
    <t>P4 Improvement</t>
  </si>
  <si>
    <t>NEW</t>
  </si>
  <si>
    <t>1=default value, 2=lab</t>
  </si>
  <si>
    <t/>
  </si>
  <si>
    <t>Biomass fraction</t>
  </si>
  <si>
    <t>± 10,0% (as t CO2)</t>
  </si>
  <si>
    <t>± 7,5% (as t CO2)</t>
  </si>
  <si>
    <t>± 5,0% (as t CO2)</t>
  </si>
  <si>
    <t>± 2,5% (as t CO2)</t>
  </si>
  <si>
    <t>Type I default values</t>
  </si>
  <si>
    <t>Type II default values</t>
  </si>
  <si>
    <t>Established proxies (if applicable)</t>
  </si>
  <si>
    <t>Laboratory analyses</t>
  </si>
  <si>
    <t>Installation-specific factors</t>
  </si>
  <si>
    <t>0.2558 t CO2/t gypsum</t>
  </si>
  <si>
    <t>0,7328 t CO2/t urea</t>
  </si>
  <si>
    <t>0.08794 tonnes of CO2 per tonne of dry clay</t>
  </si>
  <si>
    <t>0.09642 tonnes of CO2 per tonne of product</t>
  </si>
  <si>
    <t>Installation-specific emission factors</t>
  </si>
  <si>
    <t>Purchasing records (if applicable)</t>
  </si>
  <si>
    <t>Type I biomass fraction</t>
  </si>
  <si>
    <t>Type II biomass fraction</t>
  </si>
  <si>
    <t>Analyse biomass fraction</t>
  </si>
  <si>
    <t xml:space="preserve">Default value OF=1 </t>
  </si>
  <si>
    <t>Default value CF=1</t>
  </si>
  <si>
    <t>Scrubbing (urea)</t>
  </si>
  <si>
    <t>Amount urea consumed [t]</t>
  </si>
  <si>
    <t>Process (method A): carbonate only</t>
  </si>
  <si>
    <t>Process input [t]</t>
  </si>
  <si>
    <t>Process (method A): mixed (carbonate + non-carbonate)</t>
  </si>
  <si>
    <t>Process (method A): non-carbonate</t>
  </si>
  <si>
    <t>Process (method B): oxide output</t>
  </si>
  <si>
    <t>Carbon content</t>
  </si>
  <si>
    <t>N2O transfer</t>
  </si>
  <si>
    <t>Source Stream Types</t>
  </si>
  <si>
    <t>RowIndex</t>
  </si>
  <si>
    <t>Installations with low emissions (i.e. installations with &lt; 25,000 t CO2e per year) are exempted from the requirement to submit improvement reports in response to verifier’s recommendations for improvements (Article 47(3)). Please note that this does not exempt installations with low emissions from considering verifiers' recommendations: a verifier is required to check whether an operator has implemented recommendations the following year and to assess the risk of misstatements and non-conformities (Article 30(2) of Regulation (EU) 2018/2067).</t>
  </si>
  <si>
    <t>version for CCC endorsement</t>
  </si>
  <si>
    <t>The Monitoring and Reporting Regulation (Commission Regulation (EU) 2018/2066, as amended, hereinafter the "MRR"), defines further requirements for monitoring and reporting. The MRR can be downloaded from:</t>
  </si>
  <si>
    <t>Where the verification report established in accordance with Regulation (EU) 2018/2067 states any non-conformities, the operator shall submit to the competent authority an improvement report for approval. This report has to be submitted by 30 June of the year in which that verification report is issued by the verifier. Note that, pursuant to Article 69(5), submission of an improvement report is not necessary if all non-conformities have already been resolved in an updated monitoring plan.</t>
  </si>
  <si>
    <t>https://ec.europa.eu/clima/eu-action/eu-emissions-trading-system-eu-ets/monitoring-reporting-and-verification-eu-ets-emissions_en</t>
  </si>
  <si>
    <t>https://eur-lex.europa.eu/eli/dir/2003/87/2021-01-01</t>
  </si>
  <si>
    <t>https://eur-lex.europa.eu/eli/reg_impl/2018/2066/2021-01-01</t>
  </si>
  <si>
    <t>https://ec.europa.eu/clima/eu-action/eu-emissions-trading-system-eu-ets_en</t>
  </si>
  <si>
    <t>New 2021</t>
  </si>
  <si>
    <t>endorsed by CCC</t>
  </si>
  <si>
    <t>Improvement reports addressing recommendations for improvements, non-conformities and misstatements reported by the verifier must be submitted by 30 June of the year in which the verification report is issued (Article 69(4)), unless the CA allowed for a later deadline, by 30 September the latest. This applies to all operators, except installations with low emissions. The latter are exempted from submitting a report in response to recommendations for improvements, but are required to report on addressing non-conformities (Article 47(3)). Such a report is also not required, if all non-conformities and recommendations for improvements have been resolved in an updated monitoring plan (Article 15) before the abovementioned deadline.</t>
  </si>
  <si>
    <t>Where the verification report established in accordance with Regulation (EU) 2018/2067 states recommendations for improvements (pursuant to Article 30(1) of that Regulation), the operator shall submit to the competent authority an improvement report for approval. This report has to be submitted by 30 June of the year in which that verification report is issued by the verifier. Note that, pursuant to Article 69(5), submission of an improvement report is not necessary if all non-conformities have already been resolved in an updated monitoring plan.</t>
  </si>
  <si>
    <t>This is the final version of the improvement report template for installations for the 4th phase of the EU ETS. It was endorsed by the Climate Change Committee by written procedure ending on 23 December 2021, final version of 9 February 2022.</t>
  </si>
  <si>
    <t>corrigendum in document info</t>
  </si>
  <si>
    <t>bug fix for ceramics (carbonate only) &amp; section F11</t>
  </si>
  <si>
    <t>Municipal waste incineration</t>
  </si>
  <si>
    <t>Production of iron or steel</t>
  </si>
  <si>
    <t>Refining of oil</t>
  </si>
  <si>
    <t>Waste</t>
  </si>
  <si>
    <t>CCS: Capture</t>
  </si>
  <si>
    <t>CO2 transferred</t>
  </si>
  <si>
    <t>CO2 [t]</t>
  </si>
  <si>
    <t>CCS: Transport</t>
  </si>
  <si>
    <t>CO2 vented</t>
  </si>
  <si>
    <t>CO2 leaked</t>
  </si>
  <si>
    <t>CO2 fugitive</t>
  </si>
  <si>
    <t>CCS: Storage</t>
  </si>
  <si>
    <t>3a</t>
  </si>
  <si>
    <t>3b</t>
  </si>
  <si>
    <t>Improvement report intervals</t>
  </si>
  <si>
    <t>Mass balance, e.g. in accordance with Article 30(1) of RED II</t>
  </si>
  <si>
    <t xml:space="preserve">CCU </t>
  </si>
  <si>
    <t>Process inputs &amp; outputs</t>
  </si>
  <si>
    <t>EUconst_CNTR_RFNBOetcContent</t>
  </si>
  <si>
    <t>RNFBOC_</t>
  </si>
  <si>
    <t>Updated MRR changes (e.g. waste, reporting intervals in Art. 69, CCU)</t>
  </si>
  <si>
    <t>https://eur-lex.europa.eu/eli/dir/2003/87/2024-03-01</t>
  </si>
  <si>
    <t>https://eur-lex.europa.eu/eli/reg_impl/2018/2066/2025-05-27</t>
  </si>
  <si>
    <t>https://climate.ec.europa.eu/eu-action/carbon-markets/eu-emissions-trading-system-eu-ets/monitoring-reporting-and-verification_en</t>
  </si>
  <si>
    <t>This is the improvement report template for installations for the 4th phase of the EU ETS. Updated version of 8 June 2026.</t>
  </si>
  <si>
    <t>https://climate.ec.europa.eu/eu-action/carbon-markets/eu-emissions-trading-system-eu-ets_en</t>
  </si>
  <si>
    <t>EUwideConstants'!$A$111; 'EUwideConstants'!$B$280</t>
  </si>
  <si>
    <t>; 'EUwideConstants'!$M$312; 'EUwideConstants'!$N$312; 'EUwideConstants'!$O$312; 'EUwideConstants'!$P$312</t>
  </si>
  <si>
    <t>EUwideConstants'!$D$317</t>
  </si>
  <si>
    <t>; 'EUwideConstants'!$D$318</t>
  </si>
  <si>
    <t>EUwideConstants'!$A$112; 'EUwideConstants'!$B$281; 'EUwideConstants'!$B$323; 'EUwideConstants'!$B$324; 'EUwideConstants'!$B$325</t>
  </si>
  <si>
    <t>EUwideConstants'!$A$115; 'EUwideConstants'!$B$284; 'EUwideConstants'!$B$337; 'EUwideConstants'!$B$338; 'EUwideConstants'!$B$339; 'EUwideConstants'!$B$340; 'EUwideConstants'!$B$341; 'EUwideConstants'!$B$342</t>
  </si>
  <si>
    <t>; 'EUwideConstants'!$D$371</t>
  </si>
  <si>
    <t>; 'EUwideConstants'!$E$371</t>
  </si>
  <si>
    <t>; 'EUwideConstants'!$B$375</t>
  </si>
  <si>
    <t>EUwideConstants'!$C$375</t>
  </si>
  <si>
    <t>; 'EUwideConstants'!$F$376</t>
  </si>
  <si>
    <t>; 'EUwideConstants'!$B$376; 'EUwideConstants'!$B$377; 'EUwideConstants'!$B$378; 'EUwideConstants'!$B$379</t>
  </si>
  <si>
    <t>EUwideConstants'!$C$376; 'EUwideConstants'!$C$377; 'EUwideConstants'!$C$378; 'EUwideConstants'!$C$379</t>
  </si>
  <si>
    <t>EUwideConstants'!$D$375; 'EUwideConstants'!$D$376; 'EUwideConstants'!$D$380</t>
  </si>
  <si>
    <t>; 'EUwideConstants'!$I$375; 'EUwideConstants'!$I$376; 'EUwideConstants'!$I$380</t>
  </si>
  <si>
    <t>; 'EUwideConstants'!$L$375; 'EUwideConstants'!$L$376; 'EUwideConstants'!$L$380</t>
  </si>
  <si>
    <t>; 'EUwideConstants'!$O$375; 'EUwideConstants'!$O$376; 'EUwideConstants'!$O$380</t>
  </si>
  <si>
    <t>EUwideConstants'!$D$377; 'EUwideConstants'!$D$381</t>
  </si>
  <si>
    <t>EUwideConstants'!$D$378; 'EUwideConstants'!$D$382</t>
  </si>
  <si>
    <t>; 'EUwideConstants'!$B$380; 'EUwideConstants'!$B$381; 'EUwideConstants'!$B$382; 'EUwideConstants'!$B$383</t>
  </si>
  <si>
    <t>EUwideConstants'!$C$380; 'EUwideConstants'!$C$381; 'EUwideConstants'!$C$382; 'EUwideConstants'!$C$383</t>
  </si>
  <si>
    <t>EUwideConstants'!$D$379; 'EUwideConstants'!$D$383</t>
  </si>
  <si>
    <t>EUwideConstants'!$E$375; 'EUwideConstants'!$E$376; 'EUwideConstants'!$E$377; 'EUwideConstants'!$E$378; 'EUwideConstants'!$E$379; 'EUwideConstants'!$E$380; 'EUwideConstants'!$E$381; 'EUwideConstants'!$E$382; 'EUwideConstants'!$E$383</t>
  </si>
  <si>
    <t>; 'EUwideConstants'!$H$377; 'EUwideConstants'!$H$378; 'EUwideConstants'!$H$379; 'EUwideConstants'!$H$381; 'EUwideConstants'!$H$382; 'EUwideConstants'!$H$383</t>
  </si>
  <si>
    <t>; 'EUwideConstants'!$I$377; 'EUwideConstants'!$I$378; 'EUwideConstants'!$I$379; 'EUwideConstants'!$I$381; 'EUwideConstants'!$I$382; 'EUwideConstants'!$I$383</t>
  </si>
  <si>
    <t>; 'EUwideConstants'!$H$375; 'EUwideConstants'!$H$376; 'EUwideConstants'!$L$377; 'EUwideConstants'!$L$378; 'EUwideConstants'!$L$379; 'EUwideConstants'!$H$380; 'EUwideConstants'!$L$381; 'EUwideConstants'!$L$382; 'EUwideConstants'!$L$383</t>
  </si>
  <si>
    <t>EUwideConstants'!$B$601</t>
  </si>
  <si>
    <t>; 'EUwideConstants'!$H$803</t>
  </si>
  <si>
    <t>; 'EUwideConstants'!$I$803</t>
  </si>
  <si>
    <t>; 'EUwideConstants'!$C$817</t>
  </si>
  <si>
    <t>; 'EUwideConstants'!$D$817</t>
  </si>
  <si>
    <t>; 'EUwideConstants'!$E$817</t>
  </si>
  <si>
    <t>; 'EUwideConstants'!$F$817</t>
  </si>
  <si>
    <t>; 'EUwideConstants'!$G$817</t>
  </si>
  <si>
    <t>; 'EUwideConstants'!$P$313; 'EUwideConstants'!$P$817</t>
  </si>
  <si>
    <t>; 'EUwideConstants'!$K$817; 'EUwideConstants'!$AO$817</t>
  </si>
  <si>
    <t>EUwideConstants'!$A$817; 'EUwideConstants'!$C$818</t>
  </si>
  <si>
    <t>EUwideConstants'!$D$818</t>
  </si>
  <si>
    <t>; 'EUwideConstants'!$E$818</t>
  </si>
  <si>
    <t>EUwideConstants'!$N$602; 'EUwideConstants'!$N$603; 'EUwideConstants'!$N$604; 'EUwideConstants'!$N$605; 'EUwideConstants'!$N$606; 'EUwideConstants'!$N$607; 'EUwideConstants'!$N$611; 'EUwideConstants'!$N$612; 'EUwideConstants'!$N$613; 'EUwideConstants'!$N$614; 'EUwideConstants'!$N$616; 'EUwideConstants'!$N$617; 'EUwideConstants'!$N$619; 'EUwideConstants'!$N$621; 'EUwideConstants'!$N$622; 'EUwideConstants'!$N$624; 'EUwideConstants'!$N$625; 'EUwideConstants'!$N$627; 'EUwideConstants'!$N$628; 'EUwideConstants'!$N$630; 'EUwideConstants'!$N$634; 'EUwideConstants'!$N$636; 'EUwideConstants'!$N$637; 'EUwideConstants'!$N$641; 'EUwideConstants'!$N$642; 'EUwideConstants'!$N$644; 'EUwideConstants'!$N$645; 'EUwideConstants'!$N$649; 'EUwideConstants'!$N$650; 'EUwideConstants'!$N$651; 'EUwideConstants'!$N$652; 'EUwideConstants'!$N$653; 'EUwideConstants'!$N$655; 'EUwideConstants'!$N$656; 'EUwideConstants'!$N$658; 'EUwideConstants'!$N$660; 'EUwideConstants'!$N$663; 'EUwideConstants'!$N$822; 'EUwideConstants'!$H$825</t>
  </si>
  <si>
    <t>EUwideConstants'!$B$833</t>
  </si>
  <si>
    <t>xxx</t>
  </si>
  <si>
    <t>TEXTE (Version linguistique)</t>
  </si>
  <si>
    <t>Rapport d'amélioration</t>
  </si>
  <si>
    <t>CONTENU</t>
  </si>
  <si>
    <t>Les noms des feuilles sont indiqués en gras et les noms des sections en caractères normaux.</t>
  </si>
  <si>
    <t>À propos de l'exploitant et de l'installation</t>
  </si>
  <si>
    <t>Coordonnées</t>
  </si>
  <si>
    <t>E. Flux</t>
  </si>
  <si>
    <t>Liste des définitions et abréviations utilisées</t>
  </si>
  <si>
    <t>Informations Complémentaires</t>
  </si>
  <si>
    <t>Commentaires</t>
  </si>
  <si>
    <t>Informations concernant ce fichier :</t>
  </si>
  <si>
    <t>Nom de l'installation :</t>
  </si>
  <si>
    <t>Identifiant unique de l'installation :</t>
  </si>
  <si>
    <t>Nom et signature de la personne légalement responsable</t>
  </si>
  <si>
    <t>Informations sur la version du modèle :</t>
  </si>
  <si>
    <t>Modèle fourni par :</t>
  </si>
  <si>
    <t>Date de publication :</t>
  </si>
  <si>
    <t>Version :</t>
  </si>
  <si>
    <t>Nom du fichier de référence :</t>
  </si>
  <si>
    <t>Zone de navigation :</t>
  </si>
  <si>
    <t>Table des matières</t>
  </si>
  <si>
    <t>Feuille précédente</t>
  </si>
  <si>
    <t>Feuille suivante</t>
  </si>
  <si>
    <t>Haut de la feuille</t>
  </si>
  <si>
    <t>Fin de la feuille</t>
  </si>
  <si>
    <t>LIGNES DIRECTRICES ET CONDITIONS</t>
  </si>
  <si>
    <t>La directive peut être téléchargée à l'adresse suivante :</t>
  </si>
  <si>
    <t>Le règlement relatif à la surveillance  (règlement (UE) n° 601/2012 de la Commission du 21 juin 2012, ci-après le « MRR ») définit des exigences supplémentaires en matière de suivi et de notification. Le Règlement peut être téléchargé à l’adresse suivante :</t>
  </si>
  <si>
    <t>Les rapports d’amélioration conformément à l’article 69(1) doivent être soumis avant le 30 juin de chaque année, tous les deux ans ou tous les quatre ans, selon la catégorie de l’installation.</t>
  </si>
  <si>
    <t>Pour plus d'informations, veuillez consulter la section 5.7 du document d'orientation 1. Ce document peut être téléchargé à l'adresse suivante :</t>
  </si>
  <si>
    <t>Tous les documents d’orientation de la Commission relatifs au règlement sur le suivi et la notification sont disponibles à l’adresse suivante :</t>
  </si>
  <si>
    <t>Avant d'utiliser ce fichier, veuillez suivre les étapes suivantes :</t>
  </si>
  <si>
    <t>Veuillez lire attentivement les instructions ci-dessous pour remplir ce modèle.</t>
  </si>
  <si>
    <t>Identifiez l’autorité compétente (AC) responsable de votre installation dans l’État membre où elle se situe (il peut y avoir plusieurs AC par État membre). Notez que le terme « État membre » désigne ici tous les États participant au système d’échange de quotas d’émission de l’UE (SEQE-UE), et non pas seulement les États membres de l’UE.</t>
  </si>
  <si>
    <t>Veuillez consulter la page web de l'autorité compétente ou la contacter directement afin de vérifier si vous disposez de la version correcte du modèle. La version du modèle (et notamment le nom du fichier de référence) est clairement indiquée sur la page de couverture de ce fichier.</t>
  </si>
  <si>
    <t>Certains États membres peuvent exiger l'utilisation d'un autre système, comme un formulaire en ligne plutôt qu'une feuille de calcul. Veuillez consulter les exigences de votre État membre. Dans ce cas, l'autorité compétente vous fournira des informations complémentaires.</t>
  </si>
  <si>
    <t>L'adresse détaillée doit être fournie par l'État membre.</t>
  </si>
  <si>
    <t>Sources d'information :</t>
  </si>
  <si>
    <t>Sites Web de l'UE :</t>
  </si>
  <si>
    <t>Législation de l'UE :</t>
  </si>
  <si>
    <t xml:space="preserve"> http://eur-lex.europa.eu/en/index.htm</t>
  </si>
  <si>
    <t>Généralités sur le SEQE-UE :</t>
  </si>
  <si>
    <t>Suivi et rapports dans le cadre du SEQE-UE :</t>
  </si>
  <si>
    <t>Autres sites Web :</t>
  </si>
  <si>
    <t>&lt;à fournir par l'État membre&gt;</t>
  </si>
  <si>
    <t>Service d'assistance :</t>
  </si>
  <si>
    <t>&lt;à fournir par l'État membre, le cas échéant&gt;</t>
  </si>
  <si>
    <t>Comment utiliser ce fichier :</t>
  </si>
  <si>
    <t>Il est recommandé de parcourir le fichier du début à la fin. Certaines fonctions vous guideront dans le formulaire en fonction des informations précédemment saisies ; par exemple, la couleur des cellules change lorsqu’aucune saisie n’est requise (voir les codes couleur ci-dessous).</t>
  </si>
  <si>
    <t>Dans plusieurs champs, vous pouvez choisir parmi des options prédéfinies. Pour sélectionner une option dans une liste déroulante, cliquez sur la petite flèche située à droite de la cellule ou appuyez sur « Alt + Flèche bas » après avoir sélectionné la cellule. Certains champs vous permettent de saisir votre propre texte, même si une liste déroulante est présente. C'est le cas lorsque les listes déroulantes contiennent des options vides.</t>
  </si>
  <si>
    <t>Codes de couleur et polices :</t>
  </si>
  <si>
    <t>Texte en gras noir :</t>
  </si>
  <si>
    <t>Il s'agit d'un texte fourni par le modèle de la Commission. Il convient de le conserver tel quel.</t>
  </si>
  <si>
    <t>Texte en italique plus petit :</t>
  </si>
  <si>
    <t>Ce texte fournit des explications complémentaires. Les États membres peuvent ajouter des explications supplémentaires dans les versions spécifiques du modèle.</t>
  </si>
  <si>
    <t>Les champs jaunes indiquent les champs obligatoires. Cependant, si le sujet n'est pas pertinent pour l'installation, aucune saisie n'est requise. De plus, les informations saisies dans les sections précédentes peuvent rendre certaines sections non pertinentes ou facultatives. Dans ce cas, le champ sera affiché avec un code couleur différent.</t>
  </si>
  <si>
    <t>Les champs jaune clair indiquent qu'une saisie est facultative.</t>
  </si>
  <si>
    <t>Les champs verts affichent les résultats calculés automatiquement. Le texte rouge indique les messages d'erreur (données manquantes, etc.).</t>
  </si>
  <si>
    <t>Les champs grisés indiquent qu'une donnée saisie dans un autre champ rend la donnée saisie ici non pertinente.</t>
  </si>
  <si>
    <t>Les zones grisées doivent être remplies par les États membres avant la publication d'une version personnalisée du modèle.</t>
  </si>
  <si>
    <t>Les zones gris clair sont réservées à la navigation et aux liens hypertextes.</t>
  </si>
  <si>
    <t>Les panneaux de navigation situés en haut de chaque feuille contiennent des liens hypertextes permettant d'accéder rapidement aux différentes sections de saisie. La première ligne (« Table des matières », « Feuille précédente », « Feuille suivante ») ainsi que les points « Haut de la feuille » et « Fin de la feuille » sont identiques pour toutes les feuilles. Selon la feuille, des options de menu supplémentaires peuvent être ajoutées.</t>
  </si>
  <si>
    <t>Ce modèle est verrouillé pour la saisie de données, à l'exception des champs jaunes. Par souci de transparence, aucun mot de passe n'a été défini, ce qui permet de visualiser l'intégralité des formules. Lors de la saisie de données dans ce fichier, il est recommandé de conserver la protection activée. Les feuilles ne doivent être déverrouillées que pour vérifier la validité des formules, de préférence dans un fichier séparé.</t>
  </si>
  <si>
    <t>Afin de protéger les formules contre les modifications involontaires, qui entraînent généralement des résultats erronés et trompeurs, il est primordial de ne pas utiliser la fonction couper-coller. Si vous souhaitez déplacer des données, copiez-les et collez-les d'abord, puis supprimez les données indésirables à leur ancien emplacement (erroné).</t>
  </si>
  <si>
    <t>Les champs de données n'ont pas été optimisés pour des formats numériques ou autres spécifiques. Toutefois, la protection des feuilles a été limitée afin de vous permettre d'utiliser vos propres formats. Vous pouvez notamment choisir le nombre de décimales affichées. Ce nombre est en principe indépendant de la précision du calcul. En principe, l'option « Précision affichée » de MS Excel doit être désactivée. Pour plus d'informations, consultez l'aide de MS Excel à ce sujet.</t>
  </si>
  <si>
    <t>AVERTISSEMENT : Toutes les formules ont été élaborées avec soin et rigueur. Toutefois, des erreurs ne peuvent être totalement exclues. Comme indiqué précédemment, une transparence totale est assurée pour la vérification de la validité des calculs. Ni les auteurs de ce fichier ni la Commission européenne ne sauraient être tenus responsables des dommages éventuels résultant de résultats erronés ou trompeurs des calculs fournis. Il incombe entièrement à l’utilisateur de ce fichier (c’est-à-dire l’exploitant d’une installation EU ETS) de veiller à ce que des données exactes soient communiquées à l’autorité compétente.</t>
  </si>
  <si>
    <t>L’autorité compétente peut imposer des restrictions quant aux formats de fichiers acceptés. Veuillez utiliser uniquement des formats bureautiques standard tels que .doc, .xls et .pdf. Pour connaître les autres formats de fichiers acceptés, veuillez contacter votre autorité compétente ou consulter son site web.</t>
  </si>
  <si>
    <t>Les directives propres à chaque État membre sont répertoriées ici :</t>
  </si>
  <si>
    <t>soumis à l'autorité compétente</t>
  </si>
  <si>
    <t>retour avec des remarques</t>
  </si>
  <si>
    <t>approuvé par l'autorité compétente</t>
  </si>
  <si>
    <t>Exploitant</t>
  </si>
  <si>
    <t>Autorité compétente</t>
  </si>
  <si>
    <t>État membre</t>
  </si>
  <si>
    <t>Numéro d'autorisation d'échange de quotas d'émission</t>
  </si>
  <si>
    <t>État membre/préfixe CA</t>
  </si>
  <si>
    <t>Titre:</t>
  </si>
  <si>
    <t>Nom :</t>
  </si>
  <si>
    <t>Fonction :</t>
  </si>
  <si>
    <t>Nom de l'organisme (si différent de celui de l'exploitant) :</t>
  </si>
  <si>
    <t>émissions de GES</t>
  </si>
  <si>
    <t>Production de clinker de ciment</t>
  </si>
  <si>
    <t>Combustion des carburants</t>
  </si>
  <si>
    <t>Installation à faible niveau d'émission ?</t>
  </si>
  <si>
    <t>Points de mesure où sont installés des systèmes de mesure en continu :</t>
  </si>
  <si>
    <t>GES mesurés</t>
  </si>
  <si>
    <t>Type de flux</t>
  </si>
  <si>
    <t>Majeur</t>
  </si>
  <si>
    <t>compteur rotatif</t>
  </si>
  <si>
    <t>Pont-bascule</t>
  </si>
  <si>
    <t>Paramètre</t>
  </si>
  <si>
    <t>Quantité de carburant [t] ou [Nm3]</t>
  </si>
  <si>
    <t>Continuel</t>
  </si>
  <si>
    <t>Bio de type I</t>
  </si>
  <si>
    <t>Bio de type II</t>
  </si>
  <si>
    <t>Facteur d'oxydation</t>
  </si>
  <si>
    <t>facteur de conversion</t>
  </si>
  <si>
    <t>Analyses de laboratoire</t>
  </si>
  <si>
    <t xml:space="preserve"> OxF=1</t>
  </si>
  <si>
    <t>n / A</t>
  </si>
  <si>
    <t>Unité</t>
  </si>
  <si>
    <t>Hebdomadaire</t>
  </si>
  <si>
    <t>Fonctionnement typique et atypique</t>
  </si>
  <si>
    <t>Abréviation</t>
  </si>
  <si>
    <t>Définition</t>
  </si>
  <si>
    <t>Si vous souhaitez nous fournir d'autres informations dont nous pourrions tenir compte pour l'examen de votre rapport, veuillez les indiquer ici. Merci de nous les fournir dans la mesure du possible au format électronique (Microsoft Word, Excel ou Adobe Acrobat).</t>
  </si>
  <si>
    <t>Nom du fichier/Référence</t>
  </si>
  <si>
    <t>Description du document</t>
  </si>
  <si>
    <t>Espace réservé aux commentaires supplémentaires :</t>
  </si>
  <si>
    <t xml:space="preserve"> &lt;&lt;&lt; Cliquez ici pour passer à la feuille suivante &gt;&gt;&gt;</t>
  </si>
  <si>
    <t>Flux</t>
  </si>
  <si>
    <t>Point de mesure</t>
  </si>
  <si>
    <t>partenaire commercial</t>
  </si>
  <si>
    <t>Lot</t>
  </si>
  <si>
    <t>pertinent</t>
  </si>
  <si>
    <t>sans objet</t>
  </si>
  <si>
    <t>Non applicable !</t>
  </si>
  <si>
    <t>(s.d. ; utiliser une estimation basée sur les meilleures pratiques)</t>
  </si>
  <si>
    <t>Veuillez saisir des données dans cette section</t>
  </si>
  <si>
    <t>Veuillez passer aux points suivants ci-dessous.</t>
  </si>
  <si>
    <t>Veuillez justifier pourquoi les données historiques ne sont pas disponibles ou sont inappropriées.</t>
  </si>
  <si>
    <t>Aucun niveau</t>
  </si>
  <si>
    <t>Cette règle ne s'applique pas aux installations avec des activités liées au N2O !</t>
  </si>
  <si>
    <t>Seuil de minimis dépassé !</t>
  </si>
  <si>
    <t>Seuil mineur dépassé !</t>
  </si>
  <si>
    <t>Somme non à moins de 5 % de l'amélioration (section 6.c) !</t>
  </si>
  <si>
    <t>Réservé aux autorités compétentes</t>
  </si>
  <si>
    <t>À remplir par l'exploitant</t>
  </si>
  <si>
    <t>Autriche</t>
  </si>
  <si>
    <t>Belgique</t>
  </si>
  <si>
    <t>Bulgarie</t>
  </si>
  <si>
    <t>Croatie</t>
  </si>
  <si>
    <t>Chypre</t>
  </si>
  <si>
    <t>République tchèque</t>
  </si>
  <si>
    <t>Danemark</t>
  </si>
  <si>
    <t>Estonie</t>
  </si>
  <si>
    <t>Finlande</t>
  </si>
  <si>
    <t>Allemagne</t>
  </si>
  <si>
    <t>Grèce</t>
  </si>
  <si>
    <t>Hongrie</t>
  </si>
  <si>
    <t>Islande</t>
  </si>
  <si>
    <t>Irlande</t>
  </si>
  <si>
    <t>Italie</t>
  </si>
  <si>
    <t>Lettonie</t>
  </si>
  <si>
    <t>Lituanie</t>
  </si>
  <si>
    <t>Malte</t>
  </si>
  <si>
    <t>Pays-Bas</t>
  </si>
  <si>
    <t>Norvège</t>
  </si>
  <si>
    <t>Pologne</t>
  </si>
  <si>
    <t>Roumanie</t>
  </si>
  <si>
    <t>Slovaquie</t>
  </si>
  <si>
    <t>Slovénie</t>
  </si>
  <si>
    <t>Espagne</t>
  </si>
  <si>
    <t>Suède</t>
  </si>
  <si>
    <t>Royaume-Uni</t>
  </si>
  <si>
    <t>rejeté par l'autorité compétente</t>
  </si>
  <si>
    <t>projet de travail</t>
  </si>
  <si>
    <t>transfert de CO2</t>
  </si>
  <si>
    <t>Émissions de PFC</t>
  </si>
  <si>
    <t>Réception de CO2 inhérent</t>
  </si>
  <si>
    <t>Exportation du CO2 inhérent vers l'installation ETS</t>
  </si>
  <si>
    <t>Exportation du CO2 inhérent vers les consommateurs non membres du SEQE.</t>
  </si>
  <si>
    <t>Réception du CO2 transféré</t>
  </si>
  <si>
    <t>Exportation du CO2 transféré</t>
  </si>
  <si>
    <t>Utilisation de ses propres instruments</t>
  </si>
  <si>
    <t>utilisation d'instruments d'autres installations</t>
  </si>
  <si>
    <t>Utiliser les instruments des deux partenaires</t>
  </si>
  <si>
    <t>Méthode A</t>
  </si>
  <si>
    <t>Méthode B</t>
  </si>
  <si>
    <t>Annexe I Activités</t>
  </si>
  <si>
    <t>Raffinage du pétrole minéral</t>
  </si>
  <si>
    <t>Production de coke</t>
  </si>
  <si>
    <t>Grillage ou frittage des minerais métalliques</t>
  </si>
  <si>
    <t>Production de fonte ou d'acier</t>
  </si>
  <si>
    <t>Production ou transformation des métaux ferreux</t>
  </si>
  <si>
    <t>Production d'aluminium primaire</t>
  </si>
  <si>
    <t>Production d'aluminium secondaire</t>
  </si>
  <si>
    <t>Production ou transformation des métaux non ferreux</t>
  </si>
  <si>
    <t>Production de chaux, ou calcination de dolomite/magnésite</t>
  </si>
  <si>
    <t>Fabrication du verre</t>
  </si>
  <si>
    <t>Fabrication de céramiques</t>
  </si>
  <si>
    <t>Fabrication de laine minérale</t>
  </si>
  <si>
    <t>Production ou transformation de plaques de plâtre</t>
  </si>
  <si>
    <t>Production de pâte à papier</t>
  </si>
  <si>
    <t>Production de papier ou de carton</t>
  </si>
  <si>
    <t>Production de noir de carbone</t>
  </si>
  <si>
    <t>Production d'acide nitrique</t>
  </si>
  <si>
    <t>Production d'acide adipique</t>
  </si>
  <si>
    <t>Production de glyoxal et d'acide glyoxylique</t>
  </si>
  <si>
    <t>Production d'ammoniac</t>
  </si>
  <si>
    <t>Production de produits chimiques en vrac</t>
  </si>
  <si>
    <t>Production d'hydrogène et de gaz de synthèse</t>
  </si>
  <si>
    <t>Production de carbonate de sodium et de bicarbonate de sodium</t>
  </si>
  <si>
    <t>Capture des gaz à effet de serre en vertu de la directive 2009/31/CE</t>
  </si>
  <si>
    <t>Transport des gaz à effet de serre en vertu de la directive 2009/31/CE</t>
  </si>
  <si>
    <t>Stockage des gaz à effet de serre en vertu de la directive 2009/31/CE</t>
  </si>
  <si>
    <t>Émissions spécifiées2</t>
  </si>
  <si>
    <t>PFC</t>
  </si>
  <si>
    <t>CO2 et N2O</t>
  </si>
  <si>
    <t>CO2 et PFC</t>
  </si>
  <si>
    <t>Catégorie de source</t>
  </si>
  <si>
    <t>Mineur</t>
  </si>
  <si>
    <t>Fréquence d'analyse</t>
  </si>
  <si>
    <t>Continu</t>
  </si>
  <si>
    <t>Tous les jours</t>
  </si>
  <si>
    <t>Mensuel</t>
  </si>
  <si>
    <t>Trimestriel</t>
  </si>
  <si>
    <t>Semestriel</t>
  </si>
  <si>
    <t>Annuel</t>
  </si>
  <si>
    <t>Type d'opération</t>
  </si>
  <si>
    <t>Fonctionnement typique</t>
  </si>
  <si>
    <t>Opération atypique</t>
  </si>
  <si>
    <t>Méthodes PFC</t>
  </si>
  <si>
    <t>Méthode A - Méthode de la pente</t>
  </si>
  <si>
    <t>Méthode B - Méthode de surtension</t>
  </si>
  <si>
    <t>Types de cellules PFCC</t>
  </si>
  <si>
    <t>Matériau - Précuisson travaillée au centre (CWPB)</t>
  </si>
  <si>
    <t>Matériau - Goujon vertical Søderberg (VSS)</t>
  </si>
  <si>
    <t>Matériau - Précuisson latérale (SWPB)</t>
  </si>
  <si>
    <t>Matériau - Goujon horizontal Søderberg (HSS)</t>
  </si>
  <si>
    <t>Dispositifs de mesure</t>
  </si>
  <si>
    <t>compteur à turbine</t>
  </si>
  <si>
    <t>compteur à soufflet</t>
  </si>
  <si>
    <t>compteur à orifice</t>
  </si>
  <si>
    <t>Venturi</t>
  </si>
  <si>
    <t>compteur à ultrasons</t>
  </si>
  <si>
    <t>compteur de vortex</t>
  </si>
  <si>
    <t>compteur Coriolis</t>
  </si>
  <si>
    <t>Compteur de vitesse ovale</t>
  </si>
  <si>
    <t>Instrument de conversion de volume électronique (EVCI)</t>
  </si>
  <si>
    <t>Chromatographe en phase gazeuse</t>
  </si>
  <si>
    <t>convoyeur de pesage</t>
  </si>
  <si>
    <t>Niveaux de mesure</t>
  </si>
  <si>
    <t>Niveaux de biomasse</t>
  </si>
  <si>
    <t>Niveaux de facteurs de conversion</t>
  </si>
  <si>
    <t>Niveaux de données d'activité</t>
  </si>
  <si>
    <t>Niveaux de contenu carbone</t>
  </si>
  <si>
    <t>Directive Annexe I</t>
  </si>
  <si>
    <t>Activités spéciales</t>
  </si>
  <si>
    <t>Combustion de combustibles dans les installations dont la puissance thermique nominale totale dépasse 20 MW (sauf dans les installations d'incinération de déchets dangereux ou municipaux)</t>
  </si>
  <si>
    <t xml:space="preserve"> Grillage ou frittage de minerais métalliques (y compris les minerais sulfurés), y compris la granulation</t>
  </si>
  <si>
    <t xml:space="preserve"> Production de fonte ou d'acier (fusion primaire ou secondaire), y compris la coulée continue, avec une capacité supérieure à 2,5 tonnes par heure</t>
  </si>
  <si>
    <t>Production ou transformation de métaux ferreux (y compris les ferro-alliages) utilisant des unités de combustion d'une puissance thermique nominale totale supérieure à 20 MW. La transformation comprend notamment les laminoirs, les réchauffeurs, les fours de recuit, les forges, les fonderies, le revêtement et le décapage.</t>
  </si>
  <si>
    <t>Production d'aluminium secondaire dans des unités de combustion dont la puissance thermique nominale totale dépasse 20 MW.</t>
  </si>
  <si>
    <t>Production ou transformation de métaux non ferreux, y compris la production d'alliages, le raffinage, la fonderie, etc., où sont exploitées des unités de combustion dont la puissance thermique nominale totale (y compris les combustibles utilisés comme agents réducteurs) dépasse 20 MW</t>
  </si>
  <si>
    <t xml:space="preserve"> Production de clinker de ciment dans des fours rotatifs d'une capacité de production supérieure à 500 tonnes par jour ou dans d'autres fours d'une capacité de production supérieure à 50 tonnes par jour</t>
  </si>
  <si>
    <t xml:space="preserve"> Production de chaux ou calcination de dolomite ou de magnésite dans des fours rotatifs ou dans d'autres fours d'une capacité de production supérieure à 50 tonnes par jour</t>
  </si>
  <si>
    <t xml:space="preserve"> Fabrication de verre, y compris de fibres de verre, avec une capacité de fusion supérieure à 20 tonnes par jour.</t>
  </si>
  <si>
    <t xml:space="preserve"> Fabrication de produits céramiques par cuisson, notamment tuiles, briques, briques réfractaires, carreaux, grès cérame ou porcelaine, avec une capacité de production supérieure à 75 tonnes par jour.</t>
  </si>
  <si>
    <t xml:space="preserve"> Fabrication de matériaux d'isolation en laine minérale à partir de verre, de roche ou de scories, avec une capacité de fusion supérieure à 20 tonnes par jour.</t>
  </si>
  <si>
    <t>Séchage ou calcination du gypse ou production de plaques de plâtre et autres produits à base de gypse, où sont exploitées des unités de combustion dont la puissance thermique nominale totale dépasse 20 MW</t>
  </si>
  <si>
    <t xml:space="preserve"> Production de pâte à papier à partir de bois ou d'autres matières fibreuses</t>
  </si>
  <si>
    <t xml:space="preserve"> Production de papier ou de carton avec une capacité de production supérieure à 20 tonnes par jour</t>
  </si>
  <si>
    <t xml:space="preserve"> Production de noir de carbone par carbonisation de substances organiques telles que les huiles, les goudrons, les résidus de craquage et de distillation, dans des unités de combustion d'une puissance thermique nominale totale supérieure à 20 MW.</t>
  </si>
  <si>
    <t xml:space="preserve"> Production de produits chimiques organiques en vrac par craquage, reformage, oxydation partielle ou totale ou par des procédés similaires, avec une capacité de production supérieure à 100 tonnes par jour</t>
  </si>
  <si>
    <t xml:space="preserve"> Production d'hydrogène (H2) et de gaz de synthèse par reformage ou oxydation partielle avec une capacité de production supérieure à 25 tonnes par jour</t>
  </si>
  <si>
    <t xml:space="preserve"> Production de carbonate de sodium (Na2CO3) et de bicarbonate de sodium (NaHCO3)</t>
  </si>
  <si>
    <t>Capture des gaz à effet de serre provenant d'installations visées par la présente directive, en vue de leur transport et de leur stockage géologique dans un site de stockage autorisé au titre de la directive 2009/31/CE.</t>
  </si>
  <si>
    <t>Le transport de gaz à effet de serre par pipelines en vue de leur stockage géologique sur un site de stockage autorisé en vertu de la directive 2009/31/CE est autorisé.</t>
  </si>
  <si>
    <t>Le stockage géologique des gaz à effet de serre sur un site de stockage autorisé en vertu de la directive 2009/31/CE</t>
  </si>
  <si>
    <t>Données d'activité</t>
  </si>
  <si>
    <t>Étage</t>
  </si>
  <si>
    <t>Activité</t>
  </si>
  <si>
    <t>Nom court</t>
  </si>
  <si>
    <t>Sous-activité</t>
  </si>
  <si>
    <t>Type de source</t>
  </si>
  <si>
    <t>Le plus haut</t>
  </si>
  <si>
    <t>rendre gris ?</t>
  </si>
  <si>
    <t>Combustion des combustibles et combustibles utilisés comme intrants de processus</t>
  </si>
  <si>
    <t>combustibles marchands ordinaires</t>
  </si>
  <si>
    <t>Autres combustibles gazeux &amp; liquides</t>
  </si>
  <si>
    <t>Combustibles solides</t>
  </si>
  <si>
    <t>Quantité de combustible [t]</t>
  </si>
  <si>
    <t>Terminaux de traitement du gaz</t>
  </si>
  <si>
    <t>Chaque matière entrante et sortante [t]</t>
  </si>
  <si>
    <t>Torchères</t>
  </si>
  <si>
    <t>Quantité de gaz brûlée [Nm3]</t>
  </si>
  <si>
    <t>Épuration (carbonate)</t>
  </si>
  <si>
    <t>Quantité de carbonate consommée [t]</t>
  </si>
  <si>
    <t>Épuration (gypse)</t>
  </si>
  <si>
    <t>Quantité de gypse produite [t]</t>
  </si>
  <si>
    <t>Raffineries</t>
  </si>
  <si>
    <t>Bilan massique</t>
  </si>
  <si>
    <t>Régénération des catalyseurs de craquage catalytique</t>
  </si>
  <si>
    <t>Les exigences en matière d'incertitude s'appliquent séparément à chaque source d'émission</t>
  </si>
  <si>
    <t>± 10,0 % (en tCO2)</t>
  </si>
  <si>
    <t>± 7,5 % (en tCO2)</t>
  </si>
  <si>
    <t>± 5,0 % (en tCO2)</t>
  </si>
  <si>
    <t>± 2,5 % (en tCO2)</t>
  </si>
  <si>
    <t>production d'hydrogène</t>
  </si>
  <si>
    <t>Alimentation en hydrocarbures [t]</t>
  </si>
  <si>
    <t>Combustible employé pour alimenter le procédé</t>
  </si>
  <si>
    <t>Apport de carbonate (Méthode A)</t>
  </si>
  <si>
    <t>Matière première carbonatée [t]</t>
  </si>
  <si>
    <t>Production d'oxyde (Méthode B)</t>
  </si>
  <si>
    <t>Production d'oxyde [t]</t>
  </si>
  <si>
    <t>Grillage &amp; frittage de minerai métallique</t>
  </si>
  <si>
    <t>minerai métallique</t>
  </si>
  <si>
    <t>Apport en carbonate</t>
  </si>
  <si>
    <t>Matière entrante et résidus de procédés contenant des carbonates [t]</t>
  </si>
  <si>
    <t>Production de fer et d'acier</t>
  </si>
  <si>
    <t>Fer et acier</t>
  </si>
  <si>
    <t>Chaque flux de masse entrant et sortant de l'installation [t]</t>
  </si>
  <si>
    <t>Clinker</t>
  </si>
  <si>
    <t>D'après la charge du four (méthode A)</t>
  </si>
  <si>
    <t>Chaque charge du four [t]</t>
  </si>
  <si>
    <t>Clinker produit (Méthode B)</t>
  </si>
  <si>
    <t>Clinker produit [t]</t>
  </si>
  <si>
    <t>Poussières des fours à ciment</t>
  </si>
  <si>
    <t>Poussières des fours à ciment ou de bypass [t]</t>
  </si>
  <si>
    <t>Carbone non issu de carbonates</t>
  </si>
  <si>
    <t>Chaque matière première [t]</t>
  </si>
  <si>
    <t>Production de chaux et calcination de la dolomite et de la magnésite</t>
  </si>
  <si>
    <t>Chaux / dolomite / magnésite</t>
  </si>
  <si>
    <t>Carbonates (Méthode A)</t>
  </si>
  <si>
    <t>Oxyde alcalinoterreux (Méthode B)</t>
  </si>
  <si>
    <t>Chaux produite [t]</t>
  </si>
  <si>
    <t>Poussière de four (Méthode B)</t>
  </si>
  <si>
    <t>Poussière de four [t]</t>
  </si>
  <si>
    <t>Fabrication de laine de verre et de laine minérale</t>
  </si>
  <si>
    <t>Laine de verre et minérale</t>
  </si>
  <si>
    <t>Carbonates (apport)</t>
  </si>
  <si>
    <t>Chaque matière première ou additif contenant des carbonates et associé à des émissions de CO2 [t]</t>
  </si>
  <si>
    <t>Fabrication de produits céramiques</t>
  </si>
  <si>
    <t>Céramique</t>
  </si>
  <si>
    <t>Apports de carbone (Méthode A)</t>
  </si>
  <si>
    <t>Oxydes alcalinoterreux (méthode B)</t>
  </si>
  <si>
    <t>production brute, y compris les produits rejetés et le calcin des fours et l'expédition [t]</t>
  </si>
  <si>
    <t>Épuration</t>
  </si>
  <si>
    <t>Quantité de CaCO3 sec consommée [t]</t>
  </si>
  <si>
    <t>Production de pâte à papier et de papier</t>
  </si>
  <si>
    <t>Papier et pâte à papier</t>
  </si>
  <si>
    <t>Produits chimiques d'appoint</t>
  </si>
  <si>
    <t>Quantité de CaCO3 et de Na2CO3 [t]</t>
  </si>
  <si>
    <t>Noir de carbone</t>
  </si>
  <si>
    <t>Méthode du bilan massique</t>
  </si>
  <si>
    <t>Ammoniac</t>
  </si>
  <si>
    <t>Quantité de combustible utilisée pour alimenter le procédé [t] ou [Nm3]</t>
  </si>
  <si>
    <t>Hydrogène et gaz de synthèse</t>
  </si>
  <si>
    <t>Quantité de combustible utilisée comme matière entrante pour la production d'hydrogène [t] ou [Nm3]</t>
  </si>
  <si>
    <t>Fabrication de produits chimiques organiques en vrac</t>
  </si>
  <si>
    <t>Produits chimiques organiques en vrac</t>
  </si>
  <si>
    <t>Production ou transformation de métaux ferreux et non ferreux, y compris l'aluminium secondaire</t>
  </si>
  <si>
    <t>Aluminium secondaire, (non) ferreux</t>
  </si>
  <si>
    <t>Émissions de procédé</t>
  </si>
  <si>
    <t>Chaque matière première ou résidu de procédé utilisé comme matière première dans le procédé [t]</t>
  </si>
  <si>
    <t>Soude / bicarbonate de sodium</t>
  </si>
  <si>
    <t>Aluminium primaire</t>
  </si>
  <si>
    <t>Émissions de PFC (méthode des pentes)</t>
  </si>
  <si>
    <t>Production d'aluminium primaire en [t], durée des effets d'anode en minutes en [nombre d'effets d'anode/cuve-jour] et en [durée de l'effet d'anode en minute/événement]</t>
  </si>
  <si>
    <t>Émissions de PFC (méthode de surtension)</t>
  </si>
  <si>
    <t>Production d'aluminium primaire en [t], surtension de l'effet d'anode [mV] et rendement de courant [-]</t>
  </si>
  <si>
    <t>bilan massique</t>
  </si>
  <si>
    <t>Facteur d'émission</t>
  </si>
  <si>
    <t>valeur par défaut ?</t>
  </si>
  <si>
    <t>Procurations</t>
  </si>
  <si>
    <t>0,00393 t CO2/Nm3</t>
  </si>
  <si>
    <t>Facteurs spécifiques</t>
  </si>
  <si>
    <t>Type I et meilleures pratiques</t>
  </si>
  <si>
    <t>0,2558 tCO2/t</t>
  </si>
  <si>
    <t>2,9 tCO2/t</t>
  </si>
  <si>
    <t>0,525 t CO2/t clinker.</t>
  </si>
  <si>
    <t>0,525 t CO2/t poussière.</t>
  </si>
  <si>
    <t>Meilleures pratiques</t>
  </si>
  <si>
    <t>0,08794 tCO2/t</t>
  </si>
  <si>
    <t>0,09642 tCO2/t</t>
  </si>
  <si>
    <t>Valeur par défaut de type I et bonnes pratiques</t>
  </si>
  <si>
    <t>EF spécifique</t>
  </si>
  <si>
    <t>Laboratoire et stocchio</t>
  </si>
  <si>
    <t>PCI</t>
  </si>
  <si>
    <t xml:space="preserve">Données d'achat </t>
  </si>
  <si>
    <t>teneur en carbone</t>
  </si>
  <si>
    <t>Contenu en biomasse</t>
  </si>
  <si>
    <t>Mesures</t>
  </si>
  <si>
    <t>Niveaux</t>
  </si>
  <si>
    <t>Catégorie</t>
  </si>
  <si>
    <t>Valeur</t>
  </si>
  <si>
    <t>Informations d'amélioration</t>
  </si>
  <si>
    <t>Informations sur l'exploitant</t>
  </si>
  <si>
    <t>F. Méthodes fondées sur la mesure</t>
  </si>
  <si>
    <t>Définitions et abréviations</t>
  </si>
  <si>
    <t>Ce rapport d'amélioration a été soumis par :</t>
  </si>
  <si>
    <t>Si votre autorité compétente exige que vous remettiez une copie papier signée du rapport d'amélioration, veuillez utiliser l'espace ci-dessous pour votre signature :</t>
  </si>
  <si>
    <t>La directive 2003/87/CE (la « directive SEQE ») exige des exploitants d’installations incluses dans le système d’échange de quotas d’émission de l’Union (le SEQE-UE) qu’ils détiennent un permis d’émission de GES valide délivré par l’autorité compétente et qu’ils surveillent et déclarent leurs émissions, et que ces déclarations soient vérifiées conformément à l’article 15 de la directive SEQE-UE et au règlement pris en application de cet article.</t>
  </si>
  <si>
    <t>Le MRR énonce deux exigences relatives aux améliorations :</t>
  </si>
  <si>
    <t>Les exploitants doivent rendre compte des mesures prises pour remédier aux irrégularités et aux recommandations (le cas échéant) mentionnées dans les rapports de vérification (article 9), ET</t>
  </si>
  <si>
    <t>Les rapports d'amélioration traitant des recommandations d'amélioration et des irrégularités relevées par le vérificateur doivent être soumis avant le 30 juin de l'année d'émission du rapport de vérification (article 69, paragraphe 4). Cette obligation s'applique à tous les exploitants, à l'exception des installations à faible niveau d'émission. Ces dernières sont dispensées de soumettre un rapport en réponse aux recommandations d'amélioration, mais sont tenues de rendre compte des irrégularités constatées (article 47, paragraphe 3).</t>
  </si>
  <si>
    <t>Ce fichier constitue un modèle élaboré par les services de la Commission aux fins de rendre compte des améliorations relatives à la fois :</t>
  </si>
  <si>
    <t>Ce modèle de rapport ne doit pas dépasser les exigences du MRR. Veuillez donc également consulter le code couleur utilisé dans le modèle ci-dessous.</t>
  </si>
  <si>
    <t xml:space="preserve"> Ce modèle de rapport reflète le point de vue des services de la Commission au moment de sa publication.</t>
  </si>
  <si>
    <t>Voici la version finale du modèle de rapport d’amélioration des installations, telle qu’approuvée par le Comité sur les changements climatiques lors de sa réunion du 18 juin 2013.</t>
  </si>
  <si>
    <t>Ce modèle de rapport doit être soumis à votre autorité compétente à l'adresse suivante :</t>
  </si>
  <si>
    <t>Contactez votre autorité compétente si vous avez besoin d'aide pour remplir votre rapport d'amélioration. Certains États membres ont publié des documents d'orientation qui pourraient vous être utiles en complément des directives de la Commission mentionnées ci-dessus.</t>
  </si>
  <si>
    <t>Déclaration de confidentialité : Les informations fournies dans ce rapport peuvent être soumises aux exigences d’accès à l’information du public, notamment à la directive 2003/4/CE relative à l’accès du public à l’information environnementale. Si vous estimez que certaines informations que vous fournissez dans le cadre de ce rapport doivent être traitées comme confidentielles sur le plan commercial, veuillez en informer l’autorité compétente. Sachez qu’en vertu des dispositions de la directive 2003/4/CE, l’autorité compétente peut être tenue de divulguer des informations même si le demandeur demande qu’elles restent confidentielles.</t>
  </si>
  <si>
    <t>Important ! Pour des raisons de cohérence, veuillez saisir toutes les données (par exemple, l’ID des flux) dans le même ordre que dans votre dernier plan de surveillance approuvé (même ordre et mêmes numéros ID).</t>
  </si>
  <si>
    <t>Détails du vérificateur</t>
  </si>
  <si>
    <t>Nom de l'exploitant :</t>
  </si>
  <si>
    <t>E-mail:</t>
  </si>
  <si>
    <t>Téléphone:</t>
  </si>
  <si>
    <t>Personne de contact principale pour les questions techniques relatives aux données de l'installation :</t>
  </si>
  <si>
    <t>Prénom</t>
  </si>
  <si>
    <t>Important ! Les informations que vous saisissez dans cette section vous aideront à identifier les parties du rapport pertinentes pour votre installation et déclencheront une mise en forme conditionnelle qui vous guidera dans le document. Veuillez ne pas laisser ces champs vides. Vous devez compléter toutes les sous-sections jugées pertinentes avant de passer aux sections suivantes de ce modèle.</t>
  </si>
  <si>
    <t>Si, à un moment donné dans les sections suivantes, vous n'êtes pas en mesure de remplir une section que vous estimez nécessaire à votre activité, veuillez revérifier vos entrées dans les sections 6 et 7 pour vous assurer qu'elles sont complètes.</t>
  </si>
  <si>
    <t>Émissions provenant des flux</t>
  </si>
  <si>
    <t>Émissions provenant des sources d'émission (points de mesure)</t>
  </si>
  <si>
    <t>G. Méthodes alternatives</t>
  </si>
  <si>
    <t>Émissions déterminées par la méthode alternative</t>
  </si>
  <si>
    <t>A : Fréquence</t>
  </si>
  <si>
    <t>A : Durée</t>
  </si>
  <si>
    <t>B : AEO</t>
  </si>
  <si>
    <t>B : CE</t>
  </si>
  <si>
    <t>B : OVC</t>
  </si>
  <si>
    <t>Veuillez indiquer toutes les abréviations, acronymes ou définitions que vous avez utilisés pour rédiger ce rapport d'amélioration.</t>
  </si>
  <si>
    <t>Il est conseillé d'éviter de fournir des informations non pertinentes, car cela pourrait ralentir le processus. Les documents complémentaires fournis doivent être clairement référencés ci-dessous, en utilisant le(s) nom(s) de fichier (s'il s'agit d'un format électronique) ou le(s) numéro(s) de référence du document (s'il s'agit d'un document papier). Au besoin, veuillez consulter l'autorité compétente.</t>
  </si>
  <si>
    <t>Informations complémentaires spécifiques à chaque État membre</t>
  </si>
  <si>
    <t>Retomber</t>
  </si>
  <si>
    <t>1000 Nm3</t>
  </si>
  <si>
    <t>h/an</t>
  </si>
  <si>
    <t>1000 Nm3/h</t>
  </si>
  <si>
    <t>1000 Nm3/an</t>
  </si>
  <si>
    <t>SOMME_CO2</t>
  </si>
  <si>
    <t>SOMME_bioCO2</t>
  </si>
  <si>
    <t>SOMME_bioNonSustCO2</t>
  </si>
  <si>
    <t>SOMME_Énergie_ENTRÉE</t>
  </si>
  <si>
    <t>SOMME_N2O</t>
  </si>
  <si>
    <t>SOMME_PFC</t>
  </si>
  <si>
    <t xml:space="preserve"> Vous trouverez des instructions détaillées pour la saisie des données dans cet outil en haut de cette feuille.</t>
  </si>
  <si>
    <t>Incertitude</t>
  </si>
  <si>
    <t>Pour des instructions détaillées, veuillez cliquer ici pour voir le texte en haut de la feuille !</t>
  </si>
  <si>
    <t>Veuillez vous référer à la feuille « F_PFC » pour ce flux.</t>
  </si>
  <si>
    <t>incompatible!</t>
  </si>
  <si>
    <t>incomplet!</t>
  </si>
  <si>
    <t>Unités PFC</t>
  </si>
  <si>
    <t>1/(cellule-jour)</t>
  </si>
  <si>
    <t>(kgCF4/tAl)/(min/cellule-jour)</t>
  </si>
  <si>
    <t>PCIUnités</t>
  </si>
  <si>
    <t>PctUnités</t>
  </si>
  <si>
    <t>Informations concernant le rapport d'amélioration</t>
  </si>
  <si>
    <t>Types d'amélioration</t>
  </si>
  <si>
    <t>flux et sources d'émission</t>
  </si>
  <si>
    <t>C. Améliorations relatives aux irrégularités dans le rapport de vérification</t>
  </si>
  <si>
    <t>D. Améliorations liées aux recommandations du vérificateur</t>
  </si>
  <si>
    <t>E. Améliorations liées aux flux</t>
  </si>
  <si>
    <t>F. Améliorations liées aux approches de surveillance fondées sur la mesure</t>
  </si>
  <si>
    <t>I. Outil de calcul des coûts déraisonnables</t>
  </si>
  <si>
    <t>Les exploitants doivent vérifier régulièrement de leur propre initiative, conformément à l’article 14(1), si la méthodologie de surveillance peut être améliorée, et faire rapport, conformément à l’article 69(1)-(3), sur les conclusions et le suivi de cette évaluation.</t>
  </si>
  <si>
    <t>Les rapports d’amélioration conformément à l’article 69(1) et 69(4) peuvent être combinés.</t>
  </si>
  <si>
    <t>Lorsque des améliorations nécessitent des modifications du plan de suivi (voir l'article 15 du MRR), un plan de suivi révisé doit être soumis à l'autorité compétente par la voie normale, conformément à la pratique administrative, pour approbation par l'autorité compétente.</t>
  </si>
  <si>
    <t>améliorations liées aux recommandations dans les rapports de vérification, ET/OU</t>
  </si>
  <si>
    <t>améliorations liées à l'initiative de l'exploitant</t>
  </si>
  <si>
    <t>A. Informations concernant le présent rapport d'amélioration et identification de l'exploitant et de l'installation</t>
  </si>
  <si>
    <t>Selon la catégorie de votre installation et l'année de votre dernier rapport d'amélioration, un nouveau rapport d'amélioration au titre de l'article 69(1) du règlement MRR pourrait ne pas être exigible avant cette année. Dans ce cas, il n'est pas nécessaire de saisir d'autres données dans ce modèle de rapport d'amélioration.</t>
  </si>
  <si>
    <t>IMPORTANT ! Les améliorations signalées ici ne mettent pas automatiquement à jour le plan de surveillance. Lorsque des améliorations nécessitent des modifications du plan de surveillance (voir l’article 15 du règlement MRR), un plan de surveillance révisé doit être soumis à l’autorité compétente par la voie administrative habituelle, sous réserve de son approbation.</t>
  </si>
  <si>
    <t>Informations générales concernant l'installation :</t>
  </si>
  <si>
    <t>Catégorie de l'installation :</t>
  </si>
  <si>
    <t xml:space="preserve"> Ces informations ont ici une incidence sur les niveaux qu’une installation est tenue d’atteindre et sur la fréquence à laquelle les installations doivent soumettre des rapports d’amélioration conformément à l’article 69(1).</t>
  </si>
  <si>
    <t>Les installations à faible niveau d'émission (c’est-à-dire les installations avec &lt; 25 000 t CO2e par an) doivent soumettre un rapport d’amélioration uniquement en réponse aux irrégularités relevées dans le rapport de vérification (articles 69(4) et 47(3)) ou conformément à l’article 69(1-3).</t>
  </si>
  <si>
    <t>Informations relatives au rapport d’amélioration conformément à l’article 69(1) du MRR :</t>
  </si>
  <si>
    <t>Quand le dernier rapport d'amélioration a-t-il été soumis ?</t>
  </si>
  <si>
    <t>Veuillez indiquer ici la date à laquelle la dernière amélioration conformément à l'article 69(1) a été soumise.</t>
  </si>
  <si>
    <t>Le prochain rapport d’amélioration au titre de l’article 69(1) est attendu :</t>
  </si>
  <si>
    <t>D’après les informations que vous avez saisies ci-dessus, la date d’échéance de votre prochain rapport d’amélioration, conformément à l’article 69(1), s’affichera. Cette date permet à l’exploitant et à l’autorité compétente d’identifier la prochaine date potentielle de soumission. Si l’installation fonctionne au niveau le plus élevé et n’applique aucune méthode de surveillance alternative, il n’est évidemment pas nécessaire de soumettre de rapport d’amélioration conformément à l’article 69(1).</t>
  </si>
  <si>
    <t>Veuillez noter que votre autorité compétente peut fixer une autre date, mais au plus tard le 30 septembre de la même année. Pour plus d'informations, veuillez contacter votre autorité compétente.</t>
  </si>
  <si>
    <t>Cette question peut être omise si l'autorité compétente pour la déclaration est la même que pour l'autorisation.</t>
  </si>
  <si>
    <t>Données sur l'installation et l'exploitant :</t>
  </si>
  <si>
    <t>Cela n'est pertinent que si les coordonnées diffèrent de celles fournies dans le plan de surveillance ou le rapport annuel sur les émissions.</t>
  </si>
  <si>
    <t>Flux/sources d'émission</t>
  </si>
  <si>
    <t>B. Description des améliorations</t>
  </si>
  <si>
    <t>Veuillez noter que si vous signalez des améliorations relevant à la fois de l’article 69(1) et de l’article 69(4) du MRR, vous pouvez les inclure dans un seul modèle. En revanche, si vous signalez des améliorations relevant soit de l’article 69(1), soit de l’article 69(4), vous devez uniquement remplir les sections correspondantes.</t>
  </si>
  <si>
    <t>Rapport d'amélioration relatif aux irrégularités et recommandations conformément à l'article 69(4) du règlement MRR.</t>
  </si>
  <si>
    <t>Le rapport de vérification mentionne-t-il des irrégularités ?</t>
  </si>
  <si>
    <t>Irrégularités (rapport de vérification)</t>
  </si>
  <si>
    <t>Lorsque le rapport de vérification établi conformément au règlement (UE) n° 600/2012 formule des recommandations d’amélioration (en application de l’article 30, paragraphe 1, dudit règlement), l’exploitant soumet à l’autorité compétente un rapport d’amélioration pour approbation. Ce rapport doit être soumis au plus tard le 30 juin de l’année d’émission du rapport de vérification par le vérificateur.</t>
  </si>
  <si>
    <t>Rapport d'amélioration établi conformément à l'article 69(1à3) du règlement MRR</t>
  </si>
  <si>
    <t>Le rapport de vérification contient-il des recommandations d'amélioration ?</t>
  </si>
  <si>
    <t>Devez-vous fournir un rapport d'amélioration lié aux flux ?</t>
  </si>
  <si>
    <t>Améliorations (flux)</t>
  </si>
  <si>
    <t>Améliorations concernant les flux. Le rapport est :</t>
  </si>
  <si>
    <t>obligatoire, lorsque les niveaux requis ne sont pas appliqués au mimum aux flux majeurs et mineurs conformément au premier alinéa de l’article 26(1) du MRR.</t>
  </si>
  <si>
    <t>optionnel, si les améliorations concernent la qualité des données sans impact direct sur les niveaux, par exemple une fréquence accrue des analyses.</t>
  </si>
  <si>
    <t>Devez-vous fournir un rapport d'amélioration lié aux mesures des émissions ?</t>
  </si>
  <si>
    <t>Améliorations (mesures des GES)</t>
  </si>
  <si>
    <t>Améliorations relatives aux sources d'émissions (points de mesure pour les mesures en continu du CO2, du N2O et du transfert de CO2). Le rapport est :</t>
  </si>
  <si>
    <t>obligatoire, lorsque les niveaux requis ne sont pas appliqués au minimum aux sources d'émission conformément à l'article 41 du MRR.</t>
  </si>
  <si>
    <t>optionnel, si les améliorations concernent la qualité des données mais n'ont pas d'impact direct sur les niveaux, par exemple des mesures visant à atténuer les lacunes en matière de données.</t>
  </si>
  <si>
    <t>Appliquez-vous une méthode de surveillance alternative ?</t>
  </si>
  <si>
    <t>Améliorations (méthode alternative)</t>
  </si>
  <si>
    <t>Des améliorations peuvent être apportées à toute méthode de surveillance alternative appliquée si le niveau 1 n'est pas atteint. Ceci est pertinent si vous utilisez une méthode de surveillance alternative.</t>
  </si>
  <si>
    <t>Flux et sources d'émission</t>
  </si>
  <si>
    <t>Flux :</t>
  </si>
  <si>
    <t>Veuillez énumérer ici tous les flux pour lesquels</t>
  </si>
  <si>
    <t>Vous n’avez pas besoin de saisir d’informations sur les flux qui sont déjà conformes aux niveaux requis par le MRR.</t>
  </si>
  <si>
    <t>Veuillez sélectionner les numéros ID et saisir les noms conformément au plan de surveillance approuvé le plus récent.</t>
  </si>
  <si>
    <t>Nom du flux</t>
  </si>
  <si>
    <t>Erreur?</t>
  </si>
  <si>
    <t>Veuillez énumérer et décrire ici tous les points de mesure où les GES sont mesurés par des systèmes de mesure en continu des émissions (CEMS), y compris les points de mesure dans les systèmes de canalisations utilisés pour le transfert de CO2 en vue du stockage géologique du CO2, pour lesquels</t>
  </si>
  <si>
    <t>Vous n'êtes pas tenu de saisir ici les sources d'émission / points de mesure qui sont conformes aux niveaux requis par le MRR.</t>
  </si>
  <si>
    <t>description du point de mesure</t>
  </si>
  <si>
    <t>C. Rapport de vérification - Irrégularités</t>
  </si>
  <si>
    <t>Mesures concernant les irrégularités</t>
  </si>
  <si>
    <t>L’article 69(4) du MRR stipule que le rapport de vérification établi conformément au règlement (UE) n° 600/2012 peut contenir des recommandations d’amélioration.</t>
  </si>
  <si>
    <t>Conformément à l’article 30, paragraphe 1, du règlement (UE) n° 600/2012 relatif à l’AVR, le vérificateur doit inclure dans son rapport de vérification des recommandations relatives aux points suivants :</t>
  </si>
  <si>
    <t>l'évaluation des risques ;</t>
  </si>
  <si>
    <t>le développement, la documentation, la mise en œuvre et la maintenance des activités de flux de données et des activités de contrôle, ainsi que l'évaluation du système de contrôle ;</t>
  </si>
  <si>
    <t>le développement, la documentation, la mise en œuvre et la maintenance des procédures relatives aux activités de flux de données et aux activités de contrôle, ainsi que des autres procédures qu’un exploitant doit établir conformément au règlement (UE) n° 601/2012 ;</t>
  </si>
  <si>
    <t>le suivi et la communication des émissions, notamment en ce qui concerne l’atteinte de niveaux supérieurs, la réduction des risques et l’amélioration de l’efficacité du suivi et de la communication.</t>
  </si>
  <si>
    <t>Si de telles déclarations ou recommandations figurent dans le rapport de vérification, l’exploitant doit soumettre un rapport avant le 30 juin de l’année où le rapport de vérification a été émis par le vérificateur, décrivant comment et quand les améliorations recommandées ont été ou seront mises en œuvre.</t>
  </si>
  <si>
    <t>Si les informations requises ici ont déjà été rapportées dans une autre section du modèle, vous pouvez simplement faire référence à cette section.</t>
  </si>
  <si>
    <t>Veuillez préciser les irrégularités ou les recommandations d'amélioration figurant dans le rapport de vérification et décrire les mesures prévues pour y remédier ainsi que le calendrier pour leur mise en œuvre.</t>
  </si>
  <si>
    <t>Si aucune mesure ne sera prise, veuillez décrire ici pourquoi elles sont techniquement irréalisables ou pourquoi elles engendreraient des coûts déraisonnables.</t>
  </si>
  <si>
    <t>Des mesures seront/ont été prises :</t>
  </si>
  <si>
    <t>Quand?</t>
  </si>
  <si>
    <t>Si aucune mesure ne doit être prise, pourquoi ?</t>
  </si>
  <si>
    <t>Si vous avez besoin de plus d'espace pour la description, vous pouvez également utiliser des fichiers externes et les référencer ici.</t>
  </si>
  <si>
    <t>D. Rapport de vérification - Recommandations d'amélioration</t>
  </si>
  <si>
    <t>Mesures concernant les recommandations d'amélioration</t>
  </si>
  <si>
    <t>Veuillez également noter que vous ne devez fournir des informations que pour les données d'activité ou les facteurs de calcul pour lesquels les exigences de niveau ou autres exigences ne sont pas satisfaites en raison d'une impossibilité technique ou de coûts déraisonnables.</t>
  </si>
  <si>
    <t>DA ou facteur de calcul :</t>
  </si>
  <si>
    <t>Sélectionnez ici les paramètres pertinents, c'est-à-dire sélectionnez des données d'activité ou un facteur de calcul.</t>
  </si>
  <si>
    <t>Motif de l'écart :</t>
  </si>
  <si>
    <t>La raison pour laquelle les niveaux requis n'ont pas été respectés par le passé, c'est-à-dire jusqu'au précédent rapport d'amélioration ou jusqu'à présent.</t>
  </si>
  <si>
    <t>Impact direct sur les niveaux :</t>
  </si>
  <si>
    <t>Saisir « VRAI » signifie que les écarts sont liés à l’application d’un niveau inférieur à celui requis. Saisir « FAUX » signifie que le non-respect de toutes les exigences n’est pas lié à des niveaux spécifiques, par exemple la fréquence des analyses.</t>
  </si>
  <si>
    <t>En cas d'atteinte de niveaux supérieurs pour les données d'activité, n'oubliez pas de fournir une évaluation d'incertitude actualisée démontrant la conformité au niveau appliqué. Cette évaluation peut être jointe au plan de suivi mis à jour.</t>
  </si>
  <si>
    <t>Mesures prises :</t>
  </si>
  <si>
    <t>Saisir « VRAI » signifie que des mesures ont été prises ou seront prises. Saisir « FAUX » signifie qu’aucune mesure ne sera prise, car elles sont encore techniquement irréalisables ou engendreraient des coûts excessifs.</t>
  </si>
  <si>
    <t>Niveau requis :</t>
  </si>
  <si>
    <t>Le niveau requis pour les données d'activité ou le facteur de calcul, en tenant compte de la catégorie de l'installation</t>
  </si>
  <si>
    <t>Niveau appliqué :</t>
  </si>
  <si>
    <t>Le niveau effectivement appliqué. Celui-ci doit refléter la situation après la mise en œuvre ou la mise en œuvre des mesures.</t>
  </si>
  <si>
    <t>Si des mesures d'amélioration sont prévues, veuillez décrire ici leur nature, leur calendrier de mise en œuvre et expliquer comment vous avez déterminé qu'elles permettront une amélioration. Si aucune mesure d'amélioration n'est prévue, veuillez expliquer ici pourquoi elles demeurent techniquement irréalisables ou pourquoi elles engendreraient des coûts excessifs.</t>
  </si>
  <si>
    <t>Veuillez faire en tout état de cause la distinction suivante :</t>
  </si>
  <si>
    <t>Mesures d'amélioration ayant un impact direct sur les niveaux, par exemple une précision accrue, le passage de la valeur par défaut aux analyses, etc.</t>
  </si>
  <si>
    <t>mesures d'amélioration sans impact direct sur les niveaux, par exemple l'augmentation de la fréquence des analyses, le raccourcissement des intervalles d'étalonnage,...</t>
  </si>
  <si>
    <t>DA ou facteur de calcul</t>
  </si>
  <si>
    <t xml:space="preserve"> Raison de l'écart dans le passé</t>
  </si>
  <si>
    <t>Impact sur les niveaux ?</t>
  </si>
  <si>
    <t>Mesures prises</t>
  </si>
  <si>
    <t>Saisir « VRAI » signifie que les écarts sont liés à l’application d’un niveau inférieur à celui requis. Saisir « FAUX » signifie que le non-respect de toutes les exigences n’est pas lié à des niveaux spécifiques.</t>
  </si>
  <si>
    <t>En cas d'atteinte de niveaux supérieurs, n'oubliez pas de fournir une évaluation d'incertitude mise à jour démontrant la conformité avec le niveau appliqué.</t>
  </si>
  <si>
    <t>Le niveau requis pour les sources d'émission, en tenant compte de la catégorie de l'installation ainsi que du type de GES.</t>
  </si>
  <si>
    <t>Des mesures d'amélioration seront / ont été prises :</t>
  </si>
  <si>
    <t>Si des mesures d'amélioration sont prises sans impact direct sur les niveaux (c'est-à-dire que le niveau 1 ne sera toujours pas atteint), mais que ces mesures améliorent la fiabilité des données utilisées pour la méthode de surveillance alternative ou rendent les données moins sujettes aux risques inhérents ou de contrôle, veuillez décrire ici de quel type de mesures il s'agit, le calendrier de leur mise en œuvre et comment vous avez déterminé qu'elles conduiront à une amélioration.</t>
  </si>
  <si>
    <t>Si aucune mesure d'amélioration n'est prévue, veuillez décrire ici pourquoi elles ne sont toujours pas techniquement réalisables ou pourquoi leur application, au moins au niveau 1, engendrerait des coûts déraisonnables.</t>
  </si>
  <si>
    <t>mesures d'amélioration ayant un impact direct sur les niveaux</t>
  </si>
  <si>
    <t>mesures d’amélioration sans impact direct sur les niveaux, par exemple des mesures visant à atténuer les lacunes en matière de données.</t>
  </si>
  <si>
    <t>Date (de soumission du présent rapport d'amélioration à l'autorité compétente)</t>
  </si>
  <si>
    <t>Techniquement irréalisable</t>
  </si>
  <si>
    <t>Coûts déraisonnables</t>
  </si>
  <si>
    <t>Les deux</t>
  </si>
  <si>
    <t>La recommandation ne constitue pas une amélioration.</t>
  </si>
  <si>
    <t>Irrégularités notables</t>
  </si>
  <si>
    <t>Améliorations recommandées</t>
  </si>
  <si>
    <t>Pour déterminer les coûts déraisonnables, vous pouvez utiliser l'outil de la feuille I.</t>
  </si>
  <si>
    <t>Sections concernées : D_VerRepImprovements (section 9)</t>
  </si>
  <si>
    <t>Articles pertinents : 7(1), E_SourceStreams (article 10)</t>
  </si>
  <si>
    <t>Sections pertinentes : 7(2), F_Approches fondées sur la mesure (section 11)</t>
  </si>
  <si>
    <t>Sections pertinentes : G_Fall-backApproach (section 12)</t>
  </si>
  <si>
    <t>Sections pertinentes : C_VerRepNonConformities (section 8)</t>
  </si>
  <si>
    <t>pouvoir calorifique inférieur</t>
  </si>
  <si>
    <t>Facteur de conversion</t>
  </si>
  <si>
    <t>Fraction de biomasse</t>
  </si>
  <si>
    <t>Recommandations (rapport de vérification)</t>
  </si>
  <si>
    <t>Les installations à faible niveau d'émission (c’est-à-dire celles émettant moins de 25 000 tonnes d’équivalent CO₂ par an) sont exemptées de l’obligation de soumettre des rapports d’amélioration en réponse aux recommandations d’amélioration du vérificateur (article 47, paragraphe 3). Il convient de noter que cette exemption ne les dispense pas de prendre en compte les recommandations du vérificateur : ce dernier est tenu de vérifier si l’exploitant a mis en œuvre les recommandations l’année suivante et d’évaluer le risque d’inexactitudes et d'irrégularités (article 30, paragraphe 2, du règlement (UE) n° 600/2012).</t>
  </si>
  <si>
    <t>L’article 69(4) du MRR stipule que le rapport de vérification établi conformément au règlement (UE) n° 600/2012 peut faire état d'irrégularités non rectifiées.</t>
  </si>
  <si>
    <t>Si de telles déclarations ou recommandations figurent dans le rapport de vérification, l’exploitant doit soumettre un rapport avant le 30 juin de l’année d’émission du rapport de vérification par le vérificateur, décrivant comment et quand les irrégularités ont été rectifiées ou sont prévues d’être rectifiées.</t>
  </si>
  <si>
    <t>D'autres blocs peuvent être ajoutés par copier-coller du dernier bloc, si nécessaire.</t>
  </si>
  <si>
    <t>D'autres flux peuvent être ajoutés par copier-coller du dernier bloc, si nécessaire.</t>
  </si>
  <si>
    <t>D'autres points de mesure peuvent être ajoutés par copier-coller du dernier bloc, si nécessaire.</t>
  </si>
  <si>
    <t>Cette section ne concerne pas les installations à faible niveau d'émission (c’est-à-dire les installations émettant moins de 25 000 tonnes d’équivalent CO2 par an).</t>
  </si>
  <si>
    <t>Lorsque le rapport de vérification établi conformément au règlement (UE) n° 600/2012 fait état d'irrégularités, l’exploitant soumet à l’autorité compétente un rapport d’amélioration pour approbation. Ce rapport doit être soumis au plus tard le 30 juin de l’année d’émission du rapport de vérification par le vérificateur.</t>
  </si>
  <si>
    <t>Autre</t>
  </si>
  <si>
    <t>En outre, l’article 74(1) dispose :</t>
  </si>
  <si>
    <t>Les États membres peuvent exiger de l’exploitant et de l’exploitant de l’aéronef qu’ils utilisent des modèles électroniques ou des formats de fichiers spécifiques pour la soumission des plans de surveillance et de leurs modifications, ainsi que pour la soumission des rapports annuels d’émissions, des rapports de données en tonnes-kilomètres, des rapports de vérification et des rapports d’amélioration. Ces modèles ou spécifications de format de fichier établis par les États membres doivent au moins contenir les informations figurant dans les modèles électroniques ou les spécifications de format de fichier publiés par la Commission.</t>
  </si>
  <si>
    <t>Les États membres peuvent choisir de demander aux exploitants moins d’informations que celles préconisées dans le présent modèle, si ces informations sont déjà détenues par l’autorité compétente et n’affectent pas la clarté du présent rapport. En particulier, les données telles que les adresses, les données relatives aux flux, les niveaux appliqués, etc., peuvent être réutilisées si elles sont déjà détenues par l’autorité compétente dans une base de données électronique du SEQE. L’exploitant devra alors uniquement ajouter des informations précises sur les améliorations apportées, prévues ou envisagées mais non mises en œuvre, ainsi que les raisons de ces choix.</t>
  </si>
  <si>
    <t>les niveaux requis au minium selon le premier alinéa de l’article 26(1) du MRR ne sont pas appliqués aux données d’activité ou à tout facteur de calcul.</t>
  </si>
  <si>
    <t>les améliorations liées à la qualité des données mais sans impact direct sur les niveaux, par exemple une fréquence accrue des analyses, seront signalées ici [facultatif].</t>
  </si>
  <si>
    <t>les niveaux requis au minimum selon l’article 41(1) du MRR ne sont pas appliqués pour chaque point de mesure.</t>
  </si>
  <si>
    <t>les améliorations liées à la qualité des données mais sans impact direct sur les niveaux, par exemple les mesures atténuant les lacunes en matière de données, seront signalées ici [facultatif].</t>
  </si>
  <si>
    <t>Nouveauté 2021</t>
  </si>
  <si>
    <t>Le règlement relatif à la surveillance et à la déclaration des émissions de GES (règlement (UE) 2018/2066 de la Commission, tel que modifié, ci-après « MRR ») définit des exigences supplémentaires en matière de suivi et de notification. Le MRR peut être téléchargé à l’adresse suivante :</t>
  </si>
  <si>
    <t>Les rapports d'amélioration traitant des recommandations d'amélioration et des irrégularités relevées par le vérificateur doivent être soumis au plus tard le 30 juin de l'année d'émission du rapport de vérification (article 69, paragraphe 4), sauf si l'autorité compétente a accordé un délai supplémentaire, au plus tard le 30 septembre. Cette obligation s'applique à tous les exploitants, à l'exception des installations à faible niveau d'émission. Ces dernières sont dispensées de soumettre un rapport en réponse aux recommandations d'amélioration, mais doivent rendre compte des irrégularités traitées (article 47, paragraphe 3). Un tel rapport n'est pas non plus requis si toutes les irrégularités et recommandations d'amélioration ont été résolues dans un plan de surveillance actualisé (article 15) avant la date limite susmentionnée.</t>
  </si>
  <si>
    <t>Les rapports d'amélioration prévus à l'article 69(1) doivent être soumis avant le 30 juin de chaque année, tous les deux ans ou tous les quatre ans, selon la catégorie de l'installation, sauf si l'autorité compétente autorise un délai ultérieur, au plus tard le 30 septembre. L'autorité compétente peut prolonger ces délais sous certaines conditions.</t>
  </si>
  <si>
    <t>Il s’agit de la version finale du modèle de rapport d’amélioration des installations pour la 4e phase du SEQE-UE. Ce modèle a été approuvé par le Comité sur le changement climatique par une procédure écrite s’achevant le 23 décembre 2021 ; la version finale date du 9 février 2022.</t>
  </si>
  <si>
    <t>D’après les informations que vous avez saisies ci-dessus, la date d’échéance de votre prochain rapport d’amélioration, conformément à l’article 69(1), s’affichera. Cette date permet à l’exploitant et à l’autorité compétente d’identifier la prochaine date potentielle de soumission. Toutefois, dans certains cas, l’autorité de compétente peut avoir autorisé des intervalles plus longs entre les rapports. Si l’installation fonctionne au niveau le plus élevé et n’applique pas une méthode de surveillance alternative, il n’est évidemment pas nécessaire de soumettre de rapports d’amélioration conformément à l’article 69(1).</t>
  </si>
  <si>
    <t>Lorsque le rapport de vérification établi conformément au règlement (UE) 2018/2067 fait état d'irrégularités, l’exploitant soumet à l’autorité compétente un rapport d’amélioration pour approbation. Ce rapport doit être soumis au plus tard le 30 juin de l’année d’émission du rapport de vérification par le vérificateur. Toutefois, conformément à l’article 69, paragraphe 5, la soumission d’un rapport d’amélioration n’est pas requise si toutes les irrégularités ont déjà été résolues dans un plan de surveillance actualisé.</t>
  </si>
  <si>
    <t>Lorsque le rapport de vérification établi conformément au règlement (UE) 2018/2067 formule des recommandations d’amélioration (en application de l’article 30, paragraphe 1, dudit règlement), l’exploitant soumet à l’autorité compétente un rapport d’amélioration pour approbation. Ce rapport doit être soumis au plus tard le 30 juin de l’année d’émission du rapport de vérification par le vérificateur. Toutefois, conformément à l’article 69, paragraphe 5, la soumission d’un rapport d’amélioration n’est pas requise si toutes les recommandations ont déjà été prises en compte dans un plan de surveillance actualisé.</t>
  </si>
  <si>
    <t>Les installations à faible niveau d'émission (c’est-à-dire celles émettant moins de 25 000 tonnes d’équivalent CO₂ par an) sont exemptées de l’obligation de soumettre des rapports d’amélioration en réponse aux recommandations d’amélioration du vérificateur (article 47, paragraphe 3). Il convient de noter que cette exemption ne les dispense pas de prendre en compte les recommandations du vérificateur : ce dernier est tenu de vérifier si l’exploitant a mis en œuvre les recommandations l’année suivante et d’évaluer le risque d’inexactitudes et d'irrégularités (article 30, paragraphe 2, du règlement (UE) 2018/2067).</t>
  </si>
  <si>
    <t>L’article 69(4) du MRR stipule que le rapport de vérification établi conformément au règlement (UE) n° 2018/2066 peut faire état d'irrégularités non rectifiées.</t>
  </si>
  <si>
    <t>Si des irrégularités non rectifiées figurent dans le rapport de vérification, l'exploitant doit soumettre un rapport d'amélioration au plus tard le 30 juin (au plus tard le 30 septembre si l'autorité compétente le permet) de l'année où le rapport de vérification a été émis par le vérificateur, décrivant comment et quand les irrégularités ont été rectifiées ou sont prévues d'être rectifiées.</t>
  </si>
  <si>
    <t>L’article 69(4) du MRR stipule que le rapport de vérification établi conformément au règlement (UE) n° 2018/2067 peut contenir des recommandations d’amélioration.</t>
  </si>
  <si>
    <t>Conformément à l’article 30, paragraphe 1, du règlement (UE) n° 2018/2067 relatif à l’AVR, le vérificateur doit inclure dans son rapport de vérification des recommandations relatives aux points suivants :</t>
  </si>
  <si>
    <t>le développement, la documentation, la mise en œuvre et la maintenance des procédures relatives aux activités de flux de données et aux activités de contrôle, ainsi que des autres procédures qu’un exploitant doit établir conformément au règlement (UE) n° 2018/2066 ;</t>
  </si>
  <si>
    <t>Si de telles recommandations figurent dans le rapport de vérification, l’exploitant doit soumettre un rapport au plus tard le 30 juin (au plus tard le 30 septembre si l’autorité compétente le permet) de l’année où le rapport de vérification a été émis par le vérificateur, décrivant comment et quand les améliorations recommandées ont été ou seront mises en œuvre.</t>
  </si>
  <si>
    <t>informations générales</t>
  </si>
  <si>
    <t>transfert de N2O</t>
  </si>
  <si>
    <t>Nettoyage (urée)</t>
  </si>
  <si>
    <t>Quantité d'urée consommée [t]</t>
  </si>
  <si>
    <t>± 10,0 % (en t CO2)</t>
  </si>
  <si>
    <t>± 7,5 % (en CO2 total)</t>
  </si>
  <si>
    <t>± 5,0 % (en t CO2)</t>
  </si>
  <si>
    <t>± 2,5 % (en CO2 total)</t>
  </si>
  <si>
    <t>Procédé (méthode A) : carbonate uniquement</t>
  </si>
  <si>
    <t>Entrée du processus [t]</t>
  </si>
  <si>
    <t>Procédé (méthode A) : mixte (carbonate + non-carbonate)</t>
  </si>
  <si>
    <t>Procédé (méthode A) : sans carbonate</t>
  </si>
  <si>
    <t>Procédé (méthode B) : production d'oxyde</t>
  </si>
  <si>
    <t>valeurs par défaut de type I</t>
  </si>
  <si>
    <t>valeurs par défaut de type II</t>
  </si>
  <si>
    <t>Mandataires désignés (le cas échéant)</t>
  </si>
  <si>
    <t>Facteurs spécifiques à l'installation</t>
  </si>
  <si>
    <t>0,2558 t CO2/t gypse</t>
  </si>
  <si>
    <t>0,7328 t CO2/t urée</t>
  </si>
  <si>
    <t>0,08794 tonne de CO2 par tonne d'argile sèche</t>
  </si>
  <si>
    <t>0,09642 tonne de CO2 par tonne de produit</t>
  </si>
  <si>
    <t>facteurs d'émission spécifiques à l'installation</t>
  </si>
  <si>
    <t>Données d'achat (le cas échéant)</t>
  </si>
  <si>
    <t>fraction de biomasse de type I</t>
  </si>
  <si>
    <t>fraction de biomasse de type II</t>
  </si>
  <si>
    <t>Analyser la fraction de biomasse</t>
  </si>
  <si>
    <t xml:space="preserve"> Valeur par défaut OF=1</t>
  </si>
  <si>
    <t>Valeur par défaut CF=1</t>
  </si>
  <si>
    <t>Incinération des déchets municipaux</t>
  </si>
  <si>
    <t>Production de fer ou d'acier</t>
  </si>
  <si>
    <t>Déchets</t>
  </si>
  <si>
    <t>CO2 transféré</t>
  </si>
  <si>
    <t>CCS : Transport</t>
  </si>
  <si>
    <t>CCS : Stockage</t>
  </si>
  <si>
    <t>intervalles de rapport d'amélioration</t>
  </si>
  <si>
    <t>Modèle de rapport d'amélioration pour les installations dans le cadre de la 4e phase du SEQE. Version mise à jour le 8 juin 2026.</t>
  </si>
  <si>
    <t>Raffinage d'huile</t>
  </si>
  <si>
    <t>CCS : captage de CO2</t>
  </si>
  <si>
    <t>CO2 émis par purge</t>
  </si>
  <si>
    <t>CO2 résultant de fuites</t>
  </si>
  <si>
    <t>CO2 résultant d'émissions fugitives</t>
  </si>
  <si>
    <t>CCU</t>
  </si>
  <si>
    <t>Bilan massique, conformément à l'article 30, paragraphe 1, de la directive RED II</t>
  </si>
  <si>
    <t>Entrées et sorties du process</t>
  </si>
  <si>
    <t>H. Autres informations relatives au présent rapport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</si>
</sst>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_ ;[Red]\-#,##0\ "/>
    <numFmt numFmtId="165" formatCode="dd/mm/yyyy;@"/>
  </numFmts>
  <fonts count="109" x14ac:knownFonts="1">
    <font>
      <sz val="10"/>
      <name val="Arial"/>
    </font>
    <font>
      <sz val="11"/>
      <color theme="1"/>
      <name val="Calibri"/>
      <family val="2"/>
      <scheme val="minor"/>
    </font>
    <font>
      <sz val="11"/>
      <color indexed="8"/>
      <name val="Calibri"/>
      <family val="2"/>
    </font>
    <font>
      <sz val="10"/>
      <name val="Arial"/>
      <family val="2"/>
    </font>
    <font>
      <b/>
      <sz val="12"/>
      <color indexed="9"/>
      <name val="Arial"/>
      <family val="2"/>
    </font>
    <font>
      <b/>
      <sz val="10"/>
      <name val="Arial"/>
      <family val="2"/>
    </font>
    <font>
      <i/>
      <sz val="8"/>
      <color indexed="18"/>
      <name val="Arial"/>
      <family val="2"/>
    </font>
    <font>
      <sz val="8"/>
      <name val="Arial"/>
      <family val="2"/>
    </font>
    <font>
      <b/>
      <sz val="8"/>
      <name val="Arial"/>
      <family val="2"/>
    </font>
    <font>
      <u/>
      <sz val="10"/>
      <color indexed="12"/>
      <name val="Arial"/>
      <family val="2"/>
    </font>
    <font>
      <sz val="8"/>
      <name val="Arial"/>
      <family val="2"/>
    </font>
    <font>
      <b/>
      <sz val="14"/>
      <name val="Arial"/>
      <family val="2"/>
    </font>
    <font>
      <i/>
      <sz val="8"/>
      <color indexed="62"/>
      <name val="Arial"/>
      <family val="2"/>
    </font>
    <font>
      <sz val="11"/>
      <color indexed="9"/>
      <name val="Calibri"/>
      <family val="2"/>
    </font>
    <font>
      <sz val="11"/>
      <color indexed="20"/>
      <name val="Calibri"/>
      <family val="2"/>
    </font>
    <font>
      <b/>
      <sz val="11"/>
      <color indexed="9"/>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52"/>
      <name val="Calibri"/>
      <family val="2"/>
    </font>
    <font>
      <sz val="11"/>
      <color indexed="60"/>
      <name val="Calibri"/>
      <family val="2"/>
    </font>
    <font>
      <b/>
      <sz val="18"/>
      <color indexed="56"/>
      <name val="Cambria"/>
      <family val="2"/>
    </font>
    <font>
      <b/>
      <sz val="11"/>
      <color indexed="8"/>
      <name val="Calibri"/>
      <family val="2"/>
    </font>
    <font>
      <b/>
      <sz val="9"/>
      <name val="Arial"/>
      <family val="2"/>
    </font>
    <font>
      <b/>
      <u/>
      <sz val="20"/>
      <color indexed="62"/>
      <name val="Arial"/>
      <family val="2"/>
    </font>
    <font>
      <b/>
      <u/>
      <sz val="10"/>
      <color indexed="62"/>
      <name val="Arial"/>
      <family val="2"/>
    </font>
    <font>
      <i/>
      <sz val="10"/>
      <name val="Arial"/>
      <family val="2"/>
    </font>
    <font>
      <b/>
      <sz val="12"/>
      <name val="Arial"/>
      <family val="2"/>
    </font>
    <font>
      <u/>
      <sz val="10"/>
      <name val="Arial"/>
      <family val="2"/>
    </font>
    <font>
      <b/>
      <sz val="8"/>
      <color indexed="81"/>
      <name val="Tahoma"/>
      <family val="2"/>
    </font>
    <font>
      <sz val="10"/>
      <name val="Arial"/>
      <family val="2"/>
    </font>
    <font>
      <b/>
      <sz val="10"/>
      <color indexed="10"/>
      <name val="Arial"/>
      <family val="2"/>
    </font>
    <font>
      <sz val="10"/>
      <color indexed="10"/>
      <name val="Arial"/>
      <family val="2"/>
    </font>
    <font>
      <sz val="10"/>
      <color indexed="10"/>
      <name val="Arial"/>
      <family val="2"/>
    </font>
    <font>
      <sz val="8"/>
      <name val="Arial"/>
      <family val="2"/>
    </font>
    <font>
      <sz val="9"/>
      <name val="Arial"/>
      <family val="2"/>
    </font>
    <font>
      <b/>
      <sz val="7"/>
      <name val="Arial"/>
      <family val="2"/>
    </font>
    <font>
      <i/>
      <sz val="8"/>
      <name val="Arial"/>
      <family val="2"/>
    </font>
    <font>
      <sz val="10"/>
      <name val="Arial"/>
      <family val="2"/>
    </font>
    <font>
      <b/>
      <sz val="10"/>
      <name val="Arial"/>
      <family val="2"/>
    </font>
    <font>
      <sz val="10"/>
      <color indexed="48"/>
      <name val="Arial"/>
      <family val="2"/>
    </font>
    <font>
      <i/>
      <sz val="9"/>
      <color indexed="62"/>
      <name val="Arial"/>
      <family val="2"/>
    </font>
    <font>
      <i/>
      <sz val="9"/>
      <color indexed="18"/>
      <name val="Arial"/>
      <family val="2"/>
    </font>
    <font>
      <b/>
      <sz val="11"/>
      <color indexed="18"/>
      <name val="Arial"/>
      <family val="2"/>
    </font>
    <font>
      <b/>
      <sz val="11"/>
      <name val="Arial"/>
      <family val="2"/>
    </font>
    <font>
      <sz val="10"/>
      <name val="Arial"/>
      <family val="2"/>
    </font>
    <font>
      <b/>
      <sz val="10"/>
      <color indexed="10"/>
      <name val="Arial"/>
      <family val="2"/>
    </font>
    <font>
      <sz val="10"/>
      <color indexed="8"/>
      <name val="Arial"/>
      <family val="2"/>
    </font>
    <font>
      <sz val="10"/>
      <color indexed="9"/>
      <name val="Arial"/>
      <family val="2"/>
    </font>
    <font>
      <b/>
      <sz val="10"/>
      <color indexed="9"/>
      <name val="Arial"/>
      <family val="2"/>
    </font>
    <font>
      <sz val="8"/>
      <name val="Arial"/>
      <family val="2"/>
    </font>
    <font>
      <b/>
      <sz val="18"/>
      <name val="Arial"/>
      <family val="2"/>
    </font>
    <font>
      <b/>
      <i/>
      <sz val="8"/>
      <color indexed="18"/>
      <name val="Arial"/>
      <family val="2"/>
    </font>
    <font>
      <sz val="10"/>
      <color indexed="9"/>
      <name val="Arial"/>
      <family val="2"/>
    </font>
    <font>
      <sz val="8"/>
      <name val="Arial"/>
      <family val="2"/>
    </font>
    <font>
      <b/>
      <sz val="10"/>
      <color indexed="62"/>
      <name val="Arial"/>
      <family val="2"/>
    </font>
    <font>
      <sz val="10"/>
      <color indexed="62"/>
      <name val="Arial"/>
      <family val="2"/>
    </font>
    <font>
      <sz val="10"/>
      <color indexed="12"/>
      <name val="Arial"/>
      <family val="2"/>
    </font>
    <font>
      <i/>
      <sz val="10"/>
      <color indexed="62"/>
      <name val="Arial"/>
      <family val="2"/>
    </font>
    <font>
      <u/>
      <sz val="10"/>
      <color indexed="62"/>
      <name val="Arial"/>
      <family val="2"/>
    </font>
    <font>
      <b/>
      <sz val="11"/>
      <color indexed="62"/>
      <name val="Arial"/>
      <family val="2"/>
    </font>
    <font>
      <b/>
      <sz val="12"/>
      <color indexed="62"/>
      <name val="Arial"/>
      <family val="2"/>
    </font>
    <font>
      <sz val="10"/>
      <color indexed="18"/>
      <name val="Arial"/>
      <family val="2"/>
    </font>
    <font>
      <sz val="10"/>
      <name val="Arial"/>
      <family val="2"/>
    </font>
    <font>
      <b/>
      <u/>
      <sz val="10"/>
      <color indexed="12"/>
      <name val="Arial"/>
      <family val="2"/>
    </font>
    <font>
      <sz val="14"/>
      <color indexed="18"/>
      <name val="Arial"/>
      <family val="2"/>
    </font>
    <font>
      <b/>
      <sz val="20"/>
      <name val="Arial"/>
      <family val="2"/>
    </font>
    <font>
      <sz val="72"/>
      <color indexed="17"/>
      <name val="Arial"/>
      <family val="2"/>
    </font>
    <font>
      <b/>
      <sz val="10"/>
      <color indexed="10"/>
      <name val="Arial"/>
      <family val="2"/>
    </font>
    <font>
      <sz val="10"/>
      <color indexed="12"/>
      <name val="Arial"/>
      <family val="2"/>
    </font>
    <font>
      <sz val="14"/>
      <name val="Arial"/>
      <family val="2"/>
    </font>
    <font>
      <sz val="9"/>
      <name val="Times New Roman"/>
      <family val="1"/>
    </font>
    <font>
      <b/>
      <sz val="10"/>
      <color indexed="18"/>
      <name val="Arial"/>
      <family val="2"/>
    </font>
    <font>
      <b/>
      <i/>
      <sz val="10"/>
      <color indexed="62"/>
      <name val="Arial"/>
      <family val="2"/>
    </font>
    <font>
      <sz val="9"/>
      <color indexed="81"/>
      <name val="Segoe UI"/>
      <family val="2"/>
    </font>
    <font>
      <b/>
      <sz val="9"/>
      <color indexed="81"/>
      <name val="Segoe UI"/>
      <family val="2"/>
    </font>
    <font>
      <b/>
      <sz val="10"/>
      <color rgb="FFFF0000"/>
      <name val="Arial"/>
      <family val="2"/>
    </font>
    <font>
      <sz val="10"/>
      <color rgb="FFFF0000"/>
      <name val="Arial"/>
      <family val="2"/>
    </font>
    <font>
      <sz val="8"/>
      <color rgb="FFFF0000"/>
      <name val="Arial"/>
      <family val="2"/>
    </font>
    <font>
      <b/>
      <u/>
      <sz val="20"/>
      <color rgb="FF333399"/>
      <name val="Arial"/>
      <family val="2"/>
    </font>
    <font>
      <sz val="10"/>
      <color rgb="FF333399"/>
      <name val="Arial"/>
      <family val="2"/>
    </font>
    <font>
      <b/>
      <sz val="10"/>
      <color rgb="FF333399"/>
      <name val="Arial"/>
      <family val="2"/>
    </font>
    <font>
      <u/>
      <sz val="10"/>
      <color rgb="FF333399"/>
      <name val="Arial"/>
      <family val="2"/>
    </font>
    <font>
      <b/>
      <sz val="11"/>
      <color rgb="FF333399"/>
      <name val="Arial"/>
      <family val="2"/>
    </font>
    <font>
      <b/>
      <sz val="12"/>
      <color rgb="FF333399"/>
      <name val="Arial"/>
      <family val="2"/>
    </font>
    <font>
      <i/>
      <sz val="9"/>
      <color rgb="FF333399"/>
      <name val="Arial"/>
      <family val="2"/>
    </font>
    <font>
      <sz val="10"/>
      <color rgb="FF000080"/>
      <name val="Arial"/>
      <family val="2"/>
    </font>
    <font>
      <b/>
      <i/>
      <sz val="8"/>
      <color rgb="FF000080"/>
      <name val="Arial"/>
      <family val="2"/>
    </font>
    <font>
      <b/>
      <sz val="10"/>
      <color rgb="FFFFFFFF"/>
      <name val="Arial"/>
      <family val="2"/>
    </font>
    <font>
      <sz val="10"/>
      <color rgb="FFFFFFFF"/>
      <name val="Arial"/>
      <family val="2"/>
    </font>
    <font>
      <sz val="10"/>
      <color rgb="FF000000"/>
      <name val="Arial"/>
      <family val="2"/>
    </font>
    <font>
      <b/>
      <u/>
      <sz val="10"/>
      <color rgb="FF0000FF"/>
      <name val="Arial"/>
      <family val="2"/>
    </font>
    <font>
      <u/>
      <sz val="10"/>
      <color rgb="FF0000FF"/>
      <name val="Arial"/>
      <family val="2"/>
    </font>
    <font>
      <i/>
      <sz val="10"/>
      <color rgb="FF333399"/>
      <name val="Arial"/>
      <family val="2"/>
    </font>
    <font>
      <sz val="14"/>
      <color rgb="FF000080"/>
      <name val="Arial"/>
      <family val="2"/>
    </font>
    <font>
      <b/>
      <u/>
      <sz val="10"/>
      <color rgb="FF333399"/>
      <name val="Arial"/>
      <family val="2"/>
    </font>
    <font>
      <b/>
      <sz val="10"/>
      <color rgb="FF000080"/>
      <name val="Arial"/>
      <family val="2"/>
    </font>
    <font>
      <b/>
      <sz val="12"/>
      <color rgb="FFFFFFFF"/>
      <name val="Arial"/>
      <family val="2"/>
    </font>
    <font>
      <b/>
      <i/>
      <sz val="10"/>
      <color rgb="FFFF0000"/>
      <name val="Arial"/>
      <family val="2"/>
    </font>
    <font>
      <b/>
      <sz val="11"/>
      <color rgb="FF000080"/>
      <name val="Arial"/>
      <family val="2"/>
    </font>
    <font>
      <i/>
      <sz val="8"/>
      <color rgb="FF000080"/>
      <name val="Arial"/>
      <family val="2"/>
    </font>
    <font>
      <i/>
      <sz val="8"/>
      <color rgb="FF333399"/>
      <name val="Arial"/>
      <family val="2"/>
    </font>
    <font>
      <b/>
      <i/>
      <sz val="10"/>
      <color rgb="FF333399"/>
      <name val="Arial"/>
      <family val="2"/>
    </font>
    <font>
      <b/>
      <sz val="10"/>
      <color theme="3"/>
      <name val="Arial"/>
      <family val="2"/>
    </font>
    <font>
      <strike/>
      <sz val="10"/>
      <color rgb="FFFF0000"/>
      <name val="Arial"/>
      <family val="2"/>
    </font>
    <font>
      <b/>
      <i/>
      <sz val="8"/>
      <color rgb="FFFF0000"/>
      <name val="Arial"/>
      <family val="2"/>
    </font>
    <font>
      <b/>
      <sz val="10"/>
      <color theme="0"/>
      <name val="Arial"/>
      <family val="2"/>
    </font>
    <font>
      <u/>
      <sz val="11"/>
      <color theme="10"/>
      <name val="Calibri"/>
      <family val="2"/>
      <scheme val="minor"/>
    </font>
  </fonts>
  <fills count="43">
    <fill>
      <patternFill patternType="none"/>
    </fill>
    <fill>
      <patternFill patternType="gray125"/>
    </fill>
    <fill>
      <patternFill patternType="solid">
        <fgColor indexed="45"/>
      </patternFill>
    </fill>
    <fill>
      <patternFill patternType="solid">
        <fgColor indexed="42"/>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41"/>
        <bgColor indexed="64"/>
      </patternFill>
    </fill>
    <fill>
      <patternFill patternType="solid">
        <fgColor indexed="9"/>
        <bgColor indexed="64"/>
      </patternFill>
    </fill>
    <fill>
      <patternFill patternType="solid">
        <fgColor indexed="27"/>
        <bgColor indexed="64"/>
      </patternFill>
    </fill>
    <fill>
      <patternFill patternType="solid">
        <fgColor indexed="12"/>
        <bgColor indexed="64"/>
      </patternFill>
    </fill>
    <fill>
      <patternFill patternType="solid">
        <fgColor indexed="44"/>
        <bgColor indexed="64"/>
      </patternFill>
    </fill>
    <fill>
      <patternFill patternType="solid">
        <fgColor indexed="22"/>
        <bgColor indexed="64"/>
      </patternFill>
    </fill>
    <fill>
      <patternFill patternType="solid">
        <fgColor indexed="57"/>
        <bgColor indexed="64"/>
      </patternFill>
    </fill>
    <fill>
      <patternFill patternType="solid">
        <fgColor indexed="42"/>
        <bgColor indexed="64"/>
      </patternFill>
    </fill>
    <fill>
      <patternFill patternType="solid">
        <fgColor indexed="51"/>
        <bgColor indexed="64"/>
      </patternFill>
    </fill>
    <fill>
      <patternFill patternType="solid">
        <fgColor indexed="43"/>
        <bgColor indexed="64"/>
      </patternFill>
    </fill>
    <fill>
      <patternFill patternType="solid">
        <fgColor indexed="50"/>
        <bgColor indexed="64"/>
      </patternFill>
    </fill>
    <fill>
      <patternFill patternType="solid">
        <fgColor indexed="13"/>
        <bgColor indexed="64"/>
      </patternFill>
    </fill>
    <fill>
      <patternFill patternType="solid">
        <fgColor indexed="11"/>
        <bgColor indexed="64"/>
      </patternFill>
    </fill>
    <fill>
      <patternFill patternType="solid">
        <fgColor indexed="26"/>
        <bgColor indexed="64"/>
      </patternFill>
    </fill>
    <fill>
      <patternFill patternType="lightUp">
        <bgColor indexed="9"/>
      </patternFill>
    </fill>
    <fill>
      <patternFill patternType="solid">
        <fgColor indexed="55"/>
        <bgColor indexed="64"/>
      </patternFill>
    </fill>
    <fill>
      <patternFill patternType="solid">
        <fgColor theme="0"/>
        <bgColor indexed="64"/>
      </patternFill>
    </fill>
    <fill>
      <patternFill patternType="solid">
        <fgColor rgb="FFCCFFFF"/>
        <bgColor indexed="64"/>
      </patternFill>
    </fill>
    <fill>
      <patternFill patternType="solid">
        <fgColor rgb="FFCCFFCC"/>
        <bgColor indexed="64"/>
      </patternFill>
    </fill>
    <fill>
      <patternFill patternType="solid">
        <fgColor rgb="FFFFFF00"/>
        <bgColor indexed="64"/>
      </patternFill>
    </fill>
    <fill>
      <patternFill patternType="solid">
        <fgColor rgb="FFFFFFFF"/>
        <bgColor indexed="64"/>
      </patternFill>
    </fill>
    <fill>
      <patternFill patternType="solid">
        <fgColor rgb="FFC0C0C0"/>
        <bgColor indexed="64"/>
      </patternFill>
    </fill>
    <fill>
      <patternFill patternType="solid">
        <fgColor rgb="FF00FF00"/>
        <bgColor indexed="64"/>
      </patternFill>
    </fill>
    <fill>
      <patternFill patternType="solid">
        <fgColor rgb="FF0000FF"/>
        <bgColor indexed="64"/>
      </patternFill>
    </fill>
    <fill>
      <patternFill patternType="solid">
        <fgColor theme="9" tint="0.39997558519241921"/>
        <bgColor indexed="64"/>
      </patternFill>
    </fill>
    <fill>
      <patternFill patternType="solid">
        <fgColor rgb="FFFFC000"/>
        <bgColor indexed="64"/>
      </patternFill>
    </fill>
    <fill>
      <patternFill patternType="solid">
        <fgColor theme="0" tint="-0.249977111117893"/>
        <bgColor indexed="64"/>
      </patternFill>
    </fill>
    <fill>
      <patternFill patternType="solid">
        <fgColor theme="0" tint="-0.499984740745262"/>
        <bgColor indexed="64"/>
      </patternFill>
    </fill>
    <fill>
      <patternFill patternType="solid">
        <fgColor rgb="FFFFFFCC"/>
        <bgColor indexed="64"/>
      </patternFill>
    </fill>
    <fill>
      <patternFill patternType="solid">
        <fgColor rgb="FF008000"/>
        <bgColor indexed="64"/>
      </patternFill>
    </fill>
  </fills>
  <borders count="116">
    <border>
      <left/>
      <right/>
      <top/>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medium">
        <color indexed="12"/>
      </bottom>
      <diagonal/>
    </border>
    <border>
      <left/>
      <right/>
      <top style="medium">
        <color indexed="12"/>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hair">
        <color indexed="64"/>
      </right>
      <top style="medium">
        <color indexed="64"/>
      </top>
      <bottom style="medium">
        <color indexed="64"/>
      </bottom>
      <diagonal/>
    </border>
    <border>
      <left style="medium">
        <color indexed="64"/>
      </left>
      <right style="hair">
        <color indexed="64"/>
      </right>
      <top/>
      <bottom style="hair">
        <color indexed="64"/>
      </bottom>
      <diagonal/>
    </border>
    <border>
      <left style="hair">
        <color indexed="64"/>
      </left>
      <right style="medium">
        <color indexed="64"/>
      </right>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bottom style="medium">
        <color indexed="64"/>
      </bottom>
      <diagonal/>
    </border>
    <border>
      <left/>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top style="hair">
        <color indexed="64"/>
      </top>
      <bottom style="hair">
        <color indexed="64"/>
      </bottom>
      <diagonal/>
    </border>
    <border>
      <left/>
      <right/>
      <top style="hair">
        <color indexed="64"/>
      </top>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bottom/>
      <diagonal/>
    </border>
    <border>
      <left style="hair">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style="thin">
        <color indexed="64"/>
      </right>
      <top style="hair">
        <color indexed="64"/>
      </top>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indexed="64"/>
      </right>
      <top style="hair">
        <color indexed="64"/>
      </top>
      <bottom style="hair">
        <color indexed="64"/>
      </bottom>
      <diagonal/>
    </border>
    <border>
      <left/>
      <right/>
      <top/>
      <bottom style="hair">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style="medium">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medium">
        <color indexed="64"/>
      </bottom>
      <diagonal/>
    </border>
    <border>
      <left/>
      <right style="hair">
        <color indexed="64"/>
      </right>
      <top style="medium">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medium">
        <color indexed="64"/>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hair">
        <color indexed="64"/>
      </right>
      <top/>
      <bottom style="hair">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medium">
        <color indexed="64"/>
      </top>
      <bottom style="hair">
        <color indexed="64"/>
      </bottom>
      <diagonal/>
    </border>
    <border>
      <left/>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hair">
        <color indexed="64"/>
      </right>
      <top style="hair">
        <color indexed="64"/>
      </top>
      <bottom style="thin">
        <color indexed="64"/>
      </bottom>
      <diagonal/>
    </border>
    <border>
      <left style="medium">
        <color indexed="64"/>
      </left>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top style="medium">
        <color indexed="64"/>
      </top>
      <bottom style="hair">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medium">
        <color indexed="64"/>
      </top>
      <bottom style="hair">
        <color indexed="64"/>
      </bottom>
      <diagonal/>
    </border>
    <border>
      <left/>
      <right/>
      <top/>
      <bottom style="thin">
        <color rgb="FF0000FF"/>
      </bottom>
      <diagonal/>
    </border>
  </borders>
  <cellStyleXfs count="25">
    <xf numFmtId="0" fontId="0" fillId="0" borderId="0"/>
    <xf numFmtId="0" fontId="3" fillId="0" borderId="0" applyNumberFormat="0" applyFont="0" applyFill="0" applyBorder="0" applyProtection="0">
      <alignment horizontal="left" vertical="center" indent="5"/>
    </xf>
    <xf numFmtId="0" fontId="13" fillId="6" borderId="0" applyNumberFormat="0" applyBorder="0" applyAlignment="0" applyProtection="0"/>
    <xf numFmtId="0" fontId="13" fillId="7" borderId="0" applyNumberFormat="0" applyBorder="0" applyAlignment="0" applyProtection="0"/>
    <xf numFmtId="0" fontId="13" fillId="8" borderId="0" applyNumberFormat="0" applyBorder="0" applyAlignment="0" applyProtection="0"/>
    <xf numFmtId="0" fontId="13" fillId="4" borderId="0" applyNumberFormat="0" applyBorder="0" applyAlignment="0" applyProtection="0"/>
    <xf numFmtId="0" fontId="13" fillId="5" borderId="0" applyNumberFormat="0" applyBorder="0" applyAlignment="0" applyProtection="0"/>
    <xf numFmtId="0" fontId="13" fillId="9" borderId="0" applyNumberFormat="0" applyBorder="0" applyAlignment="0" applyProtection="0"/>
    <xf numFmtId="0" fontId="14" fillId="2" borderId="0" applyNumberFormat="0" applyBorder="0" applyAlignment="0" applyProtection="0"/>
    <xf numFmtId="0" fontId="15" fillId="10" borderId="1" applyNumberFormat="0" applyAlignment="0" applyProtection="0"/>
    <xf numFmtId="0" fontId="16" fillId="3" borderId="0" applyNumberFormat="0" applyBorder="0" applyAlignment="0" applyProtection="0"/>
    <xf numFmtId="0" fontId="17" fillId="0" borderId="2" applyNumberFormat="0" applyFill="0" applyAlignment="0" applyProtection="0"/>
    <xf numFmtId="0" fontId="18" fillId="0" borderId="3" applyNumberFormat="0" applyFill="0" applyAlignment="0" applyProtection="0"/>
    <xf numFmtId="0" fontId="19" fillId="0" borderId="4" applyNumberFormat="0" applyFill="0" applyAlignment="0" applyProtection="0"/>
    <xf numFmtId="0" fontId="19" fillId="0" borderId="0" applyNumberFormat="0" applyFill="0" applyBorder="0" applyAlignment="0" applyProtection="0"/>
    <xf numFmtId="0" fontId="9" fillId="0" borderId="0" applyNumberFormat="0" applyFill="0" applyBorder="0" applyAlignment="0" applyProtection="0">
      <alignment vertical="top"/>
      <protection locked="0"/>
    </xf>
    <xf numFmtId="0" fontId="20" fillId="0" borderId="5" applyNumberFormat="0" applyFill="0" applyAlignment="0" applyProtection="0"/>
    <xf numFmtId="0" fontId="21" fillId="11" borderId="0" applyNumberFormat="0" applyBorder="0" applyAlignment="0" applyProtection="0"/>
    <xf numFmtId="0" fontId="3" fillId="12" borderId="6" applyNumberFormat="0" applyFont="0" applyAlignment="0" applyProtection="0"/>
    <xf numFmtId="0" fontId="3" fillId="0" borderId="0"/>
    <xf numFmtId="0" fontId="2" fillId="0" borderId="0"/>
    <xf numFmtId="0" fontId="22" fillId="0" borderId="0" applyNumberFormat="0" applyFill="0" applyBorder="0" applyAlignment="0" applyProtection="0"/>
    <xf numFmtId="4" fontId="72" fillId="0" borderId="0"/>
    <xf numFmtId="0" fontId="1" fillId="0" borderId="0"/>
    <xf numFmtId="0" fontId="108" fillId="0" borderId="0" applyNumberFormat="0" applyFill="0" applyBorder="0" applyAlignment="0" applyProtection="0"/>
  </cellStyleXfs>
  <cellXfs count="991">
    <xf numFmtId="0" fontId="0" fillId="0" borderId="0" xfId="0"/>
    <xf numFmtId="0" fontId="3" fillId="13" borderId="0" xfId="0" applyFont="1" applyFill="1" applyAlignment="1">
      <alignment vertical="top"/>
    </xf>
    <xf numFmtId="0" fontId="3" fillId="14" borderId="0" xfId="0" applyFont="1" applyFill="1"/>
    <xf numFmtId="0" fontId="7" fillId="14" borderId="0" xfId="0" applyFont="1" applyFill="1"/>
    <xf numFmtId="0" fontId="0" fillId="14" borderId="0" xfId="0" applyFill="1"/>
    <xf numFmtId="0" fontId="0" fillId="14" borderId="0" xfId="0" applyFill="1" applyAlignment="1">
      <alignment horizontal="center"/>
    </xf>
    <xf numFmtId="0" fontId="3" fillId="14" borderId="0" xfId="0" applyFont="1" applyFill="1" applyAlignment="1">
      <alignment vertical="top"/>
    </xf>
    <xf numFmtId="0" fontId="5" fillId="14" borderId="0" xfId="0" applyFont="1" applyFill="1" applyAlignment="1">
      <alignment horizontal="center" vertical="top"/>
    </xf>
    <xf numFmtId="0" fontId="5" fillId="14" borderId="0" xfId="0" applyFont="1" applyFill="1" applyAlignment="1">
      <alignment vertical="top" wrapText="1"/>
    </xf>
    <xf numFmtId="0" fontId="0" fillId="14" borderId="0" xfId="0" applyFill="1" applyAlignment="1">
      <alignment vertical="top" wrapText="1"/>
    </xf>
    <xf numFmtId="0" fontId="3" fillId="15" borderId="0" xfId="0" applyFont="1" applyFill="1"/>
    <xf numFmtId="0" fontId="3" fillId="0" borderId="0" xfId="0" applyFont="1"/>
    <xf numFmtId="0" fontId="5" fillId="14" borderId="0" xfId="0" applyFont="1" applyFill="1" applyAlignment="1">
      <alignment horizontal="right" vertical="top"/>
    </xf>
    <xf numFmtId="0" fontId="0" fillId="14" borderId="0" xfId="0" applyFill="1" applyAlignment="1">
      <alignment vertical="center"/>
    </xf>
    <xf numFmtId="0" fontId="3" fillId="14" borderId="0" xfId="0" applyFont="1" applyFill="1" applyAlignment="1">
      <alignment vertical="center"/>
    </xf>
    <xf numFmtId="0" fontId="46" fillId="13" borderId="0" xfId="0" applyFont="1" applyFill="1" applyAlignment="1">
      <alignment vertical="center"/>
    </xf>
    <xf numFmtId="0" fontId="3" fillId="15" borderId="0" xfId="0" applyFont="1" applyFill="1" applyAlignment="1">
      <alignment vertical="center"/>
    </xf>
    <xf numFmtId="0" fontId="4" fillId="16" borderId="0" xfId="0" applyFont="1" applyFill="1" applyAlignment="1">
      <alignment horizontal="left" vertical="center"/>
    </xf>
    <xf numFmtId="0" fontId="3" fillId="14" borderId="7" xfId="0" applyFont="1" applyFill="1" applyBorder="1" applyAlignment="1">
      <alignment vertical="top"/>
    </xf>
    <xf numFmtId="0" fontId="5" fillId="14" borderId="7" xfId="0" applyFont="1" applyFill="1" applyBorder="1" applyAlignment="1">
      <alignment horizontal="center" vertical="top"/>
    </xf>
    <xf numFmtId="0" fontId="5" fillId="14" borderId="7" xfId="0" applyFont="1" applyFill="1" applyBorder="1" applyAlignment="1">
      <alignment horizontal="right" vertical="top"/>
    </xf>
    <xf numFmtId="0" fontId="0" fillId="14" borderId="7" xfId="0" applyFill="1" applyBorder="1" applyAlignment="1">
      <alignment vertical="top" wrapText="1"/>
    </xf>
    <xf numFmtId="0" fontId="5" fillId="14" borderId="8" xfId="0" applyFont="1" applyFill="1" applyBorder="1" applyAlignment="1">
      <alignment horizontal="center" vertical="top"/>
    </xf>
    <xf numFmtId="0" fontId="0" fillId="14" borderId="8" xfId="0" applyFill="1" applyBorder="1" applyAlignment="1">
      <alignment vertical="top" wrapText="1"/>
    </xf>
    <xf numFmtId="0" fontId="5" fillId="14" borderId="8" xfId="0" applyFont="1" applyFill="1" applyBorder="1" applyAlignment="1">
      <alignment vertical="top" wrapText="1"/>
    </xf>
    <xf numFmtId="0" fontId="23" fillId="0" borderId="9" xfId="20" applyFont="1" applyBorder="1"/>
    <xf numFmtId="0" fontId="0" fillId="13" borderId="0" xfId="0" applyFill="1"/>
    <xf numFmtId="0" fontId="3" fillId="13" borderId="0" xfId="0" applyFont="1" applyFill="1"/>
    <xf numFmtId="0" fontId="6" fillId="14" borderId="0" xfId="0" applyFont="1" applyFill="1" applyAlignment="1">
      <alignment horizontal="left" vertical="top" wrapText="1"/>
    </xf>
    <xf numFmtId="0" fontId="5" fillId="0" borderId="0" xfId="0" applyFont="1"/>
    <xf numFmtId="0" fontId="0" fillId="15" borderId="0" xfId="0" applyFill="1"/>
    <xf numFmtId="0" fontId="0" fillId="15" borderId="0" xfId="0" applyFill="1" applyAlignment="1">
      <alignment horizontal="left"/>
    </xf>
    <xf numFmtId="0" fontId="0" fillId="15" borderId="0" xfId="0" applyFill="1" applyAlignment="1">
      <alignment vertical="center"/>
    </xf>
    <xf numFmtId="0" fontId="3" fillId="15" borderId="0" xfId="0" applyFont="1" applyFill="1" applyAlignment="1">
      <alignment horizontal="left"/>
    </xf>
    <xf numFmtId="0" fontId="3" fillId="0" borderId="0" xfId="0" applyFont="1" applyAlignment="1">
      <alignment horizontal="left" vertical="center"/>
    </xf>
    <xf numFmtId="0" fontId="5" fillId="14" borderId="0" xfId="0" applyFont="1" applyFill="1" applyAlignment="1">
      <alignment vertical="center"/>
    </xf>
    <xf numFmtId="0" fontId="3" fillId="15" borderId="0" xfId="0" applyFont="1" applyFill="1" applyAlignment="1">
      <alignment horizontal="center"/>
    </xf>
    <xf numFmtId="0" fontId="3" fillId="15" borderId="10" xfId="0" applyFont="1" applyFill="1" applyBorder="1"/>
    <xf numFmtId="0" fontId="0" fillId="15" borderId="0" xfId="0" applyFill="1" applyAlignment="1">
      <alignment horizontal="center"/>
    </xf>
    <xf numFmtId="0" fontId="36" fillId="15" borderId="0" xfId="0" applyFont="1" applyFill="1" applyAlignment="1">
      <alignment vertical="top" wrapText="1"/>
    </xf>
    <xf numFmtId="0" fontId="43" fillId="15" borderId="0" xfId="0" applyFont="1" applyFill="1" applyAlignment="1">
      <alignment vertical="top" wrapText="1"/>
    </xf>
    <xf numFmtId="0" fontId="36" fillId="15" borderId="0" xfId="0" applyFont="1" applyFill="1" applyAlignment="1">
      <alignment wrapText="1"/>
    </xf>
    <xf numFmtId="0" fontId="43" fillId="15" borderId="0" xfId="0" applyFont="1" applyFill="1" applyAlignment="1">
      <alignment wrapText="1"/>
    </xf>
    <xf numFmtId="0" fontId="27" fillId="0" borderId="0" xfId="0" applyFont="1"/>
    <xf numFmtId="0" fontId="3" fillId="16" borderId="0" xfId="0" applyFont="1" applyFill="1"/>
    <xf numFmtId="0" fontId="34" fillId="0" borderId="0" xfId="0" applyFont="1"/>
    <xf numFmtId="0" fontId="39" fillId="15" borderId="0" xfId="0" applyFont="1" applyFill="1" applyAlignment="1">
      <alignment horizontal="left"/>
    </xf>
    <xf numFmtId="0" fontId="0" fillId="0" borderId="0" xfId="0" applyAlignment="1">
      <alignment horizontal="left"/>
    </xf>
    <xf numFmtId="0" fontId="3" fillId="0" borderId="0" xfId="0" applyFont="1" applyAlignment="1">
      <alignment horizontal="center"/>
    </xf>
    <xf numFmtId="0" fontId="49" fillId="16" borderId="0" xfId="0" applyFont="1" applyFill="1"/>
    <xf numFmtId="0" fontId="50" fillId="16" borderId="0" xfId="0" applyFont="1" applyFill="1"/>
    <xf numFmtId="0" fontId="50" fillId="16" borderId="0" xfId="0" applyFont="1" applyFill="1" applyAlignment="1">
      <alignment horizontal="center"/>
    </xf>
    <xf numFmtId="0" fontId="49" fillId="16" borderId="0" xfId="0" applyFont="1" applyFill="1" applyAlignment="1">
      <alignment horizontal="left"/>
    </xf>
    <xf numFmtId="49" fontId="48" fillId="15" borderId="0" xfId="0" applyNumberFormat="1" applyFont="1" applyFill="1" applyAlignment="1">
      <alignment horizontal="center"/>
    </xf>
    <xf numFmtId="0" fontId="48" fillId="15" borderId="0" xfId="0" applyFont="1" applyFill="1" applyAlignment="1">
      <alignment horizontal="left"/>
    </xf>
    <xf numFmtId="49" fontId="3" fillId="15" borderId="0" xfId="0" applyNumberFormat="1" applyFont="1" applyFill="1" applyAlignment="1">
      <alignment horizontal="center"/>
    </xf>
    <xf numFmtId="0" fontId="3" fillId="15" borderId="0" xfId="0" applyFont="1" applyFill="1" applyAlignment="1">
      <alignment wrapText="1" shrinkToFit="1"/>
    </xf>
    <xf numFmtId="0" fontId="3" fillId="15" borderId="0" xfId="0" applyFont="1" applyFill="1" applyAlignment="1">
      <alignment horizontal="left" wrapText="1"/>
    </xf>
    <xf numFmtId="0" fontId="3" fillId="15" borderId="0" xfId="0" applyFont="1" applyFill="1" applyAlignment="1">
      <alignment wrapText="1"/>
    </xf>
    <xf numFmtId="0" fontId="3" fillId="15" borderId="0" xfId="0" applyFont="1" applyFill="1" applyAlignment="1">
      <alignment horizontal="center" wrapText="1"/>
    </xf>
    <xf numFmtId="0" fontId="3" fillId="0" borderId="0" xfId="0" applyFont="1" applyAlignment="1">
      <alignment horizontal="center" vertical="center"/>
    </xf>
    <xf numFmtId="0" fontId="54" fillId="16" borderId="0" xfId="0" applyFont="1" applyFill="1" applyAlignment="1">
      <alignment horizontal="center"/>
    </xf>
    <xf numFmtId="0" fontId="0" fillId="16" borderId="0" xfId="0" applyFill="1"/>
    <xf numFmtId="0" fontId="39" fillId="15" borderId="0" xfId="0" applyFont="1" applyFill="1"/>
    <xf numFmtId="0" fontId="52" fillId="0" borderId="0" xfId="0" applyFont="1"/>
    <xf numFmtId="0" fontId="0" fillId="17" borderId="0" xfId="0" applyFill="1"/>
    <xf numFmtId="0" fontId="3" fillId="18" borderId="0" xfId="0" applyFont="1" applyFill="1" applyAlignment="1">
      <alignment horizontal="left" vertical="top" wrapText="1"/>
    </xf>
    <xf numFmtId="0" fontId="0" fillId="0" borderId="11" xfId="0" applyBorder="1"/>
    <xf numFmtId="0" fontId="0" fillId="0" borderId="12" xfId="0" applyBorder="1"/>
    <xf numFmtId="14" fontId="0" fillId="19" borderId="13" xfId="0" applyNumberFormat="1" applyFill="1" applyBorder="1" applyAlignment="1">
      <alignment horizontal="left"/>
    </xf>
    <xf numFmtId="0" fontId="0" fillId="20" borderId="14" xfId="0" applyFill="1" applyBorder="1"/>
    <xf numFmtId="0" fontId="0" fillId="20" borderId="15" xfId="0" applyFill="1" applyBorder="1"/>
    <xf numFmtId="0" fontId="0" fillId="20" borderId="16" xfId="0" applyFill="1" applyBorder="1"/>
    <xf numFmtId="0" fontId="0" fillId="0" borderId="17" xfId="0" applyBorder="1"/>
    <xf numFmtId="0" fontId="0" fillId="17" borderId="18" xfId="0" applyFill="1" applyBorder="1"/>
    <xf numFmtId="0" fontId="0" fillId="0" borderId="19" xfId="0" applyBorder="1"/>
    <xf numFmtId="0" fontId="0" fillId="18" borderId="20" xfId="0" applyFill="1" applyBorder="1"/>
    <xf numFmtId="0" fontId="5" fillId="0" borderId="21" xfId="0" applyFont="1" applyBorder="1"/>
    <xf numFmtId="0" fontId="5" fillId="0" borderId="22" xfId="0" applyFont="1" applyBorder="1"/>
    <xf numFmtId="0" fontId="0" fillId="0" borderId="23" xfId="0" applyBorder="1"/>
    <xf numFmtId="0" fontId="0" fillId="20" borderId="24" xfId="0" applyFill="1" applyBorder="1"/>
    <xf numFmtId="0" fontId="0" fillId="20" borderId="25" xfId="0" applyFill="1" applyBorder="1"/>
    <xf numFmtId="14" fontId="0" fillId="19" borderId="26" xfId="0" applyNumberFormat="1" applyFill="1" applyBorder="1" applyAlignment="1">
      <alignment horizontal="center"/>
    </xf>
    <xf numFmtId="0" fontId="0" fillId="20" borderId="27" xfId="0" applyFill="1" applyBorder="1"/>
    <xf numFmtId="0" fontId="0" fillId="20" borderId="28" xfId="0" applyFill="1" applyBorder="1"/>
    <xf numFmtId="0" fontId="0" fillId="20" borderId="29" xfId="0" applyFill="1" applyBorder="1"/>
    <xf numFmtId="0" fontId="0" fillId="20" borderId="30" xfId="0" applyFill="1" applyBorder="1"/>
    <xf numFmtId="0" fontId="40" fillId="14" borderId="0" xfId="0" applyFont="1" applyFill="1" applyAlignment="1">
      <alignment vertical="center" wrapText="1"/>
    </xf>
    <xf numFmtId="0" fontId="3" fillId="14" borderId="0" xfId="0" applyFont="1" applyFill="1" applyAlignment="1">
      <alignment horizontal="center" vertical="top"/>
    </xf>
    <xf numFmtId="0" fontId="46" fillId="14" borderId="0" xfId="0" applyFont="1" applyFill="1" applyAlignment="1">
      <alignment vertical="center"/>
    </xf>
    <xf numFmtId="0" fontId="31" fillId="14" borderId="0" xfId="0" applyFont="1" applyFill="1" applyAlignment="1">
      <alignment vertical="center"/>
    </xf>
    <xf numFmtId="0" fontId="28" fillId="14" borderId="0" xfId="0" applyFont="1" applyFill="1" applyAlignment="1">
      <alignment vertical="center"/>
    </xf>
    <xf numFmtId="0" fontId="49" fillId="16" borderId="0" xfId="0" applyFont="1" applyFill="1" applyAlignment="1">
      <alignment horizontal="center"/>
    </xf>
    <xf numFmtId="0" fontId="28" fillId="14" borderId="0" xfId="0" applyFont="1" applyFill="1" applyAlignment="1">
      <alignment horizontal="center" vertical="center"/>
    </xf>
    <xf numFmtId="0" fontId="25" fillId="14" borderId="0" xfId="0" applyFont="1" applyFill="1" applyAlignment="1">
      <alignment vertical="center"/>
    </xf>
    <xf numFmtId="0" fontId="26" fillId="14" borderId="0" xfId="0" applyFont="1" applyFill="1" applyAlignment="1">
      <alignment vertical="center"/>
    </xf>
    <xf numFmtId="0" fontId="0" fillId="14" borderId="31" xfId="0" applyFill="1" applyBorder="1" applyAlignment="1">
      <alignment vertical="center"/>
    </xf>
    <xf numFmtId="0" fontId="0" fillId="14" borderId="32" xfId="0" applyFill="1" applyBorder="1" applyAlignment="1">
      <alignment vertical="center"/>
    </xf>
    <xf numFmtId="0" fontId="0" fillId="14" borderId="22" xfId="0" applyFill="1" applyBorder="1" applyAlignment="1">
      <alignment vertical="center"/>
    </xf>
    <xf numFmtId="0" fontId="0" fillId="14" borderId="33" xfId="0" applyFill="1" applyBorder="1" applyAlignment="1">
      <alignment vertical="center"/>
    </xf>
    <xf numFmtId="0" fontId="0" fillId="14" borderId="34" xfId="0" applyFill="1" applyBorder="1" applyAlignment="1">
      <alignment vertical="center"/>
    </xf>
    <xf numFmtId="0" fontId="0" fillId="14" borderId="35" xfId="0" applyFill="1" applyBorder="1" applyAlignment="1">
      <alignment vertical="center"/>
    </xf>
    <xf numFmtId="0" fontId="0" fillId="14" borderId="36" xfId="0" applyFill="1" applyBorder="1" applyAlignment="1">
      <alignment vertical="center"/>
    </xf>
    <xf numFmtId="0" fontId="0" fillId="14" borderId="37" xfId="0" applyFill="1" applyBorder="1" applyAlignment="1">
      <alignment vertical="center"/>
    </xf>
    <xf numFmtId="0" fontId="0" fillId="14" borderId="38" xfId="0" applyFill="1" applyBorder="1" applyAlignment="1">
      <alignment vertical="center"/>
    </xf>
    <xf numFmtId="0" fontId="0" fillId="14" borderId="21" xfId="0" applyFill="1" applyBorder="1" applyAlignment="1">
      <alignment vertical="center"/>
    </xf>
    <xf numFmtId="0" fontId="0" fillId="14" borderId="39" xfId="0" applyFill="1" applyBorder="1" applyAlignment="1">
      <alignment vertical="center"/>
    </xf>
    <xf numFmtId="0" fontId="0" fillId="13" borderId="0" xfId="0" applyFill="1" applyAlignment="1">
      <alignment vertical="center"/>
    </xf>
    <xf numFmtId="0" fontId="3" fillId="13" borderId="0" xfId="0" applyFont="1" applyFill="1" applyAlignment="1">
      <alignment vertical="center"/>
    </xf>
    <xf numFmtId="0" fontId="5" fillId="14" borderId="0" xfId="0" applyFont="1" applyFill="1" applyAlignment="1">
      <alignment horizontal="center" vertical="center"/>
    </xf>
    <xf numFmtId="0" fontId="56" fillId="14" borderId="0" xfId="0" applyFont="1" applyFill="1" applyAlignment="1">
      <alignment horizontal="center" vertical="top"/>
    </xf>
    <xf numFmtId="0" fontId="57" fillId="14" borderId="0" xfId="0" applyFont="1" applyFill="1" applyAlignment="1">
      <alignment horizontal="left" vertical="top"/>
    </xf>
    <xf numFmtId="0" fontId="57" fillId="14" borderId="0" xfId="0" applyFont="1" applyFill="1"/>
    <xf numFmtId="0" fontId="57" fillId="14" borderId="0" xfId="0" applyFont="1" applyFill="1" applyAlignment="1">
      <alignment horizontal="center" vertical="top" wrapText="1"/>
    </xf>
    <xf numFmtId="0" fontId="57" fillId="14" borderId="0" xfId="0" applyFont="1" applyFill="1" applyAlignment="1">
      <alignment vertical="top"/>
    </xf>
    <xf numFmtId="0" fontId="56" fillId="14" borderId="0" xfId="0" applyFont="1" applyFill="1"/>
    <xf numFmtId="0" fontId="0" fillId="21" borderId="0" xfId="0" applyFill="1"/>
    <xf numFmtId="0" fontId="3" fillId="14" borderId="0" xfId="19" applyFill="1"/>
    <xf numFmtId="0" fontId="64" fillId="14" borderId="0" xfId="0" applyFont="1" applyFill="1" applyAlignment="1">
      <alignment vertical="top"/>
    </xf>
    <xf numFmtId="0" fontId="64" fillId="13" borderId="0" xfId="0" applyFont="1" applyFill="1" applyAlignment="1">
      <alignment vertical="top"/>
    </xf>
    <xf numFmtId="0" fontId="24" fillId="14" borderId="0" xfId="0" applyFont="1" applyFill="1" applyAlignment="1">
      <alignment horizontal="left" vertical="top" wrapText="1"/>
    </xf>
    <xf numFmtId="0" fontId="7" fillId="14" borderId="0" xfId="0" applyFont="1" applyFill="1" applyAlignment="1">
      <alignment horizontal="left" vertical="top"/>
    </xf>
    <xf numFmtId="0" fontId="5" fillId="13" borderId="0" xfId="0" applyFont="1" applyFill="1" applyAlignment="1">
      <alignment wrapText="1"/>
    </xf>
    <xf numFmtId="0" fontId="0" fillId="13" borderId="10" xfId="0" applyFill="1" applyBorder="1"/>
    <xf numFmtId="0" fontId="6" fillId="13" borderId="0" xfId="0" applyFont="1" applyFill="1" applyAlignment="1">
      <alignment horizontal="left" vertical="top" wrapText="1"/>
    </xf>
    <xf numFmtId="0" fontId="4" fillId="13" borderId="0" xfId="0" applyFont="1" applyFill="1" applyAlignment="1">
      <alignment horizontal="left" vertical="center"/>
    </xf>
    <xf numFmtId="0" fontId="3" fillId="13" borderId="0" xfId="0" quotePrefix="1" applyFont="1" applyFill="1" applyAlignment="1">
      <alignment vertical="top" wrapText="1"/>
    </xf>
    <xf numFmtId="0" fontId="0" fillId="13" borderId="10" xfId="0" applyFill="1" applyBorder="1" applyAlignment="1">
      <alignment horizontal="center" vertical="center"/>
    </xf>
    <xf numFmtId="0" fontId="53" fillId="14" borderId="40" xfId="0" quotePrefix="1" applyFont="1" applyFill="1" applyBorder="1" applyAlignment="1">
      <alignment horizontal="right" vertical="top" wrapText="1"/>
    </xf>
    <xf numFmtId="0" fontId="53" fillId="14" borderId="41" xfId="0" quotePrefix="1" applyFont="1" applyFill="1" applyBorder="1" applyAlignment="1">
      <alignment horizontal="right" vertical="top" wrapText="1"/>
    </xf>
    <xf numFmtId="0" fontId="53" fillId="14" borderId="0" xfId="0" quotePrefix="1" applyFont="1" applyFill="1" applyAlignment="1">
      <alignment horizontal="right" vertical="top" wrapText="1"/>
    </xf>
    <xf numFmtId="0" fontId="6" fillId="14" borderId="0" xfId="0" quotePrefix="1" applyFont="1" applyFill="1" applyAlignment="1">
      <alignment horizontal="right" vertical="top" wrapText="1"/>
    </xf>
    <xf numFmtId="0" fontId="40" fillId="13" borderId="0" xfId="0" applyFont="1" applyFill="1" applyAlignment="1">
      <alignment vertical="center" wrapText="1"/>
    </xf>
    <xf numFmtId="0" fontId="0" fillId="14" borderId="0" xfId="0" applyFill="1" applyAlignment="1">
      <alignment horizontal="left" vertical="top" wrapText="1"/>
    </xf>
    <xf numFmtId="0" fontId="64" fillId="14" borderId="0" xfId="0" applyFont="1" applyFill="1"/>
    <xf numFmtId="0" fontId="64" fillId="14" borderId="0" xfId="0" applyFont="1" applyFill="1" applyAlignment="1">
      <alignment vertical="center"/>
    </xf>
    <xf numFmtId="0" fontId="64" fillId="14" borderId="0" xfId="0" applyFont="1" applyFill="1" applyAlignment="1">
      <alignment horizontal="left" vertical="top" wrapText="1"/>
    </xf>
    <xf numFmtId="0" fontId="5" fillId="14" borderId="0" xfId="0" applyFont="1" applyFill="1" applyAlignment="1">
      <alignment horizontal="left" vertical="top"/>
    </xf>
    <xf numFmtId="0" fontId="64" fillId="14" borderId="0" xfId="0" applyFont="1" applyFill="1" applyAlignment="1">
      <alignment horizontal="left" vertical="top"/>
    </xf>
    <xf numFmtId="0" fontId="64" fillId="14" borderId="0" xfId="0" applyFont="1" applyFill="1" applyAlignment="1">
      <alignment horizontal="left" vertical="top" shrinkToFit="1"/>
    </xf>
    <xf numFmtId="0" fontId="64" fillId="14" borderId="0" xfId="0" applyFont="1" applyFill="1" applyAlignment="1">
      <alignment horizontal="center" vertical="top" wrapText="1" shrinkToFit="1"/>
    </xf>
    <xf numFmtId="0" fontId="64" fillId="14" borderId="0" xfId="0" applyFont="1" applyFill="1" applyAlignment="1">
      <alignment horizontal="center"/>
    </xf>
    <xf numFmtId="0" fontId="0" fillId="13" borderId="0" xfId="0" applyFill="1" applyAlignment="1">
      <alignment horizontal="left" vertical="top"/>
    </xf>
    <xf numFmtId="0" fontId="26" fillId="14" borderId="0" xfId="15" applyFont="1" applyFill="1" applyAlignment="1" applyProtection="1">
      <alignment horizontal="left" vertical="top" wrapText="1"/>
    </xf>
    <xf numFmtId="0" fontId="53" fillId="14" borderId="0" xfId="0" applyFont="1" applyFill="1" applyAlignment="1">
      <alignment horizontal="left" vertical="top" wrapText="1"/>
    </xf>
    <xf numFmtId="0" fontId="50" fillId="16" borderId="0" xfId="0" applyFont="1" applyFill="1" applyAlignment="1">
      <alignment horizontal="left"/>
    </xf>
    <xf numFmtId="0" fontId="0" fillId="0" borderId="10" xfId="0" applyBorder="1" applyAlignment="1">
      <alignment horizontal="center" vertical="top"/>
    </xf>
    <xf numFmtId="0" fontId="56" fillId="14" borderId="0" xfId="0" applyFont="1" applyFill="1" applyAlignment="1">
      <alignment vertical="top" wrapText="1"/>
    </xf>
    <xf numFmtId="14" fontId="0" fillId="19" borderId="42" xfId="0" applyNumberFormat="1" applyFill="1" applyBorder="1" applyAlignment="1">
      <alignment horizontal="center"/>
    </xf>
    <xf numFmtId="0" fontId="3" fillId="0" borderId="0" xfId="0" applyFont="1" applyAlignment="1">
      <alignment vertical="top"/>
    </xf>
    <xf numFmtId="0" fontId="46" fillId="14" borderId="0" xfId="0" applyFont="1" applyFill="1" applyAlignment="1">
      <alignment vertical="top"/>
    </xf>
    <xf numFmtId="0" fontId="3" fillId="15" borderId="0" xfId="0" applyFont="1" applyFill="1" applyAlignment="1">
      <alignment vertical="top"/>
    </xf>
    <xf numFmtId="0" fontId="0" fillId="15" borderId="43" xfId="0" applyFill="1" applyBorder="1" applyAlignment="1">
      <alignment horizontal="center"/>
    </xf>
    <xf numFmtId="0" fontId="44" fillId="14" borderId="44" xfId="0" applyFont="1" applyFill="1" applyBorder="1" applyAlignment="1">
      <alignment horizontal="center" vertical="center"/>
    </xf>
    <xf numFmtId="0" fontId="44" fillId="14" borderId="45" xfId="0" applyFont="1" applyFill="1" applyBorder="1" applyAlignment="1">
      <alignment vertical="center" wrapText="1"/>
    </xf>
    <xf numFmtId="0" fontId="3" fillId="20" borderId="24" xfId="0" applyFont="1" applyFill="1" applyBorder="1"/>
    <xf numFmtId="0" fontId="0" fillId="15" borderId="46" xfId="0" applyFill="1" applyBorder="1" applyAlignment="1">
      <alignment horizontal="center"/>
    </xf>
    <xf numFmtId="0" fontId="0" fillId="15" borderId="47" xfId="0" applyFill="1" applyBorder="1" applyAlignment="1">
      <alignment horizontal="center"/>
    </xf>
    <xf numFmtId="0" fontId="3" fillId="13" borderId="48" xfId="0" applyFont="1" applyFill="1" applyBorder="1"/>
    <xf numFmtId="0" fontId="3" fillId="0" borderId="37" xfId="0" applyFont="1" applyBorder="1"/>
    <xf numFmtId="0" fontId="0" fillId="0" borderId="37" xfId="0" applyBorder="1"/>
    <xf numFmtId="0" fontId="3" fillId="13" borderId="45" xfId="0" applyFont="1" applyFill="1" applyBorder="1"/>
    <xf numFmtId="0" fontId="3" fillId="13" borderId="49" xfId="0" applyFont="1" applyFill="1" applyBorder="1"/>
    <xf numFmtId="0" fontId="3" fillId="0" borderId="36" xfId="0" applyFont="1" applyBorder="1"/>
    <xf numFmtId="0" fontId="0" fillId="0" borderId="36" xfId="0" applyBorder="1"/>
    <xf numFmtId="49" fontId="48" fillId="15" borderId="10" xfId="0" applyNumberFormat="1" applyFont="1" applyFill="1" applyBorder="1" applyAlignment="1">
      <alignment horizontal="center"/>
    </xf>
    <xf numFmtId="0" fontId="48" fillId="15" borderId="10" xfId="0" applyFont="1" applyFill="1" applyBorder="1" applyAlignment="1">
      <alignment horizontal="center"/>
    </xf>
    <xf numFmtId="49" fontId="48" fillId="15" borderId="50" xfId="0" applyNumberFormat="1" applyFont="1" applyFill="1" applyBorder="1" applyAlignment="1">
      <alignment horizontal="center"/>
    </xf>
    <xf numFmtId="0" fontId="3" fillId="15" borderId="50" xfId="0" applyFont="1" applyFill="1" applyBorder="1"/>
    <xf numFmtId="49" fontId="48" fillId="15" borderId="51" xfId="0" applyNumberFormat="1" applyFont="1" applyFill="1" applyBorder="1" applyAlignment="1">
      <alignment horizontal="center"/>
    </xf>
    <xf numFmtId="0" fontId="3" fillId="15" borderId="51" xfId="0" applyFont="1" applyFill="1" applyBorder="1"/>
    <xf numFmtId="0" fontId="3" fillId="15" borderId="52" xfId="0" applyFont="1" applyFill="1" applyBorder="1"/>
    <xf numFmtId="0" fontId="3" fillId="15" borderId="53" xfId="0" applyFont="1" applyFill="1" applyBorder="1"/>
    <xf numFmtId="0" fontId="3" fillId="15" borderId="54" xfId="0" applyFont="1" applyFill="1" applyBorder="1"/>
    <xf numFmtId="0" fontId="3" fillId="15" borderId="43" xfId="0" applyFont="1" applyFill="1" applyBorder="1" applyAlignment="1">
      <alignment horizontal="center"/>
    </xf>
    <xf numFmtId="0" fontId="3" fillId="15" borderId="46" xfId="0" applyFont="1" applyFill="1" applyBorder="1" applyAlignment="1">
      <alignment horizontal="center"/>
    </xf>
    <xf numFmtId="0" fontId="3" fillId="15" borderId="47" xfId="0" applyFont="1" applyFill="1" applyBorder="1" applyAlignment="1">
      <alignment horizontal="center"/>
    </xf>
    <xf numFmtId="0" fontId="0" fillId="15" borderId="52" xfId="0" applyFill="1" applyBorder="1" applyAlignment="1">
      <alignment horizontal="center"/>
    </xf>
    <xf numFmtId="0" fontId="0" fillId="15" borderId="53" xfId="0" applyFill="1" applyBorder="1" applyAlignment="1">
      <alignment horizontal="center"/>
    </xf>
    <xf numFmtId="0" fontId="0" fillId="15" borderId="54" xfId="0" applyFill="1" applyBorder="1" applyAlignment="1">
      <alignment horizontal="center"/>
    </xf>
    <xf numFmtId="0" fontId="68" fillId="14" borderId="0" xfId="0" applyFont="1" applyFill="1" applyAlignment="1">
      <alignment vertical="center"/>
    </xf>
    <xf numFmtId="0" fontId="5" fillId="14" borderId="0" xfId="0" applyFont="1" applyFill="1" applyAlignment="1">
      <alignment horizontal="right" vertical="center"/>
    </xf>
    <xf numFmtId="0" fontId="5" fillId="14" borderId="7" xfId="0" applyFont="1" applyFill="1" applyBorder="1" applyAlignment="1">
      <alignment horizontal="center" vertical="center"/>
    </xf>
    <xf numFmtId="0" fontId="46" fillId="14" borderId="40" xfId="0" applyFont="1" applyFill="1" applyBorder="1" applyAlignment="1">
      <alignment vertical="center"/>
    </xf>
    <xf numFmtId="0" fontId="3" fillId="14" borderId="0" xfId="0" applyFont="1" applyFill="1" applyAlignment="1">
      <alignment horizontal="center" vertical="center"/>
    </xf>
    <xf numFmtId="0" fontId="46" fillId="14" borderId="55" xfId="0" applyFont="1" applyFill="1" applyBorder="1" applyAlignment="1">
      <alignment vertical="center"/>
    </xf>
    <xf numFmtId="0" fontId="3" fillId="14" borderId="0" xfId="0" applyFont="1" applyFill="1" applyAlignment="1">
      <alignment horizontal="right" vertical="center"/>
    </xf>
    <xf numFmtId="0" fontId="45" fillId="14" borderId="44" xfId="0" applyFont="1" applyFill="1" applyBorder="1" applyAlignment="1">
      <alignment horizontal="center" vertical="center"/>
    </xf>
    <xf numFmtId="0" fontId="69" fillId="13" borderId="0" xfId="0" applyFont="1" applyFill="1" applyAlignment="1">
      <alignment vertical="top"/>
    </xf>
    <xf numFmtId="0" fontId="3" fillId="22" borderId="56" xfId="0" applyFont="1" applyFill="1" applyBorder="1"/>
    <xf numFmtId="0" fontId="3" fillId="21" borderId="0" xfId="0" applyFont="1" applyFill="1"/>
    <xf numFmtId="0" fontId="6" fillId="14" borderId="0" xfId="0" applyFont="1" applyFill="1" applyAlignment="1">
      <alignment vertical="top" wrapText="1"/>
    </xf>
    <xf numFmtId="0" fontId="4" fillId="16" borderId="0" xfId="0" applyFont="1" applyFill="1" applyAlignment="1">
      <alignment horizontal="center" vertical="center"/>
    </xf>
    <xf numFmtId="0" fontId="0" fillId="14" borderId="0" xfId="0" applyFill="1" applyAlignment="1">
      <alignment horizontal="center" vertical="center"/>
    </xf>
    <xf numFmtId="0" fontId="7" fillId="14" borderId="0" xfId="0" applyFont="1" applyFill="1" applyAlignment="1">
      <alignment horizontal="center" vertical="center"/>
    </xf>
    <xf numFmtId="0" fontId="3" fillId="14" borderId="7" xfId="0" applyFont="1" applyFill="1" applyBorder="1" applyAlignment="1">
      <alignment horizontal="center" vertical="center"/>
    </xf>
    <xf numFmtId="0" fontId="64" fillId="14" borderId="0" xfId="0" applyFont="1" applyFill="1" applyAlignment="1">
      <alignment horizontal="center" vertical="center"/>
    </xf>
    <xf numFmtId="0" fontId="7" fillId="14" borderId="0" xfId="0" applyFont="1" applyFill="1" applyAlignment="1">
      <alignment vertical="center"/>
    </xf>
    <xf numFmtId="0" fontId="3" fillId="14" borderId="8" xfId="0" applyFont="1" applyFill="1" applyBorder="1" applyAlignment="1">
      <alignment vertical="center"/>
    </xf>
    <xf numFmtId="0" fontId="5" fillId="14" borderId="8" xfId="0" applyFont="1" applyFill="1" applyBorder="1" applyAlignment="1">
      <alignment horizontal="right" vertical="center"/>
    </xf>
    <xf numFmtId="0" fontId="3" fillId="14" borderId="55" xfId="0" applyFont="1" applyFill="1" applyBorder="1"/>
    <xf numFmtId="0" fontId="3" fillId="14" borderId="55" xfId="0" applyFont="1" applyFill="1" applyBorder="1" applyAlignment="1">
      <alignment vertical="center"/>
    </xf>
    <xf numFmtId="0" fontId="0" fillId="14" borderId="55" xfId="0" applyFill="1" applyBorder="1"/>
    <xf numFmtId="0" fontId="64" fillId="14" borderId="55" xfId="0" applyFont="1" applyFill="1" applyBorder="1" applyAlignment="1">
      <alignment vertical="center"/>
    </xf>
    <xf numFmtId="0" fontId="3" fillId="14" borderId="55" xfId="0" applyFont="1" applyFill="1" applyBorder="1" applyAlignment="1">
      <alignment vertical="top"/>
    </xf>
    <xf numFmtId="0" fontId="46" fillId="14" borderId="55" xfId="0" applyFont="1" applyFill="1" applyBorder="1" applyAlignment="1">
      <alignment vertical="top"/>
    </xf>
    <xf numFmtId="0" fontId="43" fillId="14" borderId="55" xfId="0" applyFont="1" applyFill="1" applyBorder="1" applyAlignment="1">
      <alignment vertical="top" wrapText="1"/>
    </xf>
    <xf numFmtId="0" fontId="43" fillId="14" borderId="55" xfId="0" applyFont="1" applyFill="1" applyBorder="1" applyAlignment="1">
      <alignment wrapText="1"/>
    </xf>
    <xf numFmtId="0" fontId="64" fillId="14" borderId="55" xfId="0" applyFont="1" applyFill="1" applyBorder="1"/>
    <xf numFmtId="0" fontId="0" fillId="14" borderId="55" xfId="0" applyFill="1" applyBorder="1" applyAlignment="1">
      <alignment vertical="center"/>
    </xf>
    <xf numFmtId="0" fontId="3" fillId="14" borderId="55" xfId="0" applyFont="1" applyFill="1" applyBorder="1" applyAlignment="1">
      <alignment vertical="top" wrapText="1"/>
    </xf>
    <xf numFmtId="0" fontId="47" fillId="14" borderId="55" xfId="0" applyFont="1" applyFill="1" applyBorder="1"/>
    <xf numFmtId="0" fontId="32" fillId="14" borderId="55" xfId="0" applyFont="1" applyFill="1" applyBorder="1"/>
    <xf numFmtId="0" fontId="6" fillId="14" borderId="55" xfId="0" applyFont="1" applyFill="1" applyBorder="1" applyAlignment="1">
      <alignment horizontal="left" vertical="top" wrapText="1"/>
    </xf>
    <xf numFmtId="0" fontId="0" fillId="14" borderId="55" xfId="0" applyFill="1" applyBorder="1" applyAlignment="1">
      <alignment vertical="center" wrapText="1"/>
    </xf>
    <xf numFmtId="0" fontId="0" fillId="15" borderId="37" xfId="0" applyFill="1" applyBorder="1"/>
    <xf numFmtId="0" fontId="0" fillId="15" borderId="37" xfId="0" applyFill="1" applyBorder="1" applyAlignment="1">
      <alignment horizontal="center" vertical="center"/>
    </xf>
    <xf numFmtId="0" fontId="7" fillId="15" borderId="37" xfId="0" applyFont="1" applyFill="1" applyBorder="1" applyAlignment="1">
      <alignment horizontal="left" vertical="center"/>
    </xf>
    <xf numFmtId="0" fontId="0" fillId="15" borderId="37" xfId="0" applyFill="1" applyBorder="1" applyAlignment="1">
      <alignment horizontal="center"/>
    </xf>
    <xf numFmtId="0" fontId="0" fillId="15" borderId="57" xfId="0" applyFill="1" applyBorder="1"/>
    <xf numFmtId="0" fontId="0" fillId="13" borderId="45" xfId="0" applyFill="1" applyBorder="1"/>
    <xf numFmtId="0" fontId="0" fillId="13" borderId="45" xfId="0" applyFill="1" applyBorder="1" applyAlignment="1">
      <alignment vertical="center"/>
    </xf>
    <xf numFmtId="0" fontId="11" fillId="14" borderId="0" xfId="0" applyFont="1" applyFill="1" applyAlignment="1">
      <alignment horizontal="left" vertical="center" wrapText="1"/>
    </xf>
    <xf numFmtId="0" fontId="11" fillId="14" borderId="0" xfId="0" applyFont="1" applyFill="1" applyAlignment="1">
      <alignment horizontal="center" vertical="center" wrapText="1"/>
    </xf>
    <xf numFmtId="0" fontId="0" fillId="14" borderId="0" xfId="0" applyFill="1" applyAlignment="1">
      <alignment horizontal="left" vertical="center"/>
    </xf>
    <xf numFmtId="0" fontId="3" fillId="13" borderId="45" xfId="0" applyFont="1" applyFill="1" applyBorder="1" applyAlignment="1">
      <alignment vertical="top"/>
    </xf>
    <xf numFmtId="0" fontId="0" fillId="14" borderId="0" xfId="0" applyFill="1" applyAlignment="1">
      <alignment wrapText="1"/>
    </xf>
    <xf numFmtId="0" fontId="41" fillId="14" borderId="0" xfId="0" applyFont="1" applyFill="1"/>
    <xf numFmtId="0" fontId="44" fillId="14" borderId="0" xfId="0" applyFont="1" applyFill="1" applyAlignment="1">
      <alignment horizontal="center" vertical="center"/>
    </xf>
    <xf numFmtId="0" fontId="0" fillId="14" borderId="0" xfId="0" applyFill="1" applyAlignment="1">
      <alignment horizontal="right" vertical="center"/>
    </xf>
    <xf numFmtId="0" fontId="0" fillId="15" borderId="45" xfId="0" applyFill="1" applyBorder="1"/>
    <xf numFmtId="0" fontId="64" fillId="13" borderId="49" xfId="0" applyFont="1" applyFill="1" applyBorder="1" applyAlignment="1">
      <alignment vertical="top"/>
    </xf>
    <xf numFmtId="0" fontId="64" fillId="14" borderId="36" xfId="0" applyFont="1" applyFill="1" applyBorder="1" applyAlignment="1">
      <alignment vertical="top"/>
    </xf>
    <xf numFmtId="0" fontId="64" fillId="14" borderId="36" xfId="0" applyFont="1" applyFill="1" applyBorder="1" applyAlignment="1">
      <alignment horizontal="center" vertical="center"/>
    </xf>
    <xf numFmtId="0" fontId="64" fillId="14" borderId="36" xfId="0" applyFont="1" applyFill="1" applyBorder="1" applyAlignment="1">
      <alignment vertical="center"/>
    </xf>
    <xf numFmtId="0" fontId="64" fillId="14" borderId="58" xfId="0" applyFont="1" applyFill="1" applyBorder="1" applyAlignment="1">
      <alignment vertical="top"/>
    </xf>
    <xf numFmtId="0" fontId="0" fillId="15" borderId="48" xfId="0" applyFill="1" applyBorder="1"/>
    <xf numFmtId="0" fontId="7" fillId="15" borderId="37" xfId="0" applyFont="1" applyFill="1" applyBorder="1" applyAlignment="1">
      <alignment vertical="center"/>
    </xf>
    <xf numFmtId="0" fontId="0" fillId="14" borderId="45" xfId="0" applyFill="1" applyBorder="1"/>
    <xf numFmtId="0" fontId="0" fillId="14" borderId="45" xfId="0" applyFill="1" applyBorder="1" applyAlignment="1">
      <alignment vertical="center"/>
    </xf>
    <xf numFmtId="0" fontId="3" fillId="14" borderId="45" xfId="0" applyFont="1" applyFill="1" applyBorder="1" applyAlignment="1">
      <alignment vertical="top"/>
    </xf>
    <xf numFmtId="0" fontId="0" fillId="14" borderId="49" xfId="0" applyFill="1" applyBorder="1"/>
    <xf numFmtId="0" fontId="0" fillId="14" borderId="36" xfId="0" applyFill="1" applyBorder="1" applyAlignment="1">
      <alignment horizontal="center" vertical="center"/>
    </xf>
    <xf numFmtId="0" fontId="5" fillId="14" borderId="36" xfId="0" applyFont="1" applyFill="1" applyBorder="1" applyAlignment="1">
      <alignment vertical="center"/>
    </xf>
    <xf numFmtId="0" fontId="8" fillId="14" borderId="36" xfId="0" applyFont="1" applyFill="1" applyBorder="1" applyAlignment="1">
      <alignment horizontal="left" vertical="center"/>
    </xf>
    <xf numFmtId="0" fontId="0" fillId="14" borderId="36" xfId="0" applyFill="1" applyBorder="1"/>
    <xf numFmtId="0" fontId="8" fillId="14" borderId="58" xfId="0" applyFont="1" applyFill="1" applyBorder="1" applyAlignment="1">
      <alignment horizontal="left" vertical="center"/>
    </xf>
    <xf numFmtId="0" fontId="3" fillId="15" borderId="48" xfId="0" applyFont="1" applyFill="1" applyBorder="1"/>
    <xf numFmtId="0" fontId="3" fillId="13" borderId="37" xfId="0" applyFont="1" applyFill="1" applyBorder="1" applyAlignment="1">
      <alignment vertical="top"/>
    </xf>
    <xf numFmtId="0" fontId="3" fillId="13" borderId="37" xfId="0" applyFont="1" applyFill="1" applyBorder="1" applyAlignment="1">
      <alignment vertical="center"/>
    </xf>
    <xf numFmtId="0" fontId="3" fillId="13" borderId="37" xfId="0" applyFont="1" applyFill="1" applyBorder="1" applyAlignment="1">
      <alignment horizontal="center" vertical="top"/>
    </xf>
    <xf numFmtId="0" fontId="3" fillId="15" borderId="57" xfId="0" applyFont="1" applyFill="1" applyBorder="1"/>
    <xf numFmtId="0" fontId="3" fillId="15" borderId="45" xfId="0" applyFont="1" applyFill="1" applyBorder="1"/>
    <xf numFmtId="0" fontId="0" fillId="15" borderId="45" xfId="0" applyFill="1" applyBorder="1" applyAlignment="1">
      <alignment vertical="center"/>
    </xf>
    <xf numFmtId="0" fontId="44" fillId="14" borderId="0" xfId="0" applyFont="1" applyFill="1" applyAlignment="1">
      <alignment horizontal="left" vertical="center" wrapText="1"/>
    </xf>
    <xf numFmtId="0" fontId="46" fillId="13" borderId="45" xfId="0" applyFont="1" applyFill="1" applyBorder="1" applyAlignment="1">
      <alignment vertical="center"/>
    </xf>
    <xf numFmtId="0" fontId="0" fillId="15" borderId="49" xfId="0" applyFill="1" applyBorder="1"/>
    <xf numFmtId="0" fontId="3" fillId="14" borderId="36" xfId="0" applyFont="1" applyFill="1" applyBorder="1" applyAlignment="1">
      <alignment vertical="center"/>
    </xf>
    <xf numFmtId="0" fontId="5" fillId="14" borderId="36" xfId="0" applyFont="1" applyFill="1" applyBorder="1" applyAlignment="1">
      <alignment horizontal="center" vertical="top"/>
    </xf>
    <xf numFmtId="0" fontId="5" fillId="14" borderId="36" xfId="0" applyFont="1" applyFill="1" applyBorder="1" applyAlignment="1">
      <alignment vertical="top" wrapText="1"/>
    </xf>
    <xf numFmtId="0" fontId="0" fillId="14" borderId="36" xfId="0" applyFill="1" applyBorder="1" applyAlignment="1">
      <alignment vertical="top" wrapText="1"/>
    </xf>
    <xf numFmtId="0" fontId="3" fillId="14" borderId="58" xfId="0" applyFont="1" applyFill="1" applyBorder="1" applyAlignment="1">
      <alignment vertical="top"/>
    </xf>
    <xf numFmtId="0" fontId="5" fillId="13" borderId="45" xfId="0" applyFont="1" applyFill="1" applyBorder="1" applyAlignment="1">
      <alignment horizontal="center" vertical="top"/>
    </xf>
    <xf numFmtId="0" fontId="64" fillId="14" borderId="0" xfId="0" applyFont="1" applyFill="1" applyAlignment="1">
      <alignment horizontal="center" vertical="top" wrapText="1"/>
    </xf>
    <xf numFmtId="0" fontId="0" fillId="13" borderId="49" xfId="0" applyFill="1" applyBorder="1"/>
    <xf numFmtId="0" fontId="64" fillId="14" borderId="36" xfId="0" applyFont="1" applyFill="1" applyBorder="1"/>
    <xf numFmtId="0" fontId="64" fillId="14" borderId="36" xfId="0" applyFont="1" applyFill="1" applyBorder="1" applyAlignment="1">
      <alignment horizontal="center"/>
    </xf>
    <xf numFmtId="0" fontId="64" fillId="14" borderId="58" xfId="0" applyFont="1" applyFill="1" applyBorder="1"/>
    <xf numFmtId="0" fontId="12" fillId="14" borderId="0" xfId="0" applyFont="1" applyFill="1" applyAlignment="1">
      <alignment vertical="top" wrapText="1"/>
    </xf>
    <xf numFmtId="0" fontId="27" fillId="14" borderId="0" xfId="0" applyFont="1" applyFill="1"/>
    <xf numFmtId="0" fontId="0" fillId="14" borderId="58" xfId="0" applyFill="1" applyBorder="1"/>
    <xf numFmtId="0" fontId="5" fillId="14" borderId="45" xfId="0" applyFont="1" applyFill="1" applyBorder="1" applyAlignment="1">
      <alignment horizontal="center" vertical="top"/>
    </xf>
    <xf numFmtId="0" fontId="64" fillId="14" borderId="45" xfId="0" applyFont="1" applyFill="1" applyBorder="1"/>
    <xf numFmtId="0" fontId="64" fillId="14" borderId="49" xfId="0" applyFont="1" applyFill="1" applyBorder="1"/>
    <xf numFmtId="0" fontId="64" fillId="14" borderId="45" xfId="0" applyFont="1" applyFill="1" applyBorder="1" applyAlignment="1">
      <alignment vertical="center"/>
    </xf>
    <xf numFmtId="49" fontId="0" fillId="14" borderId="0" xfId="0" applyNumberFormat="1" applyFill="1" applyAlignment="1">
      <alignment vertical="center"/>
    </xf>
    <xf numFmtId="14" fontId="0" fillId="14" borderId="21" xfId="0" applyNumberFormat="1" applyFill="1" applyBorder="1" applyAlignment="1">
      <alignment horizontal="left" vertical="center"/>
    </xf>
    <xf numFmtId="0" fontId="3" fillId="14" borderId="57" xfId="0" applyFont="1" applyFill="1" applyBorder="1"/>
    <xf numFmtId="0" fontId="3" fillId="0" borderId="0" xfId="0" applyFont="1" applyAlignment="1">
      <alignment horizontal="right"/>
    </xf>
    <xf numFmtId="0" fontId="5" fillId="13" borderId="10" xfId="0" applyFont="1" applyFill="1" applyBorder="1" applyAlignment="1">
      <alignment vertical="center"/>
    </xf>
    <xf numFmtId="0" fontId="0" fillId="14" borderId="57" xfId="0" applyFill="1" applyBorder="1"/>
    <xf numFmtId="0" fontId="29" fillId="14" borderId="45" xfId="0" applyFont="1" applyFill="1" applyBorder="1"/>
    <xf numFmtId="0" fontId="64" fillId="14" borderId="0" xfId="0" applyFont="1" applyFill="1" applyAlignment="1">
      <alignment horizontal="left"/>
    </xf>
    <xf numFmtId="0" fontId="7" fillId="14" borderId="0" xfId="0" applyFont="1" applyFill="1" applyAlignment="1">
      <alignment horizontal="left" vertical="top" wrapText="1"/>
    </xf>
    <xf numFmtId="0" fontId="29" fillId="29" borderId="0" xfId="15" applyFont="1" applyFill="1" applyBorder="1" applyAlignment="1" applyProtection="1">
      <alignment vertical="center"/>
    </xf>
    <xf numFmtId="0" fontId="31" fillId="29" borderId="0" xfId="0" applyFont="1" applyFill="1" applyAlignment="1">
      <alignment vertical="center"/>
    </xf>
    <xf numFmtId="0" fontId="3" fillId="29" borderId="0" xfId="0" applyFont="1" applyFill="1" applyAlignment="1">
      <alignment vertical="center"/>
    </xf>
    <xf numFmtId="0" fontId="9" fillId="29" borderId="0" xfId="15" applyFill="1" applyBorder="1" applyAlignment="1" applyProtection="1">
      <alignment vertical="center"/>
    </xf>
    <xf numFmtId="0" fontId="9" fillId="29" borderId="0" xfId="15" quotePrefix="1" applyFill="1" applyBorder="1" applyAlignment="1" applyProtection="1">
      <alignment vertical="center"/>
    </xf>
    <xf numFmtId="0" fontId="3" fillId="14" borderId="57" xfId="0" applyFont="1" applyFill="1" applyBorder="1" applyAlignment="1">
      <alignment vertical="top"/>
    </xf>
    <xf numFmtId="0" fontId="64" fillId="14" borderId="45" xfId="0" applyFont="1" applyFill="1" applyBorder="1" applyAlignment="1">
      <alignment vertical="top"/>
    </xf>
    <xf numFmtId="0" fontId="64" fillId="14" borderId="49" xfId="0" applyFont="1" applyFill="1" applyBorder="1" applyAlignment="1">
      <alignment vertical="top"/>
    </xf>
    <xf numFmtId="0" fontId="3" fillId="20" borderId="27" xfId="0" applyFont="1" applyFill="1" applyBorder="1"/>
    <xf numFmtId="0" fontId="9" fillId="14" borderId="0" xfId="15" applyFill="1" applyAlignment="1" applyProtection="1"/>
    <xf numFmtId="0" fontId="3" fillId="14" borderId="0" xfId="0" applyFont="1" applyFill="1" applyAlignment="1">
      <alignment horizontal="right"/>
    </xf>
    <xf numFmtId="0" fontId="3" fillId="14" borderId="41" xfId="0" applyFont="1" applyFill="1" applyBorder="1" applyAlignment="1">
      <alignment horizontal="left"/>
    </xf>
    <xf numFmtId="0" fontId="3" fillId="14" borderId="59" xfId="0" applyFont="1" applyFill="1" applyBorder="1" applyAlignment="1">
      <alignment horizontal="left"/>
    </xf>
    <xf numFmtId="0" fontId="3" fillId="0" borderId="57" xfId="0" applyFont="1" applyBorder="1" applyAlignment="1">
      <alignment horizontal="center"/>
    </xf>
    <xf numFmtId="0" fontId="3" fillId="0" borderId="55" xfId="0" applyFont="1" applyBorder="1" applyAlignment="1">
      <alignment horizontal="center"/>
    </xf>
    <xf numFmtId="0" fontId="3" fillId="0" borderId="58" xfId="0" applyFont="1" applyBorder="1" applyAlignment="1">
      <alignment horizontal="center"/>
    </xf>
    <xf numFmtId="0" fontId="56" fillId="14" borderId="0" xfId="0" applyFont="1" applyFill="1" applyAlignment="1">
      <alignment horizontal="justify" vertical="top" wrapText="1"/>
    </xf>
    <xf numFmtId="14" fontId="0" fillId="19" borderId="60" xfId="0" applyNumberFormat="1" applyFill="1" applyBorder="1" applyAlignment="1">
      <alignment horizontal="center"/>
    </xf>
    <xf numFmtId="0" fontId="77" fillId="14" borderId="0" xfId="0" applyFont="1" applyFill="1" applyAlignment="1">
      <alignment vertical="top"/>
    </xf>
    <xf numFmtId="0" fontId="56" fillId="14" borderId="0" xfId="0" applyFont="1" applyFill="1" applyAlignment="1">
      <alignment horizontal="center" vertical="top" wrapText="1"/>
    </xf>
    <xf numFmtId="0" fontId="0" fillId="0" borderId="0" xfId="0" applyAlignment="1">
      <alignment wrapText="1"/>
    </xf>
    <xf numFmtId="0" fontId="0" fillId="30" borderId="0" xfId="0" applyFill="1"/>
    <xf numFmtId="0" fontId="3" fillId="30" borderId="0" xfId="0" applyFont="1" applyFill="1" applyAlignment="1">
      <alignment vertical="top"/>
    </xf>
    <xf numFmtId="0" fontId="64" fillId="30" borderId="0" xfId="0" applyFont="1" applyFill="1" applyAlignment="1">
      <alignment vertical="top"/>
    </xf>
    <xf numFmtId="0" fontId="0" fillId="30" borderId="0" xfId="0" applyFill="1" applyAlignment="1">
      <alignment vertical="center"/>
    </xf>
    <xf numFmtId="0" fontId="0" fillId="29" borderId="0" xfId="0" applyFill="1" applyAlignment="1">
      <alignment vertical="center"/>
    </xf>
    <xf numFmtId="0" fontId="46" fillId="29" borderId="0" xfId="0" applyFont="1" applyFill="1" applyAlignment="1">
      <alignment vertical="top"/>
    </xf>
    <xf numFmtId="0" fontId="0" fillId="29" borderId="0" xfId="0" applyFill="1"/>
    <xf numFmtId="0" fontId="46" fillId="29" borderId="0" xfId="0" applyFont="1" applyFill="1" applyAlignment="1">
      <alignment vertical="center"/>
    </xf>
    <xf numFmtId="0" fontId="23" fillId="0" borderId="9" xfId="20" applyFont="1" applyBorder="1" applyAlignment="1">
      <alignment wrapText="1"/>
    </xf>
    <xf numFmtId="0" fontId="59" fillId="14" borderId="0" xfId="0" applyFont="1" applyFill="1" applyAlignment="1">
      <alignment horizontal="left" vertical="top" wrapText="1"/>
    </xf>
    <xf numFmtId="0" fontId="3" fillId="14" borderId="0" xfId="0" applyFont="1" applyFill="1" applyAlignment="1">
      <alignment vertical="top" wrapText="1"/>
    </xf>
    <xf numFmtId="0" fontId="36" fillId="14" borderId="0" xfId="0" applyFont="1" applyFill="1"/>
    <xf numFmtId="49" fontId="24" fillId="14" borderId="0" xfId="0" applyNumberFormat="1" applyFont="1" applyFill="1"/>
    <xf numFmtId="0" fontId="3" fillId="14" borderId="0" xfId="0" applyFont="1" applyFill="1" applyAlignment="1">
      <alignment horizontal="right" vertical="top" wrapText="1"/>
    </xf>
    <xf numFmtId="0" fontId="29" fillId="14" borderId="0" xfId="15" applyFont="1" applyFill="1" applyBorder="1" applyAlignment="1" applyProtection="1">
      <alignment vertical="top" wrapText="1"/>
    </xf>
    <xf numFmtId="165" fontId="3" fillId="31" borderId="10" xfId="0" applyNumberFormat="1" applyFont="1" applyFill="1" applyBorder="1" applyAlignment="1">
      <alignment horizontal="center" vertical="top" wrapText="1"/>
    </xf>
    <xf numFmtId="49" fontId="5" fillId="14" borderId="0" xfId="0" applyNumberFormat="1" applyFont="1" applyFill="1"/>
    <xf numFmtId="0" fontId="46" fillId="30" borderId="0" xfId="0" applyFont="1" applyFill="1" applyAlignment="1">
      <alignment vertical="center"/>
    </xf>
    <xf numFmtId="0" fontId="3" fillId="14" borderId="0" xfId="0" applyFont="1" applyFill="1" applyAlignment="1">
      <alignment horizontal="left" vertical="center"/>
    </xf>
    <xf numFmtId="0" fontId="5" fillId="14" borderId="0" xfId="0" applyFont="1" applyFill="1" applyAlignment="1">
      <alignment horizontal="left" vertical="center"/>
    </xf>
    <xf numFmtId="0" fontId="3" fillId="0" borderId="61" xfId="0" applyFont="1" applyBorder="1"/>
    <xf numFmtId="0" fontId="0" fillId="0" borderId="10" xfId="0" applyBorder="1" applyAlignment="1">
      <alignment horizontal="center"/>
    </xf>
    <xf numFmtId="0" fontId="3" fillId="15" borderId="62" xfId="0" applyFont="1" applyFill="1" applyBorder="1" applyAlignment="1">
      <alignment horizontal="left"/>
    </xf>
    <xf numFmtId="0" fontId="3" fillId="15" borderId="63" xfId="0" applyFont="1" applyFill="1" applyBorder="1" applyAlignment="1">
      <alignment horizontal="left"/>
    </xf>
    <xf numFmtId="0" fontId="3" fillId="15" borderId="64" xfId="0" applyFont="1" applyFill="1" applyBorder="1" applyAlignment="1">
      <alignment horizontal="left"/>
    </xf>
    <xf numFmtId="0" fontId="0" fillId="0" borderId="23" xfId="0" applyBorder="1" applyAlignment="1">
      <alignment horizontal="center"/>
    </xf>
    <xf numFmtId="0" fontId="0" fillId="0" borderId="62" xfId="0" applyBorder="1"/>
    <xf numFmtId="0" fontId="0" fillId="0" borderId="63" xfId="0" applyBorder="1"/>
    <xf numFmtId="0" fontId="0" fillId="0" borderId="64" xfId="0" applyBorder="1"/>
    <xf numFmtId="0" fontId="46" fillId="30" borderId="10" xfId="0" applyFont="1" applyFill="1" applyBorder="1" applyAlignment="1">
      <alignment horizontal="center" vertical="center"/>
    </xf>
    <xf numFmtId="0" fontId="0" fillId="20" borderId="10" xfId="0" applyFill="1" applyBorder="1" applyAlignment="1">
      <alignment horizontal="center" vertical="center"/>
    </xf>
    <xf numFmtId="0" fontId="3" fillId="14" borderId="115" xfId="0" applyFont="1" applyFill="1" applyBorder="1" applyAlignment="1">
      <alignment horizontal="right" vertical="center"/>
    </xf>
    <xf numFmtId="0" fontId="47" fillId="14" borderId="55" xfId="0" applyFont="1" applyFill="1" applyBorder="1" applyAlignment="1">
      <alignment vertical="center"/>
    </xf>
    <xf numFmtId="0" fontId="0" fillId="13" borderId="10" xfId="0" applyFill="1" applyBorder="1" applyAlignment="1">
      <alignment vertical="center"/>
    </xf>
    <xf numFmtId="0" fontId="77" fillId="14" borderId="55" xfId="0" applyFont="1" applyFill="1" applyBorder="1" applyAlignment="1">
      <alignment vertical="center" wrapText="1"/>
    </xf>
    <xf numFmtId="0" fontId="0" fillId="0" borderId="65" xfId="0" applyBorder="1"/>
    <xf numFmtId="0" fontId="0" fillId="0" borderId="61" xfId="0" applyBorder="1"/>
    <xf numFmtId="0" fontId="3" fillId="15" borderId="65" xfId="0" applyFont="1" applyFill="1" applyBorder="1"/>
    <xf numFmtId="0" fontId="0" fillId="0" borderId="66" xfId="0" applyBorder="1"/>
    <xf numFmtId="0" fontId="5" fillId="14" borderId="40" xfId="0" applyFont="1" applyFill="1" applyBorder="1" applyAlignment="1">
      <alignment vertical="center"/>
    </xf>
    <xf numFmtId="0" fontId="3" fillId="14" borderId="40" xfId="0" applyFont="1" applyFill="1" applyBorder="1" applyAlignment="1">
      <alignment horizontal="right" vertical="center"/>
    </xf>
    <xf numFmtId="0" fontId="3" fillId="14" borderId="67" xfId="0" applyFont="1" applyFill="1" applyBorder="1" applyAlignment="1">
      <alignment horizontal="right" vertical="center"/>
    </xf>
    <xf numFmtId="0" fontId="44" fillId="14" borderId="0" xfId="0" applyFont="1" applyFill="1" applyAlignment="1">
      <alignment horizontal="center" vertical="center" wrapText="1"/>
    </xf>
    <xf numFmtId="0" fontId="8" fillId="14" borderId="10" xfId="0" applyFont="1" applyFill="1" applyBorder="1" applyAlignment="1">
      <alignment horizontal="center" vertical="center"/>
    </xf>
    <xf numFmtId="0" fontId="8" fillId="14" borderId="10" xfId="0" applyFont="1" applyFill="1" applyBorder="1" applyAlignment="1">
      <alignment horizontal="center"/>
    </xf>
    <xf numFmtId="0" fontId="78" fillId="14" borderId="0" xfId="0" applyFont="1" applyFill="1" applyAlignment="1">
      <alignment horizontal="right" vertical="center"/>
    </xf>
    <xf numFmtId="0" fontId="3" fillId="29" borderId="0" xfId="0" applyFont="1" applyFill="1"/>
    <xf numFmtId="0" fontId="40" fillId="29" borderId="0" xfId="0" applyFont="1" applyFill="1" applyAlignment="1">
      <alignment vertical="center" wrapText="1"/>
    </xf>
    <xf numFmtId="0" fontId="0" fillId="29" borderId="0" xfId="0" applyFill="1" applyAlignment="1">
      <alignment horizontal="center"/>
    </xf>
    <xf numFmtId="0" fontId="64" fillId="29" borderId="0" xfId="0" applyFont="1" applyFill="1"/>
    <xf numFmtId="0" fontId="45" fillId="14" borderId="0" xfId="0" applyFont="1" applyFill="1" applyAlignment="1">
      <alignment horizontal="center" vertical="center"/>
    </xf>
    <xf numFmtId="0" fontId="36" fillId="29" borderId="0" xfId="0" applyFont="1" applyFill="1" applyAlignment="1">
      <alignment vertical="top" wrapText="1"/>
    </xf>
    <xf numFmtId="0" fontId="46" fillId="29" borderId="10" xfId="0" applyFont="1" applyFill="1" applyBorder="1" applyAlignment="1">
      <alignment vertical="center"/>
    </xf>
    <xf numFmtId="0" fontId="40" fillId="30" borderId="0" xfId="0" applyFont="1" applyFill="1" applyAlignment="1">
      <alignment vertical="center" wrapText="1"/>
    </xf>
    <xf numFmtId="0" fontId="0" fillId="30" borderId="10" xfId="0" applyFill="1" applyBorder="1"/>
    <xf numFmtId="0" fontId="64" fillId="29" borderId="0" xfId="0" applyFont="1" applyFill="1" applyAlignment="1">
      <alignment vertical="top"/>
    </xf>
    <xf numFmtId="0" fontId="6" fillId="14" borderId="68" xfId="0" quotePrefix="1" applyFont="1" applyFill="1" applyBorder="1" applyAlignment="1">
      <alignment horizontal="right" vertical="top" wrapText="1"/>
    </xf>
    <xf numFmtId="0" fontId="3" fillId="14" borderId="69" xfId="0" applyFont="1" applyFill="1" applyBorder="1" applyAlignment="1">
      <alignment horizontal="center" vertical="top"/>
    </xf>
    <xf numFmtId="0" fontId="3" fillId="14" borderId="70" xfId="0" applyFont="1" applyFill="1" applyBorder="1" applyAlignment="1">
      <alignment vertical="top"/>
    </xf>
    <xf numFmtId="0" fontId="5" fillId="14" borderId="71" xfId="0" applyFont="1" applyFill="1" applyBorder="1" applyAlignment="1">
      <alignment horizontal="center" vertical="top"/>
    </xf>
    <xf numFmtId="0" fontId="3" fillId="14" borderId="72" xfId="0" applyFont="1" applyFill="1" applyBorder="1" applyAlignment="1">
      <alignment vertical="top"/>
    </xf>
    <xf numFmtId="0" fontId="3" fillId="14" borderId="73" xfId="0" applyFont="1" applyFill="1" applyBorder="1" applyAlignment="1">
      <alignment vertical="top"/>
    </xf>
    <xf numFmtId="0" fontId="3" fillId="23" borderId="74" xfId="0" applyFont="1" applyFill="1" applyBorder="1" applyAlignment="1">
      <alignment vertical="top"/>
    </xf>
    <xf numFmtId="0" fontId="3" fillId="14" borderId="17" xfId="0" applyFont="1" applyFill="1" applyBorder="1" applyAlignment="1">
      <alignment vertical="top"/>
    </xf>
    <xf numFmtId="0" fontId="3" fillId="14" borderId="75" xfId="0" applyFont="1" applyFill="1" applyBorder="1" applyAlignment="1">
      <alignment vertical="top"/>
    </xf>
    <xf numFmtId="0" fontId="3" fillId="14" borderId="18" xfId="0" applyFont="1" applyFill="1" applyBorder="1" applyAlignment="1">
      <alignment vertical="top"/>
    </xf>
    <xf numFmtId="0" fontId="3" fillId="14" borderId="19" xfId="0" applyFont="1" applyFill="1" applyBorder="1" applyAlignment="1">
      <alignment vertical="top"/>
    </xf>
    <xf numFmtId="0" fontId="3" fillId="14" borderId="76" xfId="0" applyFont="1" applyFill="1" applyBorder="1" applyAlignment="1">
      <alignment vertical="top"/>
    </xf>
    <xf numFmtId="0" fontId="3" fillId="14" borderId="20" xfId="0" applyFont="1" applyFill="1" applyBorder="1" applyAlignment="1">
      <alignment vertical="top"/>
    </xf>
    <xf numFmtId="0" fontId="3" fillId="14" borderId="77" xfId="0" applyFont="1" applyFill="1" applyBorder="1" applyAlignment="1">
      <alignment vertical="top"/>
    </xf>
    <xf numFmtId="0" fontId="3" fillId="14" borderId="78" xfId="0" applyFont="1" applyFill="1" applyBorder="1" applyAlignment="1">
      <alignment vertical="top"/>
    </xf>
    <xf numFmtId="0" fontId="3" fillId="14" borderId="79" xfId="0" applyFont="1" applyFill="1" applyBorder="1" applyAlignment="1">
      <alignment vertical="top"/>
    </xf>
    <xf numFmtId="0" fontId="3" fillId="14" borderId="80" xfId="0" applyFont="1" applyFill="1" applyBorder="1" applyAlignment="1">
      <alignment vertical="top"/>
    </xf>
    <xf numFmtId="0" fontId="3" fillId="14" borderId="81" xfId="0" applyFont="1" applyFill="1" applyBorder="1" applyAlignment="1">
      <alignment vertical="top"/>
    </xf>
    <xf numFmtId="0" fontId="3" fillId="14" borderId="82" xfId="0" applyFont="1" applyFill="1" applyBorder="1" applyAlignment="1">
      <alignment vertical="top"/>
    </xf>
    <xf numFmtId="0" fontId="3" fillId="23" borderId="83" xfId="0" applyFont="1" applyFill="1" applyBorder="1" applyAlignment="1">
      <alignment vertical="top"/>
    </xf>
    <xf numFmtId="0" fontId="3" fillId="23" borderId="84" xfId="0" applyFont="1" applyFill="1" applyBorder="1" applyAlignment="1">
      <alignment vertical="top"/>
    </xf>
    <xf numFmtId="0" fontId="3" fillId="23" borderId="85" xfId="0" applyFont="1" applyFill="1" applyBorder="1" applyAlignment="1">
      <alignment vertical="top"/>
    </xf>
    <xf numFmtId="0" fontId="3" fillId="29" borderId="0" xfId="0" applyFont="1" applyFill="1" applyAlignment="1">
      <alignment horizontal="right" vertical="center"/>
    </xf>
    <xf numFmtId="0" fontId="3" fillId="14" borderId="45" xfId="0" applyFont="1" applyFill="1" applyBorder="1" applyAlignment="1">
      <alignment vertical="center"/>
    </xf>
    <xf numFmtId="0" fontId="64" fillId="30" borderId="0" xfId="0" applyFont="1" applyFill="1" applyAlignment="1">
      <alignment vertical="center"/>
    </xf>
    <xf numFmtId="0" fontId="32" fillId="13" borderId="0" xfId="0" applyFont="1" applyFill="1" applyAlignment="1">
      <alignment vertical="center"/>
    </xf>
    <xf numFmtId="0" fontId="46" fillId="14" borderId="45" xfId="0" applyFont="1" applyFill="1" applyBorder="1" applyAlignment="1">
      <alignment vertical="center"/>
    </xf>
    <xf numFmtId="0" fontId="3" fillId="14" borderId="49" xfId="0" applyFont="1" applyFill="1" applyBorder="1" applyAlignment="1">
      <alignment vertical="top"/>
    </xf>
    <xf numFmtId="0" fontId="0" fillId="30" borderId="37" xfId="0" applyFill="1" applyBorder="1"/>
    <xf numFmtId="0" fontId="0" fillId="30" borderId="10" xfId="0" applyFill="1" applyBorder="1" applyAlignment="1">
      <alignment horizontal="center"/>
    </xf>
    <xf numFmtId="0" fontId="3" fillId="30" borderId="0" xfId="0" applyFont="1" applyFill="1"/>
    <xf numFmtId="0" fontId="69" fillId="30" borderId="0" xfId="0" applyFont="1" applyFill="1"/>
    <xf numFmtId="0" fontId="36" fillId="24" borderId="10" xfId="0" applyFont="1" applyFill="1" applyBorder="1" applyAlignment="1" applyProtection="1">
      <alignment horizontal="center" vertical="center" wrapText="1"/>
      <protection locked="0"/>
    </xf>
    <xf numFmtId="0" fontId="3" fillId="30" borderId="10" xfId="0" applyFont="1" applyFill="1" applyBorder="1" applyAlignment="1">
      <alignment vertical="center"/>
    </xf>
    <xf numFmtId="0" fontId="3" fillId="30" borderId="0" xfId="0" applyFont="1" applyFill="1" applyAlignment="1">
      <alignment vertical="center"/>
    </xf>
    <xf numFmtId="0" fontId="0" fillId="30" borderId="44" xfId="0" applyFill="1" applyBorder="1" applyAlignment="1">
      <alignment vertical="center"/>
    </xf>
    <xf numFmtId="0" fontId="46" fillId="30" borderId="0" xfId="0" applyFont="1" applyFill="1" applyAlignment="1">
      <alignment vertical="top"/>
    </xf>
    <xf numFmtId="0" fontId="43" fillId="30" borderId="0" xfId="0" applyFont="1" applyFill="1" applyAlignment="1">
      <alignment vertical="top" wrapText="1"/>
    </xf>
    <xf numFmtId="0" fontId="43" fillId="30" borderId="0" xfId="0" applyFont="1" applyFill="1" applyAlignment="1">
      <alignment wrapText="1"/>
    </xf>
    <xf numFmtId="0" fontId="36" fillId="30" borderId="0" xfId="0" applyFont="1" applyFill="1" applyAlignment="1">
      <alignment vertical="top" wrapText="1"/>
    </xf>
    <xf numFmtId="0" fontId="36" fillId="30" borderId="10" xfId="0" applyFont="1" applyFill="1" applyBorder="1" applyAlignment="1">
      <alignment horizontal="left" vertical="top" wrapText="1"/>
    </xf>
    <xf numFmtId="0" fontId="5" fillId="30" borderId="0" xfId="0" applyFont="1" applyFill="1" applyAlignment="1">
      <alignment horizontal="center" vertical="center"/>
    </xf>
    <xf numFmtId="0" fontId="46" fillId="30" borderId="10" xfId="0" applyFont="1" applyFill="1" applyBorder="1" applyAlignment="1">
      <alignment vertical="center"/>
    </xf>
    <xf numFmtId="0" fontId="0" fillId="30" borderId="0" xfId="0" applyFill="1" applyAlignment="1">
      <alignment horizontal="center"/>
    </xf>
    <xf numFmtId="0" fontId="5" fillId="30" borderId="10" xfId="0" applyFont="1" applyFill="1" applyBorder="1" applyAlignment="1">
      <alignment vertical="center"/>
    </xf>
    <xf numFmtId="0" fontId="69" fillId="30" borderId="0" xfId="0" applyFont="1" applyFill="1" applyAlignment="1">
      <alignment vertical="top"/>
    </xf>
    <xf numFmtId="0" fontId="3" fillId="14" borderId="0" xfId="0" applyFont="1" applyFill="1" applyAlignment="1">
      <alignment horizontal="right" vertical="top"/>
    </xf>
    <xf numFmtId="0" fontId="46" fillId="30" borderId="0" xfId="0" applyFont="1" applyFill="1" applyAlignment="1">
      <alignment horizontal="center" vertical="top"/>
    </xf>
    <xf numFmtId="0" fontId="46" fillId="30" borderId="10" xfId="0" applyFont="1" applyFill="1" applyBorder="1" applyAlignment="1">
      <alignment vertical="top"/>
    </xf>
    <xf numFmtId="0" fontId="46" fillId="30" borderId="10" xfId="0" applyFont="1" applyFill="1" applyBorder="1" applyAlignment="1">
      <alignment horizontal="center" vertical="top"/>
    </xf>
    <xf numFmtId="0" fontId="64" fillId="30" borderId="0" xfId="0" applyFont="1" applyFill="1"/>
    <xf numFmtId="0" fontId="12" fillId="14" borderId="86" xfId="0" applyFont="1" applyFill="1" applyBorder="1" applyAlignment="1">
      <alignment vertical="top" wrapText="1"/>
    </xf>
    <xf numFmtId="0" fontId="5" fillId="14" borderId="67" xfId="0" applyFont="1" applyFill="1" applyBorder="1" applyAlignment="1">
      <alignment horizontal="right" vertical="center"/>
    </xf>
    <xf numFmtId="0" fontId="3" fillId="14" borderId="87" xfId="0" applyFont="1" applyFill="1" applyBorder="1" applyAlignment="1">
      <alignment horizontal="right" vertical="center"/>
    </xf>
    <xf numFmtId="0" fontId="57" fillId="14" borderId="0" xfId="0" applyFont="1" applyFill="1" applyAlignment="1">
      <alignment horizontal="justify" vertical="top" wrapText="1"/>
    </xf>
    <xf numFmtId="0" fontId="53" fillId="14" borderId="0" xfId="0" quotePrefix="1" applyFont="1" applyFill="1" applyAlignment="1">
      <alignment horizontal="left" vertical="top" wrapText="1"/>
    </xf>
    <xf numFmtId="0" fontId="3" fillId="14" borderId="0" xfId="0" quotePrefix="1" applyFont="1" applyFill="1" applyAlignment="1">
      <alignment horizontal="right" vertical="top"/>
    </xf>
    <xf numFmtId="0" fontId="9" fillId="14" borderId="0" xfId="15" applyFill="1" applyAlignment="1" applyProtection="1">
      <alignment horizontal="justify" vertical="top" wrapText="1"/>
    </xf>
    <xf numFmtId="0" fontId="77" fillId="14" borderId="0" xfId="0" quotePrefix="1" applyFont="1" applyFill="1" applyAlignment="1">
      <alignment horizontal="center" vertical="top"/>
    </xf>
    <xf numFmtId="0" fontId="56" fillId="14" borderId="0" xfId="0" applyFont="1" applyFill="1" applyAlignment="1">
      <alignment horizontal="center" vertical="center"/>
    </xf>
    <xf numFmtId="0" fontId="3" fillId="13" borderId="10" xfId="0" applyFont="1" applyFill="1" applyBorder="1" applyAlignment="1">
      <alignment horizontal="left" vertical="center"/>
    </xf>
    <xf numFmtId="0" fontId="53" fillId="14" borderId="0" xfId="0" quotePrefix="1" applyFont="1" applyFill="1" applyAlignment="1">
      <alignment vertical="top" wrapText="1"/>
    </xf>
    <xf numFmtId="0" fontId="5" fillId="32" borderId="10" xfId="0" applyFont="1" applyFill="1" applyBorder="1" applyAlignment="1" applyProtection="1">
      <alignment horizontal="center" vertical="top" wrapText="1"/>
      <protection locked="0"/>
    </xf>
    <xf numFmtId="0" fontId="3" fillId="32" borderId="10" xfId="0" applyFont="1" applyFill="1" applyBorder="1" applyAlignment="1" applyProtection="1">
      <alignment vertical="top" wrapText="1"/>
      <protection locked="0"/>
    </xf>
    <xf numFmtId="165" fontId="3" fillId="32" borderId="10" xfId="0" applyNumberFormat="1" applyFont="1" applyFill="1" applyBorder="1" applyAlignment="1" applyProtection="1">
      <alignment horizontal="center" vertical="top" wrapText="1"/>
      <protection locked="0"/>
    </xf>
    <xf numFmtId="0" fontId="7" fillId="32" borderId="10" xfId="0" applyFont="1" applyFill="1" applyBorder="1" applyAlignment="1" applyProtection="1">
      <alignment horizontal="center"/>
      <protection locked="0"/>
    </xf>
    <xf numFmtId="0" fontId="3" fillId="32" borderId="10" xfId="0" applyFont="1" applyFill="1" applyBorder="1" applyAlignment="1" applyProtection="1">
      <alignment vertical="center" wrapText="1"/>
      <protection locked="0"/>
    </xf>
    <xf numFmtId="165" fontId="3" fillId="32" borderId="10" xfId="0" applyNumberFormat="1" applyFont="1" applyFill="1" applyBorder="1" applyAlignment="1" applyProtection="1">
      <alignment horizontal="center" vertical="center" wrapText="1"/>
      <protection locked="0"/>
    </xf>
    <xf numFmtId="0" fontId="3" fillId="32" borderId="10" xfId="0" applyFont="1" applyFill="1" applyBorder="1" applyAlignment="1" applyProtection="1">
      <alignment horizontal="center" vertical="center"/>
      <protection locked="0"/>
    </xf>
    <xf numFmtId="0" fontId="3" fillId="32" borderId="21" xfId="0" applyFont="1" applyFill="1" applyBorder="1" applyAlignment="1" applyProtection="1">
      <alignment vertical="center" shrinkToFit="1"/>
      <protection locked="0"/>
    </xf>
    <xf numFmtId="0" fontId="5" fillId="29" borderId="0" xfId="0" applyFont="1" applyFill="1" applyAlignment="1">
      <alignment horizontal="center"/>
    </xf>
    <xf numFmtId="0" fontId="5" fillId="29" borderId="0" xfId="0" applyFont="1" applyFill="1" applyAlignment="1">
      <alignment horizontal="center" wrapText="1"/>
    </xf>
    <xf numFmtId="0" fontId="24" fillId="30" borderId="0" xfId="0" applyFont="1" applyFill="1" applyAlignment="1">
      <alignment horizontal="right" vertical="top" wrapText="1"/>
    </xf>
    <xf numFmtId="0" fontId="0" fillId="15" borderId="0" xfId="0" applyFill="1" applyAlignment="1">
      <alignment horizontal="right" vertical="center"/>
    </xf>
    <xf numFmtId="0" fontId="0" fillId="15" borderId="10" xfId="0" applyFill="1" applyBorder="1" applyAlignment="1">
      <alignment vertical="center"/>
    </xf>
    <xf numFmtId="0" fontId="3" fillId="15" borderId="10" xfId="0" applyFont="1" applyFill="1" applyBorder="1" applyAlignment="1">
      <alignment horizontal="center" vertical="center"/>
    </xf>
    <xf numFmtId="0" fontId="77" fillId="14" borderId="55" xfId="0" applyFont="1" applyFill="1" applyBorder="1"/>
    <xf numFmtId="0" fontId="77" fillId="14" borderId="55" xfId="0" applyFont="1" applyFill="1" applyBorder="1" applyAlignment="1">
      <alignment horizontal="center" vertical="center"/>
    </xf>
    <xf numFmtId="0" fontId="77" fillId="14" borderId="55" xfId="0" applyFont="1" applyFill="1" applyBorder="1" applyAlignment="1">
      <alignment vertical="center"/>
    </xf>
    <xf numFmtId="0" fontId="7" fillId="32" borderId="10" xfId="0" applyFont="1" applyFill="1" applyBorder="1" applyAlignment="1" applyProtection="1">
      <alignment horizontal="center" vertical="center"/>
      <protection locked="0"/>
    </xf>
    <xf numFmtId="0" fontId="79" fillId="31" borderId="88" xfId="0" applyFont="1" applyFill="1" applyBorder="1" applyAlignment="1">
      <alignment vertical="center"/>
    </xf>
    <xf numFmtId="0" fontId="53" fillId="14" borderId="40" xfId="0" quotePrefix="1" applyFont="1" applyFill="1" applyBorder="1" applyAlignment="1">
      <alignment vertical="top" wrapText="1"/>
    </xf>
    <xf numFmtId="0" fontId="74" fillId="14" borderId="0" xfId="0" applyFont="1" applyFill="1" applyAlignment="1">
      <alignment horizontal="left" vertical="center"/>
    </xf>
    <xf numFmtId="0" fontId="78" fillId="31" borderId="88" xfId="0" applyFont="1" applyFill="1" applyBorder="1" applyAlignment="1">
      <alignment vertical="top" wrapText="1"/>
    </xf>
    <xf numFmtId="0" fontId="80" fillId="33" borderId="0" xfId="0" applyFont="1" applyFill="1" applyAlignment="1">
      <alignment vertical="center" wrapText="1"/>
    </xf>
    <xf numFmtId="0" fontId="28" fillId="33" borderId="0" xfId="0" applyFont="1" applyFill="1" applyAlignment="1">
      <alignment vertical="center" wrapText="1"/>
    </xf>
    <xf numFmtId="0" fontId="3" fillId="33" borderId="0" xfId="0" applyFont="1" applyFill="1" applyAlignment="1">
      <alignment vertical="center" wrapText="1"/>
    </xf>
    <xf numFmtId="0" fontId="3" fillId="0" borderId="0" xfId="0" applyFont="1" applyAlignment="1">
      <alignment vertical="center" wrapText="1"/>
    </xf>
    <xf numFmtId="0" fontId="5" fillId="33" borderId="0" xfId="0" applyFont="1" applyFill="1" applyAlignment="1">
      <alignment vertical="center" wrapText="1"/>
    </xf>
    <xf numFmtId="0" fontId="3" fillId="33" borderId="37" xfId="0" applyFont="1" applyFill="1" applyBorder="1" applyAlignment="1">
      <alignment vertical="center" wrapText="1"/>
    </xf>
    <xf numFmtId="0" fontId="3" fillId="33" borderId="14" xfId="0" applyFont="1" applyFill="1" applyBorder="1" applyAlignment="1">
      <alignment vertical="center" wrapText="1"/>
    </xf>
    <xf numFmtId="0" fontId="3" fillId="33" borderId="49" xfId="0" applyFont="1" applyFill="1" applyBorder="1" applyAlignment="1">
      <alignment vertical="center" wrapText="1"/>
    </xf>
    <xf numFmtId="0" fontId="5" fillId="34" borderId="45" xfId="0" applyFont="1" applyFill="1" applyBorder="1" applyAlignment="1">
      <alignment vertical="center" wrapText="1"/>
    </xf>
    <xf numFmtId="0" fontId="5" fillId="34" borderId="15" xfId="0" applyFont="1" applyFill="1" applyBorder="1" applyAlignment="1">
      <alignment vertical="center" wrapText="1"/>
    </xf>
    <xf numFmtId="0" fontId="11" fillId="33" borderId="0" xfId="0" applyFont="1" applyFill="1" applyAlignment="1">
      <alignment vertical="center" wrapText="1"/>
    </xf>
    <xf numFmtId="0" fontId="81" fillId="33" borderId="0" xfId="0" applyFont="1" applyFill="1" applyAlignment="1">
      <alignment vertical="center" wrapText="1"/>
    </xf>
    <xf numFmtId="0" fontId="82" fillId="33" borderId="0" xfId="0" applyFont="1" applyFill="1" applyAlignment="1">
      <alignment vertical="center" wrapText="1"/>
    </xf>
    <xf numFmtId="0" fontId="83" fillId="33" borderId="0" xfId="0" applyFont="1" applyFill="1" applyAlignment="1">
      <alignment vertical="center" wrapText="1"/>
    </xf>
    <xf numFmtId="0" fontId="3" fillId="34" borderId="37" xfId="0" applyFont="1" applyFill="1" applyBorder="1" applyAlignment="1">
      <alignment vertical="center" wrapText="1"/>
    </xf>
    <xf numFmtId="0" fontId="84" fillId="33" borderId="0" xfId="0" applyFont="1" applyFill="1" applyAlignment="1">
      <alignment vertical="center" wrapText="1"/>
    </xf>
    <xf numFmtId="0" fontId="3" fillId="34" borderId="0" xfId="0" applyFont="1" applyFill="1" applyAlignment="1">
      <alignment vertical="center" wrapText="1"/>
    </xf>
    <xf numFmtId="0" fontId="85" fillId="33" borderId="0" xfId="0" applyFont="1" applyFill="1" applyAlignment="1">
      <alignment vertical="center" wrapText="1"/>
    </xf>
    <xf numFmtId="0" fontId="86" fillId="33" borderId="36" xfId="0" applyFont="1" applyFill="1" applyBorder="1" applyAlignment="1">
      <alignment vertical="center" wrapText="1"/>
    </xf>
    <xf numFmtId="0" fontId="87" fillId="33" borderId="0" xfId="0" applyFont="1" applyFill="1" applyAlignment="1">
      <alignment vertical="center" wrapText="1"/>
    </xf>
    <xf numFmtId="0" fontId="78" fillId="33" borderId="0" xfId="0" applyFont="1" applyFill="1" applyAlignment="1">
      <alignment vertical="center" wrapText="1"/>
    </xf>
    <xf numFmtId="0" fontId="5" fillId="35" borderId="14" xfId="0" applyFont="1" applyFill="1" applyBorder="1" applyAlignment="1">
      <alignment vertical="center" wrapText="1"/>
    </xf>
    <xf numFmtId="0" fontId="87" fillId="33" borderId="36" xfId="0" applyFont="1" applyFill="1" applyBorder="1" applyAlignment="1">
      <alignment vertical="center" wrapText="1"/>
    </xf>
    <xf numFmtId="0" fontId="38" fillId="33" borderId="44" xfId="0" applyFont="1" applyFill="1" applyBorder="1" applyAlignment="1">
      <alignment vertical="center" wrapText="1"/>
    </xf>
    <xf numFmtId="0" fontId="38" fillId="33" borderId="66" xfId="0" applyFont="1" applyFill="1" applyBorder="1" applyAlignment="1">
      <alignment vertical="center" wrapText="1"/>
    </xf>
    <xf numFmtId="0" fontId="24" fillId="33" borderId="0" xfId="0" applyFont="1" applyFill="1" applyAlignment="1">
      <alignment vertical="center" wrapText="1"/>
    </xf>
    <xf numFmtId="0" fontId="36" fillId="34" borderId="0" xfId="0" applyFont="1" applyFill="1" applyAlignment="1">
      <alignment vertical="center" wrapText="1"/>
    </xf>
    <xf numFmtId="0" fontId="8" fillId="33" borderId="44" xfId="0" applyFont="1" applyFill="1" applyBorder="1" applyAlignment="1">
      <alignment vertical="center" wrapText="1"/>
    </xf>
    <xf numFmtId="0" fontId="8" fillId="33" borderId="14" xfId="0" applyFont="1" applyFill="1" applyBorder="1" applyAlignment="1">
      <alignment vertical="center" wrapText="1"/>
    </xf>
    <xf numFmtId="0" fontId="37" fillId="33" borderId="66" xfId="0" applyFont="1" applyFill="1" applyBorder="1" applyAlignment="1">
      <alignment vertical="center" wrapText="1"/>
    </xf>
    <xf numFmtId="0" fontId="8" fillId="33" borderId="66" xfId="0" applyFont="1" applyFill="1" applyBorder="1" applyAlignment="1">
      <alignment vertical="center" wrapText="1"/>
    </xf>
    <xf numFmtId="0" fontId="7" fillId="33" borderId="66" xfId="0" applyFont="1" applyFill="1" applyBorder="1" applyAlignment="1">
      <alignment vertical="center" wrapText="1"/>
    </xf>
    <xf numFmtId="0" fontId="38" fillId="33" borderId="45" xfId="0" applyFont="1" applyFill="1" applyBorder="1" applyAlignment="1">
      <alignment vertical="center" wrapText="1"/>
    </xf>
    <xf numFmtId="0" fontId="38" fillId="33" borderId="48" xfId="0" applyFont="1" applyFill="1" applyBorder="1" applyAlignment="1">
      <alignment vertical="center" wrapText="1"/>
    </xf>
    <xf numFmtId="0" fontId="27" fillId="33" borderId="44" xfId="0" applyFont="1" applyFill="1" applyBorder="1" applyAlignment="1">
      <alignment vertical="center" wrapText="1"/>
    </xf>
    <xf numFmtId="0" fontId="27" fillId="33" borderId="49" xfId="0" applyFont="1" applyFill="1" applyBorder="1" applyAlignment="1">
      <alignment vertical="center" wrapText="1"/>
    </xf>
    <xf numFmtId="0" fontId="88" fillId="33" borderId="36" xfId="0" applyFont="1" applyFill="1" applyBorder="1" applyAlignment="1">
      <alignment vertical="center" wrapText="1"/>
    </xf>
    <xf numFmtId="0" fontId="88" fillId="33" borderId="0" xfId="0" applyFont="1" applyFill="1" applyAlignment="1">
      <alignment vertical="center" wrapText="1"/>
    </xf>
    <xf numFmtId="0" fontId="3" fillId="33" borderId="66" xfId="0" applyFont="1" applyFill="1" applyBorder="1" applyAlignment="1">
      <alignment vertical="center" wrapText="1"/>
    </xf>
    <xf numFmtId="0" fontId="27" fillId="33" borderId="66" xfId="0" applyFont="1" applyFill="1" applyBorder="1" applyAlignment="1">
      <alignment vertical="center" wrapText="1"/>
    </xf>
    <xf numFmtId="0" fontId="5" fillId="33" borderId="66" xfId="0" applyFont="1" applyFill="1" applyBorder="1" applyAlignment="1">
      <alignment vertical="center" wrapText="1"/>
    </xf>
    <xf numFmtId="0" fontId="3" fillId="30" borderId="0" xfId="0" applyFont="1" applyFill="1" applyAlignment="1">
      <alignment vertical="center" wrapText="1"/>
    </xf>
    <xf numFmtId="0" fontId="27" fillId="0" borderId="0" xfId="0" applyFont="1" applyAlignment="1">
      <alignment vertical="center" wrapText="1"/>
    </xf>
    <xf numFmtId="0" fontId="89" fillId="36" borderId="0" xfId="0" applyFont="1" applyFill="1" applyAlignment="1">
      <alignment vertical="center" wrapText="1"/>
    </xf>
    <xf numFmtId="0" fontId="90" fillId="36" borderId="0" xfId="0" applyFont="1" applyFill="1" applyAlignment="1">
      <alignment vertical="center" wrapText="1"/>
    </xf>
    <xf numFmtId="0" fontId="91" fillId="30" borderId="0" xfId="0" applyFont="1" applyFill="1" applyAlignment="1">
      <alignment vertical="center" wrapText="1"/>
    </xf>
    <xf numFmtId="0" fontId="36" fillId="33" borderId="61" xfId="0" applyFont="1" applyFill="1" applyBorder="1" applyAlignment="1">
      <alignment vertical="center" wrapText="1"/>
    </xf>
    <xf numFmtId="0" fontId="92" fillId="33" borderId="0" xfId="0" applyFont="1" applyFill="1" applyAlignment="1">
      <alignment vertical="center" wrapText="1"/>
    </xf>
    <xf numFmtId="0" fontId="93" fillId="33" borderId="0" xfId="0" applyFont="1" applyFill="1" applyAlignment="1">
      <alignment vertical="center" wrapText="1"/>
    </xf>
    <xf numFmtId="0" fontId="94" fillId="33" borderId="0" xfId="0" applyFont="1" applyFill="1" applyAlignment="1">
      <alignment vertical="center" wrapText="1"/>
    </xf>
    <xf numFmtId="0" fontId="95" fillId="30" borderId="0" xfId="0" applyFont="1" applyFill="1" applyAlignment="1">
      <alignment vertical="center" wrapText="1"/>
    </xf>
    <xf numFmtId="0" fontId="96" fillId="33" borderId="0" xfId="0" applyFont="1" applyFill="1" applyAlignment="1">
      <alignment vertical="center" wrapText="1"/>
    </xf>
    <xf numFmtId="0" fontId="97" fillId="33" borderId="0" xfId="0" applyFont="1" applyFill="1" applyAlignment="1">
      <alignment vertical="center" wrapText="1"/>
    </xf>
    <xf numFmtId="0" fontId="5" fillId="34" borderId="48" xfId="0" applyFont="1" applyFill="1" applyBorder="1" applyAlignment="1">
      <alignment vertical="center" wrapText="1"/>
    </xf>
    <xf numFmtId="0" fontId="93" fillId="34" borderId="14" xfId="0" applyFont="1" applyFill="1" applyBorder="1" applyAlignment="1">
      <alignment vertical="center" wrapText="1"/>
    </xf>
    <xf numFmtId="0" fontId="3" fillId="33" borderId="15" xfId="0" applyFont="1" applyFill="1" applyBorder="1" applyAlignment="1">
      <alignment vertical="center" wrapText="1"/>
    </xf>
    <xf numFmtId="0" fontId="3" fillId="33" borderId="36" xfId="0" applyFont="1" applyFill="1" applyBorder="1" applyAlignment="1">
      <alignment vertical="center" wrapText="1"/>
    </xf>
    <xf numFmtId="0" fontId="98" fillId="36" borderId="0" xfId="0" applyFont="1" applyFill="1" applyAlignment="1">
      <alignment vertical="center" wrapText="1"/>
    </xf>
    <xf numFmtId="0" fontId="88" fillId="33" borderId="15" xfId="0" applyFont="1" applyFill="1" applyBorder="1" applyAlignment="1">
      <alignment vertical="center" wrapText="1"/>
    </xf>
    <xf numFmtId="0" fontId="88" fillId="33" borderId="37" xfId="0" applyFont="1" applyFill="1" applyBorder="1" applyAlignment="1">
      <alignment vertical="center" wrapText="1"/>
    </xf>
    <xf numFmtId="0" fontId="86" fillId="33" borderId="0" xfId="0" applyFont="1" applyFill="1" applyAlignment="1">
      <alignment vertical="center" wrapText="1"/>
    </xf>
    <xf numFmtId="0" fontId="67" fillId="33" borderId="0" xfId="0" applyFont="1" applyFill="1" applyAlignment="1">
      <alignment vertical="center" wrapText="1"/>
    </xf>
    <xf numFmtId="0" fontId="3" fillId="0" borderId="0" xfId="0" applyFont="1" applyAlignment="1">
      <alignment vertical="center"/>
    </xf>
    <xf numFmtId="0" fontId="99" fillId="33" borderId="0" xfId="0" applyFont="1" applyFill="1" applyAlignment="1">
      <alignment vertical="center" wrapText="1"/>
    </xf>
    <xf numFmtId="0" fontId="100" fillId="33" borderId="0" xfId="0" applyFont="1" applyFill="1" applyAlignment="1">
      <alignment vertical="center" wrapText="1"/>
    </xf>
    <xf numFmtId="0" fontId="101" fillId="33" borderId="0" xfId="0" applyFont="1" applyFill="1" applyAlignment="1">
      <alignment vertical="center" wrapText="1"/>
    </xf>
    <xf numFmtId="0" fontId="98" fillId="36" borderId="0" xfId="0" applyFont="1" applyFill="1" applyAlignment="1">
      <alignment vertical="center"/>
    </xf>
    <xf numFmtId="0" fontId="3" fillId="33" borderId="15" xfId="0" applyFont="1" applyFill="1" applyBorder="1" applyAlignment="1">
      <alignment vertical="center"/>
    </xf>
    <xf numFmtId="0" fontId="3" fillId="33" borderId="36" xfId="0" applyFont="1" applyFill="1" applyBorder="1" applyAlignment="1">
      <alignment vertical="center"/>
    </xf>
    <xf numFmtId="0" fontId="101" fillId="33" borderId="37" xfId="0" applyFont="1" applyFill="1" applyBorder="1" applyAlignment="1">
      <alignment vertical="center" wrapText="1"/>
    </xf>
    <xf numFmtId="0" fontId="101" fillId="33" borderId="36" xfId="0" applyFont="1" applyFill="1" applyBorder="1" applyAlignment="1">
      <alignment vertical="center" wrapText="1"/>
    </xf>
    <xf numFmtId="0" fontId="8" fillId="33" borderId="44" xfId="0" applyFont="1" applyFill="1" applyBorder="1" applyAlignment="1">
      <alignment vertical="center"/>
    </xf>
    <xf numFmtId="0" fontId="8" fillId="33" borderId="49" xfId="0" applyFont="1" applyFill="1" applyBorder="1" applyAlignment="1">
      <alignment vertical="center"/>
    </xf>
    <xf numFmtId="0" fontId="8" fillId="33" borderId="66" xfId="0" applyFont="1" applyFill="1" applyBorder="1" applyAlignment="1">
      <alignment vertical="center"/>
    </xf>
    <xf numFmtId="0" fontId="3" fillId="33" borderId="66" xfId="0" applyFont="1" applyFill="1" applyBorder="1" applyAlignment="1">
      <alignment vertical="center"/>
    </xf>
    <xf numFmtId="0" fontId="3" fillId="33" borderId="0" xfId="0" applyFont="1" applyFill="1" applyAlignment="1">
      <alignment vertical="center"/>
    </xf>
    <xf numFmtId="0" fontId="5" fillId="33" borderId="36" xfId="0" applyFont="1" applyFill="1" applyBorder="1" applyAlignment="1">
      <alignment vertical="center" wrapText="1"/>
    </xf>
    <xf numFmtId="0" fontId="5" fillId="33" borderId="15" xfId="0" applyFont="1" applyFill="1" applyBorder="1" applyAlignment="1">
      <alignment vertical="center"/>
    </xf>
    <xf numFmtId="0" fontId="102" fillId="33" borderId="0" xfId="0" applyFont="1" applyFill="1" applyAlignment="1">
      <alignment vertical="center" wrapText="1"/>
    </xf>
    <xf numFmtId="0" fontId="102" fillId="33" borderId="36" xfId="0" applyFont="1" applyFill="1" applyBorder="1" applyAlignment="1">
      <alignment vertical="center" wrapText="1"/>
    </xf>
    <xf numFmtId="0" fontId="3" fillId="30" borderId="44" xfId="0" applyFont="1" applyFill="1" applyBorder="1" applyAlignment="1">
      <alignment vertical="center"/>
    </xf>
    <xf numFmtId="0" fontId="3" fillId="30" borderId="66" xfId="0" applyFont="1" applyFill="1" applyBorder="1" applyAlignment="1">
      <alignment vertical="center"/>
    </xf>
    <xf numFmtId="0" fontId="103" fillId="33" borderId="0" xfId="0" applyFont="1" applyFill="1" applyAlignment="1">
      <alignment vertical="center"/>
    </xf>
    <xf numFmtId="0" fontId="101" fillId="33" borderId="15" xfId="0" applyFont="1" applyFill="1" applyBorder="1" applyAlignment="1">
      <alignment vertical="center" wrapText="1"/>
    </xf>
    <xf numFmtId="0" fontId="94" fillId="33" borderId="0" xfId="0" applyFont="1" applyFill="1" applyAlignment="1">
      <alignment horizontal="left" vertical="center" wrapText="1" indent="2"/>
    </xf>
    <xf numFmtId="0" fontId="67" fillId="14" borderId="0" xfId="19" applyFont="1" applyFill="1" applyAlignment="1">
      <alignment horizontal="left"/>
    </xf>
    <xf numFmtId="0" fontId="3" fillId="29" borderId="0" xfId="19" applyFill="1"/>
    <xf numFmtId="0" fontId="3" fillId="30" borderId="0" xfId="19" applyFill="1"/>
    <xf numFmtId="0" fontId="50" fillId="16" borderId="10" xfId="19" applyFont="1" applyFill="1" applyBorder="1" applyAlignment="1">
      <alignment wrapText="1"/>
    </xf>
    <xf numFmtId="0" fontId="50" fillId="16" borderId="10" xfId="19" quotePrefix="1" applyFont="1" applyFill="1" applyBorder="1" applyAlignment="1">
      <alignment horizontal="center" wrapText="1"/>
    </xf>
    <xf numFmtId="0" fontId="50" fillId="16" borderId="10" xfId="19" applyFont="1" applyFill="1" applyBorder="1" applyAlignment="1">
      <alignment horizontal="center" wrapText="1"/>
    </xf>
    <xf numFmtId="0" fontId="3" fillId="29" borderId="0" xfId="19" applyFill="1" applyAlignment="1">
      <alignment wrapText="1"/>
    </xf>
    <xf numFmtId="0" fontId="3" fillId="30" borderId="0" xfId="19" applyFill="1" applyAlignment="1">
      <alignment wrapText="1"/>
    </xf>
    <xf numFmtId="0" fontId="3" fillId="30" borderId="0" xfId="19" applyFill="1" applyAlignment="1">
      <alignment horizontal="center"/>
    </xf>
    <xf numFmtId="0" fontId="3" fillId="29" borderId="0" xfId="19" applyFill="1" applyAlignment="1">
      <alignment horizontal="center"/>
    </xf>
    <xf numFmtId="0" fontId="3" fillId="0" borderId="42" xfId="19" applyBorder="1" applyAlignment="1">
      <alignment horizontal="center"/>
    </xf>
    <xf numFmtId="0" fontId="104" fillId="30" borderId="0" xfId="19" applyFont="1" applyFill="1"/>
    <xf numFmtId="0" fontId="3" fillId="0" borderId="42" xfId="19" applyBorder="1"/>
    <xf numFmtId="49" fontId="3" fillId="29" borderId="42" xfId="19" applyNumberFormat="1" applyFill="1" applyBorder="1"/>
    <xf numFmtId="0" fontId="3" fillId="29" borderId="42" xfId="19" applyFill="1" applyBorder="1"/>
    <xf numFmtId="0" fontId="3" fillId="29" borderId="42" xfId="19" applyFill="1" applyBorder="1" applyAlignment="1">
      <alignment horizontal="left"/>
    </xf>
    <xf numFmtId="0" fontId="3" fillId="29" borderId="42" xfId="19" applyFill="1" applyBorder="1" applyAlignment="1">
      <alignment horizontal="center"/>
    </xf>
    <xf numFmtId="14" fontId="3" fillId="29" borderId="42" xfId="19" applyNumberFormat="1" applyFill="1" applyBorder="1" applyAlignment="1">
      <alignment horizontal="center"/>
    </xf>
    <xf numFmtId="0" fontId="50" fillId="16" borderId="10" xfId="19" quotePrefix="1" applyFont="1" applyFill="1" applyBorder="1" applyAlignment="1">
      <alignment horizontal="left" wrapText="1"/>
    </xf>
    <xf numFmtId="0" fontId="3" fillId="0" borderId="10" xfId="19" applyBorder="1" applyAlignment="1">
      <alignment horizontal="center"/>
    </xf>
    <xf numFmtId="14" fontId="3" fillId="0" borderId="10" xfId="19" applyNumberFormat="1" applyBorder="1" applyAlignment="1">
      <alignment horizontal="center"/>
    </xf>
    <xf numFmtId="3" fontId="3" fillId="0" borderId="10" xfId="19" applyNumberFormat="1" applyBorder="1" applyAlignment="1">
      <alignment horizontal="left"/>
    </xf>
    <xf numFmtId="0" fontId="3" fillId="14" borderId="0" xfId="19" applyFill="1" applyAlignment="1">
      <alignment horizontal="left"/>
    </xf>
    <xf numFmtId="0" fontId="50" fillId="16" borderId="10" xfId="19" applyFont="1" applyFill="1" applyBorder="1" applyAlignment="1">
      <alignment horizontal="left" wrapText="1"/>
    </xf>
    <xf numFmtId="49" fontId="3" fillId="29" borderId="42" xfId="19" applyNumberFormat="1" applyFill="1" applyBorder="1" applyAlignment="1">
      <alignment horizontal="left"/>
    </xf>
    <xf numFmtId="0" fontId="3" fillId="29" borderId="0" xfId="19" applyFill="1" applyAlignment="1">
      <alignment horizontal="left"/>
    </xf>
    <xf numFmtId="0" fontId="3" fillId="30" borderId="0" xfId="19" applyFill="1" applyAlignment="1">
      <alignment horizontal="left"/>
    </xf>
    <xf numFmtId="0" fontId="3" fillId="0" borderId="10" xfId="19" applyBorder="1" applyAlignment="1">
      <alignment horizontal="left"/>
    </xf>
    <xf numFmtId="0" fontId="3" fillId="0" borderId="42" xfId="19" applyBorder="1" applyAlignment="1">
      <alignment horizontal="left"/>
    </xf>
    <xf numFmtId="0" fontId="50" fillId="16" borderId="10" xfId="19" quotePrefix="1" applyFont="1" applyFill="1" applyBorder="1" applyAlignment="1">
      <alignment horizontal="left"/>
    </xf>
    <xf numFmtId="0" fontId="49" fillId="0" borderId="0" xfId="0" applyFont="1"/>
    <xf numFmtId="0" fontId="33" fillId="0" borderId="0" xfId="0" applyFont="1"/>
    <xf numFmtId="49" fontId="78" fillId="15" borderId="0" xfId="0" applyNumberFormat="1" applyFont="1" applyFill="1" applyAlignment="1">
      <alignment horizontal="center"/>
    </xf>
    <xf numFmtId="0" fontId="78" fillId="15" borderId="0" xfId="0" applyFont="1" applyFill="1"/>
    <xf numFmtId="0" fontId="48" fillId="15" borderId="0" xfId="0" applyFont="1" applyFill="1" applyAlignment="1">
      <alignment horizontal="center"/>
    </xf>
    <xf numFmtId="0" fontId="50" fillId="16" borderId="0" xfId="0" applyFont="1" applyFill="1" applyAlignment="1">
      <alignment wrapText="1"/>
    </xf>
    <xf numFmtId="0" fontId="3" fillId="37" borderId="0" xfId="0" applyFont="1" applyFill="1"/>
    <xf numFmtId="0" fontId="78" fillId="15" borderId="0" xfId="0" applyFont="1" applyFill="1" applyAlignment="1">
      <alignment wrapText="1" shrinkToFit="1"/>
    </xf>
    <xf numFmtId="0" fontId="105" fillId="15" borderId="0" xfId="0" applyFont="1" applyFill="1"/>
    <xf numFmtId="49" fontId="48" fillId="15" borderId="0" xfId="0" applyNumberFormat="1" applyFont="1" applyFill="1" applyAlignment="1">
      <alignment horizontal="left" wrapText="1"/>
    </xf>
    <xf numFmtId="49" fontId="78" fillId="15" borderId="0" xfId="0" applyNumberFormat="1" applyFont="1" applyFill="1" applyAlignment="1">
      <alignment horizontal="left" wrapText="1"/>
    </xf>
    <xf numFmtId="0" fontId="78" fillId="15" borderId="0" xfId="0" applyFont="1" applyFill="1" applyAlignment="1">
      <alignment horizontal="left" wrapText="1"/>
    </xf>
    <xf numFmtId="0" fontId="78" fillId="15" borderId="0" xfId="0" applyFont="1" applyFill="1" applyAlignment="1">
      <alignment horizontal="center"/>
    </xf>
    <xf numFmtId="0" fontId="78" fillId="30" borderId="0" xfId="0" applyFont="1" applyFill="1"/>
    <xf numFmtId="0" fontId="3" fillId="15" borderId="89" xfId="0" applyFont="1" applyFill="1" applyBorder="1"/>
    <xf numFmtId="0" fontId="3" fillId="15" borderId="60" xfId="0" applyFont="1" applyFill="1" applyBorder="1"/>
    <xf numFmtId="49" fontId="48" fillId="15" borderId="60" xfId="0" applyNumberFormat="1" applyFont="1" applyFill="1" applyBorder="1" applyAlignment="1">
      <alignment horizontal="center"/>
    </xf>
    <xf numFmtId="0" fontId="48" fillId="15" borderId="60" xfId="0" applyFont="1" applyFill="1" applyBorder="1" applyAlignment="1">
      <alignment horizontal="center"/>
    </xf>
    <xf numFmtId="0" fontId="3" fillId="15" borderId="90" xfId="0" applyFont="1" applyFill="1" applyBorder="1" applyAlignment="1">
      <alignment horizontal="center"/>
    </xf>
    <xf numFmtId="0" fontId="0" fillId="29" borderId="10" xfId="0" applyFill="1" applyBorder="1"/>
    <xf numFmtId="0" fontId="3" fillId="29" borderId="10" xfId="0" applyFont="1" applyFill="1" applyBorder="1"/>
    <xf numFmtId="0" fontId="0" fillId="37" borderId="10" xfId="0" applyFill="1" applyBorder="1"/>
    <xf numFmtId="0" fontId="65" fillId="29" borderId="0" xfId="15" applyFont="1" applyFill="1" applyBorder="1" applyAlignment="1" applyProtection="1">
      <alignment horizontal="left" vertical="top" wrapText="1"/>
    </xf>
    <xf numFmtId="0" fontId="57" fillId="14" borderId="0" xfId="0" applyFont="1" applyFill="1" applyAlignment="1">
      <alignment horizontal="left" vertical="top" wrapText="1"/>
    </xf>
    <xf numFmtId="0" fontId="9" fillId="0" borderId="0" xfId="15" applyAlignment="1" applyProtection="1">
      <alignment horizontal="left"/>
    </xf>
    <xf numFmtId="0" fontId="56" fillId="14" borderId="0" xfId="0" applyFont="1" applyFill="1" applyAlignment="1">
      <alignment horizontal="left" vertical="top" wrapText="1"/>
    </xf>
    <xf numFmtId="49" fontId="48" fillId="15" borderId="0" xfId="0" applyNumberFormat="1" applyFont="1" applyFill="1" applyAlignment="1">
      <alignment horizontal="left"/>
    </xf>
    <xf numFmtId="0" fontId="78" fillId="15" borderId="0" xfId="0" applyFont="1" applyFill="1" applyAlignment="1">
      <alignment horizontal="left"/>
    </xf>
    <xf numFmtId="0" fontId="3" fillId="15" borderId="0" xfId="0" applyFont="1" applyFill="1" applyAlignment="1">
      <alignment horizontal="left" wrapText="1" shrinkToFit="1"/>
    </xf>
    <xf numFmtId="0" fontId="5" fillId="38" borderId="0" xfId="0" applyFont="1" applyFill="1" applyAlignment="1">
      <alignment horizontal="center" vertical="top"/>
    </xf>
    <xf numFmtId="0" fontId="0" fillId="0" borderId="0" xfId="0" applyAlignment="1">
      <alignment horizontal="center"/>
    </xf>
    <xf numFmtId="0" fontId="79" fillId="31" borderId="91" xfId="0" applyFont="1" applyFill="1" applyBorder="1" applyAlignment="1">
      <alignment vertical="center"/>
    </xf>
    <xf numFmtId="0" fontId="3" fillId="15" borderId="0" xfId="0" applyFont="1" applyFill="1" applyAlignment="1">
      <alignment horizontal="center" wrapText="1" shrinkToFit="1"/>
    </xf>
    <xf numFmtId="0" fontId="3" fillId="0" borderId="10" xfId="0" applyFont="1" applyBorder="1" applyAlignment="1">
      <alignment horizontal="center"/>
    </xf>
    <xf numFmtId="0" fontId="107" fillId="16" borderId="0" xfId="0" applyFont="1" applyFill="1"/>
    <xf numFmtId="0" fontId="0" fillId="0" borderId="0" xfId="0" quotePrefix="1"/>
    <xf numFmtId="0" fontId="107" fillId="16" borderId="0" xfId="0" applyFont="1" applyFill="1" applyAlignment="1">
      <alignment horizontal="left"/>
    </xf>
    <xf numFmtId="0" fontId="9" fillId="14" borderId="0" xfId="15" applyFill="1" applyAlignment="1" applyProtection="1">
      <alignment horizontal="left" vertical="top" wrapText="1"/>
    </xf>
    <xf numFmtId="0" fontId="66" fillId="13" borderId="0" xfId="0" applyFont="1" applyFill="1" applyAlignment="1">
      <alignment horizontal="left" vertical="center" wrapText="1"/>
    </xf>
    <xf numFmtId="0" fontId="9" fillId="29" borderId="0" xfId="15" applyFill="1" applyAlignment="1" applyProtection="1">
      <alignment horizontal="left"/>
    </xf>
    <xf numFmtId="0" fontId="6" fillId="14" borderId="0" xfId="0" applyFont="1" applyFill="1" applyAlignment="1">
      <alignment horizontal="left" vertical="center" wrapText="1"/>
    </xf>
    <xf numFmtId="0" fontId="53" fillId="14" borderId="0" xfId="0" applyFont="1" applyFill="1" applyAlignment="1">
      <alignment horizontal="left" vertical="top" wrapText="1"/>
    </xf>
    <xf numFmtId="0" fontId="6" fillId="14" borderId="0" xfId="0" applyFont="1" applyFill="1" applyAlignment="1">
      <alignment horizontal="left" vertical="top" wrapText="1"/>
    </xf>
    <xf numFmtId="0" fontId="6" fillId="14" borderId="40" xfId="0" applyFont="1" applyFill="1" applyBorder="1" applyAlignment="1">
      <alignment horizontal="left" vertical="top" wrapText="1"/>
    </xf>
    <xf numFmtId="0" fontId="53" fillId="14" borderId="68" xfId="0" applyFont="1" applyFill="1" applyBorder="1" applyAlignment="1">
      <alignment horizontal="left" vertical="top" wrapText="1"/>
    </xf>
    <xf numFmtId="0" fontId="6" fillId="14" borderId="41" xfId="0" applyFont="1" applyFill="1" applyBorder="1" applyAlignment="1">
      <alignment horizontal="left" vertical="top" wrapText="1"/>
    </xf>
    <xf numFmtId="0" fontId="6" fillId="14" borderId="0" xfId="0" quotePrefix="1" applyFont="1" applyFill="1" applyAlignment="1">
      <alignment horizontal="left" vertical="top" wrapText="1"/>
    </xf>
    <xf numFmtId="0" fontId="65" fillId="29" borderId="0" xfId="15" applyFont="1" applyFill="1" applyBorder="1" applyAlignment="1" applyProtection="1">
      <alignment vertical="top" wrapText="1"/>
    </xf>
    <xf numFmtId="0" fontId="5" fillId="29" borderId="0" xfId="0" applyFont="1" applyFill="1" applyAlignment="1">
      <alignment vertical="top" wrapText="1"/>
    </xf>
    <xf numFmtId="0" fontId="65" fillId="29" borderId="0" xfId="15" applyFont="1" applyFill="1" applyAlignment="1" applyProtection="1">
      <alignment vertical="top" wrapText="1"/>
    </xf>
    <xf numFmtId="0" fontId="0" fillId="14" borderId="92" xfId="0" applyFill="1" applyBorder="1" applyAlignment="1">
      <alignment vertical="center" wrapText="1"/>
    </xf>
    <xf numFmtId="0" fontId="0" fillId="14" borderId="34" xfId="0" applyFill="1" applyBorder="1" applyAlignment="1">
      <alignment vertical="center" wrapText="1"/>
    </xf>
    <xf numFmtId="0" fontId="0" fillId="14" borderId="93" xfId="0" applyFill="1" applyBorder="1" applyAlignment="1">
      <alignment vertical="center" wrapText="1"/>
    </xf>
    <xf numFmtId="0" fontId="0" fillId="14" borderId="0" xfId="0" applyFill="1" applyAlignment="1">
      <alignment vertical="top" wrapText="1"/>
    </xf>
    <xf numFmtId="0" fontId="0" fillId="14" borderId="94" xfId="0" applyFill="1" applyBorder="1" applyAlignment="1">
      <alignment vertical="center" wrapText="1"/>
    </xf>
    <xf numFmtId="0" fontId="0" fillId="14" borderId="31" xfId="0" applyFill="1" applyBorder="1" applyAlignment="1">
      <alignment vertical="center" wrapText="1"/>
    </xf>
    <xf numFmtId="0" fontId="0" fillId="14" borderId="95" xfId="0" applyFill="1" applyBorder="1" applyAlignment="1">
      <alignment vertical="center" wrapText="1"/>
    </xf>
    <xf numFmtId="0" fontId="0" fillId="14" borderId="96" xfId="0" applyFill="1" applyBorder="1" applyAlignment="1">
      <alignment vertical="center" wrapText="1"/>
    </xf>
    <xf numFmtId="0" fontId="0" fillId="14" borderId="22" xfId="0" applyFill="1" applyBorder="1" applyAlignment="1">
      <alignment vertical="center" wrapText="1"/>
    </xf>
    <xf numFmtId="0" fontId="0" fillId="14" borderId="23" xfId="0" applyFill="1" applyBorder="1" applyAlignment="1">
      <alignment vertical="center" wrapText="1"/>
    </xf>
    <xf numFmtId="0" fontId="0" fillId="14" borderId="0" xfId="0" applyFill="1" applyAlignment="1">
      <alignment vertical="center" wrapText="1"/>
    </xf>
    <xf numFmtId="0" fontId="0" fillId="29" borderId="0" xfId="0" applyFill="1" applyAlignment="1">
      <alignment vertical="center" wrapText="1"/>
    </xf>
    <xf numFmtId="0" fontId="9" fillId="29" borderId="0" xfId="15" applyFill="1" applyBorder="1" applyAlignment="1" applyProtection="1">
      <alignment vertical="center" wrapText="1"/>
    </xf>
    <xf numFmtId="0" fontId="0" fillId="29" borderId="0" xfId="0" applyFill="1"/>
    <xf numFmtId="0" fontId="3" fillId="14" borderId="37" xfId="0" applyFont="1" applyFill="1" applyBorder="1" applyAlignment="1">
      <alignment horizontal="center" vertical="center" wrapText="1"/>
    </xf>
    <xf numFmtId="0" fontId="3" fillId="14" borderId="0" xfId="0" applyFont="1" applyFill="1" applyAlignment="1">
      <alignment horizontal="center" vertical="center" wrapText="1"/>
    </xf>
    <xf numFmtId="0" fontId="5" fillId="20" borderId="52" xfId="0" applyFont="1" applyFill="1" applyBorder="1" applyAlignment="1">
      <alignment horizontal="left" vertical="center"/>
    </xf>
    <xf numFmtId="0" fontId="5" fillId="20" borderId="50" xfId="0" applyFont="1" applyFill="1" applyBorder="1" applyAlignment="1">
      <alignment horizontal="left" vertical="center"/>
    </xf>
    <xf numFmtId="0" fontId="5" fillId="20" borderId="43" xfId="0" applyFont="1" applyFill="1" applyBorder="1" applyAlignment="1">
      <alignment horizontal="left" vertical="center"/>
    </xf>
    <xf numFmtId="0" fontId="5" fillId="20" borderId="53" xfId="0" applyFont="1" applyFill="1" applyBorder="1" applyAlignment="1">
      <alignment horizontal="left" vertical="center"/>
    </xf>
    <xf numFmtId="0" fontId="5" fillId="20" borderId="10" xfId="0" applyFont="1" applyFill="1" applyBorder="1" applyAlignment="1">
      <alignment horizontal="left" vertical="center"/>
    </xf>
    <xf numFmtId="0" fontId="5" fillId="20" borderId="46" xfId="0" applyFont="1" applyFill="1" applyBorder="1" applyAlignment="1">
      <alignment horizontal="left" vertical="center"/>
    </xf>
    <xf numFmtId="0" fontId="5" fillId="20" borderId="54" xfId="0" applyFont="1" applyFill="1" applyBorder="1" applyAlignment="1">
      <alignment horizontal="left" vertical="center"/>
    </xf>
    <xf numFmtId="0" fontId="5" fillId="20" borderId="51" xfId="0" applyFont="1" applyFill="1" applyBorder="1" applyAlignment="1">
      <alignment horizontal="left" vertical="center"/>
    </xf>
    <xf numFmtId="0" fontId="5" fillId="20" borderId="47" xfId="0" applyFont="1" applyFill="1" applyBorder="1" applyAlignment="1">
      <alignment horizontal="left" vertical="center"/>
    </xf>
    <xf numFmtId="0" fontId="57" fillId="14" borderId="0" xfId="0" applyFont="1" applyFill="1" applyAlignment="1">
      <alignment horizontal="justify" vertical="top" wrapText="1"/>
    </xf>
    <xf numFmtId="0" fontId="56" fillId="14" borderId="0" xfId="0" applyFont="1" applyFill="1" applyAlignment="1">
      <alignment horizontal="justify" vertical="top" wrapText="1"/>
    </xf>
    <xf numFmtId="0" fontId="59" fillId="14" borderId="0" xfId="0" applyFont="1" applyFill="1" applyAlignment="1">
      <alignment horizontal="left" vertical="top" wrapText="1" indent="2"/>
    </xf>
    <xf numFmtId="0" fontId="9" fillId="14" borderId="0" xfId="15" applyFill="1" applyAlignment="1" applyProtection="1">
      <alignment horizontal="left" vertical="top" wrapText="1"/>
    </xf>
    <xf numFmtId="0" fontId="9" fillId="14" borderId="0" xfId="15" applyFill="1" applyAlignment="1" applyProtection="1">
      <alignment vertical="top" wrapText="1"/>
    </xf>
    <xf numFmtId="0" fontId="60" fillId="14" borderId="0" xfId="0" applyFont="1" applyFill="1" applyAlignment="1">
      <alignment horizontal="justify" vertical="top" wrapText="1"/>
    </xf>
    <xf numFmtId="0" fontId="99" fillId="14" borderId="0" xfId="0" applyFont="1" applyFill="1" applyAlignment="1">
      <alignment horizontal="left" vertical="top" wrapText="1"/>
    </xf>
    <xf numFmtId="0" fontId="11" fillId="14" borderId="0" xfId="0" applyFont="1" applyFill="1" applyAlignment="1">
      <alignment vertical="top" wrapText="1"/>
    </xf>
    <xf numFmtId="0" fontId="5" fillId="18" borderId="48" xfId="0" applyFont="1" applyFill="1" applyBorder="1" applyAlignment="1">
      <alignment horizontal="center" vertical="top" wrapText="1"/>
    </xf>
    <xf numFmtId="0" fontId="0" fillId="0" borderId="57" xfId="0" applyBorder="1" applyAlignment="1">
      <alignment horizontal="center" vertical="top" wrapText="1"/>
    </xf>
    <xf numFmtId="0" fontId="0" fillId="0" borderId="45" xfId="0" applyBorder="1" applyAlignment="1">
      <alignment horizontal="center" vertical="top" wrapText="1"/>
    </xf>
    <xf numFmtId="0" fontId="0" fillId="0" borderId="55" xfId="0" applyBorder="1" applyAlignment="1">
      <alignment horizontal="center" vertical="top" wrapText="1"/>
    </xf>
    <xf numFmtId="0" fontId="0" fillId="0" borderId="49" xfId="0" applyBorder="1" applyAlignment="1">
      <alignment horizontal="center" vertical="top" wrapText="1"/>
    </xf>
    <xf numFmtId="0" fontId="0" fillId="0" borderId="58" xfId="0" applyBorder="1" applyAlignment="1">
      <alignment horizontal="center" vertical="top" wrapText="1"/>
    </xf>
    <xf numFmtId="0" fontId="9" fillId="18" borderId="75" xfId="15" applyFill="1" applyBorder="1" applyAlignment="1" applyProtection="1">
      <alignment horizontal="center" vertical="top" wrapText="1"/>
    </xf>
    <xf numFmtId="0" fontId="77" fillId="14" borderId="0" xfId="0" applyFont="1" applyFill="1" applyAlignment="1">
      <alignment horizontal="justify" vertical="top" wrapText="1"/>
    </xf>
    <xf numFmtId="0" fontId="9" fillId="39" borderId="97" xfId="15" applyFill="1" applyBorder="1" applyAlignment="1" applyProtection="1">
      <alignment horizontal="center" vertical="top" wrapText="1"/>
    </xf>
    <xf numFmtId="0" fontId="9" fillId="39" borderId="98" xfId="15" applyFill="1" applyBorder="1" applyAlignment="1" applyProtection="1">
      <alignment horizontal="center" vertical="top" wrapText="1"/>
    </xf>
    <xf numFmtId="0" fontId="9" fillId="18" borderId="81" xfId="15" applyFill="1" applyBorder="1" applyAlignment="1" applyProtection="1">
      <alignment horizontal="center" vertical="top" wrapText="1"/>
    </xf>
    <xf numFmtId="0" fontId="9" fillId="39" borderId="77" xfId="15" applyFill="1" applyBorder="1" applyAlignment="1" applyProtection="1">
      <alignment horizontal="center" vertical="top" wrapText="1"/>
    </xf>
    <xf numFmtId="0" fontId="9" fillId="39" borderId="99" xfId="15" applyFill="1" applyBorder="1" applyAlignment="1" applyProtection="1">
      <alignment horizontal="center" vertical="top" wrapText="1"/>
    </xf>
    <xf numFmtId="0" fontId="5" fillId="18" borderId="15" xfId="0" applyFont="1" applyFill="1" applyBorder="1" applyAlignment="1">
      <alignment horizontal="center"/>
    </xf>
    <xf numFmtId="0" fontId="5" fillId="39" borderId="16" xfId="0" applyFont="1" applyFill="1" applyBorder="1" applyAlignment="1">
      <alignment horizontal="center"/>
    </xf>
    <xf numFmtId="0" fontId="9" fillId="18" borderId="14" xfId="15" applyFill="1" applyBorder="1" applyAlignment="1" applyProtection="1">
      <alignment horizontal="center"/>
    </xf>
    <xf numFmtId="0" fontId="9" fillId="18" borderId="16" xfId="15" applyFill="1" applyBorder="1" applyAlignment="1" applyProtection="1">
      <alignment horizontal="center"/>
    </xf>
    <xf numFmtId="0" fontId="3" fillId="14" borderId="0" xfId="0" applyFont="1" applyFill="1" applyAlignment="1">
      <alignment vertical="top" wrapText="1"/>
    </xf>
    <xf numFmtId="0" fontId="9" fillId="0" borderId="0" xfId="15" applyAlignment="1" applyProtection="1"/>
    <xf numFmtId="0" fontId="9" fillId="18" borderId="10" xfId="15" applyFill="1" applyBorder="1" applyAlignment="1" applyProtection="1">
      <alignment horizontal="center" vertical="center"/>
    </xf>
    <xf numFmtId="0" fontId="5" fillId="39" borderId="14" xfId="0" applyFont="1" applyFill="1" applyBorder="1" applyAlignment="1">
      <alignment horizontal="center"/>
    </xf>
    <xf numFmtId="0" fontId="3" fillId="18" borderId="100" xfId="0" applyFont="1" applyFill="1" applyBorder="1" applyAlignment="1">
      <alignment horizontal="center" vertical="top" wrapText="1"/>
    </xf>
    <xf numFmtId="0" fontId="3" fillId="18" borderId="0" xfId="0" applyFont="1" applyFill="1" applyAlignment="1">
      <alignment horizontal="center" vertical="top" wrapText="1"/>
    </xf>
    <xf numFmtId="0" fontId="66" fillId="13" borderId="0" xfId="0" applyFont="1" applyFill="1" applyAlignment="1">
      <alignment horizontal="left" vertical="center" wrapText="1"/>
    </xf>
    <xf numFmtId="0" fontId="71" fillId="13" borderId="0" xfId="0" applyFont="1" applyFill="1" applyAlignment="1">
      <alignment horizontal="left" vertical="center" wrapText="1"/>
    </xf>
    <xf numFmtId="0" fontId="0" fillId="0" borderId="0" xfId="0" applyAlignment="1">
      <alignment vertical="center" wrapText="1"/>
    </xf>
    <xf numFmtId="0" fontId="3" fillId="18" borderId="0" xfId="0" applyFont="1" applyFill="1" applyAlignment="1">
      <alignment vertical="top" wrapText="1"/>
    </xf>
    <xf numFmtId="0" fontId="64" fillId="14" borderId="0" xfId="0" applyFont="1" applyFill="1" applyAlignment="1">
      <alignment vertical="top" wrapText="1"/>
    </xf>
    <xf numFmtId="0" fontId="56" fillId="14" borderId="0" xfId="0" applyFont="1" applyFill="1" applyAlignment="1">
      <alignment vertical="top" wrapText="1"/>
    </xf>
    <xf numFmtId="0" fontId="57" fillId="14" borderId="0" xfId="0" applyFont="1" applyFill="1" applyAlignment="1">
      <alignment vertical="top" wrapText="1"/>
    </xf>
    <xf numFmtId="0" fontId="61" fillId="14" borderId="0" xfId="0" applyFont="1" applyFill="1" applyAlignment="1">
      <alignment horizontal="left" vertical="top" wrapText="1"/>
    </xf>
    <xf numFmtId="0" fontId="60" fillId="14" borderId="0" xfId="15" applyFont="1" applyFill="1" applyAlignment="1" applyProtection="1"/>
    <xf numFmtId="0" fontId="57" fillId="14" borderId="0" xfId="0" applyFont="1" applyFill="1"/>
    <xf numFmtId="0" fontId="9" fillId="29" borderId="0" xfId="15" applyFill="1" applyAlignment="1" applyProtection="1"/>
    <xf numFmtId="0" fontId="9" fillId="29" borderId="0" xfId="15" applyFill="1" applyAlignment="1" applyProtection="1">
      <alignment horizontal="left"/>
    </xf>
    <xf numFmtId="0" fontId="62" fillId="14" borderId="0" xfId="0" applyFont="1" applyFill="1" applyAlignment="1">
      <alignment horizontal="left" vertical="top" wrapText="1"/>
    </xf>
    <xf numFmtId="0" fontId="42" fillId="14" borderId="9" xfId="0" applyFont="1" applyFill="1" applyBorder="1" applyAlignment="1">
      <alignment vertical="top" wrapText="1"/>
    </xf>
    <xf numFmtId="0" fontId="64" fillId="14" borderId="0" xfId="0" applyFont="1" applyFill="1" applyAlignment="1">
      <alignment horizontal="justify" vertical="top" wrapText="1"/>
    </xf>
    <xf numFmtId="0" fontId="32" fillId="14" borderId="0" xfId="0" applyFont="1" applyFill="1" applyAlignment="1">
      <alignment horizontal="left" vertical="top" wrapText="1"/>
    </xf>
    <xf numFmtId="0" fontId="5" fillId="29" borderId="0" xfId="0" applyFont="1" applyFill="1" applyAlignment="1">
      <alignment horizontal="left" vertical="top" wrapText="1"/>
    </xf>
    <xf numFmtId="0" fontId="63" fillId="14" borderId="0" xfId="0" applyFont="1" applyFill="1" applyAlignment="1">
      <alignment horizontal="justify" vertical="top" wrapText="1"/>
    </xf>
    <xf numFmtId="164" fontId="0" fillId="26" borderId="10" xfId="0" applyNumberFormat="1" applyFill="1" applyBorder="1" applyAlignment="1" applyProtection="1">
      <alignment vertical="top" wrapText="1"/>
      <protection locked="0"/>
    </xf>
    <xf numFmtId="0" fontId="64" fillId="14" borderId="10" xfId="0" applyFont="1" applyFill="1" applyBorder="1" applyAlignment="1" applyProtection="1">
      <alignment vertical="top" wrapText="1"/>
      <protection locked="0"/>
    </xf>
    <xf numFmtId="164" fontId="0" fillId="20" borderId="10" xfId="0" applyNumberFormat="1" applyFill="1" applyBorder="1" applyAlignment="1">
      <alignment vertical="top" wrapText="1"/>
    </xf>
    <xf numFmtId="0" fontId="64" fillId="14" borderId="10" xfId="0" applyFont="1" applyFill="1" applyBorder="1" applyAlignment="1">
      <alignment vertical="top" wrapText="1"/>
    </xf>
    <xf numFmtId="0" fontId="0" fillId="40" borderId="10" xfId="0" applyFill="1" applyBorder="1" applyAlignment="1">
      <alignment vertical="top" wrapText="1"/>
    </xf>
    <xf numFmtId="0" fontId="0" fillId="18" borderId="10" xfId="0" applyFill="1" applyBorder="1" applyAlignment="1">
      <alignment vertical="top" wrapText="1"/>
    </xf>
    <xf numFmtId="0" fontId="0" fillId="24" borderId="10" xfId="0" applyFill="1" applyBorder="1" applyAlignment="1" applyProtection="1">
      <alignment vertical="top" wrapText="1"/>
      <protection locked="0"/>
    </xf>
    <xf numFmtId="0" fontId="0" fillId="27" borderId="10" xfId="0" applyFill="1" applyBorder="1" applyAlignment="1">
      <alignment vertical="top" wrapText="1"/>
    </xf>
    <xf numFmtId="0" fontId="5" fillId="25" borderId="14" xfId="0" applyFont="1" applyFill="1" applyBorder="1" applyAlignment="1">
      <alignment horizontal="left" vertical="center" wrapText="1" indent="1"/>
    </xf>
    <xf numFmtId="0" fontId="5" fillId="25" borderId="15" xfId="0" applyFont="1" applyFill="1" applyBorder="1" applyAlignment="1">
      <alignment horizontal="left" vertical="center" wrapText="1" indent="1"/>
    </xf>
    <xf numFmtId="0" fontId="64" fillId="14" borderId="16" xfId="0" applyFont="1" applyFill="1" applyBorder="1" applyAlignment="1">
      <alignment horizontal="left" vertical="center" wrapText="1" indent="1"/>
    </xf>
    <xf numFmtId="0" fontId="63" fillId="14" borderId="0" xfId="0" applyFont="1" applyFill="1" applyAlignment="1">
      <alignment horizontal="left" vertical="top" wrapText="1"/>
    </xf>
    <xf numFmtId="0" fontId="64" fillId="14" borderId="0" xfId="0" applyFont="1" applyFill="1" applyAlignment="1">
      <alignment horizontal="left" vertical="top" wrapText="1"/>
    </xf>
    <xf numFmtId="0" fontId="63" fillId="14" borderId="36" xfId="0" applyFont="1" applyFill="1" applyBorder="1" applyAlignment="1">
      <alignment horizontal="justify" vertical="top" wrapText="1"/>
    </xf>
    <xf numFmtId="0" fontId="64" fillId="14" borderId="36" xfId="0" applyFont="1" applyFill="1" applyBorder="1" applyAlignment="1">
      <alignment horizontal="justify" vertical="top" wrapText="1"/>
    </xf>
    <xf numFmtId="0" fontId="73" fillId="14" borderId="0" xfId="0" applyFont="1" applyFill="1" applyAlignment="1">
      <alignment horizontal="justify" vertical="top" wrapText="1"/>
    </xf>
    <xf numFmtId="0" fontId="5" fillId="14" borderId="0" xfId="0" applyFont="1" applyFill="1" applyAlignment="1">
      <alignment horizontal="justify" vertical="top" wrapText="1"/>
    </xf>
    <xf numFmtId="49" fontId="3" fillId="41" borderId="86" xfId="0" applyNumberFormat="1" applyFont="1" applyFill="1" applyBorder="1" applyAlignment="1" applyProtection="1">
      <alignment horizontal="left" vertical="top" wrapText="1"/>
      <protection locked="0"/>
    </xf>
    <xf numFmtId="49" fontId="3" fillId="41" borderId="40" xfId="0" applyNumberFormat="1" applyFont="1" applyFill="1" applyBorder="1" applyAlignment="1" applyProtection="1">
      <alignment horizontal="left" vertical="top" wrapText="1"/>
      <protection locked="0"/>
    </xf>
    <xf numFmtId="49" fontId="3" fillId="41" borderId="67" xfId="0" applyNumberFormat="1" applyFont="1" applyFill="1" applyBorder="1" applyAlignment="1" applyProtection="1">
      <alignment horizontal="left" vertical="top" wrapText="1"/>
      <protection locked="0"/>
    </xf>
    <xf numFmtId="0" fontId="6" fillId="14" borderId="0" xfId="0" applyFont="1" applyFill="1" applyAlignment="1">
      <alignment horizontal="left" vertical="center" wrapText="1"/>
    </xf>
    <xf numFmtId="0" fontId="44" fillId="14" borderId="45" xfId="0" applyFont="1" applyFill="1" applyBorder="1" applyAlignment="1">
      <alignment horizontal="center"/>
    </xf>
    <xf numFmtId="0" fontId="3" fillId="14" borderId="41" xfId="0" applyFont="1" applyFill="1" applyBorder="1" applyAlignment="1">
      <alignment horizontal="left"/>
    </xf>
    <xf numFmtId="0" fontId="3" fillId="14" borderId="59" xfId="0" applyFont="1" applyFill="1" applyBorder="1" applyAlignment="1">
      <alignment horizontal="left"/>
    </xf>
    <xf numFmtId="0" fontId="5" fillId="14" borderId="0" xfId="0" applyFont="1" applyFill="1" applyAlignment="1">
      <alignment horizontal="left" vertical="top" wrapText="1"/>
    </xf>
    <xf numFmtId="0" fontId="3" fillId="14" borderId="40" xfId="0" applyFont="1" applyFill="1" applyBorder="1" applyAlignment="1">
      <alignment horizontal="left"/>
    </xf>
    <xf numFmtId="0" fontId="3" fillId="14" borderId="67" xfId="0" applyFont="1" applyFill="1" applyBorder="1" applyAlignment="1">
      <alignment horizontal="left"/>
    </xf>
    <xf numFmtId="0" fontId="53" fillId="14" borderId="0" xfId="0" applyFont="1" applyFill="1" applyAlignment="1">
      <alignment horizontal="left" vertical="center" wrapText="1"/>
    </xf>
    <xf numFmtId="0" fontId="3" fillId="14" borderId="40" xfId="0" applyFont="1" applyFill="1" applyBorder="1" applyAlignment="1">
      <alignment horizontal="left" wrapText="1"/>
    </xf>
    <xf numFmtId="0" fontId="3" fillId="14" borderId="67" xfId="0" applyFont="1" applyFill="1" applyBorder="1" applyAlignment="1">
      <alignment horizontal="left" wrapText="1"/>
    </xf>
    <xf numFmtId="0" fontId="53" fillId="14" borderId="0" xfId="0" applyFont="1" applyFill="1" applyAlignment="1">
      <alignment horizontal="left" vertical="top" wrapText="1"/>
    </xf>
    <xf numFmtId="0" fontId="53" fillId="14" borderId="0" xfId="0" quotePrefix="1" applyFont="1" applyFill="1" applyAlignment="1">
      <alignment horizontal="left" vertical="top" wrapText="1"/>
    </xf>
    <xf numFmtId="49" fontId="3" fillId="24" borderId="101" xfId="0" applyNumberFormat="1" applyFont="1" applyFill="1" applyBorder="1" applyAlignment="1" applyProtection="1">
      <alignment horizontal="left" vertical="top" wrapText="1"/>
      <protection locked="0"/>
    </xf>
    <xf numFmtId="49" fontId="3" fillId="24" borderId="102" xfId="0" applyNumberFormat="1" applyFont="1" applyFill="1" applyBorder="1" applyAlignment="1" applyProtection="1">
      <alignment horizontal="left" vertical="top" wrapText="1"/>
      <protection locked="0"/>
    </xf>
    <xf numFmtId="49" fontId="3" fillId="24" borderId="103" xfId="0" applyNumberFormat="1" applyFont="1" applyFill="1" applyBorder="1" applyAlignment="1" applyProtection="1">
      <alignment horizontal="left" vertical="top" wrapText="1"/>
      <protection locked="0"/>
    </xf>
    <xf numFmtId="49" fontId="3" fillId="41" borderId="101" xfId="0" applyNumberFormat="1" applyFont="1" applyFill="1" applyBorder="1" applyAlignment="1" applyProtection="1">
      <alignment horizontal="left" vertical="top" wrapText="1"/>
      <protection locked="0"/>
    </xf>
    <xf numFmtId="49" fontId="3" fillId="41" borderId="102" xfId="0" applyNumberFormat="1" applyFont="1" applyFill="1" applyBorder="1" applyAlignment="1" applyProtection="1">
      <alignment horizontal="left" vertical="top" wrapText="1"/>
      <protection locked="0"/>
    </xf>
    <xf numFmtId="49" fontId="3" fillId="41" borderId="103" xfId="0" applyNumberFormat="1" applyFont="1" applyFill="1" applyBorder="1" applyAlignment="1" applyProtection="1">
      <alignment horizontal="left" vertical="top" wrapText="1"/>
      <protection locked="0"/>
    </xf>
    <xf numFmtId="0" fontId="3" fillId="14" borderId="40" xfId="0" applyFont="1" applyFill="1" applyBorder="1" applyAlignment="1">
      <alignment horizontal="left" vertical="top" wrapText="1"/>
    </xf>
    <xf numFmtId="0" fontId="3" fillId="14" borderId="67" xfId="0" applyFont="1" applyFill="1" applyBorder="1" applyAlignment="1">
      <alignment horizontal="left" vertical="top" wrapText="1"/>
    </xf>
    <xf numFmtId="0" fontId="36" fillId="18" borderId="0" xfId="0" applyFont="1" applyFill="1" applyAlignment="1">
      <alignment horizontal="left" vertical="top" wrapText="1"/>
    </xf>
    <xf numFmtId="0" fontId="64" fillId="14" borderId="28" xfId="0" applyFont="1" applyFill="1" applyBorder="1"/>
    <xf numFmtId="0" fontId="36" fillId="24" borderId="21" xfId="0" applyFont="1" applyFill="1" applyBorder="1" applyAlignment="1" applyProtection="1">
      <alignment horizontal="left" vertical="top" wrapText="1"/>
      <protection locked="0"/>
    </xf>
    <xf numFmtId="0" fontId="36" fillId="24" borderId="22" xfId="0" applyFont="1" applyFill="1" applyBorder="1" applyAlignment="1" applyProtection="1">
      <alignment horizontal="left" vertical="top" wrapText="1"/>
      <protection locked="0"/>
    </xf>
    <xf numFmtId="0" fontId="36" fillId="24" borderId="23" xfId="0" applyFont="1" applyFill="1" applyBorder="1" applyAlignment="1" applyProtection="1">
      <alignment horizontal="left" vertical="top" wrapText="1"/>
      <protection locked="0"/>
    </xf>
    <xf numFmtId="49" fontId="3" fillId="24" borderId="21" xfId="0" applyNumberFormat="1" applyFont="1" applyFill="1" applyBorder="1" applyAlignment="1" applyProtection="1">
      <alignment horizontal="left" vertical="top"/>
      <protection locked="0"/>
    </xf>
    <xf numFmtId="49" fontId="3" fillId="24" borderId="22" xfId="0" applyNumberFormat="1" applyFont="1" applyFill="1" applyBorder="1" applyAlignment="1" applyProtection="1">
      <alignment horizontal="left" vertical="top"/>
      <protection locked="0"/>
    </xf>
    <xf numFmtId="49" fontId="3" fillId="24" borderId="23" xfId="0" applyNumberFormat="1" applyFont="1" applyFill="1" applyBorder="1" applyAlignment="1" applyProtection="1">
      <alignment horizontal="left" vertical="top"/>
      <protection locked="0"/>
    </xf>
    <xf numFmtId="0" fontId="9" fillId="18" borderId="21" xfId="15" applyFill="1" applyBorder="1" applyAlignment="1" applyProtection="1">
      <alignment horizontal="center" vertical="center"/>
    </xf>
    <xf numFmtId="0" fontId="9" fillId="18" borderId="22" xfId="15" applyFill="1" applyBorder="1" applyAlignment="1" applyProtection="1">
      <alignment horizontal="center" vertical="center"/>
    </xf>
    <xf numFmtId="0" fontId="9" fillId="18" borderId="23" xfId="15" applyFill="1" applyBorder="1" applyAlignment="1" applyProtection="1">
      <alignment horizontal="center" vertical="center"/>
    </xf>
    <xf numFmtId="0" fontId="9" fillId="18" borderId="104" xfId="15" applyFill="1" applyBorder="1" applyAlignment="1" applyProtection="1">
      <alignment horizontal="center" vertical="top" wrapText="1"/>
    </xf>
    <xf numFmtId="0" fontId="9" fillId="18" borderId="105" xfId="15" applyFill="1" applyBorder="1" applyAlignment="1" applyProtection="1">
      <alignment horizontal="center" vertical="top" wrapText="1"/>
    </xf>
    <xf numFmtId="49" fontId="3" fillId="24" borderId="106" xfId="0" applyNumberFormat="1" applyFont="1" applyFill="1" applyBorder="1" applyAlignment="1" applyProtection="1">
      <alignment horizontal="left" vertical="top" wrapText="1"/>
      <protection locked="0"/>
    </xf>
    <xf numFmtId="49" fontId="3" fillId="24" borderId="107" xfId="0" applyNumberFormat="1" applyFont="1" applyFill="1" applyBorder="1" applyAlignment="1" applyProtection="1">
      <alignment horizontal="left" vertical="top" wrapText="1"/>
      <protection locked="0"/>
    </xf>
    <xf numFmtId="49" fontId="3" fillId="24" borderId="98" xfId="0" applyNumberFormat="1" applyFont="1" applyFill="1" applyBorder="1" applyAlignment="1" applyProtection="1">
      <alignment horizontal="left" vertical="top" wrapText="1"/>
      <protection locked="0"/>
    </xf>
    <xf numFmtId="0" fontId="11" fillId="14" borderId="0" xfId="0" applyFont="1" applyFill="1" applyAlignment="1">
      <alignment horizontal="left" vertical="center" wrapText="1"/>
    </xf>
    <xf numFmtId="0" fontId="4" fillId="16" borderId="0" xfId="0" applyFont="1" applyFill="1" applyAlignment="1">
      <alignment horizontal="left" vertical="center"/>
    </xf>
    <xf numFmtId="49" fontId="3" fillId="41" borderId="106" xfId="0" applyNumberFormat="1" applyFont="1" applyFill="1" applyBorder="1" applyAlignment="1" applyProtection="1">
      <alignment horizontal="left" vertical="top" wrapText="1"/>
      <protection locked="0"/>
    </xf>
    <xf numFmtId="49" fontId="3" fillId="41" borderId="107" xfId="0" applyNumberFormat="1" applyFont="1" applyFill="1" applyBorder="1" applyAlignment="1" applyProtection="1">
      <alignment horizontal="left" vertical="top" wrapText="1"/>
      <protection locked="0"/>
    </xf>
    <xf numFmtId="49" fontId="3" fillId="41" borderId="98" xfId="0" applyNumberFormat="1" applyFont="1" applyFill="1" applyBorder="1" applyAlignment="1" applyProtection="1">
      <alignment horizontal="left" vertical="top" wrapText="1"/>
      <protection locked="0"/>
    </xf>
    <xf numFmtId="0" fontId="44" fillId="14" borderId="0" xfId="0" applyFont="1" applyFill="1" applyAlignment="1">
      <alignment horizontal="left" vertical="center" wrapText="1"/>
    </xf>
    <xf numFmtId="0" fontId="106" fillId="14" borderId="0" xfId="0" quotePrefix="1" applyFont="1" applyFill="1" applyAlignment="1">
      <alignment horizontal="left" vertical="top" wrapText="1"/>
    </xf>
    <xf numFmtId="49" fontId="3" fillId="24" borderId="86" xfId="0" applyNumberFormat="1" applyFont="1" applyFill="1" applyBorder="1" applyAlignment="1" applyProtection="1">
      <alignment horizontal="left" vertical="top" wrapText="1"/>
      <protection locked="0"/>
    </xf>
    <xf numFmtId="49" fontId="3" fillId="24" borderId="40" xfId="0" applyNumberFormat="1" applyFont="1" applyFill="1" applyBorder="1" applyAlignment="1" applyProtection="1">
      <alignment horizontal="left" vertical="top" wrapText="1"/>
      <protection locked="0"/>
    </xf>
    <xf numFmtId="49" fontId="3" fillId="24" borderId="67" xfId="0" applyNumberFormat="1" applyFont="1" applyFill="1" applyBorder="1" applyAlignment="1" applyProtection="1">
      <alignment horizontal="left" vertical="top" wrapText="1"/>
      <protection locked="0"/>
    </xf>
    <xf numFmtId="0" fontId="9" fillId="18" borderId="107" xfId="15" applyFill="1" applyBorder="1" applyAlignment="1" applyProtection="1">
      <alignment horizontal="center" vertical="top" wrapText="1"/>
    </xf>
    <xf numFmtId="0" fontId="9" fillId="18" borderId="80" xfId="15" applyFill="1" applyBorder="1" applyAlignment="1" applyProtection="1">
      <alignment horizontal="center" vertical="top" wrapText="1"/>
    </xf>
    <xf numFmtId="0" fontId="9" fillId="18" borderId="108" xfId="15" applyFill="1" applyBorder="1" applyAlignment="1" applyProtection="1">
      <alignment horizontal="center" vertical="top" wrapText="1"/>
    </xf>
    <xf numFmtId="0" fontId="9" fillId="18" borderId="109" xfId="15" applyFill="1" applyBorder="1" applyAlignment="1" applyProtection="1">
      <alignment horizontal="center" vertical="top" wrapText="1"/>
    </xf>
    <xf numFmtId="0" fontId="5" fillId="18" borderId="48" xfId="0" applyFont="1" applyFill="1" applyBorder="1" applyAlignment="1">
      <alignment horizontal="center" vertical="center" wrapText="1"/>
    </xf>
    <xf numFmtId="0" fontId="5" fillId="18" borderId="37" xfId="0" applyFont="1" applyFill="1" applyBorder="1" applyAlignment="1">
      <alignment horizontal="center" vertical="center" wrapText="1"/>
    </xf>
    <xf numFmtId="0" fontId="5" fillId="18" borderId="57" xfId="0" applyFont="1" applyFill="1" applyBorder="1" applyAlignment="1">
      <alignment horizontal="center" vertical="center" wrapText="1"/>
    </xf>
    <xf numFmtId="0" fontId="5" fillId="18" borderId="45" xfId="0" applyFont="1" applyFill="1" applyBorder="1" applyAlignment="1">
      <alignment horizontal="center" vertical="center" wrapText="1"/>
    </xf>
    <xf numFmtId="0" fontId="5" fillId="18" borderId="0" xfId="0" applyFont="1" applyFill="1" applyAlignment="1">
      <alignment horizontal="center" vertical="center" wrapText="1"/>
    </xf>
    <xf numFmtId="0" fontId="5" fillId="18" borderId="55" xfId="0" applyFont="1" applyFill="1" applyBorder="1" applyAlignment="1">
      <alignment horizontal="center" vertical="center" wrapText="1"/>
    </xf>
    <xf numFmtId="0" fontId="3" fillId="14" borderId="40" xfId="0" applyFont="1" applyFill="1" applyBorder="1" applyAlignment="1">
      <alignment horizontal="left" vertical="center"/>
    </xf>
    <xf numFmtId="0" fontId="3" fillId="20" borderId="86" xfId="0" applyFont="1" applyFill="1" applyBorder="1" applyAlignment="1">
      <alignment horizontal="left" vertical="center" shrinkToFit="1"/>
    </xf>
    <xf numFmtId="0" fontId="3" fillId="20" borderId="40" xfId="0" applyFont="1" applyFill="1" applyBorder="1" applyAlignment="1">
      <alignment horizontal="left" vertical="center" shrinkToFit="1"/>
    </xf>
    <xf numFmtId="0" fontId="3" fillId="20" borderId="81" xfId="0" applyFont="1" applyFill="1" applyBorder="1" applyAlignment="1">
      <alignment horizontal="left" vertical="center" shrinkToFit="1"/>
    </xf>
    <xf numFmtId="0" fontId="7" fillId="32" borderId="21" xfId="0" applyFont="1" applyFill="1" applyBorder="1" applyAlignment="1" applyProtection="1">
      <alignment horizontal="left" vertical="center"/>
      <protection locked="0"/>
    </xf>
    <xf numFmtId="0" fontId="7" fillId="32" borderId="22" xfId="0" applyFont="1" applyFill="1" applyBorder="1" applyAlignment="1" applyProtection="1">
      <alignment horizontal="left" vertical="center"/>
      <protection locked="0"/>
    </xf>
    <xf numFmtId="0" fontId="7" fillId="32" borderId="23" xfId="0" applyFont="1" applyFill="1" applyBorder="1" applyAlignment="1" applyProtection="1">
      <alignment horizontal="left" vertical="center"/>
      <protection locked="0"/>
    </xf>
    <xf numFmtId="0" fontId="6" fillId="14" borderId="41" xfId="0" applyFont="1" applyFill="1" applyBorder="1" applyAlignment="1">
      <alignment horizontal="left" vertical="top" wrapText="1"/>
    </xf>
    <xf numFmtId="0" fontId="53" fillId="14" borderId="41" xfId="0" quotePrefix="1" applyFont="1" applyFill="1" applyBorder="1" applyAlignment="1">
      <alignment horizontal="right" vertical="top" wrapText="1"/>
    </xf>
    <xf numFmtId="0" fontId="53" fillId="14" borderId="0" xfId="0" quotePrefix="1" applyFont="1" applyFill="1" applyAlignment="1">
      <alignment horizontal="right" vertical="top" wrapText="1"/>
    </xf>
    <xf numFmtId="0" fontId="53" fillId="14" borderId="68" xfId="0" quotePrefix="1" applyFont="1" applyFill="1" applyBorder="1" applyAlignment="1">
      <alignment horizontal="right" vertical="top" wrapText="1"/>
    </xf>
    <xf numFmtId="0" fontId="6" fillId="14" borderId="0" xfId="0" applyFont="1" applyFill="1" applyAlignment="1">
      <alignment horizontal="left" vertical="top" wrapText="1"/>
    </xf>
    <xf numFmtId="0" fontId="6" fillId="14" borderId="68" xfId="0" applyFont="1" applyFill="1" applyBorder="1" applyAlignment="1">
      <alignment horizontal="left" vertical="top" wrapText="1"/>
    </xf>
    <xf numFmtId="0" fontId="8" fillId="14" borderId="21" xfId="0" applyFont="1" applyFill="1" applyBorder="1" applyAlignment="1">
      <alignment horizontal="left"/>
    </xf>
    <xf numFmtId="0" fontId="8" fillId="14" borderId="22" xfId="0" applyFont="1" applyFill="1" applyBorder="1" applyAlignment="1">
      <alignment horizontal="left"/>
    </xf>
    <xf numFmtId="0" fontId="8" fillId="14" borderId="23" xfId="0" applyFont="1" applyFill="1" applyBorder="1" applyAlignment="1">
      <alignment horizontal="left"/>
    </xf>
    <xf numFmtId="0" fontId="8" fillId="14" borderId="10" xfId="0" applyFont="1" applyFill="1" applyBorder="1" applyAlignment="1">
      <alignment horizontal="left"/>
    </xf>
    <xf numFmtId="1" fontId="7" fillId="24" borderId="21" xfId="0" applyNumberFormat="1" applyFont="1" applyFill="1" applyBorder="1" applyAlignment="1" applyProtection="1">
      <alignment horizontal="center" vertical="center" wrapText="1"/>
      <protection locked="0"/>
    </xf>
    <xf numFmtId="1" fontId="7" fillId="24" borderId="23" xfId="0" applyNumberFormat="1" applyFont="1" applyFill="1" applyBorder="1" applyAlignment="1" applyProtection="1">
      <alignment horizontal="center" vertical="center" wrapText="1"/>
      <protection locked="0"/>
    </xf>
    <xf numFmtId="0" fontId="8" fillId="14" borderId="10" xfId="0" applyFont="1" applyFill="1" applyBorder="1" applyAlignment="1">
      <alignment horizontal="center"/>
    </xf>
    <xf numFmtId="0" fontId="5" fillId="20" borderId="21" xfId="0" applyFont="1" applyFill="1" applyBorder="1" applyAlignment="1">
      <alignment horizontal="center" vertical="center"/>
    </xf>
    <xf numFmtId="0" fontId="5" fillId="20" borderId="22" xfId="0" applyFont="1" applyFill="1" applyBorder="1" applyAlignment="1">
      <alignment horizontal="center" vertical="center"/>
    </xf>
    <xf numFmtId="0" fontId="5" fillId="20" borderId="23" xfId="0" applyFont="1" applyFill="1" applyBorder="1" applyAlignment="1">
      <alignment horizontal="center" vertical="center"/>
    </xf>
    <xf numFmtId="0" fontId="58" fillId="18" borderId="10" xfId="0" applyFont="1" applyFill="1" applyBorder="1" applyAlignment="1">
      <alignment horizontal="left"/>
    </xf>
    <xf numFmtId="0" fontId="6" fillId="14" borderId="40" xfId="0" applyFont="1" applyFill="1" applyBorder="1" applyAlignment="1">
      <alignment horizontal="left" vertical="top" wrapText="1"/>
    </xf>
    <xf numFmtId="0" fontId="53" fillId="14" borderId="68" xfId="0" applyFont="1" applyFill="1" applyBorder="1" applyAlignment="1">
      <alignment horizontal="left" vertical="top" wrapText="1"/>
    </xf>
    <xf numFmtId="0" fontId="5" fillId="18" borderId="49" xfId="0" applyFont="1" applyFill="1" applyBorder="1" applyAlignment="1">
      <alignment horizontal="center" vertical="center" wrapText="1"/>
    </xf>
    <xf numFmtId="0" fontId="5" fillId="18" borderId="36" xfId="0" applyFont="1" applyFill="1" applyBorder="1" applyAlignment="1">
      <alignment horizontal="center" vertical="center" wrapText="1"/>
    </xf>
    <xf numFmtId="0" fontId="5" fillId="18" borderId="58" xfId="0" applyFont="1" applyFill="1" applyBorder="1" applyAlignment="1">
      <alignment horizontal="center" vertical="center" wrapText="1"/>
    </xf>
    <xf numFmtId="0" fontId="44" fillId="14" borderId="28" xfId="0" applyFont="1" applyFill="1" applyBorder="1" applyAlignment="1">
      <alignment horizontal="left" vertical="center" wrapText="1"/>
    </xf>
    <xf numFmtId="0" fontId="0" fillId="24" borderId="27" xfId="0" applyFill="1" applyBorder="1" applyAlignment="1" applyProtection="1">
      <alignment horizontal="left" vertical="top" wrapText="1"/>
      <protection locked="0"/>
    </xf>
    <xf numFmtId="0" fontId="0" fillId="24" borderId="0" xfId="0" applyFill="1" applyAlignment="1" applyProtection="1">
      <alignment horizontal="left" vertical="top" wrapText="1"/>
      <protection locked="0"/>
    </xf>
    <xf numFmtId="0" fontId="0" fillId="24" borderId="28" xfId="0" applyFill="1" applyBorder="1" applyAlignment="1" applyProtection="1">
      <alignment horizontal="left" vertical="top" wrapText="1"/>
      <protection locked="0"/>
    </xf>
    <xf numFmtId="0" fontId="3" fillId="14" borderId="67" xfId="0" applyFont="1" applyFill="1" applyBorder="1" applyAlignment="1">
      <alignment horizontal="left" vertical="center"/>
    </xf>
    <xf numFmtId="0" fontId="3" fillId="24" borderId="24" xfId="0" applyFont="1" applyFill="1" applyBorder="1" applyAlignment="1" applyProtection="1">
      <alignment horizontal="left" vertical="top" wrapText="1"/>
      <protection locked="0"/>
    </xf>
    <xf numFmtId="0" fontId="0" fillId="24" borderId="100" xfId="0" applyFill="1" applyBorder="1" applyAlignment="1" applyProtection="1">
      <alignment horizontal="left" vertical="top" wrapText="1"/>
      <protection locked="0"/>
    </xf>
    <xf numFmtId="0" fontId="0" fillId="24" borderId="25" xfId="0" applyFill="1" applyBorder="1" applyAlignment="1" applyProtection="1">
      <alignment horizontal="left" vertical="top" wrapText="1"/>
      <protection locked="0"/>
    </xf>
    <xf numFmtId="0" fontId="3" fillId="14" borderId="0" xfId="0" applyFont="1" applyFill="1" applyAlignment="1">
      <alignment vertical="center" wrapText="1"/>
    </xf>
    <xf numFmtId="0" fontId="0" fillId="24" borderId="21" xfId="0" applyFill="1" applyBorder="1" applyAlignment="1" applyProtection="1">
      <alignment horizontal="left" vertical="top" wrapText="1"/>
      <protection locked="0"/>
    </xf>
    <xf numFmtId="0" fontId="0" fillId="24" borderId="22" xfId="0" applyFill="1" applyBorder="1" applyAlignment="1" applyProtection="1">
      <alignment horizontal="left" vertical="top" wrapText="1"/>
      <protection locked="0"/>
    </xf>
    <xf numFmtId="0" fontId="0" fillId="24" borderId="23" xfId="0" applyFill="1" applyBorder="1" applyAlignment="1" applyProtection="1">
      <alignment horizontal="left" vertical="top" wrapText="1"/>
      <protection locked="0"/>
    </xf>
    <xf numFmtId="0" fontId="0" fillId="24" borderId="29" xfId="0" applyFill="1" applyBorder="1" applyAlignment="1" applyProtection="1">
      <alignment horizontal="left" vertical="top" wrapText="1"/>
      <protection locked="0"/>
    </xf>
    <xf numFmtId="0" fontId="0" fillId="24" borderId="9" xfId="0" applyFill="1" applyBorder="1" applyAlignment="1" applyProtection="1">
      <alignment horizontal="left" vertical="top" wrapText="1"/>
      <protection locked="0"/>
    </xf>
    <xf numFmtId="0" fontId="0" fillId="24" borderId="30" xfId="0" applyFill="1" applyBorder="1" applyAlignment="1" applyProtection="1">
      <alignment horizontal="left" vertical="top" wrapText="1"/>
      <protection locked="0"/>
    </xf>
    <xf numFmtId="0" fontId="3" fillId="24" borderId="21" xfId="0" applyFont="1" applyFill="1" applyBorder="1" applyAlignment="1" applyProtection="1">
      <alignment horizontal="left" vertical="top" wrapText="1"/>
      <protection locked="0"/>
    </xf>
    <xf numFmtId="0" fontId="28" fillId="20" borderId="14" xfId="0" applyFont="1" applyFill="1" applyBorder="1" applyAlignment="1">
      <alignment horizontal="center" vertical="center"/>
    </xf>
    <xf numFmtId="0" fontId="28" fillId="20" borderId="15" xfId="0" applyFont="1" applyFill="1" applyBorder="1" applyAlignment="1">
      <alignment horizontal="center" vertical="center"/>
    </xf>
    <xf numFmtId="0" fontId="28" fillId="20" borderId="16" xfId="0" applyFont="1" applyFill="1" applyBorder="1" applyAlignment="1">
      <alignment horizontal="center" vertical="center"/>
    </xf>
    <xf numFmtId="0" fontId="6" fillId="14" borderId="0" xfId="0" quotePrefix="1" applyFont="1" applyFill="1" applyAlignment="1">
      <alignment horizontal="left" vertical="top" wrapText="1"/>
    </xf>
    <xf numFmtId="0" fontId="9" fillId="39" borderId="75" xfId="15" applyFill="1" applyBorder="1" applyAlignment="1" applyProtection="1">
      <alignment horizontal="center" vertical="top" wrapText="1"/>
    </xf>
    <xf numFmtId="0" fontId="5" fillId="39" borderId="48" xfId="0" applyFont="1" applyFill="1" applyBorder="1" applyAlignment="1">
      <alignment horizontal="center" vertical="center" wrapText="1"/>
    </xf>
    <xf numFmtId="0" fontId="3" fillId="39" borderId="37" xfId="0" applyFont="1" applyFill="1" applyBorder="1" applyAlignment="1">
      <alignment horizontal="center" vertical="center" wrapText="1"/>
    </xf>
    <xf numFmtId="0" fontId="3" fillId="39" borderId="57" xfId="0" applyFont="1" applyFill="1" applyBorder="1" applyAlignment="1">
      <alignment horizontal="center" vertical="center" wrapText="1"/>
    </xf>
    <xf numFmtId="0" fontId="0" fillId="39" borderId="45" xfId="0" applyFill="1" applyBorder="1" applyAlignment="1">
      <alignment horizontal="center" vertical="center" wrapText="1"/>
    </xf>
    <xf numFmtId="0" fontId="0" fillId="39" borderId="0" xfId="0" applyFill="1" applyAlignment="1">
      <alignment horizontal="center" vertical="center" wrapText="1"/>
    </xf>
    <xf numFmtId="0" fontId="0" fillId="39" borderId="55" xfId="0" applyFill="1" applyBorder="1" applyAlignment="1">
      <alignment horizontal="center" vertical="center" wrapText="1"/>
    </xf>
    <xf numFmtId="0" fontId="0" fillId="39" borderId="49" xfId="0" applyFill="1" applyBorder="1" applyAlignment="1">
      <alignment horizontal="center" vertical="center" wrapText="1"/>
    </xf>
    <xf numFmtId="0" fontId="0" fillId="39" borderId="36" xfId="0" applyFill="1" applyBorder="1" applyAlignment="1">
      <alignment horizontal="center" vertical="center" wrapText="1"/>
    </xf>
    <xf numFmtId="0" fontId="0" fillId="39" borderId="58" xfId="0" applyFill="1" applyBorder="1" applyAlignment="1">
      <alignment horizontal="center" vertical="center" wrapText="1"/>
    </xf>
    <xf numFmtId="0" fontId="9" fillId="39" borderId="14" xfId="15" applyFill="1" applyBorder="1" applyAlignment="1" applyProtection="1">
      <alignment horizontal="center"/>
    </xf>
    <xf numFmtId="0" fontId="9" fillId="39" borderId="16" xfId="15" applyFill="1" applyBorder="1" applyAlignment="1" applyProtection="1">
      <alignment horizontal="center"/>
    </xf>
    <xf numFmtId="0" fontId="3" fillId="32" borderId="21" xfId="0" applyFont="1" applyFill="1" applyBorder="1" applyAlignment="1" applyProtection="1">
      <alignment horizontal="left" vertical="center" shrinkToFit="1"/>
      <protection locked="0"/>
    </xf>
    <xf numFmtId="0" fontId="3" fillId="32" borderId="23" xfId="0" applyFont="1" applyFill="1" applyBorder="1" applyAlignment="1" applyProtection="1">
      <alignment horizontal="left" vertical="center" shrinkToFit="1"/>
      <protection locked="0"/>
    </xf>
    <xf numFmtId="0" fontId="0" fillId="24" borderId="24" xfId="0" applyFill="1" applyBorder="1" applyAlignment="1" applyProtection="1">
      <alignment horizontal="left" vertical="top" wrapText="1"/>
      <protection locked="0"/>
    </xf>
    <xf numFmtId="0" fontId="3" fillId="24" borderId="27" xfId="0" applyFont="1" applyFill="1" applyBorder="1" applyAlignment="1" applyProtection="1">
      <alignment horizontal="left" vertical="top" wrapText="1"/>
      <protection locked="0"/>
    </xf>
    <xf numFmtId="0" fontId="3" fillId="32" borderId="27" xfId="0" applyFont="1" applyFill="1" applyBorder="1" applyAlignment="1" applyProtection="1">
      <alignment horizontal="left" vertical="center"/>
      <protection locked="0"/>
    </xf>
    <xf numFmtId="0" fontId="3" fillId="32" borderId="0" xfId="0" applyFont="1" applyFill="1" applyAlignment="1" applyProtection="1">
      <alignment horizontal="left" vertical="center"/>
      <protection locked="0"/>
    </xf>
    <xf numFmtId="0" fontId="3" fillId="32" borderId="28" xfId="0" applyFont="1" applyFill="1" applyBorder="1" applyAlignment="1" applyProtection="1">
      <alignment horizontal="left" vertical="center"/>
      <protection locked="0"/>
    </xf>
    <xf numFmtId="0" fontId="3" fillId="32" borderId="29" xfId="0" applyFont="1" applyFill="1" applyBorder="1" applyAlignment="1" applyProtection="1">
      <alignment horizontal="left" vertical="center"/>
      <protection locked="0"/>
    </xf>
    <xf numFmtId="0" fontId="3" fillId="32" borderId="9" xfId="0" applyFont="1" applyFill="1" applyBorder="1" applyAlignment="1" applyProtection="1">
      <alignment horizontal="left" vertical="center"/>
      <protection locked="0"/>
    </xf>
    <xf numFmtId="0" fontId="3" fillId="32" borderId="30" xfId="0" applyFont="1" applyFill="1" applyBorder="1" applyAlignment="1" applyProtection="1">
      <alignment horizontal="left" vertical="center"/>
      <protection locked="0"/>
    </xf>
    <xf numFmtId="0" fontId="46" fillId="20" borderId="86" xfId="0" applyFont="1" applyFill="1" applyBorder="1" applyAlignment="1">
      <alignment horizontal="left" vertical="center"/>
    </xf>
    <xf numFmtId="0" fontId="46" fillId="20" borderId="81" xfId="0" applyFont="1" applyFill="1" applyBorder="1" applyAlignment="1">
      <alignment horizontal="left" vertical="center"/>
    </xf>
    <xf numFmtId="0" fontId="6" fillId="14" borderId="9" xfId="0" applyFont="1" applyFill="1" applyBorder="1" applyAlignment="1">
      <alignment horizontal="left" vertical="top" wrapText="1"/>
    </xf>
    <xf numFmtId="0" fontId="3" fillId="32" borderId="24" xfId="0" applyFont="1" applyFill="1" applyBorder="1" applyAlignment="1" applyProtection="1">
      <alignment horizontal="left" vertical="center"/>
      <protection locked="0"/>
    </xf>
    <xf numFmtId="0" fontId="3" fillId="32" borderId="100" xfId="0" applyFont="1" applyFill="1" applyBorder="1" applyAlignment="1" applyProtection="1">
      <alignment horizontal="left" vertical="center"/>
      <protection locked="0"/>
    </xf>
    <xf numFmtId="0" fontId="3" fillId="32" borderId="25" xfId="0" applyFont="1" applyFill="1" applyBorder="1" applyAlignment="1" applyProtection="1">
      <alignment horizontal="left" vertical="center"/>
      <protection locked="0"/>
    </xf>
    <xf numFmtId="0" fontId="70" fillId="28" borderId="21" xfId="0" applyFont="1" applyFill="1" applyBorder="1" applyAlignment="1">
      <alignment horizontal="center" vertical="center"/>
    </xf>
    <xf numFmtId="0" fontId="70" fillId="28" borderId="22" xfId="0" applyFont="1" applyFill="1" applyBorder="1" applyAlignment="1">
      <alignment horizontal="center" vertical="center"/>
    </xf>
    <xf numFmtId="0" fontId="70" fillId="28" borderId="23" xfId="0" applyFont="1" applyFill="1" applyBorder="1" applyAlignment="1">
      <alignment horizontal="center" vertical="center"/>
    </xf>
    <xf numFmtId="0" fontId="5" fillId="29" borderId="9" xfId="0" applyFont="1" applyFill="1" applyBorder="1" applyAlignment="1">
      <alignment horizontal="center" wrapText="1"/>
    </xf>
    <xf numFmtId="0" fontId="45" fillId="32" borderId="14" xfId="0" applyFont="1" applyFill="1" applyBorder="1" applyAlignment="1" applyProtection="1">
      <alignment horizontal="left" vertical="center" wrapText="1"/>
      <protection locked="0"/>
    </xf>
    <xf numFmtId="0" fontId="45" fillId="32" borderId="15" xfId="0" applyFont="1" applyFill="1" applyBorder="1" applyAlignment="1" applyProtection="1">
      <alignment horizontal="left" vertical="center" wrapText="1"/>
      <protection locked="0"/>
    </xf>
    <xf numFmtId="0" fontId="45" fillId="32" borderId="16" xfId="0" applyFont="1" applyFill="1" applyBorder="1" applyAlignment="1" applyProtection="1">
      <alignment horizontal="left" vertical="center" wrapText="1"/>
      <protection locked="0"/>
    </xf>
    <xf numFmtId="0" fontId="45" fillId="20" borderId="14" xfId="0" applyFont="1" applyFill="1" applyBorder="1" applyAlignment="1">
      <alignment horizontal="center" vertical="center"/>
    </xf>
    <xf numFmtId="0" fontId="45" fillId="20" borderId="16" xfId="0" applyFont="1" applyFill="1" applyBorder="1" applyAlignment="1">
      <alignment horizontal="center" vertical="center"/>
    </xf>
    <xf numFmtId="0" fontId="0" fillId="20" borderId="14" xfId="0" applyFill="1" applyBorder="1" applyAlignment="1">
      <alignment horizontal="left" vertical="center"/>
    </xf>
    <xf numFmtId="0" fontId="0" fillId="20" borderId="15" xfId="0" applyFill="1" applyBorder="1" applyAlignment="1">
      <alignment horizontal="left" vertical="center"/>
    </xf>
    <xf numFmtId="0" fontId="0" fillId="20" borderId="16" xfId="0" applyFill="1" applyBorder="1" applyAlignment="1">
      <alignment horizontal="left" vertical="center"/>
    </xf>
    <xf numFmtId="0" fontId="70" fillId="28" borderId="10" xfId="0" applyFont="1" applyFill="1" applyBorder="1" applyAlignment="1">
      <alignment horizontal="center" vertical="center"/>
    </xf>
    <xf numFmtId="0" fontId="9" fillId="39" borderId="110" xfId="15" applyFill="1" applyBorder="1" applyAlignment="1" applyProtection="1">
      <alignment horizontal="center" vertical="top" wrapText="1"/>
    </xf>
    <xf numFmtId="0" fontId="9" fillId="39" borderId="81" xfId="15" applyFill="1" applyBorder="1" applyAlignment="1" applyProtection="1">
      <alignment horizontal="center" vertical="top" wrapText="1"/>
    </xf>
    <xf numFmtId="0" fontId="9" fillId="39" borderId="78" xfId="15" applyFill="1" applyBorder="1" applyAlignment="1" applyProtection="1">
      <alignment horizontal="center" vertical="top" wrapText="1"/>
    </xf>
    <xf numFmtId="0" fontId="0" fillId="26" borderId="27" xfId="0" applyFill="1" applyBorder="1" applyAlignment="1" applyProtection="1">
      <alignment wrapText="1"/>
      <protection locked="0"/>
    </xf>
    <xf numFmtId="0" fontId="64" fillId="14" borderId="0" xfId="0" applyFont="1" applyFill="1" applyAlignment="1" applyProtection="1">
      <alignment wrapText="1"/>
      <protection locked="0"/>
    </xf>
    <xf numFmtId="0" fontId="64" fillId="14" borderId="28" xfId="0" applyFont="1" applyFill="1" applyBorder="1" applyAlignment="1" applyProtection="1">
      <alignment wrapText="1"/>
      <protection locked="0"/>
    </xf>
    <xf numFmtId="0" fontId="0" fillId="26" borderId="29" xfId="0" applyFill="1" applyBorder="1" applyAlignment="1" applyProtection="1">
      <alignment wrapText="1"/>
      <protection locked="0"/>
    </xf>
    <xf numFmtId="0" fontId="64" fillId="14" borderId="9" xfId="0" applyFont="1" applyFill="1" applyBorder="1" applyAlignment="1" applyProtection="1">
      <alignment wrapText="1"/>
      <protection locked="0"/>
    </xf>
    <xf numFmtId="0" fontId="64" fillId="14" borderId="30" xfId="0" applyFont="1" applyFill="1" applyBorder="1" applyAlignment="1" applyProtection="1">
      <alignment wrapText="1"/>
      <protection locked="0"/>
    </xf>
    <xf numFmtId="0" fontId="9" fillId="18" borderId="111" xfId="15" applyFill="1" applyBorder="1" applyAlignment="1" applyProtection="1">
      <alignment horizontal="center" vertical="top" wrapText="1"/>
    </xf>
    <xf numFmtId="0" fontId="9" fillId="18" borderId="112" xfId="15" applyFill="1" applyBorder="1" applyAlignment="1" applyProtection="1">
      <alignment horizontal="center" vertical="top" wrapText="1"/>
    </xf>
    <xf numFmtId="0" fontId="4" fillId="16" borderId="0" xfId="0" applyFont="1" applyFill="1" applyAlignment="1">
      <alignment vertical="center" wrapText="1"/>
    </xf>
    <xf numFmtId="0" fontId="64" fillId="14" borderId="0" xfId="0" applyFont="1" applyFill="1" applyAlignment="1">
      <alignment vertical="center" wrapText="1"/>
    </xf>
    <xf numFmtId="0" fontId="5" fillId="14" borderId="0" xfId="0" applyFont="1" applyFill="1" applyAlignment="1">
      <alignment vertical="top" wrapText="1"/>
    </xf>
    <xf numFmtId="0" fontId="0" fillId="26" borderId="24" xfId="0" applyFill="1" applyBorder="1" applyAlignment="1" applyProtection="1">
      <alignment wrapText="1"/>
      <protection locked="0"/>
    </xf>
    <xf numFmtId="0" fontId="64" fillId="14" borderId="100" xfId="0" applyFont="1" applyFill="1" applyBorder="1" applyAlignment="1" applyProtection="1">
      <alignment wrapText="1"/>
      <protection locked="0"/>
    </xf>
    <xf numFmtId="0" fontId="64" fillId="14" borderId="25" xfId="0" applyFont="1" applyFill="1" applyBorder="1" applyAlignment="1" applyProtection="1">
      <alignment wrapText="1"/>
      <protection locked="0"/>
    </xf>
    <xf numFmtId="0" fontId="9" fillId="18" borderId="113" xfId="15" applyFill="1" applyBorder="1" applyAlignment="1" applyProtection="1">
      <alignment horizontal="center" vertical="top" wrapText="1"/>
    </xf>
    <xf numFmtId="0" fontId="9" fillId="18" borderId="72" xfId="15" applyFill="1" applyBorder="1" applyAlignment="1" applyProtection="1">
      <alignment horizontal="center"/>
    </xf>
    <xf numFmtId="0" fontId="9" fillId="18" borderId="73" xfId="15" applyFill="1" applyBorder="1" applyAlignment="1" applyProtection="1">
      <alignment horizontal="center"/>
    </xf>
    <xf numFmtId="0" fontId="9" fillId="18" borderId="77" xfId="15" quotePrefix="1" applyFill="1" applyBorder="1" applyAlignment="1" applyProtection="1">
      <alignment horizontal="center"/>
    </xf>
    <xf numFmtId="0" fontId="9" fillId="18" borderId="80" xfId="15" applyFill="1" applyBorder="1" applyAlignment="1" applyProtection="1">
      <alignment horizontal="center"/>
    </xf>
    <xf numFmtId="0" fontId="9" fillId="18" borderId="73" xfId="15" applyFill="1" applyBorder="1" applyAlignment="1" applyProtection="1">
      <alignment horizontal="center" vertical="top" wrapText="1"/>
    </xf>
    <xf numFmtId="0" fontId="9" fillId="18" borderId="114" xfId="15" applyFill="1" applyBorder="1" applyAlignment="1" applyProtection="1">
      <alignment horizontal="center" vertical="top" wrapText="1"/>
    </xf>
    <xf numFmtId="0" fontId="8" fillId="14" borderId="10" xfId="0" applyFont="1" applyFill="1" applyBorder="1" applyAlignment="1">
      <alignment horizontal="left" vertical="top" wrapText="1"/>
    </xf>
    <xf numFmtId="0" fontId="5" fillId="14" borderId="10" xfId="0" applyFont="1" applyFill="1" applyBorder="1" applyAlignment="1">
      <alignment horizontal="left" vertical="top" wrapText="1"/>
    </xf>
    <xf numFmtId="0" fontId="7" fillId="41" borderId="10" xfId="0" applyFont="1" applyFill="1" applyBorder="1" applyAlignment="1" applyProtection="1">
      <alignment horizontal="left" vertical="top" wrapText="1" shrinkToFit="1"/>
      <protection locked="0"/>
    </xf>
    <xf numFmtId="0" fontId="7" fillId="41" borderId="10" xfId="0" applyFont="1" applyFill="1" applyBorder="1" applyAlignment="1" applyProtection="1">
      <alignment horizontal="left" vertical="top" wrapText="1"/>
      <protection locked="0"/>
    </xf>
    <xf numFmtId="0" fontId="42" fillId="14" borderId="0" xfId="0" applyFont="1" applyFill="1" applyAlignment="1">
      <alignment horizontal="left" vertical="top" wrapText="1"/>
    </xf>
    <xf numFmtId="0" fontId="107" fillId="42" borderId="48" xfId="0" applyFont="1" applyFill="1" applyBorder="1" applyAlignment="1">
      <alignment horizontal="center" vertical="center"/>
    </xf>
    <xf numFmtId="0" fontId="107" fillId="42" borderId="37" xfId="0" applyFont="1" applyFill="1" applyBorder="1" applyAlignment="1">
      <alignment horizontal="center" vertical="center"/>
    </xf>
    <xf numFmtId="0" fontId="107" fillId="42" borderId="57" xfId="0" applyFont="1" applyFill="1" applyBorder="1" applyAlignment="1">
      <alignment horizontal="center" vertical="center"/>
    </xf>
    <xf numFmtId="0" fontId="5" fillId="0" borderId="9" xfId="0" applyFont="1" applyBorder="1" applyAlignment="1">
      <alignment horizontal="center"/>
    </xf>
    <xf numFmtId="0" fontId="80" fillId="33" borderId="0" xfId="23" applyFont="1" applyFill="1" applyAlignment="1">
      <alignment vertical="center" wrapText="1"/>
    </xf>
    <xf numFmtId="0" fontId="28" fillId="33" borderId="0" xfId="23" applyFont="1" applyFill="1" applyAlignment="1">
      <alignment vertical="center" wrapText="1"/>
    </xf>
    <xf numFmtId="0" fontId="3" fillId="33" borderId="0" xfId="23" applyFont="1" applyFill="1" applyAlignment="1">
      <alignment vertical="center" wrapText="1"/>
    </xf>
    <xf numFmtId="0" fontId="5" fillId="33" borderId="0" xfId="23" applyFont="1" applyFill="1" applyAlignment="1">
      <alignment vertical="center" wrapText="1"/>
    </xf>
    <xf numFmtId="0" fontId="3" fillId="33" borderId="37" xfId="23" applyFont="1" applyFill="1" applyBorder="1" applyAlignment="1">
      <alignment vertical="center" wrapText="1"/>
    </xf>
    <xf numFmtId="0" fontId="3" fillId="33" borderId="14" xfId="23" applyFont="1" applyFill="1" applyBorder="1" applyAlignment="1">
      <alignment vertical="center" wrapText="1"/>
    </xf>
    <xf numFmtId="0" fontId="3" fillId="33" borderId="49" xfId="23" applyFont="1" applyFill="1" applyBorder="1" applyAlignment="1">
      <alignment vertical="center" wrapText="1"/>
    </xf>
    <xf numFmtId="0" fontId="5" fillId="34" borderId="15" xfId="23" applyFont="1" applyFill="1" applyBorder="1" applyAlignment="1">
      <alignment vertical="center" wrapText="1"/>
    </xf>
    <xf numFmtId="0" fontId="3" fillId="0" borderId="0" xfId="23" applyFont="1" applyAlignment="1">
      <alignment vertical="center" wrapText="1"/>
    </xf>
    <xf numFmtId="0" fontId="11" fillId="33" borderId="0" xfId="23" applyFont="1" applyFill="1" applyAlignment="1">
      <alignment vertical="center" wrapText="1"/>
    </xf>
    <xf numFmtId="0" fontId="81" fillId="33" borderId="0" xfId="23" applyFont="1" applyFill="1" applyAlignment="1">
      <alignment vertical="center" wrapText="1"/>
    </xf>
    <xf numFmtId="0" fontId="82" fillId="33" borderId="0" xfId="23" applyFont="1" applyFill="1" applyAlignment="1">
      <alignment vertical="center" wrapText="1"/>
    </xf>
    <xf numFmtId="0" fontId="83" fillId="33" borderId="0" xfId="23" applyFont="1" applyFill="1" applyAlignment="1">
      <alignment vertical="center" wrapText="1"/>
    </xf>
    <xf numFmtId="0" fontId="3" fillId="34" borderId="37" xfId="23" applyFont="1" applyFill="1" applyBorder="1" applyAlignment="1">
      <alignment vertical="center" wrapText="1"/>
    </xf>
    <xf numFmtId="0" fontId="84" fillId="33" borderId="0" xfId="23" applyFont="1" applyFill="1" applyAlignment="1">
      <alignment vertical="center" wrapText="1"/>
    </xf>
    <xf numFmtId="0" fontId="3" fillId="34" borderId="0" xfId="23" applyFont="1" applyFill="1" applyAlignment="1">
      <alignment vertical="center" wrapText="1"/>
    </xf>
    <xf numFmtId="0" fontId="85" fillId="33" borderId="0" xfId="23" applyFont="1" applyFill="1" applyAlignment="1">
      <alignment vertical="center" wrapText="1"/>
    </xf>
    <xf numFmtId="0" fontId="86" fillId="33" borderId="36" xfId="23" applyFont="1" applyFill="1" applyBorder="1" applyAlignment="1">
      <alignment vertical="center" wrapText="1"/>
    </xf>
    <xf numFmtId="0" fontId="87" fillId="33" borderId="0" xfId="23" applyFont="1" applyFill="1" applyAlignment="1">
      <alignment vertical="center" wrapText="1"/>
    </xf>
    <xf numFmtId="0" fontId="78" fillId="33" borderId="0" xfId="23" applyFont="1" applyFill="1" applyAlignment="1">
      <alignment vertical="center" wrapText="1"/>
    </xf>
    <xf numFmtId="0" fontId="5" fillId="35" borderId="14" xfId="23" applyFont="1" applyFill="1" applyBorder="1" applyAlignment="1">
      <alignment vertical="center" wrapText="1"/>
    </xf>
    <xf numFmtId="0" fontId="87" fillId="33" borderId="36" xfId="23" applyFont="1" applyFill="1" applyBorder="1" applyAlignment="1">
      <alignment vertical="center" wrapText="1"/>
    </xf>
    <xf numFmtId="0" fontId="38" fillId="33" borderId="44" xfId="23" applyFont="1" applyFill="1" applyBorder="1" applyAlignment="1">
      <alignment vertical="center" wrapText="1"/>
    </xf>
    <xf numFmtId="0" fontId="38" fillId="33" borderId="66" xfId="23" applyFont="1" applyFill="1" applyBorder="1" applyAlignment="1">
      <alignment vertical="center" wrapText="1"/>
    </xf>
    <xf numFmtId="0" fontId="24" fillId="33" borderId="0" xfId="23" applyFont="1" applyFill="1" applyAlignment="1">
      <alignment vertical="center" wrapText="1"/>
    </xf>
    <xf numFmtId="0" fontId="36" fillId="34" borderId="0" xfId="23" applyFont="1" applyFill="1" applyAlignment="1">
      <alignment vertical="center" wrapText="1"/>
    </xf>
    <xf numFmtId="0" fontId="8" fillId="33" borderId="44" xfId="23" applyFont="1" applyFill="1" applyBorder="1" applyAlignment="1">
      <alignment vertical="center" wrapText="1"/>
    </xf>
    <xf numFmtId="0" fontId="8" fillId="33" borderId="14" xfId="23" applyFont="1" applyFill="1" applyBorder="1" applyAlignment="1">
      <alignment vertical="center" wrapText="1"/>
    </xf>
    <xf numFmtId="0" fontId="37" fillId="33" borderId="66" xfId="23" applyFont="1" applyFill="1" applyBorder="1" applyAlignment="1">
      <alignment vertical="center" wrapText="1"/>
    </xf>
    <xf numFmtId="0" fontId="8" fillId="33" borderId="66" xfId="23" applyFont="1" applyFill="1" applyBorder="1" applyAlignment="1">
      <alignment vertical="center" wrapText="1"/>
    </xf>
    <xf numFmtId="0" fontId="7" fillId="33" borderId="66" xfId="23" applyFont="1" applyFill="1" applyBorder="1" applyAlignment="1">
      <alignment vertical="center" wrapText="1"/>
    </xf>
    <xf numFmtId="0" fontId="38" fillId="33" borderId="45" xfId="23" applyFont="1" applyFill="1" applyBorder="1" applyAlignment="1">
      <alignment vertical="center" wrapText="1"/>
    </xf>
    <xf numFmtId="0" fontId="38" fillId="33" borderId="48" xfId="23" applyFont="1" applyFill="1" applyBorder="1" applyAlignment="1">
      <alignment vertical="center" wrapText="1"/>
    </xf>
    <xf numFmtId="0" fontId="27" fillId="33" borderId="44" xfId="23" applyFont="1" applyFill="1" applyBorder="1" applyAlignment="1">
      <alignment vertical="center" wrapText="1"/>
    </xf>
    <xf numFmtId="0" fontId="27" fillId="33" borderId="49" xfId="23" applyFont="1" applyFill="1" applyBorder="1" applyAlignment="1">
      <alignment vertical="center" wrapText="1"/>
    </xf>
    <xf numFmtId="0" fontId="88" fillId="33" borderId="36" xfId="23" applyFont="1" applyFill="1" applyBorder="1" applyAlignment="1">
      <alignment vertical="center" wrapText="1"/>
    </xf>
    <xf numFmtId="0" fontId="88" fillId="33" borderId="0" xfId="23" applyFont="1" applyFill="1" applyAlignment="1">
      <alignment vertical="center" wrapText="1"/>
    </xf>
    <xf numFmtId="0" fontId="3" fillId="33" borderId="66" xfId="23" applyFont="1" applyFill="1" applyBorder="1" applyAlignment="1">
      <alignment vertical="center" wrapText="1"/>
    </xf>
    <xf numFmtId="0" fontId="27" fillId="33" borderId="66" xfId="23" applyFont="1" applyFill="1" applyBorder="1" applyAlignment="1">
      <alignment vertical="center" wrapText="1"/>
    </xf>
    <xf numFmtId="0" fontId="5" fillId="33" borderId="66" xfId="23" applyFont="1" applyFill="1" applyBorder="1" applyAlignment="1">
      <alignment vertical="center" wrapText="1"/>
    </xf>
    <xf numFmtId="0" fontId="3" fillId="30" borderId="0" xfId="23" applyFont="1" applyFill="1" applyAlignment="1">
      <alignment vertical="center" wrapText="1"/>
    </xf>
    <xf numFmtId="0" fontId="27" fillId="0" borderId="0" xfId="23" applyFont="1" applyAlignment="1">
      <alignment vertical="center" wrapText="1"/>
    </xf>
    <xf numFmtId="0" fontId="89" fillId="36" borderId="0" xfId="23" applyFont="1" applyFill="1" applyAlignment="1">
      <alignment vertical="center" wrapText="1"/>
    </xf>
    <xf numFmtId="0" fontId="90" fillId="36" borderId="0" xfId="23" applyFont="1" applyFill="1" applyAlignment="1">
      <alignment vertical="center" wrapText="1"/>
    </xf>
    <xf numFmtId="0" fontId="91" fillId="30" borderId="0" xfId="23" applyFont="1" applyFill="1" applyAlignment="1">
      <alignment vertical="center" wrapText="1"/>
    </xf>
    <xf numFmtId="0" fontId="36" fillId="33" borderId="61" xfId="23" applyFont="1" applyFill="1" applyBorder="1" applyAlignment="1">
      <alignment vertical="center" wrapText="1"/>
    </xf>
    <xf numFmtId="0" fontId="93" fillId="33" borderId="0" xfId="23" applyFont="1" applyFill="1" applyAlignment="1">
      <alignment vertical="center" wrapText="1"/>
    </xf>
    <xf numFmtId="0" fontId="94" fillId="33" borderId="0" xfId="23" applyFont="1" applyFill="1" applyAlignment="1">
      <alignment vertical="center" wrapText="1"/>
    </xf>
    <xf numFmtId="0" fontId="95" fillId="30" borderId="0" xfId="23" applyFont="1" applyFill="1" applyAlignment="1">
      <alignment vertical="center" wrapText="1"/>
    </xf>
    <xf numFmtId="0" fontId="96" fillId="33" borderId="0" xfId="23" applyFont="1" applyFill="1" applyAlignment="1">
      <alignment vertical="center" wrapText="1"/>
    </xf>
    <xf numFmtId="0" fontId="97" fillId="33" borderId="0" xfId="23" applyFont="1" applyFill="1" applyAlignment="1">
      <alignment vertical="center" wrapText="1"/>
    </xf>
    <xf numFmtId="0" fontId="93" fillId="34" borderId="14" xfId="23" applyFont="1" applyFill="1" applyBorder="1" applyAlignment="1">
      <alignment vertical="center" wrapText="1"/>
    </xf>
    <xf numFmtId="0" fontId="3" fillId="33" borderId="15" xfId="23" applyFont="1" applyFill="1" applyBorder="1" applyAlignment="1">
      <alignment vertical="center" wrapText="1"/>
    </xf>
    <xf numFmtId="0" fontId="3" fillId="33" borderId="36" xfId="23" applyFont="1" applyFill="1" applyBorder="1" applyAlignment="1">
      <alignment vertical="center" wrapText="1"/>
    </xf>
    <xf numFmtId="0" fontId="98" fillId="36" borderId="0" xfId="23" applyFont="1" applyFill="1" applyAlignment="1">
      <alignment vertical="center" wrapText="1"/>
    </xf>
    <xf numFmtId="0" fontId="88" fillId="33" borderId="15" xfId="23" applyFont="1" applyFill="1" applyBorder="1" applyAlignment="1">
      <alignment vertical="center" wrapText="1"/>
    </xf>
    <xf numFmtId="0" fontId="88" fillId="33" borderId="37" xfId="23" applyFont="1" applyFill="1" applyBorder="1" applyAlignment="1">
      <alignment vertical="center" wrapText="1"/>
    </xf>
    <xf numFmtId="0" fontId="86" fillId="33" borderId="0" xfId="23" applyFont="1" applyFill="1" applyAlignment="1">
      <alignment vertical="center" wrapText="1"/>
    </xf>
    <xf numFmtId="0" fontId="67" fillId="33" borderId="0" xfId="23" applyFont="1" applyFill="1" applyAlignment="1">
      <alignment vertical="center" wrapText="1"/>
    </xf>
    <xf numFmtId="0" fontId="3" fillId="0" borderId="0" xfId="23" applyFont="1" applyAlignment="1">
      <alignment vertical="center"/>
    </xf>
    <xf numFmtId="0" fontId="99" fillId="33" borderId="0" xfId="23" applyFont="1" applyFill="1" applyAlignment="1">
      <alignment vertical="center" wrapText="1"/>
    </xf>
    <xf numFmtId="0" fontId="100" fillId="33" borderId="0" xfId="23" applyFont="1" applyFill="1" applyAlignment="1">
      <alignment vertical="center" wrapText="1"/>
    </xf>
    <xf numFmtId="0" fontId="101" fillId="33" borderId="0" xfId="23" applyFont="1" applyFill="1" applyAlignment="1">
      <alignment vertical="center" wrapText="1"/>
    </xf>
    <xf numFmtId="0" fontId="98" fillId="36" borderId="0" xfId="23" applyFont="1" applyFill="1" applyAlignment="1">
      <alignment vertical="center"/>
    </xf>
    <xf numFmtId="0" fontId="3" fillId="33" borderId="15" xfId="23" applyFont="1" applyFill="1" applyBorder="1" applyAlignment="1">
      <alignment vertical="center"/>
    </xf>
    <xf numFmtId="0" fontId="3" fillId="33" borderId="36" xfId="23" applyFont="1" applyFill="1" applyBorder="1" applyAlignment="1">
      <alignment vertical="center"/>
    </xf>
    <xf numFmtId="0" fontId="101" fillId="33" borderId="37" xfId="23" applyFont="1" applyFill="1" applyBorder="1" applyAlignment="1">
      <alignment vertical="center" wrapText="1"/>
    </xf>
    <xf numFmtId="0" fontId="101" fillId="33" borderId="36" xfId="23" applyFont="1" applyFill="1" applyBorder="1" applyAlignment="1">
      <alignment vertical="center" wrapText="1"/>
    </xf>
    <xf numFmtId="0" fontId="8" fillId="33" borderId="49" xfId="23" applyFont="1" applyFill="1" applyBorder="1" applyAlignment="1">
      <alignment vertical="center"/>
    </xf>
    <xf numFmtId="0" fontId="8" fillId="33" borderId="66" xfId="23" applyFont="1" applyFill="1" applyBorder="1" applyAlignment="1">
      <alignment vertical="center"/>
    </xf>
    <xf numFmtId="0" fontId="8" fillId="33" borderId="44" xfId="23" applyFont="1" applyFill="1" applyBorder="1" applyAlignment="1">
      <alignment vertical="center"/>
    </xf>
    <xf numFmtId="0" fontId="3" fillId="33" borderId="66" xfId="23" applyFont="1" applyFill="1" applyBorder="1" applyAlignment="1">
      <alignment vertical="center"/>
    </xf>
    <xf numFmtId="0" fontId="3" fillId="33" borderId="0" xfId="23" applyFont="1" applyFill="1" applyAlignment="1">
      <alignment vertical="center"/>
    </xf>
    <xf numFmtId="0" fontId="5" fillId="34" borderId="48" xfId="23" applyFont="1" applyFill="1" applyBorder="1" applyAlignment="1">
      <alignment vertical="center" wrapText="1"/>
    </xf>
    <xf numFmtId="0" fontId="5" fillId="33" borderId="36" xfId="23" applyFont="1" applyFill="1" applyBorder="1" applyAlignment="1">
      <alignment vertical="center" wrapText="1"/>
    </xf>
    <xf numFmtId="0" fontId="5" fillId="33" borderId="15" xfId="23" applyFont="1" applyFill="1" applyBorder="1" applyAlignment="1">
      <alignment vertical="center"/>
    </xf>
    <xf numFmtId="0" fontId="102" fillId="33" borderId="0" xfId="23" applyFont="1" applyFill="1" applyAlignment="1">
      <alignment vertical="center" wrapText="1"/>
    </xf>
    <xf numFmtId="0" fontId="102" fillId="33" borderId="36" xfId="23" applyFont="1" applyFill="1" applyBorder="1" applyAlignment="1">
      <alignment vertical="center" wrapText="1"/>
    </xf>
    <xf numFmtId="0" fontId="3" fillId="30" borderId="0" xfId="23" applyFont="1" applyFill="1" applyAlignment="1">
      <alignment vertical="center"/>
    </xf>
    <xf numFmtId="0" fontId="3" fillId="30" borderId="44" xfId="23" applyFont="1" applyFill="1" applyBorder="1" applyAlignment="1">
      <alignment vertical="center"/>
    </xf>
    <xf numFmtId="0" fontId="3" fillId="30" borderId="66" xfId="23" applyFont="1" applyFill="1" applyBorder="1" applyAlignment="1">
      <alignment vertical="center"/>
    </xf>
    <xf numFmtId="0" fontId="103" fillId="33" borderId="0" xfId="23" applyFont="1" applyFill="1" applyAlignment="1">
      <alignment vertical="center"/>
    </xf>
    <xf numFmtId="0" fontId="101" fillId="33" borderId="15" xfId="23" applyFont="1" applyFill="1" applyBorder="1" applyAlignment="1">
      <alignment vertical="center" wrapText="1"/>
    </xf>
    <xf numFmtId="0" fontId="94" fillId="33" borderId="0" xfId="23" applyFont="1" applyFill="1" applyAlignment="1">
      <alignment horizontal="left" vertical="center" wrapText="1" indent="2"/>
    </xf>
    <xf numFmtId="0" fontId="6" fillId="14" borderId="0" xfId="23" applyFont="1" applyFill="1" applyAlignment="1">
      <alignment horizontal="left" vertical="top" wrapText="1"/>
    </xf>
    <xf numFmtId="0" fontId="5" fillId="38" borderId="0" xfId="23" applyFont="1" applyFill="1" applyAlignment="1">
      <alignment horizontal="center" vertical="top"/>
    </xf>
    <xf numFmtId="0" fontId="108" fillId="14" borderId="0" xfId="24" applyFill="1" applyAlignment="1" applyProtection="1">
      <alignment horizontal="left" vertical="top" wrapText="1"/>
    </xf>
    <xf numFmtId="0" fontId="57" fillId="14" borderId="0" xfId="23" applyFont="1" applyFill="1" applyAlignment="1">
      <alignment horizontal="left" vertical="top" wrapText="1"/>
    </xf>
    <xf numFmtId="0" fontId="108" fillId="0" borderId="0" xfId="24" applyAlignment="1" applyProtection="1">
      <alignment horizontal="left"/>
    </xf>
    <xf numFmtId="0" fontId="56" fillId="14" borderId="0" xfId="23" applyFont="1" applyFill="1" applyAlignment="1">
      <alignment horizontal="left" vertical="top" wrapText="1"/>
    </xf>
    <xf numFmtId="0" fontId="66" fillId="13" borderId="0" xfId="23" applyFont="1" applyFill="1" applyAlignment="1">
      <alignment horizontal="left" vertical="center" wrapText="1"/>
    </xf>
    <xf numFmtId="0" fontId="108" fillId="29" borderId="0" xfId="24" applyFill="1" applyAlignment="1" applyProtection="1">
      <alignment horizontal="left"/>
    </xf>
    <xf numFmtId="0" fontId="6" fillId="14" borderId="0" xfId="23" applyFont="1" applyFill="1" applyAlignment="1">
      <alignment horizontal="left" vertical="center" wrapText="1"/>
    </xf>
    <xf numFmtId="0" fontId="6" fillId="14" borderId="40" xfId="23" applyFont="1" applyFill="1" applyBorder="1" applyAlignment="1">
      <alignment horizontal="left" vertical="top" wrapText="1"/>
    </xf>
    <xf numFmtId="0" fontId="6" fillId="14" borderId="41" xfId="23" applyFont="1" applyFill="1" applyBorder="1" applyAlignment="1">
      <alignment horizontal="left" vertical="top" wrapText="1"/>
    </xf>
    <xf numFmtId="0" fontId="53" fillId="14" borderId="68" xfId="23" applyFont="1" applyFill="1" applyBorder="1" applyAlignment="1">
      <alignment horizontal="left" vertical="top" wrapText="1"/>
    </xf>
    <xf numFmtId="0" fontId="6" fillId="14" borderId="0" xfId="23" quotePrefix="1" applyFont="1" applyFill="1" applyAlignment="1">
      <alignment horizontal="left" vertical="top" wrapText="1"/>
    </xf>
    <xf numFmtId="0" fontId="53" fillId="14" borderId="0" xfId="23" applyFont="1" applyFill="1" applyAlignment="1">
      <alignment horizontal="left" vertical="top" wrapText="1"/>
    </xf>
    <xf numFmtId="0" fontId="1" fillId="15" borderId="0" xfId="23" applyFill="1" applyAlignment="1">
      <alignment horizontal="left"/>
    </xf>
    <xf numFmtId="0" fontId="3" fillId="15" borderId="0" xfId="23" applyFont="1" applyFill="1" applyAlignment="1">
      <alignment horizontal="left"/>
    </xf>
    <xf numFmtId="49" fontId="48" fillId="15" borderId="0" xfId="23" applyNumberFormat="1" applyFont="1" applyFill="1" applyAlignment="1">
      <alignment horizontal="left"/>
    </xf>
    <xf numFmtId="0" fontId="78" fillId="15" borderId="0" xfId="23" applyFont="1" applyFill="1" applyAlignment="1">
      <alignment horizontal="left"/>
    </xf>
    <xf numFmtId="0" fontId="3" fillId="15" borderId="0" xfId="23" applyFont="1" applyFill="1" applyAlignment="1">
      <alignment horizontal="left" wrapText="1" shrinkToFit="1"/>
    </xf>
    <xf numFmtId="49" fontId="48" fillId="15" borderId="0" xfId="23" applyNumberFormat="1" applyFont="1" applyFill="1" applyAlignment="1">
      <alignment horizontal="left" wrapText="1"/>
    </xf>
    <xf numFmtId="0" fontId="3" fillId="15" borderId="0" xfId="23" applyFont="1" applyFill="1" applyAlignment="1">
      <alignment horizontal="left"/>
    </xf>
    <xf numFmtId="0" fontId="50" fillId="16" borderId="0" xfId="23" applyFont="1" applyFill="1" applyAlignment="1">
      <alignment horizontal="left"/>
    </xf>
    <xf numFmtId="0" fontId="3" fillId="15" borderId="0" xfId="23" applyFont="1" applyFill="1" applyAlignment="1">
      <alignment horizontal="left" wrapText="1" shrinkToFit="1"/>
    </xf>
    <xf numFmtId="0" fontId="107" fillId="16" borderId="0" xfId="23" applyFont="1" applyFill="1" applyAlignment="1">
      <alignment horizontal="left"/>
    </xf>
  </cellXfs>
  <cellStyles count="25">
    <cellStyle name="5x indented GHG Textfiels" xfId="1" xr:uid="{48BB874B-0E59-488C-B01C-95358AE0F1E2}"/>
    <cellStyle name="Accent1" xfId="2" xr:uid="{21135B4E-A381-4EFF-81C9-DB44AB9DE999}"/>
    <cellStyle name="Accent2" xfId="3" xr:uid="{216BC804-F7FE-4557-9B9F-FEF968587308}"/>
    <cellStyle name="Accent3" xfId="4" xr:uid="{DAA0811F-F81C-4609-8EB4-330FAAE453AD}"/>
    <cellStyle name="Accent4" xfId="5" xr:uid="{685CE2A4-6851-4A47-A919-56988C41A772}"/>
    <cellStyle name="Accent5" xfId="6" xr:uid="{785C8AD4-B15A-4F25-A7AD-6DCDDEBB33BE}"/>
    <cellStyle name="Accent6" xfId="7" xr:uid="{6339052F-0948-45A3-B87D-4DCF6FD8ED1A}"/>
    <cellStyle name="Bad" xfId="8" xr:uid="{B09699F5-8F5E-48BB-A7B2-2DDD5FF366C0}"/>
    <cellStyle name="Check Cell" xfId="9" xr:uid="{796437D5-35D4-4644-861F-21A53EAC65BA}"/>
    <cellStyle name="Good" xfId="10" xr:uid="{FBCEA21F-1F81-4AA4-B8FB-9F051CD8D4D8}"/>
    <cellStyle name="Heading 1" xfId="11" xr:uid="{3EB9D976-09BA-42D7-B809-824F28E3653A}"/>
    <cellStyle name="Heading 2" xfId="12" xr:uid="{D3886DCC-205B-4C3C-910E-73DB28F3EEDA}"/>
    <cellStyle name="Heading 3" xfId="13" xr:uid="{9CAA6806-4C91-45D9-BA4F-34C69946DF6E}"/>
    <cellStyle name="Heading 4" xfId="14" xr:uid="{876D0C09-B32E-4FC0-AB70-3937781C6EFD}"/>
    <cellStyle name="Lien hypertexte" xfId="15" builtinId="8"/>
    <cellStyle name="Lien hypertexte 2" xfId="24" xr:uid="{0C6ABCB4-7128-48F8-9C09-374074188DFF}"/>
    <cellStyle name="Linked Cell" xfId="16" xr:uid="{ECAC7CE5-A229-4C41-A04B-520C834E9103}"/>
    <cellStyle name="Neutral" xfId="17" xr:uid="{D9F9A0B8-9313-4E31-80C5-A3B300CB9312}"/>
    <cellStyle name="Normal" xfId="0" builtinId="0"/>
    <cellStyle name="Normal 2" xfId="23" xr:uid="{85DB2E7A-AB69-4C85-8E21-77CF8B5753B5}"/>
    <cellStyle name="Note" xfId="18" xr:uid="{CDBF9F34-9001-4D24-A306-7CA1A2260E0D}"/>
    <cellStyle name="Standard 2" xfId="19" xr:uid="{D8350EFD-B197-4F02-9FEE-5BB7EE0CC507}"/>
    <cellStyle name="Standard_Outline NIMs template 10-09-30" xfId="20" xr:uid="{77FF0E64-E4C4-46F5-B7AC-C84874931026}"/>
    <cellStyle name="Title" xfId="21" xr:uid="{4215FBF6-4EAF-4384-B2DE-8C8F152B87DF}"/>
    <cellStyle name="Обычный_CRF2002 (1)" xfId="22" xr:uid="{F854BF36-32E9-4DA8-B984-9E786E71D07A}"/>
  </cellStyles>
  <dxfs count="414">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fill>
        <patternFill>
          <bgColor theme="1" tint="0.24994659260841701"/>
        </patternFill>
      </fill>
    </dxf>
    <dxf>
      <fill>
        <patternFill>
          <bgColor theme="9"/>
        </patternFill>
      </fill>
    </dxf>
    <dxf>
      <fill>
        <patternFill>
          <bgColor rgb="FF7030A0"/>
        </patternFill>
      </fill>
    </dxf>
    <dxf>
      <border>
        <top style="thin">
          <color indexed="64"/>
        </top>
      </border>
    </dxf>
    <dxf>
      <fill>
        <patternFill>
          <bgColor theme="1" tint="0.24994659260841701"/>
        </patternFill>
      </fill>
    </dxf>
    <dxf>
      <fill>
        <patternFill>
          <bgColor theme="9"/>
        </patternFill>
      </fill>
    </dxf>
    <dxf>
      <fill>
        <patternFill>
          <bgColor rgb="FF7030A0"/>
        </patternFill>
      </fill>
    </dxf>
    <dxf>
      <border>
        <top style="thin">
          <color indexed="64"/>
        </top>
      </border>
    </dxf>
    <dxf>
      <fill>
        <patternFill>
          <bgColor theme="1" tint="0.24994659260841701"/>
        </patternFill>
      </fill>
    </dxf>
    <dxf>
      <fill>
        <patternFill>
          <bgColor theme="9"/>
        </patternFill>
      </fill>
    </dxf>
    <dxf>
      <fill>
        <patternFill>
          <bgColor rgb="FF7030A0"/>
        </patternFill>
      </fill>
    </dxf>
    <dxf>
      <border>
        <top style="thin">
          <color indexed="64"/>
        </top>
      </border>
    </dxf>
    <dxf>
      <fill>
        <patternFill>
          <bgColor theme="1" tint="0.24994659260841701"/>
        </patternFill>
      </fill>
    </dxf>
    <dxf>
      <fill>
        <patternFill>
          <bgColor theme="9"/>
        </patternFill>
      </fill>
    </dxf>
    <dxf>
      <fill>
        <patternFill>
          <bgColor rgb="FF7030A0"/>
        </patternFill>
      </fill>
    </dxf>
    <dxf>
      <border>
        <top style="thin">
          <color indexed="64"/>
        </top>
      </border>
    </dxf>
    <dxf>
      <fill>
        <patternFill>
          <bgColor theme="1" tint="0.24994659260841701"/>
        </patternFill>
      </fill>
    </dxf>
    <dxf>
      <fill>
        <patternFill>
          <bgColor theme="9"/>
        </patternFill>
      </fill>
    </dxf>
    <dxf>
      <fill>
        <patternFill>
          <bgColor rgb="FF7030A0"/>
        </patternFill>
      </fill>
    </dxf>
    <dxf>
      <fill>
        <patternFill>
          <bgColor theme="1" tint="0.24994659260841701"/>
        </patternFill>
      </fill>
    </dxf>
    <dxf>
      <fill>
        <patternFill>
          <bgColor theme="9"/>
        </patternFill>
      </fill>
    </dxf>
    <dxf>
      <fill>
        <patternFill>
          <bgColor rgb="FF7030A0"/>
        </patternFill>
      </fill>
    </dxf>
    <dxf>
      <border>
        <top style="thin">
          <color indexed="64"/>
        </top>
      </border>
    </dxf>
    <dxf>
      <fill>
        <patternFill>
          <bgColor theme="1" tint="0.24994659260841701"/>
        </patternFill>
      </fill>
    </dxf>
    <dxf>
      <fill>
        <patternFill>
          <bgColor theme="9"/>
        </patternFill>
      </fill>
    </dxf>
    <dxf>
      <fill>
        <patternFill>
          <bgColor rgb="FF7030A0"/>
        </patternFill>
      </fill>
    </dxf>
    <dxf>
      <border>
        <top style="thin">
          <color indexed="64"/>
        </top>
      </border>
    </dxf>
    <dxf>
      <fill>
        <patternFill>
          <bgColor theme="1" tint="0.24994659260841701"/>
        </patternFill>
      </fill>
    </dxf>
    <dxf>
      <fill>
        <patternFill>
          <bgColor theme="9"/>
        </patternFill>
      </fill>
    </dxf>
    <dxf>
      <fill>
        <patternFill>
          <bgColor rgb="FF7030A0"/>
        </patternFill>
      </fill>
    </dxf>
    <dxf>
      <border>
        <top style="thin">
          <color indexed="64"/>
        </top>
      </border>
    </dxf>
    <dxf>
      <fill>
        <patternFill>
          <bgColor theme="1" tint="0.24994659260841701"/>
        </patternFill>
      </fill>
    </dxf>
    <dxf>
      <fill>
        <patternFill>
          <bgColor theme="9"/>
        </patternFill>
      </fill>
    </dxf>
    <dxf>
      <fill>
        <patternFill>
          <bgColor rgb="FF7030A0"/>
        </patternFill>
      </fill>
    </dxf>
    <dxf>
      <border>
        <top style="thin">
          <color indexed="64"/>
        </top>
      </border>
    </dxf>
    <dxf>
      <fill>
        <patternFill>
          <bgColor theme="1" tint="0.24994659260841701"/>
        </patternFill>
      </fill>
    </dxf>
    <dxf>
      <fill>
        <patternFill>
          <bgColor theme="9"/>
        </patternFill>
      </fill>
    </dxf>
    <dxf>
      <fill>
        <patternFill>
          <bgColor rgb="FF7030A0"/>
        </patternFill>
      </fill>
    </dxf>
    <dxf>
      <border>
        <top style="thin">
          <color indexed="64"/>
        </top>
      </border>
    </dxf>
    <dxf>
      <fill>
        <patternFill>
          <bgColor theme="1" tint="0.24994659260841701"/>
        </patternFill>
      </fill>
    </dxf>
    <dxf>
      <fill>
        <patternFill>
          <bgColor theme="9"/>
        </patternFill>
      </fill>
    </dxf>
    <dxf>
      <fill>
        <patternFill>
          <bgColor rgb="FF7030A0"/>
        </patternFill>
      </fill>
    </dxf>
    <dxf>
      <border>
        <top style="thin">
          <color indexed="64"/>
        </top>
      </border>
    </dxf>
    <dxf>
      <fill>
        <patternFill>
          <bgColor theme="1" tint="0.24994659260841701"/>
        </patternFill>
      </fill>
    </dxf>
    <dxf>
      <fill>
        <patternFill>
          <bgColor theme="9"/>
        </patternFill>
      </fill>
    </dxf>
    <dxf>
      <fill>
        <patternFill>
          <bgColor rgb="FF7030A0"/>
        </patternFill>
      </fill>
    </dxf>
    <dxf>
      <border>
        <top style="thin">
          <color indexed="64"/>
        </top>
      </border>
    </dxf>
    <dxf>
      <fill>
        <patternFill>
          <bgColor theme="1" tint="0.24994659260841701"/>
        </patternFill>
      </fill>
    </dxf>
    <dxf>
      <fill>
        <patternFill>
          <bgColor theme="9"/>
        </patternFill>
      </fill>
    </dxf>
    <dxf>
      <fill>
        <patternFill>
          <bgColor rgb="FF7030A0"/>
        </patternFill>
      </fill>
    </dxf>
    <dxf>
      <border>
        <top style="thin">
          <color indexed="64"/>
        </top>
      </border>
    </dxf>
    <dxf>
      <fill>
        <patternFill>
          <bgColor theme="1" tint="0.24994659260841701"/>
        </patternFill>
      </fill>
    </dxf>
    <dxf>
      <fill>
        <patternFill>
          <bgColor theme="9"/>
        </patternFill>
      </fill>
    </dxf>
    <dxf>
      <fill>
        <patternFill>
          <bgColor rgb="FF7030A0"/>
        </patternFill>
      </fill>
    </dxf>
    <dxf>
      <border>
        <top style="thin">
          <color indexed="64"/>
        </top>
      </border>
    </dxf>
    <dxf>
      <fill>
        <patternFill>
          <bgColor theme="1" tint="0.24994659260841701"/>
        </patternFill>
      </fill>
    </dxf>
    <dxf>
      <fill>
        <patternFill>
          <bgColor theme="9"/>
        </patternFill>
      </fill>
    </dxf>
    <dxf>
      <fill>
        <patternFill>
          <bgColor rgb="FF7030A0"/>
        </patternFill>
      </fill>
    </dxf>
    <dxf>
      <border>
        <top style="thin">
          <color indexed="64"/>
        </top>
      </border>
    </dxf>
    <dxf>
      <fill>
        <patternFill>
          <bgColor theme="1" tint="0.24994659260841701"/>
        </patternFill>
      </fill>
    </dxf>
    <dxf>
      <fill>
        <patternFill>
          <bgColor theme="9"/>
        </patternFill>
      </fill>
    </dxf>
    <dxf>
      <fill>
        <patternFill>
          <bgColor rgb="FF7030A0"/>
        </patternFill>
      </fill>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font>
        <color theme="1"/>
      </font>
      <fill>
        <patternFill>
          <bgColor theme="1" tint="0.14996795556505021"/>
        </patternFill>
      </fill>
    </dxf>
    <dxf>
      <fill>
        <patternFill>
          <bgColor rgb="FFFF0000"/>
        </patternFill>
      </fill>
    </dxf>
    <dxf>
      <fill>
        <patternFill>
          <bgColor theme="1" tint="0.24994659260841701"/>
        </patternFill>
      </fill>
    </dxf>
    <dxf>
      <fill>
        <patternFill>
          <bgColor theme="9"/>
        </patternFill>
      </fill>
    </dxf>
    <dxf>
      <fill>
        <patternFill>
          <bgColor rgb="FF7030A0"/>
        </patternFill>
      </fill>
    </dxf>
    <dxf>
      <fill>
        <patternFill>
          <bgColor theme="1" tint="0.24994659260841701"/>
        </patternFill>
      </fill>
    </dxf>
    <dxf>
      <border>
        <top style="thin">
          <color indexed="64"/>
        </top>
      </border>
    </dxf>
    <dxf>
      <fill>
        <patternFill>
          <bgColor theme="1" tint="0.24994659260841701"/>
        </patternFill>
      </fill>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fill>
        <patternFill>
          <bgColor theme="9"/>
        </patternFill>
      </fill>
    </dxf>
    <dxf>
      <fill>
        <patternFill>
          <bgColor rgb="FF7030A0"/>
        </patternFill>
      </fill>
    </dxf>
    <dxf>
      <fill>
        <patternFill>
          <bgColor theme="1" tint="0.24994659260841701"/>
        </patternFill>
      </fill>
    </dxf>
    <dxf>
      <border>
        <top style="thin">
          <color indexed="64"/>
        </top>
      </border>
    </dxf>
    <dxf>
      <border>
        <top style="thin">
          <color indexed="64"/>
        </top>
      </border>
    </dxf>
    <dxf>
      <font>
        <color theme="1"/>
      </font>
      <fill>
        <patternFill>
          <bgColor theme="1" tint="0.14996795556505021"/>
        </patternFill>
      </fill>
    </dxf>
    <dxf>
      <fill>
        <patternFill>
          <bgColor rgb="FFFF0000"/>
        </patternFill>
      </fill>
    </dxf>
    <dxf>
      <fill>
        <patternFill>
          <bgColor theme="1" tint="0.24994659260841701"/>
        </patternFill>
      </fill>
    </dxf>
    <dxf>
      <fill>
        <patternFill>
          <bgColor theme="9"/>
        </patternFill>
      </fill>
    </dxf>
    <dxf>
      <fill>
        <patternFill>
          <bgColor rgb="FF7030A0"/>
        </patternFill>
      </fill>
    </dxf>
    <dxf>
      <fill>
        <patternFill>
          <bgColor theme="1" tint="0.24994659260841701"/>
        </patternFill>
      </fill>
    </dxf>
    <dxf>
      <border>
        <top style="thin">
          <color indexed="64"/>
        </top>
      </border>
    </dxf>
    <dxf>
      <fill>
        <patternFill>
          <bgColor theme="1" tint="0.24994659260841701"/>
        </patternFill>
      </fill>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fill>
        <patternFill>
          <bgColor theme="9"/>
        </patternFill>
      </fill>
    </dxf>
    <dxf>
      <fill>
        <patternFill>
          <bgColor rgb="FF7030A0"/>
        </patternFill>
      </fill>
    </dxf>
    <dxf>
      <fill>
        <patternFill>
          <bgColor theme="1" tint="0.24994659260841701"/>
        </patternFill>
      </fill>
    </dxf>
    <dxf>
      <border>
        <top style="thin">
          <color indexed="64"/>
        </top>
      </border>
    </dxf>
    <dxf>
      <border>
        <top style="thin">
          <color indexed="64"/>
        </top>
      </border>
    </dxf>
    <dxf>
      <fill>
        <patternFill>
          <bgColor theme="9"/>
        </patternFill>
      </fill>
    </dxf>
    <dxf>
      <fill>
        <patternFill>
          <bgColor rgb="FF7030A0"/>
        </patternFill>
      </fill>
    </dxf>
    <dxf>
      <fill>
        <patternFill>
          <bgColor rgb="FF00B0F0"/>
        </patternFill>
      </fill>
    </dxf>
    <dxf>
      <fill>
        <patternFill>
          <bgColor rgb="FFFF0000"/>
        </patternFill>
      </fill>
    </dxf>
    <dxf>
      <fill>
        <patternFill>
          <bgColor theme="1" tint="0.24994659260841701"/>
        </patternFill>
      </fill>
    </dxf>
    <dxf>
      <fill>
        <patternFill>
          <bgColor theme="9"/>
        </patternFill>
      </fill>
    </dxf>
    <dxf>
      <fill>
        <patternFill>
          <bgColor rgb="FF7030A0"/>
        </patternFill>
      </fill>
    </dxf>
    <dxf>
      <fill>
        <patternFill>
          <bgColor theme="9"/>
        </patternFill>
      </fill>
    </dxf>
    <dxf>
      <fill>
        <patternFill>
          <bgColor rgb="FF7030A0"/>
        </patternFill>
      </fill>
    </dxf>
    <dxf>
      <fill>
        <patternFill>
          <bgColor rgb="FFFF0000"/>
        </patternFill>
      </fill>
    </dxf>
    <dxf>
      <fill>
        <patternFill>
          <bgColor rgb="FFFF0000"/>
        </patternFill>
      </fill>
    </dxf>
    <dxf>
      <fill>
        <patternFill>
          <bgColor theme="9"/>
        </patternFill>
      </fill>
    </dxf>
    <dxf>
      <fill>
        <patternFill>
          <bgColor rgb="FF7030A0"/>
        </patternFill>
      </fill>
    </dxf>
    <dxf>
      <fill>
        <patternFill>
          <bgColor theme="9"/>
        </patternFill>
      </fill>
    </dxf>
    <dxf>
      <fill>
        <patternFill>
          <bgColor rgb="FF7030A0"/>
        </patternFill>
      </fill>
    </dxf>
    <dxf>
      <border>
        <top style="thin">
          <color indexed="64"/>
        </top>
      </border>
    </dxf>
    <dxf>
      <border>
        <top style="thin">
          <color indexed="64"/>
        </top>
      </border>
    </dxf>
    <dxf>
      <border>
        <top style="thin">
          <color indexed="64"/>
        </top>
      </border>
    </dxf>
    <dxf>
      <fill>
        <patternFill>
          <bgColor theme="1" tint="0.24994659260841701"/>
        </patternFill>
      </fill>
    </dxf>
    <dxf>
      <border>
        <top style="thin">
          <color indexed="64"/>
        </top>
      </border>
    </dxf>
    <dxf>
      <fill>
        <patternFill>
          <bgColor theme="1" tint="0.24994659260841701"/>
        </patternFill>
      </fill>
    </dxf>
    <dxf>
      <border>
        <top style="thin">
          <color indexed="64"/>
        </top>
      </border>
    </dxf>
    <dxf>
      <font>
        <color theme="1"/>
      </font>
      <fill>
        <patternFill>
          <bgColor theme="1" tint="0.14996795556505021"/>
        </patternFill>
      </fill>
    </dxf>
    <dxf>
      <fill>
        <patternFill>
          <bgColor rgb="FFFF0000"/>
        </patternFill>
      </fill>
    </dxf>
    <dxf>
      <font>
        <color theme="1"/>
      </font>
      <fill>
        <patternFill>
          <bgColor theme="1" tint="0.14996795556505021"/>
        </patternFill>
      </fill>
    </dxf>
    <dxf>
      <fill>
        <patternFill>
          <bgColor rgb="FFFF0000"/>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solid">
          <bgColor rgb="FFFFFFCC"/>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5</xdr:col>
      <xdr:colOff>405765</xdr:colOff>
      <xdr:row>42</xdr:row>
      <xdr:rowOff>156322</xdr:rowOff>
    </xdr:from>
    <xdr:to>
      <xdr:col>5</xdr:col>
      <xdr:colOff>817571</xdr:colOff>
      <xdr:row>42</xdr:row>
      <xdr:rowOff>156322</xdr:rowOff>
    </xdr:to>
    <xdr:sp macro="[0]!DieseArbeitsmappe.AddEmissionSource" textlink="">
      <xdr:nvSpPr>
        <xdr:cNvPr id="2" name="Plus 1">
          <a:extLst>
            <a:ext uri="{FF2B5EF4-FFF2-40B4-BE49-F238E27FC236}">
              <a16:creationId xmlns:a16="http://schemas.microsoft.com/office/drawing/2014/main" id="{618960C8-E08F-7924-0C37-13790C333640}"/>
            </a:ext>
          </a:extLst>
        </xdr:cNvPr>
        <xdr:cNvSpPr/>
      </xdr:nvSpPr>
      <xdr:spPr bwMode="auto">
        <a:xfrm>
          <a:off x="2244090" y="8385922"/>
          <a:ext cx="411806" cy="0"/>
        </a:xfrm>
        <a:prstGeom prst="mathPlus">
          <a:avLst/>
        </a:prstGeom>
        <a:solidFill>
          <a:schemeClr val="bg2">
            <a:lumMod val="75000"/>
          </a:schemeClr>
        </a:solidFill>
        <a:ln>
          <a:noFill/>
        </a:ln>
        <a:effectLst>
          <a:outerShdw dist="35921" dir="2700000" algn="ctr" rotWithShape="0">
            <a:srgbClr val="000000"/>
          </a:outerShdw>
        </a:effectLst>
      </xdr:spPr>
      <xdr:txBody>
        <a:bodyPr vertOverflow="clip" horzOverflow="clip" wrap="square" lIns="18288" tIns="0" rIns="0" bIns="0" rtlCol="0" anchor="t" upright="1"/>
        <a:lstStyle/>
        <a:p>
          <a:endParaRPr lang="de-AT"/>
        </a:p>
      </xdr:txBody>
    </xdr:sp>
    <xdr:clientData/>
  </xdr:twoCellAnchor>
</xdr:wsDr>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a:noFill/>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noFill/>
        <a:ln>
          <a:noFill/>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14.xml.rels><?xml version="1.0" encoding="UTF-8" standalone="yes"?>
<Relationships xmlns="http://schemas.openxmlformats.org/package/2006/relationships"><Relationship Id="rId8" Type="http://schemas.openxmlformats.org/officeDocument/2006/relationships/hyperlink" Target="http://ec.europa.eu/clima/policies/ets/index_en.htm" TargetMode="External"/><Relationship Id="rId3" Type="http://schemas.openxmlformats.org/officeDocument/2006/relationships/hyperlink" Target="https://ec.europa.eu/clima/eu-action/eu-emissions-trading-system-eu-ets/monitoring-reporting-and-verification-eu-ets-emissions_en" TargetMode="External"/><Relationship Id="rId7" Type="http://schemas.openxmlformats.org/officeDocument/2006/relationships/hyperlink" Target="https://ec.europa.eu/clima/eu-action/eu-emissions-trading-system-eu-ets/monitoring-reporting-and-verification-eu-ets-emissions_en" TargetMode="External"/><Relationship Id="rId2" Type="http://schemas.openxmlformats.org/officeDocument/2006/relationships/hyperlink" Target="https://eur-lex.europa.eu/eli/reg_impl/2018/2066/2021-01-01" TargetMode="External"/><Relationship Id="rId1" Type="http://schemas.openxmlformats.org/officeDocument/2006/relationships/hyperlink" Target="http://ec.europa.eu/clima/documentation/ets/docs/decision_benchmarking_15_dec_en.pdf." TargetMode="External"/><Relationship Id="rId6" Type="http://schemas.openxmlformats.org/officeDocument/2006/relationships/hyperlink" Target="https://eur-lex.europa.eu/eli/reg_impl/2018/2066/2021-01-01" TargetMode="External"/><Relationship Id="rId11" Type="http://schemas.openxmlformats.org/officeDocument/2006/relationships/comments" Target="../comments2.xml"/><Relationship Id="rId5" Type="http://schemas.openxmlformats.org/officeDocument/2006/relationships/hyperlink" Target="http://ec.europa.eu/clima/documentation/ets/docs/decision_benchmarking_15_dec_en.pdf." TargetMode="External"/><Relationship Id="rId10" Type="http://schemas.openxmlformats.org/officeDocument/2006/relationships/vmlDrawing" Target="../drawings/vmlDrawing2.vml"/><Relationship Id="rId4" Type="http://schemas.openxmlformats.org/officeDocument/2006/relationships/hyperlink" Target="http://ec.europa.eu/clima/policies/ets/index_en.htm" TargetMode="External"/><Relationship Id="rId9"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8" Type="http://schemas.openxmlformats.org/officeDocument/2006/relationships/hyperlink" Target="https://eur-lex.europa.eu/eli/reg_impl/2018/2066/2021-01-01" TargetMode="External"/><Relationship Id="rId13" Type="http://schemas.openxmlformats.org/officeDocument/2006/relationships/hyperlink" Target="https://eur-lex.europa.eu/eli/reg_impl/2018/2066/2025-05-27" TargetMode="External"/><Relationship Id="rId3" Type="http://schemas.openxmlformats.org/officeDocument/2006/relationships/hyperlink" Target="https://ec.europa.eu/clima/eu-action/eu-emissions-trading-system-eu-ets/monitoring-reporting-and-verification-eu-ets-emissions_en" TargetMode="External"/><Relationship Id="rId7" Type="http://schemas.openxmlformats.org/officeDocument/2006/relationships/hyperlink" Target="https://eur-lex.europa.eu/eli/dir/2003/87/2021-01-01" TargetMode="External"/><Relationship Id="rId12" Type="http://schemas.openxmlformats.org/officeDocument/2006/relationships/hyperlink" Target="https://climate.ec.europa.eu/eu-action/carbon-markets/eu-emissions-trading-system-eu-ets_en" TargetMode="External"/><Relationship Id="rId2" Type="http://schemas.openxmlformats.org/officeDocument/2006/relationships/hyperlink" Target="https://climate.ec.europa.eu/eu-action/carbon-markets/eu-emissions-trading-system-eu-ets/monitoring-reporting-and-verification_en" TargetMode="External"/><Relationship Id="rId1" Type="http://schemas.openxmlformats.org/officeDocument/2006/relationships/hyperlink" Target="http://eur-lex.europa.eu/en/index.htm" TargetMode="External"/><Relationship Id="rId6" Type="http://schemas.openxmlformats.org/officeDocument/2006/relationships/hyperlink" Target="https://eur-lex.europa.eu/eli/dir/2003/87/2024-03-01" TargetMode="External"/><Relationship Id="rId11" Type="http://schemas.openxmlformats.org/officeDocument/2006/relationships/hyperlink" Target="https://ec.europa.eu/clima/eu-action/eu-emissions-trading-system-eu-ets/monitoring-reporting-and-verification-eu-ets-emissions_en" TargetMode="External"/><Relationship Id="rId5" Type="http://schemas.openxmlformats.org/officeDocument/2006/relationships/hyperlink" Target="http://ec.europa.eu/clima/documentation/ets/docs/decision_benchmarking_15_dec_en.pdf." TargetMode="External"/><Relationship Id="rId10" Type="http://schemas.openxmlformats.org/officeDocument/2006/relationships/hyperlink" Target="https://climate.ec.europa.eu/eu-action/carbon-markets/eu-emissions-trading-system-eu-ets/monitoring-reporting-and-verification_en" TargetMode="External"/><Relationship Id="rId4" Type="http://schemas.openxmlformats.org/officeDocument/2006/relationships/hyperlink" Target="http://ec.europa.eu/clima/policies/ets/index_en.htm" TargetMode="External"/><Relationship Id="rId9" Type="http://schemas.openxmlformats.org/officeDocument/2006/relationships/hyperlink" Target="https://ec.europa.eu/clima/eu-action/eu-emissions-trading-system-eu-ets/monitoring-reporting-and-verification-eu-ets-emissions_en" TargetMode="External"/><Relationship Id="rId1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42FA36-39F9-4141-931B-B686667E3AD1}">
  <sheetPr codeName="Tabelle1">
    <tabColor indexed="9"/>
    <pageSetUpPr fitToPage="1"/>
  </sheetPr>
  <dimension ref="A1:J57"/>
  <sheetViews>
    <sheetView workbookViewId="0"/>
  </sheetViews>
  <sheetFormatPr baseColWidth="10" defaultColWidth="11.44140625" defaultRowHeight="13.2" x14ac:dyDescent="0.25"/>
  <cols>
    <col min="1" max="2" width="4.6640625" style="13" customWidth="1"/>
    <col min="3" max="9" width="12.6640625" style="13" customWidth="1"/>
    <col min="10" max="16384" width="11.44140625" style="13"/>
  </cols>
  <sheetData>
    <row r="1" spans="1:10" ht="15.75" customHeight="1" x14ac:dyDescent="0.25">
      <c r="B1" s="95"/>
      <c r="C1" s="180"/>
    </row>
    <row r="2" spans="1:10" ht="35.25" customHeight="1" x14ac:dyDescent="0.25">
      <c r="B2" s="94" t="str">
        <f>Translations!$B$2</f>
        <v>Rapport d'amélioration</v>
      </c>
    </row>
    <row r="3" spans="1:10" ht="12.75" customHeight="1" x14ac:dyDescent="0.25">
      <c r="B3" s="95"/>
      <c r="C3" s="180"/>
    </row>
    <row r="4" spans="1:10" ht="15.6" x14ac:dyDescent="0.25">
      <c r="A4" s="14"/>
      <c r="B4" s="91" t="str">
        <f>Translations!$B$3</f>
        <v>CONTENU</v>
      </c>
      <c r="C4" s="14"/>
      <c r="D4" s="14"/>
      <c r="E4" s="14"/>
      <c r="F4" s="14"/>
      <c r="G4" s="14"/>
      <c r="H4" s="14"/>
      <c r="I4" s="14"/>
      <c r="J4" s="14"/>
    </row>
    <row r="5" spans="1:10" x14ac:dyDescent="0.25">
      <c r="A5" s="14"/>
      <c r="B5" s="14"/>
      <c r="C5" s="14"/>
      <c r="D5" s="14"/>
      <c r="E5" s="14"/>
      <c r="F5" s="14"/>
      <c r="G5" s="14"/>
      <c r="H5" s="14"/>
      <c r="I5" s="14"/>
      <c r="J5" s="14"/>
    </row>
    <row r="6" spans="1:10" x14ac:dyDescent="0.25">
      <c r="A6" s="14"/>
      <c r="B6" s="14" t="str">
        <f>Translations!$B$4</f>
        <v>Les noms des feuilles sont indiqués en gras et les noms des sections en caractères normaux.</v>
      </c>
      <c r="C6" s="14"/>
      <c r="D6" s="14"/>
      <c r="E6" s="14"/>
      <c r="F6" s="14"/>
      <c r="G6" s="14"/>
      <c r="H6" s="14"/>
      <c r="I6" s="14"/>
      <c r="J6" s="14"/>
    </row>
    <row r="7" spans="1:10" x14ac:dyDescent="0.25">
      <c r="A7" s="14"/>
      <c r="B7" s="286"/>
      <c r="C7" s="286"/>
      <c r="D7" s="286"/>
      <c r="E7" s="286"/>
      <c r="F7" s="286"/>
      <c r="G7" s="286"/>
      <c r="H7" s="286"/>
      <c r="I7" s="286"/>
      <c r="J7" s="14"/>
    </row>
    <row r="8" spans="1:10" x14ac:dyDescent="0.25">
      <c r="A8" s="14"/>
      <c r="B8" s="607" t="str">
        <f>Translations!$B$5</f>
        <v>a_Contents</v>
      </c>
      <c r="C8" s="608"/>
      <c r="D8" s="608"/>
      <c r="E8" s="608"/>
      <c r="F8" s="608"/>
      <c r="G8" s="608"/>
      <c r="H8" s="608"/>
      <c r="I8" s="608"/>
      <c r="J8" s="14"/>
    </row>
    <row r="9" spans="1:10" x14ac:dyDescent="0.25">
      <c r="A9" s="14"/>
      <c r="B9" s="607" t="str">
        <f>Translations!$B$6</f>
        <v>b_Guidelines and conditions</v>
      </c>
      <c r="C9" s="609"/>
      <c r="D9" s="609"/>
      <c r="E9" s="609"/>
      <c r="F9" s="609"/>
      <c r="G9" s="609"/>
      <c r="H9" s="609"/>
      <c r="I9" s="609"/>
      <c r="J9" s="14"/>
    </row>
    <row r="10" spans="1:10" ht="5.0999999999999996" customHeight="1" x14ac:dyDescent="0.25">
      <c r="A10" s="14"/>
      <c r="B10" s="607"/>
      <c r="C10" s="609"/>
      <c r="D10" s="609"/>
      <c r="E10" s="609"/>
      <c r="F10" s="609"/>
      <c r="G10" s="609"/>
      <c r="H10" s="609"/>
      <c r="I10" s="609"/>
      <c r="J10" s="14"/>
    </row>
    <row r="11" spans="1:10" x14ac:dyDescent="0.25">
      <c r="A11" s="14"/>
      <c r="B11" s="607" t="str">
        <f>Translations!$B$416</f>
        <v>A. Operator &amp; Installation Identification</v>
      </c>
      <c r="C11" s="609"/>
      <c r="D11" s="609"/>
      <c r="E11" s="609"/>
      <c r="F11" s="609"/>
      <c r="G11" s="609"/>
      <c r="H11" s="609"/>
      <c r="I11" s="609"/>
      <c r="J11" s="14"/>
    </row>
    <row r="12" spans="1:10" ht="12.75" customHeight="1" x14ac:dyDescent="0.25">
      <c r="B12" s="287"/>
      <c r="C12" s="622" t="str">
        <f>Translations!$B$505</f>
        <v>Informations concernant le rapport d'amélioration</v>
      </c>
      <c r="D12" s="622"/>
      <c r="E12" s="622"/>
      <c r="F12" s="622"/>
      <c r="G12" s="622"/>
      <c r="H12" s="622"/>
      <c r="I12" s="622"/>
      <c r="J12" s="14"/>
    </row>
    <row r="13" spans="1:10" ht="12.75" customHeight="1" x14ac:dyDescent="0.25">
      <c r="B13" s="287"/>
      <c r="C13" s="622" t="str">
        <f>Translations!$B$418</f>
        <v>Informations sur l'exploitant</v>
      </c>
      <c r="D13" s="622"/>
      <c r="E13" s="622"/>
      <c r="F13" s="622"/>
      <c r="G13" s="622"/>
      <c r="H13" s="622"/>
      <c r="I13" s="622"/>
      <c r="J13" s="14"/>
    </row>
    <row r="14" spans="1:10" ht="12.75" customHeight="1" x14ac:dyDescent="0.25">
      <c r="B14" s="287"/>
      <c r="C14" s="622" t="str">
        <f>Translations!$B$8</f>
        <v>Coordonnées</v>
      </c>
      <c r="D14" s="622"/>
      <c r="E14" s="622"/>
      <c r="F14" s="622"/>
      <c r="G14" s="622"/>
      <c r="H14" s="622"/>
      <c r="I14" s="622"/>
      <c r="J14" s="14"/>
    </row>
    <row r="15" spans="1:10" ht="5.0999999999999996" customHeight="1" x14ac:dyDescent="0.25">
      <c r="B15" s="287"/>
      <c r="C15" s="622"/>
      <c r="D15" s="622"/>
      <c r="E15" s="622"/>
      <c r="F15" s="622"/>
      <c r="G15" s="622"/>
      <c r="H15" s="622"/>
      <c r="I15" s="622"/>
      <c r="J15" s="14"/>
    </row>
    <row r="16" spans="1:10" x14ac:dyDescent="0.25">
      <c r="A16" s="14"/>
      <c r="B16" s="607" t="str">
        <f>Translations!$B$419</f>
        <v>B. Improvement Description</v>
      </c>
      <c r="C16" s="609"/>
      <c r="D16" s="609"/>
      <c r="E16" s="609"/>
      <c r="F16" s="609"/>
      <c r="G16" s="609"/>
      <c r="H16" s="609"/>
      <c r="I16" s="609"/>
      <c r="J16" s="14"/>
    </row>
    <row r="17" spans="1:10" x14ac:dyDescent="0.25">
      <c r="B17" s="287"/>
      <c r="C17" s="622" t="str">
        <f>Translations!$B$506</f>
        <v>Types d'amélioration</v>
      </c>
      <c r="D17" s="622"/>
      <c r="E17" s="622"/>
      <c r="F17" s="622"/>
      <c r="G17" s="622"/>
      <c r="H17" s="622"/>
      <c r="I17" s="622"/>
      <c r="J17" s="14"/>
    </row>
    <row r="18" spans="1:10" x14ac:dyDescent="0.25">
      <c r="B18" s="288"/>
      <c r="C18" s="622" t="str">
        <f>Translations!$B$507</f>
        <v>flux et sources d'émission</v>
      </c>
      <c r="D18" s="622"/>
      <c r="E18" s="622"/>
      <c r="F18" s="622"/>
      <c r="G18" s="622"/>
      <c r="H18" s="622"/>
      <c r="I18" s="622"/>
      <c r="J18" s="14"/>
    </row>
    <row r="19" spans="1:10" ht="5.0999999999999996" customHeight="1" x14ac:dyDescent="0.25">
      <c r="B19" s="311"/>
      <c r="C19" s="623"/>
      <c r="D19" s="623"/>
      <c r="E19" s="623"/>
      <c r="F19" s="623"/>
      <c r="G19" s="623"/>
      <c r="H19" s="623"/>
      <c r="I19" s="623"/>
      <c r="J19" s="14"/>
    </row>
    <row r="20" spans="1:10" x14ac:dyDescent="0.25">
      <c r="A20" s="14"/>
      <c r="B20" s="607" t="str">
        <f>Translations!$B$508</f>
        <v>C. Améliorations relatives aux irrégularités dans le rapport de vérification</v>
      </c>
      <c r="C20" s="609"/>
      <c r="D20" s="609"/>
      <c r="E20" s="609"/>
      <c r="F20" s="609"/>
      <c r="G20" s="609"/>
      <c r="H20" s="609"/>
      <c r="I20" s="609"/>
      <c r="J20" s="14"/>
    </row>
    <row r="21" spans="1:10" ht="5.0999999999999996" customHeight="1" x14ac:dyDescent="0.25">
      <c r="B21" s="311"/>
      <c r="C21" s="623"/>
      <c r="D21" s="623"/>
      <c r="E21" s="623"/>
      <c r="F21" s="623"/>
      <c r="G21" s="623"/>
      <c r="H21" s="623"/>
      <c r="I21" s="623"/>
      <c r="J21" s="14"/>
    </row>
    <row r="22" spans="1:10" x14ac:dyDescent="0.25">
      <c r="A22" s="14"/>
      <c r="B22" s="607" t="str">
        <f>Translations!$B$509</f>
        <v>D. Améliorations liées aux recommandations du vérificateur</v>
      </c>
      <c r="C22" s="609"/>
      <c r="D22" s="609"/>
      <c r="E22" s="609"/>
      <c r="F22" s="609"/>
      <c r="G22" s="609"/>
      <c r="H22" s="609"/>
      <c r="I22" s="609"/>
      <c r="J22" s="14"/>
    </row>
    <row r="23" spans="1:10" ht="5.0999999999999996" customHeight="1" x14ac:dyDescent="0.25">
      <c r="B23" s="311"/>
      <c r="C23" s="623"/>
      <c r="D23" s="623"/>
      <c r="E23" s="623"/>
      <c r="F23" s="623"/>
      <c r="G23" s="623"/>
      <c r="H23" s="623"/>
      <c r="I23" s="623"/>
      <c r="J23" s="14"/>
    </row>
    <row r="24" spans="1:10" x14ac:dyDescent="0.25">
      <c r="A24" s="14"/>
      <c r="B24" s="607" t="str">
        <f>Translations!$B$510</f>
        <v>E. Améliorations liées aux flux</v>
      </c>
      <c r="C24" s="609"/>
      <c r="D24" s="609"/>
      <c r="E24" s="609"/>
      <c r="F24" s="609"/>
      <c r="G24" s="609"/>
      <c r="H24" s="609"/>
      <c r="I24" s="609"/>
      <c r="J24" s="14"/>
    </row>
    <row r="25" spans="1:10" ht="5.0999999999999996" customHeight="1" x14ac:dyDescent="0.25">
      <c r="B25" s="311"/>
      <c r="C25" s="623"/>
      <c r="D25" s="623"/>
      <c r="E25" s="623"/>
      <c r="F25" s="623"/>
      <c r="G25" s="623"/>
      <c r="H25" s="623"/>
      <c r="I25" s="623"/>
      <c r="J25" s="14"/>
    </row>
    <row r="26" spans="1:10" x14ac:dyDescent="0.25">
      <c r="A26" s="14"/>
      <c r="B26" s="607" t="str">
        <f>Translations!$B$511</f>
        <v>F. Améliorations liées aux approches de surveillance fondées sur la mesure</v>
      </c>
      <c r="C26" s="609"/>
      <c r="D26" s="609"/>
      <c r="E26" s="609"/>
      <c r="F26" s="609"/>
      <c r="G26" s="609"/>
      <c r="H26" s="609"/>
      <c r="I26" s="609"/>
      <c r="J26" s="14"/>
    </row>
    <row r="27" spans="1:10" ht="5.0999999999999996" customHeight="1" x14ac:dyDescent="0.25">
      <c r="B27" s="311"/>
      <c r="C27" s="623"/>
      <c r="D27" s="623"/>
      <c r="E27" s="623"/>
      <c r="F27" s="623"/>
      <c r="G27" s="623"/>
      <c r="H27" s="623"/>
      <c r="I27" s="623"/>
      <c r="J27" s="14"/>
    </row>
    <row r="28" spans="1:10" x14ac:dyDescent="0.25">
      <c r="A28" s="14"/>
      <c r="B28" s="607" t="str">
        <f>Translations!$B$116</f>
        <v>G. Fall-back approaches</v>
      </c>
      <c r="C28" s="609"/>
      <c r="D28" s="609"/>
      <c r="E28" s="609"/>
      <c r="F28" s="609"/>
      <c r="G28" s="609"/>
      <c r="H28" s="609"/>
      <c r="I28" s="609"/>
      <c r="J28" s="14"/>
    </row>
    <row r="29" spans="1:10" ht="5.0999999999999996" customHeight="1" x14ac:dyDescent="0.25">
      <c r="A29" s="90"/>
      <c r="B29" s="284"/>
      <c r="C29" s="284"/>
      <c r="D29" s="285"/>
      <c r="E29" s="285"/>
      <c r="F29" s="285"/>
      <c r="G29" s="285"/>
      <c r="H29" s="285"/>
      <c r="I29" s="285"/>
      <c r="J29" s="90"/>
    </row>
    <row r="30" spans="1:10" x14ac:dyDescent="0.25">
      <c r="A30" s="14"/>
      <c r="B30" s="607" t="str">
        <f>Translations!$B$421</f>
        <v>H. Additional information</v>
      </c>
      <c r="C30" s="609"/>
      <c r="D30" s="609"/>
      <c r="E30" s="609"/>
      <c r="F30" s="609"/>
      <c r="G30" s="609"/>
      <c r="H30" s="609"/>
      <c r="I30" s="609"/>
      <c r="J30" s="14"/>
    </row>
    <row r="31" spans="1:10" x14ac:dyDescent="0.25">
      <c r="B31" s="287"/>
      <c r="C31" s="622" t="str">
        <f>Translations!$B$422</f>
        <v>Définitions et abréviations</v>
      </c>
      <c r="D31" s="622"/>
      <c r="E31" s="622"/>
      <c r="F31" s="622"/>
      <c r="G31" s="622"/>
      <c r="H31" s="622"/>
      <c r="I31" s="622"/>
      <c r="J31" s="14"/>
    </row>
    <row r="32" spans="1:10" x14ac:dyDescent="0.25">
      <c r="B32" s="287"/>
      <c r="C32" s="622" t="str">
        <f>Translations!$B$11</f>
        <v>Informations Complémentaires</v>
      </c>
      <c r="D32" s="622"/>
      <c r="E32" s="622"/>
      <c r="F32" s="622"/>
      <c r="G32" s="622"/>
      <c r="H32" s="622"/>
      <c r="I32" s="622"/>
      <c r="J32" s="14"/>
    </row>
    <row r="33" spans="1:10" x14ac:dyDescent="0.25">
      <c r="B33" s="287"/>
      <c r="C33" s="622" t="str">
        <f>Translations!$B$12</f>
        <v>Commentaires</v>
      </c>
      <c r="D33" s="622"/>
      <c r="E33" s="622"/>
      <c r="F33" s="622"/>
      <c r="G33" s="622"/>
      <c r="H33" s="622"/>
      <c r="I33" s="622"/>
      <c r="J33" s="14"/>
    </row>
    <row r="34" spans="1:10" ht="5.0999999999999996" customHeight="1" x14ac:dyDescent="0.25">
      <c r="A34" s="90"/>
      <c r="B34" s="284"/>
      <c r="C34" s="284"/>
      <c r="D34" s="285"/>
      <c r="E34" s="285"/>
      <c r="F34" s="285"/>
      <c r="G34" s="285"/>
      <c r="H34" s="285"/>
      <c r="I34" s="285"/>
      <c r="J34" s="90"/>
    </row>
    <row r="35" spans="1:10" x14ac:dyDescent="0.25">
      <c r="A35" s="14"/>
      <c r="B35" s="607" t="str">
        <f>Translations!$B$659</f>
        <v>I. Accounting</v>
      </c>
      <c r="C35" s="609"/>
      <c r="D35" s="609"/>
      <c r="E35" s="609"/>
      <c r="F35" s="609"/>
      <c r="G35" s="609"/>
      <c r="H35" s="609"/>
      <c r="I35" s="609"/>
      <c r="J35" s="14"/>
    </row>
    <row r="36" spans="1:10" x14ac:dyDescent="0.25">
      <c r="A36" s="90"/>
      <c r="B36" s="284"/>
      <c r="C36" s="284"/>
      <c r="D36" s="285"/>
      <c r="E36" s="285"/>
      <c r="F36" s="285"/>
      <c r="G36" s="285"/>
      <c r="H36" s="285"/>
      <c r="I36" s="285"/>
      <c r="J36" s="90"/>
    </row>
    <row r="37" spans="1:10" ht="13.8" thickBot="1" x14ac:dyDescent="0.3">
      <c r="B37" s="35" t="str">
        <f>Translations!$B$13</f>
        <v>Informations concernant ce fichier :</v>
      </c>
      <c r="J37" s="275"/>
    </row>
    <row r="38" spans="1:10" ht="12.75" customHeight="1" x14ac:dyDescent="0.25">
      <c r="B38" s="13" t="str">
        <f>Translations!$B$423</f>
        <v>Ce rapport d'amélioration a été soumis par :</v>
      </c>
      <c r="F38" s="626" t="str">
        <f>IF(ISBLANK('A_Operator&amp;Inst.ID'!$I$45),"",'A_Operator&amp;Inst.ID'!$I$45)</f>
        <v/>
      </c>
      <c r="G38" s="627"/>
      <c r="H38" s="627"/>
      <c r="I38" s="628"/>
      <c r="J38" s="275"/>
    </row>
    <row r="39" spans="1:10" ht="12.75" customHeight="1" x14ac:dyDescent="0.25">
      <c r="B39" s="14" t="str">
        <f>Translations!$B$14</f>
        <v>Nom de l'installation :</v>
      </c>
      <c r="F39" s="629" t="str">
        <f>IF(ISBLANK('A_Operator&amp;Inst.ID'!$I$44),"",'A_Operator&amp;Inst.ID'!$I$44)</f>
        <v/>
      </c>
      <c r="G39" s="630"/>
      <c r="H39" s="630"/>
      <c r="I39" s="631"/>
      <c r="J39" s="275"/>
    </row>
    <row r="40" spans="1:10" ht="13.8" thickBot="1" x14ac:dyDescent="0.3">
      <c r="B40" s="14" t="str">
        <f>Translations!$B$15</f>
        <v>Identifiant unique de l'installation :</v>
      </c>
      <c r="F40" s="632" t="str">
        <f>IF(ISBLANK('A_Operator&amp;Inst.ID'!$I$43),"",'A_Operator&amp;Inst.ID'!$I$43)</f>
        <v/>
      </c>
      <c r="G40" s="633"/>
      <c r="H40" s="633"/>
      <c r="I40" s="634"/>
    </row>
    <row r="42" spans="1:10" x14ac:dyDescent="0.25">
      <c r="B42" s="608" t="str">
        <f>Translations!$B$424</f>
        <v>Si votre autorité compétente exige que vous remettiez une copie papier signée du rapport d'amélioration, veuillez utiliser l'espace ci-dessous pour votre signature :</v>
      </c>
      <c r="C42" s="613"/>
      <c r="D42" s="613"/>
      <c r="E42" s="613"/>
      <c r="F42" s="613"/>
      <c r="G42" s="613"/>
      <c r="H42" s="613"/>
      <c r="I42" s="613"/>
    </row>
    <row r="43" spans="1:10" x14ac:dyDescent="0.25">
      <c r="B43" s="613"/>
      <c r="C43" s="613"/>
      <c r="D43" s="613"/>
      <c r="E43" s="613"/>
      <c r="F43" s="613"/>
      <c r="G43" s="613"/>
      <c r="H43" s="613"/>
      <c r="I43" s="613"/>
    </row>
    <row r="48" spans="1:10" ht="13.8" thickBot="1" x14ac:dyDescent="0.3">
      <c r="B48" s="620"/>
      <c r="C48" s="621"/>
      <c r="D48" s="621"/>
      <c r="F48" s="102"/>
      <c r="G48" s="102"/>
      <c r="H48" s="102"/>
      <c r="I48" s="102"/>
    </row>
    <row r="49" spans="2:9" ht="12.75" customHeight="1" x14ac:dyDescent="0.25">
      <c r="B49" s="624" t="str">
        <f>Translations!$B$622</f>
        <v>Date (de soumission du présent rapport d'amélioration à l'autorité compétente)</v>
      </c>
      <c r="C49" s="624"/>
      <c r="D49" s="624"/>
      <c r="F49" s="103" t="str">
        <f>Translations!$B$16</f>
        <v>Nom et signature de la personne légalement responsable</v>
      </c>
      <c r="G49" s="103"/>
      <c r="H49" s="103"/>
      <c r="I49" s="103"/>
    </row>
    <row r="50" spans="2:9" x14ac:dyDescent="0.25">
      <c r="B50" s="625"/>
      <c r="C50" s="625"/>
      <c r="D50" s="625"/>
    </row>
    <row r="51" spans="2:9" x14ac:dyDescent="0.25">
      <c r="B51" s="625"/>
      <c r="C51" s="625"/>
      <c r="D51" s="625"/>
    </row>
    <row r="53" spans="2:9" ht="13.8" thickBot="1" x14ac:dyDescent="0.3">
      <c r="B53" s="35" t="str">
        <f>Translations!$B$17</f>
        <v>Informations sur la version du modèle :</v>
      </c>
    </row>
    <row r="54" spans="2:9" x14ac:dyDescent="0.25">
      <c r="B54" s="614" t="str">
        <f>Translations!$B$18</f>
        <v>Modèle fourni par :</v>
      </c>
      <c r="C54" s="615"/>
      <c r="D54" s="615"/>
      <c r="E54" s="616"/>
      <c r="F54" s="104" t="str">
        <f>VersionDocumentation!B4</f>
        <v>European Commission</v>
      </c>
      <c r="G54" s="96"/>
      <c r="H54" s="96"/>
      <c r="I54" s="97"/>
    </row>
    <row r="55" spans="2:9" x14ac:dyDescent="0.25">
      <c r="B55" s="617" t="str">
        <f>Translations!$B$19</f>
        <v>Date de publication :</v>
      </c>
      <c r="C55" s="618"/>
      <c r="D55" s="618"/>
      <c r="E55" s="619"/>
      <c r="F55" s="276">
        <f>VersionDocumentation!B3</f>
        <v>46181</v>
      </c>
      <c r="G55" s="98"/>
      <c r="H55" s="98"/>
      <c r="I55" s="99"/>
    </row>
    <row r="56" spans="2:9" x14ac:dyDescent="0.25">
      <c r="B56" s="617" t="str">
        <f>Translations!$B$20</f>
        <v>Version :</v>
      </c>
      <c r="C56" s="618"/>
      <c r="D56" s="618"/>
      <c r="E56" s="619"/>
      <c r="F56" s="105" t="str">
        <f>VersionDocumentation!B5</f>
        <v>French</v>
      </c>
      <c r="G56" s="98"/>
      <c r="H56" s="98"/>
      <c r="I56" s="99"/>
    </row>
    <row r="57" spans="2:9" ht="13.8" thickBot="1" x14ac:dyDescent="0.3">
      <c r="B57" s="610" t="str">
        <f>Translations!$B$21</f>
        <v>Nom du fichier de référence :</v>
      </c>
      <c r="C57" s="611"/>
      <c r="D57" s="611"/>
      <c r="E57" s="612"/>
      <c r="F57" s="106" t="str">
        <f>VersionDocumentation!C3</f>
        <v>P4 Improvement_COM_fr_20260608.xls</v>
      </c>
      <c r="G57" s="100"/>
      <c r="H57" s="100"/>
      <c r="I57" s="101"/>
    </row>
  </sheetData>
  <sheetProtection algorithmName="SHA-512" hashValue="2ZBK24e1nPtvaPJaxX8A255RqFOHbulaRJhHZmBJQ7a/RtRdKxTqzvJpLr/cwWHBzHUXD9DTW4vB5BYNdqfQ5A==" saltValue="8cW1Pkfez2T4gv4St+w4Uw==" spinCount="100000" sheet="1" objects="1" scenarios="1" formatCells="0" formatColumns="0" formatRows="0"/>
  <mergeCells count="36">
    <mergeCell ref="C33:I33"/>
    <mergeCell ref="B49:D51"/>
    <mergeCell ref="C14:I14"/>
    <mergeCell ref="F38:I38"/>
    <mergeCell ref="F39:I39"/>
    <mergeCell ref="F40:I40"/>
    <mergeCell ref="C32:I32"/>
    <mergeCell ref="C15:I15"/>
    <mergeCell ref="C17:I17"/>
    <mergeCell ref="C18:I18"/>
    <mergeCell ref="B30:I30"/>
    <mergeCell ref="C27:I27"/>
    <mergeCell ref="B35:I35"/>
    <mergeCell ref="B20:I20"/>
    <mergeCell ref="B22:I22"/>
    <mergeCell ref="C12:I12"/>
    <mergeCell ref="C13:I13"/>
    <mergeCell ref="C21:I21"/>
    <mergeCell ref="B16:I16"/>
    <mergeCell ref="C19:I19"/>
    <mergeCell ref="B8:I8"/>
    <mergeCell ref="B9:I9"/>
    <mergeCell ref="B57:E57"/>
    <mergeCell ref="B42:I43"/>
    <mergeCell ref="B54:E54"/>
    <mergeCell ref="B55:E55"/>
    <mergeCell ref="B56:E56"/>
    <mergeCell ref="B48:D48"/>
    <mergeCell ref="B10:I10"/>
    <mergeCell ref="C31:I31"/>
    <mergeCell ref="C25:I25"/>
    <mergeCell ref="C23:I23"/>
    <mergeCell ref="B24:I24"/>
    <mergeCell ref="B26:I26"/>
    <mergeCell ref="B28:I28"/>
    <mergeCell ref="B11:I11"/>
  </mergeCells>
  <phoneticPr fontId="10" type="noConversion"/>
  <hyperlinks>
    <hyperlink ref="B31:I31" location="JUMP_L_26" display="JUMP_L_26" xr:uid="{632F226E-9BE3-407E-B37F-3D831A561F6F}"/>
    <hyperlink ref="B13:I13" location="JUMP_C_6" display="JUMP_C_6" xr:uid="{CBF6DC6E-3D4E-4A89-864C-634EE9DDA505}"/>
    <hyperlink ref="B12:I12" location="JUMP_C_5" display="JUMP_C_5" xr:uid="{CADB4275-6C92-440F-AACE-DAF8CEB76946}"/>
    <hyperlink ref="B18:I18" location="JUMP_B_3" display="JUMP_B_3" xr:uid="{58F38E1D-463E-4B20-A310-9AE3ED6D9D21}"/>
    <hyperlink ref="B17:I17" location="JUMP_B_2" display="JUMP_B_2" xr:uid="{B24057A5-A676-4545-8994-882C7CAEA0C7}"/>
    <hyperlink ref="B30:I30" location="JUMP_L_Top" display="JUMP_L_Top" xr:uid="{D917E632-A2E4-4405-ADE8-1B8DC8C37E8C}"/>
    <hyperlink ref="B26:I26" location="F_MeasurementBasedApproaches!JUMP_F_Top" display="F. Improvements related to measurement-based monitoring approaches" xr:uid="{7782006E-D964-4554-8E30-6E5A1C14254F}"/>
    <hyperlink ref="B24:I24" location="JUMP_E_Top" display="E. Improvements related to source streams" xr:uid="{D654F727-ECA3-420A-85DC-99B1386453B0}"/>
    <hyperlink ref="B22:I22" location="JUMP_D_Top" display="D. General improvements" xr:uid="{290422EA-B3BF-462D-966A-2805215B20F9}"/>
    <hyperlink ref="B20:I20" location="JUMP_C_Top1" display="C. Improvements related to the verification report" xr:uid="{397F43EA-6C64-4A4F-81ED-BBA4B3195AAD}"/>
    <hyperlink ref="B11:I11" location="JUMP_C_Top" display="JUMP_C_Top" xr:uid="{9726B63E-9D51-4EC8-B00F-7F6ACF50EF10}"/>
    <hyperlink ref="B16:I16" location="JUMP_B_Top1" display="JUMP_B_Top1" xr:uid="{ECAD2615-48D1-433E-98EB-49A029841305}"/>
    <hyperlink ref="B9:I9" location="JUMP_b_Guidelines_Top" display="b_Guidelines and conditions" xr:uid="{4F06BE50-148C-45FB-9386-D21A83CC9146}"/>
    <hyperlink ref="B8" location="JUMP_a_Content" display="a_Contents" xr:uid="{BCBD8419-3642-498D-B414-A61B46B5E91A}"/>
    <hyperlink ref="B32:I32" location="JUMP_L_26" display="JUMP_L_26" xr:uid="{3F31708D-2D96-4DCA-AD22-D5F4D395B3DE}"/>
    <hyperlink ref="B33:I33" location="JUMP_L_26" display="JUMP_L_26" xr:uid="{7C77985D-B9F8-4D17-BED1-3C414797F2F8}"/>
    <hyperlink ref="C31:I31" location="JUMP_H_14" display="JUMP_H_14" xr:uid="{EB968057-116F-477D-97F9-EA285E6315DD}"/>
    <hyperlink ref="C32:I32" location="JUMP_H_15" display="JUMP_H_15" xr:uid="{53D68446-6C47-43E6-A5C1-F5C0CCA934C3}"/>
    <hyperlink ref="C33:I33" location="JUMP_L_26" display="JUMP_L_26" xr:uid="{6FE22ABC-9493-407C-8690-14AC10208D71}"/>
    <hyperlink ref="B28:I28" location="JUMP_G_Top" display="G. Fall-back approaches" xr:uid="{42BA260A-93C4-48C7-A5D5-B4C70936221D}"/>
    <hyperlink ref="B14:I14" location="JUMP_C_6" display="JUMP_C_6" xr:uid="{1956C2A8-F169-40B0-9BFD-51A8EC9F9CC8}"/>
    <hyperlink ref="C13:I13" location="JUMP_A_2" display="Operator information" xr:uid="{4BAE4215-53EC-4E49-9295-0C2E85E6EA22}"/>
    <hyperlink ref="C14:I14" location="JUMP_A_4" display="Contact details" xr:uid="{D79D0F7E-EB2F-4C76-A239-6208A5D4D454}"/>
    <hyperlink ref="C17:I17" location="JUMP_B_6" display="Annex I activities" xr:uid="{05A023EB-58CD-4D7E-9D45-5667D82A6920}"/>
    <hyperlink ref="C18:I18" location="JUMP_B_7" display="Source streams and emission sources" xr:uid="{56371225-4846-4C42-B264-CE5BE6A2EB67}"/>
    <hyperlink ref="C12:I12" location="JUMP_A_1" display="xxxxx" xr:uid="{213FE685-B160-4351-9DF0-376DD684B7BB}"/>
    <hyperlink ref="B35:I35" location="JUMP_Accounting" display="I. Accounting" xr:uid="{48DA1169-CFDA-4BC8-93B7-51405C2E7A6E}"/>
  </hyperlinks>
  <pageMargins left="0.78740157480314965" right="0.78740157480314965" top="0.78740157480314965" bottom="0.78740157480314965" header="0.39370078740157483" footer="0.39370078740157483"/>
  <pageSetup paperSize="9" scale="86" orientation="portrait" r:id="rId1"/>
  <headerFooter alignWithMargins="0">
    <oddHeader>&amp;L&amp;F, &amp;A&amp;R&amp;D, &amp;T</oddHeader>
    <oddFooter>&amp;C&amp;P /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1DE0F9-28C5-41C6-8AB5-D935CE7B4129}">
  <sheetPr codeName="Tabelle14">
    <tabColor indexed="9"/>
    <pageSetUpPr fitToPage="1"/>
  </sheetPr>
  <dimension ref="A1:N74"/>
  <sheetViews>
    <sheetView workbookViewId="0">
      <pane ySplit="3" topLeftCell="A4" activePane="bottomLeft" state="frozen"/>
      <selection pane="bottomLeft" activeCell="C9" sqref="C9:L9"/>
    </sheetView>
  </sheetViews>
  <sheetFormatPr baseColWidth="10" defaultColWidth="11.44140625" defaultRowHeight="13.2" x14ac:dyDescent="0.25"/>
  <cols>
    <col min="1" max="1" width="3.109375" style="4" customWidth="1"/>
    <col min="2" max="2" width="4.109375" style="4" customWidth="1"/>
    <col min="3" max="13" width="12.6640625" style="4" customWidth="1"/>
    <col min="14" max="14" width="7.6640625" style="4" customWidth="1"/>
    <col min="15" max="16384" width="11.44140625" style="4"/>
  </cols>
  <sheetData>
    <row r="1" spans="1:14" ht="13.5" customHeight="1" thickBot="1" x14ac:dyDescent="0.3">
      <c r="A1" s="754" t="str">
        <f>Translations!$B$462</f>
        <v>H. Additional Information</v>
      </c>
      <c r="B1" s="811"/>
      <c r="C1" s="812"/>
      <c r="D1" s="663" t="str">
        <f>Translations!$B$23</f>
        <v>Zone de navigation :</v>
      </c>
      <c r="E1" s="657"/>
      <c r="F1" s="658" t="str">
        <f>Translations!$B$24</f>
        <v>Table des matières</v>
      </c>
      <c r="G1" s="659"/>
      <c r="H1" s="658" t="str">
        <f>Translations!$B$25</f>
        <v>Feuille précédente</v>
      </c>
      <c r="I1" s="659"/>
      <c r="J1" s="658" t="str">
        <f>Translations!$B$26</f>
        <v>Feuille suivante</v>
      </c>
      <c r="K1" s="659"/>
      <c r="L1" s="658"/>
      <c r="M1" s="659"/>
      <c r="N1" s="280"/>
    </row>
    <row r="2" spans="1:14" ht="12.75" customHeight="1" x14ac:dyDescent="0.25">
      <c r="A2" s="813"/>
      <c r="B2" s="814"/>
      <c r="C2" s="815"/>
      <c r="D2" s="649" t="str">
        <f>Translations!$B$27</f>
        <v>Haut de la feuille</v>
      </c>
      <c r="E2" s="649"/>
      <c r="F2" s="868" t="str">
        <f>Translations!$B$422</f>
        <v>Définitions et abréviations</v>
      </c>
      <c r="G2" s="869"/>
      <c r="H2" s="870" t="str">
        <f>Translations!$B$463</f>
        <v>Informations Complémentaires</v>
      </c>
      <c r="I2" s="871"/>
      <c r="J2" s="872" t="str">
        <f>Translations!$B$12</f>
        <v>Commentaires</v>
      </c>
      <c r="K2" s="873"/>
      <c r="L2" s="654"/>
      <c r="M2" s="655"/>
      <c r="N2" s="202"/>
    </row>
    <row r="3" spans="1:14" ht="13.5" customHeight="1" thickBot="1" x14ac:dyDescent="0.3">
      <c r="A3" s="816"/>
      <c r="B3" s="817"/>
      <c r="C3" s="818"/>
      <c r="D3" s="649"/>
      <c r="E3" s="649"/>
      <c r="F3" s="859"/>
      <c r="G3" s="860"/>
      <c r="H3" s="860"/>
      <c r="I3" s="860"/>
      <c r="J3" s="860"/>
      <c r="K3" s="867"/>
      <c r="L3" s="651"/>
      <c r="M3" s="652"/>
      <c r="N3" s="202"/>
    </row>
    <row r="4" spans="1:14" x14ac:dyDescent="0.25">
      <c r="A4" s="281"/>
      <c r="B4" s="2"/>
      <c r="C4" s="134"/>
      <c r="D4" s="134"/>
      <c r="E4" s="141"/>
      <c r="F4" s="141"/>
      <c r="G4" s="134"/>
      <c r="H4" s="134"/>
      <c r="I4" s="134"/>
      <c r="J4" s="134"/>
      <c r="K4" s="134"/>
      <c r="L4" s="134"/>
      <c r="M4" s="134"/>
      <c r="N4" s="202"/>
    </row>
    <row r="5" spans="1:14" ht="18" customHeight="1" x14ac:dyDescent="0.25">
      <c r="A5" s="281"/>
      <c r="B5" s="642" t="str">
        <f>Translations!$B$464</f>
        <v>H. Autres informations relatives au présent rapport</v>
      </c>
      <c r="C5" s="642"/>
      <c r="D5" s="642"/>
      <c r="E5" s="642"/>
      <c r="F5" s="642"/>
      <c r="G5" s="642"/>
      <c r="H5" s="642"/>
      <c r="I5" s="642"/>
      <c r="J5" s="642"/>
      <c r="K5" s="134"/>
      <c r="L5" s="134"/>
      <c r="M5" s="134"/>
      <c r="N5" s="202"/>
    </row>
    <row r="6" spans="1:14" x14ac:dyDescent="0.25">
      <c r="A6" s="281"/>
      <c r="B6" s="134"/>
      <c r="C6" s="134"/>
      <c r="D6" s="134"/>
      <c r="E6" s="134"/>
      <c r="F6" s="134"/>
      <c r="G6" s="134"/>
      <c r="H6" s="134"/>
      <c r="I6" s="134"/>
      <c r="J6" s="134"/>
      <c r="K6" s="134"/>
      <c r="L6" s="134"/>
      <c r="M6" s="134"/>
      <c r="N6" s="202"/>
    </row>
    <row r="7" spans="1:14" s="13" customFormat="1" ht="18.75" customHeight="1" x14ac:dyDescent="0.25">
      <c r="A7" s="274"/>
      <c r="B7" s="17">
        <v>13</v>
      </c>
      <c r="C7" s="741" t="str">
        <f>Translations!$B$10</f>
        <v>Liste des définitions et abréviations utilisées</v>
      </c>
      <c r="D7" s="741"/>
      <c r="E7" s="741"/>
      <c r="F7" s="741"/>
      <c r="G7" s="741"/>
      <c r="H7" s="741"/>
      <c r="I7" s="741"/>
      <c r="J7" s="741"/>
      <c r="K7" s="741"/>
      <c r="L7" s="741"/>
      <c r="M7" s="741"/>
      <c r="N7" s="209"/>
    </row>
    <row r="8" spans="1:14" ht="5.0999999999999996" customHeight="1" x14ac:dyDescent="0.25">
      <c r="A8" s="272"/>
      <c r="B8" s="138"/>
      <c r="C8" s="118"/>
      <c r="D8" s="118"/>
      <c r="E8" s="118"/>
      <c r="F8" s="118"/>
      <c r="G8" s="118"/>
      <c r="H8" s="118"/>
      <c r="I8" s="118"/>
      <c r="J8" s="118"/>
      <c r="K8" s="134"/>
      <c r="L8" s="134"/>
      <c r="M8" s="134"/>
      <c r="N8" s="202"/>
    </row>
    <row r="9" spans="1:14" ht="12.75" customHeight="1" x14ac:dyDescent="0.25">
      <c r="A9" s="272"/>
      <c r="B9" s="137"/>
      <c r="C9" s="708" t="str">
        <f>Translations!$B$465</f>
        <v>Veuillez indiquer toutes les abréviations, acronymes ou définitions que vous avez utilisés pour rédiger ce rapport d'amélioration.</v>
      </c>
      <c r="D9" s="708"/>
      <c r="E9" s="708"/>
      <c r="F9" s="708"/>
      <c r="G9" s="708"/>
      <c r="H9" s="708"/>
      <c r="I9" s="708"/>
      <c r="J9" s="708"/>
      <c r="K9" s="708"/>
      <c r="L9" s="708"/>
      <c r="M9" s="134"/>
      <c r="N9" s="202"/>
    </row>
    <row r="10" spans="1:14" ht="5.0999999999999996" customHeight="1" x14ac:dyDescent="0.25">
      <c r="A10" s="272"/>
      <c r="B10" s="138"/>
      <c r="C10" s="118"/>
      <c r="D10" s="118"/>
      <c r="E10" s="118"/>
      <c r="F10" s="118"/>
      <c r="G10" s="118"/>
      <c r="H10" s="118"/>
      <c r="I10" s="118"/>
      <c r="J10" s="118"/>
      <c r="K10" s="134"/>
      <c r="L10" s="134"/>
      <c r="M10" s="134"/>
      <c r="N10" s="202"/>
    </row>
    <row r="11" spans="1:14" x14ac:dyDescent="0.25">
      <c r="A11" s="272"/>
      <c r="B11" s="282"/>
      <c r="C11" s="874" t="str">
        <f>Translations!$B$117</f>
        <v>Abréviation</v>
      </c>
      <c r="D11" s="875"/>
      <c r="E11" s="874" t="str">
        <f>Translations!$B$118</f>
        <v>Définition</v>
      </c>
      <c r="F11" s="875"/>
      <c r="G11" s="875"/>
      <c r="H11" s="875"/>
      <c r="I11" s="875"/>
      <c r="J11" s="875"/>
      <c r="K11" s="875"/>
      <c r="L11" s="875"/>
      <c r="M11" s="134"/>
      <c r="N11" s="202"/>
    </row>
    <row r="12" spans="1:14" x14ac:dyDescent="0.25">
      <c r="A12" s="272"/>
      <c r="B12" s="282"/>
      <c r="C12" s="876"/>
      <c r="D12" s="876"/>
      <c r="E12" s="877"/>
      <c r="F12" s="877"/>
      <c r="G12" s="877"/>
      <c r="H12" s="877"/>
      <c r="I12" s="877"/>
      <c r="J12" s="877"/>
      <c r="K12" s="877"/>
      <c r="L12" s="877"/>
      <c r="M12" s="134"/>
      <c r="N12" s="202"/>
    </row>
    <row r="13" spans="1:14" x14ac:dyDescent="0.25">
      <c r="A13" s="272"/>
      <c r="B13" s="282"/>
      <c r="C13" s="876"/>
      <c r="D13" s="876"/>
      <c r="E13" s="877"/>
      <c r="F13" s="877"/>
      <c r="G13" s="877"/>
      <c r="H13" s="877"/>
      <c r="I13" s="877"/>
      <c r="J13" s="877"/>
      <c r="K13" s="877"/>
      <c r="L13" s="877"/>
      <c r="M13" s="134"/>
      <c r="N13" s="202"/>
    </row>
    <row r="14" spans="1:14" x14ac:dyDescent="0.25">
      <c r="A14" s="272"/>
      <c r="B14" s="282"/>
      <c r="C14" s="876"/>
      <c r="D14" s="876"/>
      <c r="E14" s="877"/>
      <c r="F14" s="877"/>
      <c r="G14" s="877"/>
      <c r="H14" s="877"/>
      <c r="I14" s="877"/>
      <c r="J14" s="877"/>
      <c r="K14" s="877"/>
      <c r="L14" s="877"/>
      <c r="M14" s="134"/>
      <c r="N14" s="202"/>
    </row>
    <row r="15" spans="1:14" x14ac:dyDescent="0.25">
      <c r="A15" s="272"/>
      <c r="B15" s="282"/>
      <c r="C15" s="876"/>
      <c r="D15" s="876"/>
      <c r="E15" s="877"/>
      <c r="F15" s="877"/>
      <c r="G15" s="877"/>
      <c r="H15" s="877"/>
      <c r="I15" s="877"/>
      <c r="J15" s="877"/>
      <c r="K15" s="877"/>
      <c r="L15" s="877"/>
      <c r="M15" s="134"/>
      <c r="N15" s="202"/>
    </row>
    <row r="16" spans="1:14" x14ac:dyDescent="0.25">
      <c r="A16" s="272"/>
      <c r="B16" s="282"/>
      <c r="C16" s="876"/>
      <c r="D16" s="876"/>
      <c r="E16" s="877"/>
      <c r="F16" s="877"/>
      <c r="G16" s="877"/>
      <c r="H16" s="877"/>
      <c r="I16" s="877"/>
      <c r="J16" s="877"/>
      <c r="K16" s="877"/>
      <c r="L16" s="877"/>
      <c r="M16" s="134"/>
      <c r="N16" s="202"/>
    </row>
    <row r="17" spans="1:14" x14ac:dyDescent="0.25">
      <c r="A17" s="272"/>
      <c r="B17" s="282"/>
      <c r="C17" s="876"/>
      <c r="D17" s="876"/>
      <c r="E17" s="877"/>
      <c r="F17" s="877"/>
      <c r="G17" s="877"/>
      <c r="H17" s="877"/>
      <c r="I17" s="877"/>
      <c r="J17" s="877"/>
      <c r="K17" s="877"/>
      <c r="L17" s="877"/>
      <c r="M17" s="134"/>
      <c r="N17" s="202"/>
    </row>
    <row r="18" spans="1:14" x14ac:dyDescent="0.25">
      <c r="A18" s="272"/>
      <c r="B18" s="282"/>
      <c r="C18" s="876"/>
      <c r="D18" s="876"/>
      <c r="E18" s="877"/>
      <c r="F18" s="877"/>
      <c r="G18" s="877"/>
      <c r="H18" s="877"/>
      <c r="I18" s="877"/>
      <c r="J18" s="877"/>
      <c r="K18" s="877"/>
      <c r="L18" s="877"/>
      <c r="M18" s="134"/>
      <c r="N18" s="202"/>
    </row>
    <row r="19" spans="1:14" x14ac:dyDescent="0.25">
      <c r="A19" s="272"/>
      <c r="B19" s="282"/>
      <c r="C19" s="876"/>
      <c r="D19" s="876"/>
      <c r="E19" s="877"/>
      <c r="F19" s="877"/>
      <c r="G19" s="877"/>
      <c r="H19" s="877"/>
      <c r="I19" s="877"/>
      <c r="J19" s="877"/>
      <c r="K19" s="877"/>
      <c r="L19" s="877"/>
      <c r="M19" s="134"/>
      <c r="N19" s="202"/>
    </row>
    <row r="20" spans="1:14" x14ac:dyDescent="0.25">
      <c r="A20" s="272"/>
      <c r="B20" s="282"/>
      <c r="C20" s="876"/>
      <c r="D20" s="876"/>
      <c r="E20" s="877"/>
      <c r="F20" s="877"/>
      <c r="G20" s="877"/>
      <c r="H20" s="877"/>
      <c r="I20" s="877"/>
      <c r="J20" s="877"/>
      <c r="K20" s="877"/>
      <c r="L20" s="877"/>
      <c r="M20" s="134"/>
      <c r="N20" s="202"/>
    </row>
    <row r="21" spans="1:14" x14ac:dyDescent="0.25">
      <c r="A21" s="272"/>
      <c r="B21" s="282"/>
      <c r="C21" s="876"/>
      <c r="D21" s="876"/>
      <c r="E21" s="877"/>
      <c r="F21" s="877"/>
      <c r="G21" s="877"/>
      <c r="H21" s="877"/>
      <c r="I21" s="877"/>
      <c r="J21" s="877"/>
      <c r="K21" s="877"/>
      <c r="L21" s="877"/>
      <c r="M21" s="134"/>
      <c r="N21" s="202"/>
    </row>
    <row r="22" spans="1:14" x14ac:dyDescent="0.25">
      <c r="A22" s="272"/>
      <c r="B22" s="134"/>
      <c r="C22" s="139"/>
      <c r="D22" s="140"/>
      <c r="E22" s="140"/>
      <c r="F22" s="140"/>
      <c r="G22" s="140"/>
      <c r="H22" s="140"/>
      <c r="I22" s="140"/>
      <c r="J22" s="140"/>
      <c r="K22" s="140"/>
      <c r="L22" s="134"/>
      <c r="M22" s="134"/>
      <c r="N22" s="202"/>
    </row>
    <row r="23" spans="1:14" s="13" customFormat="1" ht="18.75" customHeight="1" x14ac:dyDescent="0.25">
      <c r="A23" s="274"/>
      <c r="B23" s="17">
        <v>14</v>
      </c>
      <c r="C23" s="741" t="str">
        <f>Translations!$B$11</f>
        <v>Informations Complémentaires</v>
      </c>
      <c r="D23" s="741"/>
      <c r="E23" s="741"/>
      <c r="F23" s="741"/>
      <c r="G23" s="741"/>
      <c r="H23" s="741"/>
      <c r="I23" s="741"/>
      <c r="J23" s="741"/>
      <c r="K23" s="741"/>
      <c r="L23" s="741"/>
      <c r="M23" s="741"/>
      <c r="N23" s="209"/>
    </row>
    <row r="24" spans="1:14" ht="5.0999999999999996" customHeight="1" x14ac:dyDescent="0.25">
      <c r="A24" s="272"/>
      <c r="B24" s="138"/>
      <c r="C24" s="118"/>
      <c r="D24" s="118"/>
      <c r="E24" s="118"/>
      <c r="F24" s="118"/>
      <c r="G24" s="118"/>
      <c r="H24" s="118"/>
      <c r="I24" s="118"/>
      <c r="J24" s="118"/>
      <c r="K24" s="134"/>
      <c r="L24" s="134"/>
      <c r="M24" s="134"/>
      <c r="N24" s="202"/>
    </row>
    <row r="25" spans="1:14" ht="25.5" customHeight="1" x14ac:dyDescent="0.25">
      <c r="A25" s="272"/>
      <c r="B25" s="137"/>
      <c r="C25" s="708" t="str">
        <f>Translations!$B$119</f>
        <v>Si vous souhaitez nous fournir d'autres informations dont nous pourrions tenir compte pour l'examen de votre rapport, veuillez les indiquer ici. Merci de nous les fournir dans la mesure du possible au format électronique (Microsoft Word, Excel ou Adobe Acrobat).</v>
      </c>
      <c r="D25" s="708"/>
      <c r="E25" s="708"/>
      <c r="F25" s="708"/>
      <c r="G25" s="708"/>
      <c r="H25" s="708"/>
      <c r="I25" s="708"/>
      <c r="J25" s="708"/>
      <c r="K25" s="708"/>
      <c r="L25" s="708"/>
      <c r="M25" s="134"/>
      <c r="N25" s="202"/>
    </row>
    <row r="26" spans="1:14" ht="37.799999999999997" customHeight="1" x14ac:dyDescent="0.25">
      <c r="A26" s="272"/>
      <c r="B26" s="283"/>
      <c r="C26" s="878" t="str">
        <f>Translations!$B$466</f>
        <v>Il est conseillé d'éviter de fournir des informations non pertinentes, car cela pourrait ralentir le processus. Les documents complémentaires fournis doivent être clairement référencés ci-dessous, en utilisant le(s) nom(s) de fichier (s'il s'agit d'un format électronique) ou le(s) numéro(s) de référence du document (s'il s'agit d'un document papier). Au besoin, veuillez consulter l'autorité compétente.</v>
      </c>
      <c r="D26" s="878"/>
      <c r="E26" s="878"/>
      <c r="F26" s="878"/>
      <c r="G26" s="878"/>
      <c r="H26" s="878"/>
      <c r="I26" s="878"/>
      <c r="J26" s="878"/>
      <c r="K26" s="878"/>
      <c r="L26" s="878"/>
      <c r="M26" s="134"/>
      <c r="N26" s="202"/>
    </row>
    <row r="27" spans="1:14" ht="5.0999999999999996" customHeight="1" x14ac:dyDescent="0.25">
      <c r="A27" s="272"/>
      <c r="B27" s="138"/>
      <c r="C27" s="118"/>
      <c r="D27" s="118"/>
      <c r="E27" s="118"/>
      <c r="F27" s="118"/>
      <c r="G27" s="118"/>
      <c r="H27" s="118"/>
      <c r="I27" s="118"/>
      <c r="J27" s="118"/>
      <c r="K27" s="134"/>
      <c r="L27" s="134"/>
      <c r="M27" s="134"/>
      <c r="N27" s="202"/>
    </row>
    <row r="28" spans="1:14" ht="12.75" customHeight="1" x14ac:dyDescent="0.25">
      <c r="A28" s="272"/>
      <c r="B28" s="282"/>
      <c r="C28" s="874" t="str">
        <f>Translations!$B$120</f>
        <v>Nom du fichier/Référence</v>
      </c>
      <c r="D28" s="875"/>
      <c r="E28" s="874" t="str">
        <f>Translations!$B$121</f>
        <v>Description du document</v>
      </c>
      <c r="F28" s="875"/>
      <c r="G28" s="875"/>
      <c r="H28" s="875"/>
      <c r="I28" s="875"/>
      <c r="J28" s="875"/>
      <c r="K28" s="875"/>
      <c r="L28" s="875"/>
      <c r="M28" s="134"/>
      <c r="N28" s="202"/>
    </row>
    <row r="29" spans="1:14" x14ac:dyDescent="0.25">
      <c r="A29" s="272"/>
      <c r="B29" s="282"/>
      <c r="C29" s="876"/>
      <c r="D29" s="876"/>
      <c r="E29" s="877"/>
      <c r="F29" s="877"/>
      <c r="G29" s="877"/>
      <c r="H29" s="877"/>
      <c r="I29" s="877"/>
      <c r="J29" s="877"/>
      <c r="K29" s="877"/>
      <c r="L29" s="877"/>
      <c r="M29" s="134"/>
      <c r="N29" s="202"/>
    </row>
    <row r="30" spans="1:14" x14ac:dyDescent="0.25">
      <c r="A30" s="272"/>
      <c r="B30" s="282"/>
      <c r="C30" s="876"/>
      <c r="D30" s="876"/>
      <c r="E30" s="877"/>
      <c r="F30" s="877"/>
      <c r="G30" s="877"/>
      <c r="H30" s="877"/>
      <c r="I30" s="877"/>
      <c r="J30" s="877"/>
      <c r="K30" s="877"/>
      <c r="L30" s="877"/>
      <c r="M30" s="134"/>
      <c r="N30" s="202"/>
    </row>
    <row r="31" spans="1:14" x14ac:dyDescent="0.25">
      <c r="A31" s="272"/>
      <c r="B31" s="282"/>
      <c r="C31" s="876"/>
      <c r="D31" s="876"/>
      <c r="E31" s="877"/>
      <c r="F31" s="877"/>
      <c r="G31" s="877"/>
      <c r="H31" s="877"/>
      <c r="I31" s="877"/>
      <c r="J31" s="877"/>
      <c r="K31" s="877"/>
      <c r="L31" s="877"/>
      <c r="M31" s="134"/>
      <c r="N31" s="202"/>
    </row>
    <row r="32" spans="1:14" x14ac:dyDescent="0.25">
      <c r="A32" s="272"/>
      <c r="B32" s="282"/>
      <c r="C32" s="876"/>
      <c r="D32" s="876"/>
      <c r="E32" s="877"/>
      <c r="F32" s="877"/>
      <c r="G32" s="877"/>
      <c r="H32" s="877"/>
      <c r="I32" s="877"/>
      <c r="J32" s="877"/>
      <c r="K32" s="877"/>
      <c r="L32" s="877"/>
      <c r="M32" s="134"/>
      <c r="N32" s="202"/>
    </row>
    <row r="33" spans="1:14" x14ac:dyDescent="0.25">
      <c r="A33" s="272"/>
      <c r="B33" s="282"/>
      <c r="C33" s="876"/>
      <c r="D33" s="876"/>
      <c r="E33" s="877"/>
      <c r="F33" s="877"/>
      <c r="G33" s="877"/>
      <c r="H33" s="877"/>
      <c r="I33" s="877"/>
      <c r="J33" s="877"/>
      <c r="K33" s="877"/>
      <c r="L33" s="877"/>
      <c r="M33" s="134"/>
      <c r="N33" s="202"/>
    </row>
    <row r="34" spans="1:14" x14ac:dyDescent="0.25">
      <c r="A34" s="272"/>
      <c r="B34" s="282"/>
      <c r="C34" s="876"/>
      <c r="D34" s="876"/>
      <c r="E34" s="877"/>
      <c r="F34" s="877"/>
      <c r="G34" s="877"/>
      <c r="H34" s="877"/>
      <c r="I34" s="877"/>
      <c r="J34" s="877"/>
      <c r="K34" s="877"/>
      <c r="L34" s="877"/>
      <c r="M34" s="134"/>
      <c r="N34" s="202"/>
    </row>
    <row r="35" spans="1:14" x14ac:dyDescent="0.25">
      <c r="A35" s="272"/>
      <c r="B35" s="282"/>
      <c r="C35" s="876"/>
      <c r="D35" s="876"/>
      <c r="E35" s="877"/>
      <c r="F35" s="877"/>
      <c r="G35" s="877"/>
      <c r="H35" s="877"/>
      <c r="I35" s="877"/>
      <c r="J35" s="877"/>
      <c r="K35" s="877"/>
      <c r="L35" s="877"/>
      <c r="M35" s="134"/>
      <c r="N35" s="202"/>
    </row>
    <row r="36" spans="1:14" x14ac:dyDescent="0.25">
      <c r="A36" s="272"/>
      <c r="B36" s="282"/>
      <c r="C36" s="876"/>
      <c r="D36" s="876"/>
      <c r="E36" s="877"/>
      <c r="F36" s="877"/>
      <c r="G36" s="877"/>
      <c r="H36" s="877"/>
      <c r="I36" s="877"/>
      <c r="J36" s="877"/>
      <c r="K36" s="877"/>
      <c r="L36" s="877"/>
      <c r="M36" s="134"/>
      <c r="N36" s="202"/>
    </row>
    <row r="37" spans="1:14" x14ac:dyDescent="0.25">
      <c r="A37" s="272"/>
      <c r="B37" s="282"/>
      <c r="C37" s="876"/>
      <c r="D37" s="876"/>
      <c r="E37" s="877"/>
      <c r="F37" s="877"/>
      <c r="G37" s="877"/>
      <c r="H37" s="877"/>
      <c r="I37" s="877"/>
      <c r="J37" s="877"/>
      <c r="K37" s="877"/>
      <c r="L37" s="877"/>
      <c r="M37" s="134"/>
      <c r="N37" s="202"/>
    </row>
    <row r="38" spans="1:14" x14ac:dyDescent="0.25">
      <c r="A38" s="272"/>
      <c r="B38" s="282"/>
      <c r="C38" s="876"/>
      <c r="D38" s="876"/>
      <c r="E38" s="877"/>
      <c r="F38" s="877"/>
      <c r="G38" s="877"/>
      <c r="H38" s="877"/>
      <c r="I38" s="877"/>
      <c r="J38" s="877"/>
      <c r="K38" s="877"/>
      <c r="L38" s="877"/>
      <c r="M38" s="134"/>
      <c r="N38" s="202"/>
    </row>
    <row r="39" spans="1:14" ht="12.75" customHeight="1" x14ac:dyDescent="0.25">
      <c r="A39" s="272"/>
      <c r="B39" s="134"/>
      <c r="C39" s="282"/>
      <c r="D39" s="134"/>
      <c r="E39" s="134"/>
      <c r="F39" s="134"/>
      <c r="G39" s="134"/>
      <c r="H39" s="134"/>
      <c r="I39" s="134"/>
      <c r="J39" s="134"/>
      <c r="K39" s="134"/>
      <c r="L39" s="134"/>
      <c r="M39" s="134"/>
      <c r="N39" s="202"/>
    </row>
    <row r="40" spans="1:14" ht="18" customHeight="1" x14ac:dyDescent="0.25">
      <c r="A40" s="281"/>
      <c r="B40" s="642" t="str">
        <f>Translations!$B$467</f>
        <v>Informations complémentaires spécifiques à chaque État membre</v>
      </c>
      <c r="C40" s="642"/>
      <c r="D40" s="642"/>
      <c r="E40" s="642"/>
      <c r="F40" s="642"/>
      <c r="G40" s="642"/>
      <c r="H40" s="642"/>
      <c r="I40" s="642"/>
      <c r="J40" s="642"/>
      <c r="K40" s="134"/>
      <c r="L40" s="134"/>
      <c r="M40" s="134"/>
      <c r="N40" s="202"/>
    </row>
    <row r="41" spans="1:14" x14ac:dyDescent="0.25">
      <c r="A41" s="281"/>
      <c r="B41" s="134"/>
      <c r="C41" s="134"/>
      <c r="D41" s="134"/>
      <c r="E41" s="134"/>
      <c r="F41" s="134"/>
      <c r="G41" s="134"/>
      <c r="H41" s="134"/>
      <c r="I41" s="134"/>
      <c r="J41" s="134"/>
      <c r="K41" s="134"/>
      <c r="L41" s="134"/>
      <c r="M41" s="134"/>
      <c r="N41" s="202"/>
    </row>
    <row r="42" spans="1:14" ht="15.6" x14ac:dyDescent="0.25">
      <c r="A42" s="281"/>
      <c r="B42" s="17">
        <v>15</v>
      </c>
      <c r="C42" s="861" t="str">
        <f>Translations!$B$12</f>
        <v>Commentaires</v>
      </c>
      <c r="D42" s="862"/>
      <c r="E42" s="862"/>
      <c r="F42" s="862"/>
      <c r="G42" s="862"/>
      <c r="H42" s="862"/>
      <c r="I42" s="862"/>
      <c r="J42" s="862"/>
      <c r="K42" s="862"/>
      <c r="L42" s="862"/>
      <c r="M42" s="862"/>
      <c r="N42" s="202"/>
    </row>
    <row r="43" spans="1:14" ht="5.0999999999999996" customHeight="1" x14ac:dyDescent="0.25">
      <c r="A43" s="281"/>
      <c r="B43" s="134"/>
      <c r="C43" s="134"/>
      <c r="D43" s="134"/>
      <c r="E43" s="134"/>
      <c r="F43" s="134"/>
      <c r="G43" s="134"/>
      <c r="H43" s="134"/>
      <c r="I43" s="134"/>
      <c r="J43" s="134"/>
      <c r="K43" s="134"/>
      <c r="L43" s="134"/>
      <c r="M43" s="134"/>
      <c r="N43" s="202"/>
    </row>
    <row r="44" spans="1:14" x14ac:dyDescent="0.25">
      <c r="A44" s="281"/>
      <c r="B44" s="863" t="str">
        <f>Translations!$B$122</f>
        <v>Espace réservé aux commentaires supplémentaires :</v>
      </c>
      <c r="C44" s="670"/>
      <c r="D44" s="670"/>
      <c r="E44" s="670"/>
      <c r="F44" s="670"/>
      <c r="G44" s="670"/>
      <c r="H44" s="670"/>
      <c r="I44" s="670"/>
      <c r="J44" s="670"/>
      <c r="K44" s="670"/>
      <c r="L44" s="670"/>
      <c r="M44" s="670"/>
      <c r="N44" s="202"/>
    </row>
    <row r="45" spans="1:14" x14ac:dyDescent="0.25">
      <c r="A45" s="281"/>
      <c r="B45" s="864"/>
      <c r="C45" s="865"/>
      <c r="D45" s="865"/>
      <c r="E45" s="865"/>
      <c r="F45" s="865"/>
      <c r="G45" s="865"/>
      <c r="H45" s="865"/>
      <c r="I45" s="865"/>
      <c r="J45" s="865"/>
      <c r="K45" s="865"/>
      <c r="L45" s="865"/>
      <c r="M45" s="866"/>
      <c r="N45" s="202"/>
    </row>
    <row r="46" spans="1:14" x14ac:dyDescent="0.25">
      <c r="A46" s="281"/>
      <c r="B46" s="853"/>
      <c r="C46" s="854"/>
      <c r="D46" s="854"/>
      <c r="E46" s="854"/>
      <c r="F46" s="854"/>
      <c r="G46" s="854"/>
      <c r="H46" s="854"/>
      <c r="I46" s="854"/>
      <c r="J46" s="854"/>
      <c r="K46" s="854"/>
      <c r="L46" s="854"/>
      <c r="M46" s="855"/>
      <c r="N46" s="202"/>
    </row>
    <row r="47" spans="1:14" x14ac:dyDescent="0.25">
      <c r="A47" s="281"/>
      <c r="B47" s="853"/>
      <c r="C47" s="854"/>
      <c r="D47" s="854"/>
      <c r="E47" s="854"/>
      <c r="F47" s="854"/>
      <c r="G47" s="854"/>
      <c r="H47" s="854"/>
      <c r="I47" s="854"/>
      <c r="J47" s="854"/>
      <c r="K47" s="854"/>
      <c r="L47" s="854"/>
      <c r="M47" s="855"/>
      <c r="N47" s="202"/>
    </row>
    <row r="48" spans="1:14" x14ac:dyDescent="0.25">
      <c r="A48" s="281"/>
      <c r="B48" s="853"/>
      <c r="C48" s="854"/>
      <c r="D48" s="854"/>
      <c r="E48" s="854"/>
      <c r="F48" s="854"/>
      <c r="G48" s="854"/>
      <c r="H48" s="854"/>
      <c r="I48" s="854"/>
      <c r="J48" s="854"/>
      <c r="K48" s="854"/>
      <c r="L48" s="854"/>
      <c r="M48" s="855"/>
      <c r="N48" s="202"/>
    </row>
    <row r="49" spans="1:14" x14ac:dyDescent="0.25">
      <c r="A49" s="281"/>
      <c r="B49" s="853"/>
      <c r="C49" s="854"/>
      <c r="D49" s="854"/>
      <c r="E49" s="854"/>
      <c r="F49" s="854"/>
      <c r="G49" s="854"/>
      <c r="H49" s="854"/>
      <c r="I49" s="854"/>
      <c r="J49" s="854"/>
      <c r="K49" s="854"/>
      <c r="L49" s="854"/>
      <c r="M49" s="855"/>
      <c r="N49" s="202"/>
    </row>
    <row r="50" spans="1:14" x14ac:dyDescent="0.25">
      <c r="A50" s="281"/>
      <c r="B50" s="853"/>
      <c r="C50" s="854"/>
      <c r="D50" s="854"/>
      <c r="E50" s="854"/>
      <c r="F50" s="854"/>
      <c r="G50" s="854"/>
      <c r="H50" s="854"/>
      <c r="I50" s="854"/>
      <c r="J50" s="854"/>
      <c r="K50" s="854"/>
      <c r="L50" s="854"/>
      <c r="M50" s="855"/>
      <c r="N50" s="202"/>
    </row>
    <row r="51" spans="1:14" x14ac:dyDescent="0.25">
      <c r="A51" s="281"/>
      <c r="B51" s="853"/>
      <c r="C51" s="854"/>
      <c r="D51" s="854"/>
      <c r="E51" s="854"/>
      <c r="F51" s="854"/>
      <c r="G51" s="854"/>
      <c r="H51" s="854"/>
      <c r="I51" s="854"/>
      <c r="J51" s="854"/>
      <c r="K51" s="854"/>
      <c r="L51" s="854"/>
      <c r="M51" s="855"/>
      <c r="N51" s="202"/>
    </row>
    <row r="52" spans="1:14" x14ac:dyDescent="0.25">
      <c r="A52" s="281"/>
      <c r="B52" s="853"/>
      <c r="C52" s="854"/>
      <c r="D52" s="854"/>
      <c r="E52" s="854"/>
      <c r="F52" s="854"/>
      <c r="G52" s="854"/>
      <c r="H52" s="854"/>
      <c r="I52" s="854"/>
      <c r="J52" s="854"/>
      <c r="K52" s="854"/>
      <c r="L52" s="854"/>
      <c r="M52" s="855"/>
      <c r="N52" s="202"/>
    </row>
    <row r="53" spans="1:14" x14ac:dyDescent="0.25">
      <c r="A53" s="272"/>
      <c r="B53" s="853"/>
      <c r="C53" s="854"/>
      <c r="D53" s="854"/>
      <c r="E53" s="854"/>
      <c r="F53" s="854"/>
      <c r="G53" s="854"/>
      <c r="H53" s="854"/>
      <c r="I53" s="854"/>
      <c r="J53" s="854"/>
      <c r="K53" s="854"/>
      <c r="L53" s="854"/>
      <c r="M53" s="855"/>
      <c r="N53" s="202"/>
    </row>
    <row r="54" spans="1:14" x14ac:dyDescent="0.25">
      <c r="A54" s="272"/>
      <c r="B54" s="853"/>
      <c r="C54" s="854"/>
      <c r="D54" s="854"/>
      <c r="E54" s="854"/>
      <c r="F54" s="854"/>
      <c r="G54" s="854"/>
      <c r="H54" s="854"/>
      <c r="I54" s="854"/>
      <c r="J54" s="854"/>
      <c r="K54" s="854"/>
      <c r="L54" s="854"/>
      <c r="M54" s="855"/>
      <c r="N54" s="202"/>
    </row>
    <row r="55" spans="1:14" x14ac:dyDescent="0.25">
      <c r="A55" s="272"/>
      <c r="B55" s="853"/>
      <c r="C55" s="854"/>
      <c r="D55" s="854"/>
      <c r="E55" s="854"/>
      <c r="F55" s="854"/>
      <c r="G55" s="854"/>
      <c r="H55" s="854"/>
      <c r="I55" s="854"/>
      <c r="J55" s="854"/>
      <c r="K55" s="854"/>
      <c r="L55" s="854"/>
      <c r="M55" s="855"/>
      <c r="N55" s="202"/>
    </row>
    <row r="56" spans="1:14" x14ac:dyDescent="0.25">
      <c r="A56" s="272"/>
      <c r="B56" s="853"/>
      <c r="C56" s="854"/>
      <c r="D56" s="854"/>
      <c r="E56" s="854"/>
      <c r="F56" s="854"/>
      <c r="G56" s="854"/>
      <c r="H56" s="854"/>
      <c r="I56" s="854"/>
      <c r="J56" s="854"/>
      <c r="K56" s="854"/>
      <c r="L56" s="854"/>
      <c r="M56" s="855"/>
      <c r="N56" s="202"/>
    </row>
    <row r="57" spans="1:14" x14ac:dyDescent="0.25">
      <c r="A57" s="272"/>
      <c r="B57" s="853"/>
      <c r="C57" s="854"/>
      <c r="D57" s="854"/>
      <c r="E57" s="854"/>
      <c r="F57" s="854"/>
      <c r="G57" s="854"/>
      <c r="H57" s="854"/>
      <c r="I57" s="854"/>
      <c r="J57" s="854"/>
      <c r="K57" s="854"/>
      <c r="L57" s="854"/>
      <c r="M57" s="855"/>
      <c r="N57" s="202"/>
    </row>
    <row r="58" spans="1:14" x14ac:dyDescent="0.25">
      <c r="A58" s="272"/>
      <c r="B58" s="853"/>
      <c r="C58" s="854"/>
      <c r="D58" s="854"/>
      <c r="E58" s="854"/>
      <c r="F58" s="854"/>
      <c r="G58" s="854"/>
      <c r="H58" s="854"/>
      <c r="I58" s="854"/>
      <c r="J58" s="854"/>
      <c r="K58" s="854"/>
      <c r="L58" s="854"/>
      <c r="M58" s="855"/>
      <c r="N58" s="202"/>
    </row>
    <row r="59" spans="1:14" x14ac:dyDescent="0.25">
      <c r="A59" s="272"/>
      <c r="B59" s="853"/>
      <c r="C59" s="854"/>
      <c r="D59" s="854"/>
      <c r="E59" s="854"/>
      <c r="F59" s="854"/>
      <c r="G59" s="854"/>
      <c r="H59" s="854"/>
      <c r="I59" s="854"/>
      <c r="J59" s="854"/>
      <c r="K59" s="854"/>
      <c r="L59" s="854"/>
      <c r="M59" s="855"/>
      <c r="N59" s="202"/>
    </row>
    <row r="60" spans="1:14" x14ac:dyDescent="0.25">
      <c r="A60" s="272"/>
      <c r="B60" s="853"/>
      <c r="C60" s="854"/>
      <c r="D60" s="854"/>
      <c r="E60" s="854"/>
      <c r="F60" s="854"/>
      <c r="G60" s="854"/>
      <c r="H60" s="854"/>
      <c r="I60" s="854"/>
      <c r="J60" s="854"/>
      <c r="K60" s="854"/>
      <c r="L60" s="854"/>
      <c r="M60" s="855"/>
      <c r="N60" s="202"/>
    </row>
    <row r="61" spans="1:14" x14ac:dyDescent="0.25">
      <c r="A61" s="272"/>
      <c r="B61" s="853"/>
      <c r="C61" s="854"/>
      <c r="D61" s="854"/>
      <c r="E61" s="854"/>
      <c r="F61" s="854"/>
      <c r="G61" s="854"/>
      <c r="H61" s="854"/>
      <c r="I61" s="854"/>
      <c r="J61" s="854"/>
      <c r="K61" s="854"/>
      <c r="L61" s="854"/>
      <c r="M61" s="855"/>
      <c r="N61" s="202"/>
    </row>
    <row r="62" spans="1:14" x14ac:dyDescent="0.25">
      <c r="A62" s="272"/>
      <c r="B62" s="853"/>
      <c r="C62" s="854"/>
      <c r="D62" s="854"/>
      <c r="E62" s="854"/>
      <c r="F62" s="854"/>
      <c r="G62" s="854"/>
      <c r="H62" s="854"/>
      <c r="I62" s="854"/>
      <c r="J62" s="854"/>
      <c r="K62" s="854"/>
      <c r="L62" s="854"/>
      <c r="M62" s="855"/>
      <c r="N62" s="202"/>
    </row>
    <row r="63" spans="1:14" x14ac:dyDescent="0.25">
      <c r="A63" s="272"/>
      <c r="B63" s="853"/>
      <c r="C63" s="854"/>
      <c r="D63" s="854"/>
      <c r="E63" s="854"/>
      <c r="F63" s="854"/>
      <c r="G63" s="854"/>
      <c r="H63" s="854"/>
      <c r="I63" s="854"/>
      <c r="J63" s="854"/>
      <c r="K63" s="854"/>
      <c r="L63" s="854"/>
      <c r="M63" s="855"/>
      <c r="N63" s="202"/>
    </row>
    <row r="64" spans="1:14" x14ac:dyDescent="0.25">
      <c r="A64" s="272"/>
      <c r="B64" s="853"/>
      <c r="C64" s="854"/>
      <c r="D64" s="854"/>
      <c r="E64" s="854"/>
      <c r="F64" s="854"/>
      <c r="G64" s="854"/>
      <c r="H64" s="854"/>
      <c r="I64" s="854"/>
      <c r="J64" s="854"/>
      <c r="K64" s="854"/>
      <c r="L64" s="854"/>
      <c r="M64" s="855"/>
      <c r="N64" s="202"/>
    </row>
    <row r="65" spans="1:14" x14ac:dyDescent="0.25">
      <c r="A65" s="272"/>
      <c r="B65" s="853"/>
      <c r="C65" s="854"/>
      <c r="D65" s="854"/>
      <c r="E65" s="854"/>
      <c r="F65" s="854"/>
      <c r="G65" s="854"/>
      <c r="H65" s="854"/>
      <c r="I65" s="854"/>
      <c r="J65" s="854"/>
      <c r="K65" s="854"/>
      <c r="L65" s="854"/>
      <c r="M65" s="855"/>
      <c r="N65" s="202"/>
    </row>
    <row r="66" spans="1:14" x14ac:dyDescent="0.25">
      <c r="A66" s="272"/>
      <c r="B66" s="853"/>
      <c r="C66" s="854"/>
      <c r="D66" s="854"/>
      <c r="E66" s="854"/>
      <c r="F66" s="854"/>
      <c r="G66" s="854"/>
      <c r="H66" s="854"/>
      <c r="I66" s="854"/>
      <c r="J66" s="854"/>
      <c r="K66" s="854"/>
      <c r="L66" s="854"/>
      <c r="M66" s="855"/>
      <c r="N66" s="202"/>
    </row>
    <row r="67" spans="1:14" x14ac:dyDescent="0.25">
      <c r="A67" s="272"/>
      <c r="B67" s="853"/>
      <c r="C67" s="854"/>
      <c r="D67" s="854"/>
      <c r="E67" s="854"/>
      <c r="F67" s="854"/>
      <c r="G67" s="854"/>
      <c r="H67" s="854"/>
      <c r="I67" s="854"/>
      <c r="J67" s="854"/>
      <c r="K67" s="854"/>
      <c r="L67" s="854"/>
      <c r="M67" s="855"/>
      <c r="N67" s="202"/>
    </row>
    <row r="68" spans="1:14" x14ac:dyDescent="0.25">
      <c r="A68" s="272"/>
      <c r="B68" s="853"/>
      <c r="C68" s="854"/>
      <c r="D68" s="854"/>
      <c r="E68" s="854"/>
      <c r="F68" s="854"/>
      <c r="G68" s="854"/>
      <c r="H68" s="854"/>
      <c r="I68" s="854"/>
      <c r="J68" s="854"/>
      <c r="K68" s="854"/>
      <c r="L68" s="854"/>
      <c r="M68" s="855"/>
      <c r="N68" s="202"/>
    </row>
    <row r="69" spans="1:14" x14ac:dyDescent="0.25">
      <c r="A69" s="272"/>
      <c r="B69" s="853"/>
      <c r="C69" s="854"/>
      <c r="D69" s="854"/>
      <c r="E69" s="854"/>
      <c r="F69" s="854"/>
      <c r="G69" s="854"/>
      <c r="H69" s="854"/>
      <c r="I69" s="854"/>
      <c r="J69" s="854"/>
      <c r="K69" s="854"/>
      <c r="L69" s="854"/>
      <c r="M69" s="855"/>
      <c r="N69" s="202"/>
    </row>
    <row r="70" spans="1:14" x14ac:dyDescent="0.25">
      <c r="A70" s="272"/>
      <c r="B70" s="856"/>
      <c r="C70" s="857"/>
      <c r="D70" s="857"/>
      <c r="E70" s="857"/>
      <c r="F70" s="857"/>
      <c r="G70" s="857"/>
      <c r="H70" s="857"/>
      <c r="I70" s="857"/>
      <c r="J70" s="857"/>
      <c r="K70" s="857"/>
      <c r="L70" s="857"/>
      <c r="M70" s="858"/>
      <c r="N70" s="202"/>
    </row>
    <row r="71" spans="1:14" ht="13.8" thickBot="1" x14ac:dyDescent="0.3">
      <c r="A71" s="273"/>
      <c r="B71" s="265"/>
      <c r="C71" s="265"/>
      <c r="D71" s="265"/>
      <c r="E71" s="265"/>
      <c r="F71" s="265"/>
      <c r="G71" s="265"/>
      <c r="H71" s="265"/>
      <c r="I71" s="265"/>
      <c r="J71" s="265"/>
      <c r="K71" s="265"/>
      <c r="L71" s="265"/>
      <c r="M71" s="265"/>
      <c r="N71" s="270"/>
    </row>
    <row r="72" spans="1:14" x14ac:dyDescent="0.25">
      <c r="A72" s="134"/>
      <c r="B72" s="134"/>
      <c r="C72" s="134"/>
      <c r="D72" s="134"/>
      <c r="E72" s="134"/>
      <c r="F72" s="134"/>
      <c r="G72" s="134"/>
      <c r="H72" s="134"/>
      <c r="I72" s="134"/>
      <c r="J72" s="134"/>
      <c r="K72" s="134"/>
      <c r="L72" s="134"/>
      <c r="M72" s="134"/>
    </row>
    <row r="73" spans="1:14" x14ac:dyDescent="0.25">
      <c r="A73" s="134"/>
      <c r="B73" s="134"/>
      <c r="C73" s="134"/>
      <c r="D73" s="134"/>
      <c r="E73" s="134"/>
      <c r="F73" s="134"/>
      <c r="G73" s="134"/>
      <c r="H73" s="134"/>
      <c r="I73" s="134"/>
      <c r="J73" s="134"/>
      <c r="K73" s="134"/>
      <c r="L73" s="134"/>
      <c r="M73" s="134"/>
    </row>
    <row r="74" spans="1:14" x14ac:dyDescent="0.25">
      <c r="A74" s="134"/>
      <c r="B74" s="134"/>
      <c r="C74" s="134"/>
      <c r="D74" s="134"/>
      <c r="E74" s="134"/>
      <c r="F74" s="134"/>
      <c r="G74" s="134"/>
      <c r="H74" s="134"/>
      <c r="J74" s="134"/>
      <c r="K74" s="134"/>
      <c r="L74" s="134"/>
      <c r="M74" s="134"/>
    </row>
  </sheetData>
  <sheetProtection algorithmName="SHA-512" hashValue="J3zpnVOVSsSRzFOKSYLmtpPHX+JEZyzzoPx+XOHpxb8hp4/FtRhmYnF6hJwCMvm9xjidcTZ/B1E24VvNb7oKxQ==" saltValue="5sS8x2neGouxqBaItFS43g==" spinCount="100000" sheet="1" objects="1" scenarios="1" formatCells="0" formatColumns="0" formatRows="0"/>
  <mergeCells count="95">
    <mergeCell ref="C38:D38"/>
    <mergeCell ref="E38:L38"/>
    <mergeCell ref="C37:D37"/>
    <mergeCell ref="E37:L37"/>
    <mergeCell ref="B5:J5"/>
    <mergeCell ref="C35:D35"/>
    <mergeCell ref="E35:L35"/>
    <mergeCell ref="C36:D36"/>
    <mergeCell ref="E36:L36"/>
    <mergeCell ref="C32:D32"/>
    <mergeCell ref="E30:L30"/>
    <mergeCell ref="C31:D31"/>
    <mergeCell ref="E31:L31"/>
    <mergeCell ref="C23:M23"/>
    <mergeCell ref="E32:L32"/>
    <mergeCell ref="C33:D33"/>
    <mergeCell ref="E33:L33"/>
    <mergeCell ref="C34:D34"/>
    <mergeCell ref="E34:L34"/>
    <mergeCell ref="C19:D19"/>
    <mergeCell ref="E19:L19"/>
    <mergeCell ref="C29:D29"/>
    <mergeCell ref="E29:L29"/>
    <mergeCell ref="C30:D30"/>
    <mergeCell ref="C20:D20"/>
    <mergeCell ref="E20:L20"/>
    <mergeCell ref="C21:D21"/>
    <mergeCell ref="E21:L21"/>
    <mergeCell ref="C25:L25"/>
    <mergeCell ref="C26:L26"/>
    <mergeCell ref="C28:D28"/>
    <mergeCell ref="E28:L28"/>
    <mergeCell ref="C16:D16"/>
    <mergeCell ref="E16:L16"/>
    <mergeCell ref="C17:D17"/>
    <mergeCell ref="E17:L17"/>
    <mergeCell ref="C18:D18"/>
    <mergeCell ref="E18:L18"/>
    <mergeCell ref="C13:D13"/>
    <mergeCell ref="E13:L13"/>
    <mergeCell ref="C14:D14"/>
    <mergeCell ref="E14:L14"/>
    <mergeCell ref="C15:D15"/>
    <mergeCell ref="E15:L15"/>
    <mergeCell ref="C7:M7"/>
    <mergeCell ref="C9:L9"/>
    <mergeCell ref="C11:D11"/>
    <mergeCell ref="E11:L11"/>
    <mergeCell ref="C12:D12"/>
    <mergeCell ref="E12:L12"/>
    <mergeCell ref="H1:I1"/>
    <mergeCell ref="J1:K1"/>
    <mergeCell ref="D2:E2"/>
    <mergeCell ref="F2:G2"/>
    <mergeCell ref="H2:I2"/>
    <mergeCell ref="J2:K2"/>
    <mergeCell ref="B63:M63"/>
    <mergeCell ref="B48:M48"/>
    <mergeCell ref="B49:M49"/>
    <mergeCell ref="B62:M62"/>
    <mergeCell ref="B50:M50"/>
    <mergeCell ref="B51:M51"/>
    <mergeCell ref="B52:M52"/>
    <mergeCell ref="B56:M56"/>
    <mergeCell ref="B57:M57"/>
    <mergeCell ref="B60:M60"/>
    <mergeCell ref="B53:M53"/>
    <mergeCell ref="B58:M58"/>
    <mergeCell ref="B59:M59"/>
    <mergeCell ref="B61:M61"/>
    <mergeCell ref="B54:M54"/>
    <mergeCell ref="B55:M55"/>
    <mergeCell ref="D3:E3"/>
    <mergeCell ref="F3:G3"/>
    <mergeCell ref="H3:I3"/>
    <mergeCell ref="B46:M46"/>
    <mergeCell ref="B47:M47"/>
    <mergeCell ref="B40:J40"/>
    <mergeCell ref="C42:M42"/>
    <mergeCell ref="B44:M44"/>
    <mergeCell ref="B45:M45"/>
    <mergeCell ref="J3:K3"/>
    <mergeCell ref="A1:C3"/>
    <mergeCell ref="D1:E1"/>
    <mergeCell ref="F1:G1"/>
    <mergeCell ref="L1:M1"/>
    <mergeCell ref="L2:M2"/>
    <mergeCell ref="L3:M3"/>
    <mergeCell ref="B64:M64"/>
    <mergeCell ref="B70:M70"/>
    <mergeCell ref="B66:M66"/>
    <mergeCell ref="B67:M67"/>
    <mergeCell ref="B68:M68"/>
    <mergeCell ref="B69:M69"/>
    <mergeCell ref="B65:M65"/>
  </mergeCells>
  <phoneticPr fontId="10" type="noConversion"/>
  <hyperlinks>
    <hyperlink ref="D2:E2" location="JUMP_L_Top" display="JUMP_L_Top" xr:uid="{8341276C-62A7-4997-81D9-BF0EDB15D407}"/>
    <hyperlink ref="F1:G1" location="JUMP_a_Content" display="Table of contents" xr:uid="{74081D16-1FD3-469A-B9FB-A93185B385C3}"/>
    <hyperlink ref="H1:I1" location="JUMP_G_Top" display="JUMP_G_Top" xr:uid="{2041D548-42FD-41A8-B92F-1D409E154A3F}"/>
    <hyperlink ref="J1:K1" location="JUMP_I_Top" display="JUMP_I_Top" xr:uid="{CDC02EF2-9A77-482B-9C42-6B82B19CF25D}"/>
    <hyperlink ref="F2:G2" location="JUMP_H_14" display="Definitions and Abbreviations" xr:uid="{96CC7CE7-660A-4204-A4B8-52F12F375746}"/>
    <hyperlink ref="J2:K2" location="JUMP_L_26" display="Comments" xr:uid="{4FD546DB-09B6-438E-9EE4-990A62BBC7B3}"/>
    <hyperlink ref="H2:I2" location="JUMP_H_15" display="Additional Information" xr:uid="{6020296D-E4AB-474E-A013-E75A761D931B}"/>
  </hyperlinks>
  <pageMargins left="0.78740157480314965" right="0.78740157480314965" top="0.78740157480314965" bottom="0.78740157480314965" header="0.39370078740157483" footer="0.39370078740157483"/>
  <pageSetup paperSize="9" scale="56" fitToHeight="5" orientation="portrait" verticalDpi="200" r:id="rId1"/>
  <headerFooter alignWithMargins="0">
    <oddHeader>&amp;L&amp;F, &amp;A&amp;R&amp;D, &amp;T</oddHeader>
    <oddFooter>&amp;C&amp;P /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8E069C-19A2-4F5F-9FDD-BF5DD2E40CC0}">
  <sheetPr codeName="Tabelle10">
    <tabColor theme="2" tint="-0.499984740745262"/>
  </sheetPr>
  <dimension ref="A1:BS86"/>
  <sheetViews>
    <sheetView zoomScaleNormal="100" workbookViewId="0">
      <selection activeCell="K8" sqref="K8"/>
    </sheetView>
  </sheetViews>
  <sheetFormatPr baseColWidth="10" defaultColWidth="11.44140625" defaultRowHeight="13.2" x14ac:dyDescent="0.25"/>
  <cols>
    <col min="1" max="1" width="5.6640625" style="531" customWidth="1"/>
    <col min="2" max="2" width="20.6640625" style="531" customWidth="1"/>
    <col min="3" max="4" width="20.6640625" style="555" customWidth="1"/>
    <col min="5" max="5" width="20.6640625" style="531" customWidth="1"/>
    <col min="6" max="6" width="12.6640625" style="555" customWidth="1"/>
    <col min="7" max="7" width="12.6640625" style="531" customWidth="1"/>
    <col min="8" max="8" width="12.6640625" style="555" customWidth="1"/>
    <col min="9" max="20" width="12.6640625" style="531" customWidth="1"/>
    <col min="21" max="21" width="18.21875" style="531" customWidth="1"/>
    <col min="22" max="39" width="12.6640625" style="531" customWidth="1"/>
    <col min="40" max="40" width="11.44140625" style="531" customWidth="1"/>
    <col min="41" max="41" width="23.109375" style="532" hidden="1" customWidth="1"/>
    <col min="42" max="71" width="11.44140625" style="532" hidden="1" customWidth="1"/>
    <col min="72" max="16384" width="11.44140625" style="531"/>
  </cols>
  <sheetData>
    <row r="1" spans="1:71" x14ac:dyDescent="0.25">
      <c r="AO1" s="532" t="s">
        <v>159</v>
      </c>
      <c r="AP1" s="532" t="s">
        <v>159</v>
      </c>
      <c r="AQ1" s="532" t="s">
        <v>159</v>
      </c>
      <c r="AR1" s="532" t="s">
        <v>159</v>
      </c>
      <c r="AS1" s="532" t="s">
        <v>159</v>
      </c>
      <c r="AT1" s="532" t="s">
        <v>159</v>
      </c>
      <c r="AU1" s="532" t="s">
        <v>159</v>
      </c>
      <c r="AV1" s="532" t="s">
        <v>159</v>
      </c>
      <c r="AW1" s="532" t="s">
        <v>159</v>
      </c>
      <c r="AX1" s="532" t="s">
        <v>159</v>
      </c>
      <c r="AY1" s="532" t="s">
        <v>159</v>
      </c>
      <c r="AZ1" s="532" t="s">
        <v>159</v>
      </c>
      <c r="BA1" s="532" t="s">
        <v>159</v>
      </c>
      <c r="BB1" s="532" t="s">
        <v>159</v>
      </c>
      <c r="BC1" s="532" t="s">
        <v>159</v>
      </c>
      <c r="BD1" s="532" t="s">
        <v>159</v>
      </c>
      <c r="BE1" s="532" t="s">
        <v>159</v>
      </c>
      <c r="BF1" s="532" t="s">
        <v>159</v>
      </c>
      <c r="BG1" s="532" t="s">
        <v>159</v>
      </c>
      <c r="BH1" s="532" t="s">
        <v>159</v>
      </c>
      <c r="BI1" s="532" t="s">
        <v>159</v>
      </c>
      <c r="BJ1" s="532" t="s">
        <v>159</v>
      </c>
      <c r="BK1" s="532" t="s">
        <v>159</v>
      </c>
      <c r="BL1" s="532" t="s">
        <v>159</v>
      </c>
      <c r="BM1" s="532" t="s">
        <v>159</v>
      </c>
      <c r="BN1" s="532" t="s">
        <v>159</v>
      </c>
      <c r="BO1" s="532" t="s">
        <v>159</v>
      </c>
      <c r="BP1" s="532" t="s">
        <v>159</v>
      </c>
      <c r="BQ1" s="532" t="s">
        <v>159</v>
      </c>
      <c r="BR1" s="532" t="s">
        <v>159</v>
      </c>
      <c r="BS1" s="532" t="s">
        <v>159</v>
      </c>
    </row>
    <row r="2" spans="1:71" ht="35.1" customHeight="1" x14ac:dyDescent="0.4">
      <c r="B2" s="530" t="str">
        <f>Translations!$B$678</f>
        <v>informations générales</v>
      </c>
      <c r="C2" s="552"/>
      <c r="D2" s="552"/>
      <c r="E2" s="117"/>
      <c r="F2" s="552"/>
      <c r="H2" s="552"/>
      <c r="I2" s="117"/>
      <c r="J2" s="117"/>
      <c r="K2" s="117"/>
      <c r="L2" s="117"/>
      <c r="M2" s="117"/>
      <c r="N2" s="117"/>
      <c r="O2" s="117"/>
      <c r="P2" s="117"/>
      <c r="Q2" s="117"/>
      <c r="R2" s="117"/>
      <c r="S2" s="117"/>
      <c r="T2" s="117"/>
      <c r="U2" s="117"/>
      <c r="V2" s="117"/>
      <c r="W2" s="117"/>
      <c r="X2" s="117"/>
      <c r="Y2" s="117"/>
      <c r="Z2" s="117"/>
      <c r="AA2" s="117"/>
      <c r="AB2" s="117"/>
      <c r="AC2" s="117"/>
      <c r="AD2" s="117"/>
      <c r="AE2" s="117"/>
      <c r="AF2" s="117"/>
      <c r="AG2" s="117"/>
      <c r="AH2" s="117"/>
      <c r="AI2" s="117"/>
      <c r="AJ2" s="117"/>
      <c r="AK2" s="117"/>
      <c r="AL2" s="117"/>
      <c r="AM2" s="117"/>
    </row>
    <row r="3" spans="1:71" s="536" customFormat="1" ht="80.099999999999994" customHeight="1" x14ac:dyDescent="0.25">
      <c r="B3" s="534" t="s">
        <v>917</v>
      </c>
      <c r="C3" s="533" t="str">
        <f>'A_Operator&amp;Inst.ID'!$E$43</f>
        <v>Identifiant unique de l'installation :</v>
      </c>
      <c r="D3" s="553" t="str">
        <f>'A_Operator&amp;Inst.ID'!$E$45</f>
        <v>Nom de l'exploitant :</v>
      </c>
      <c r="E3" s="553" t="str">
        <f>'A_Operator&amp;Inst.ID'!$E$44</f>
        <v>Nom de l'installation :</v>
      </c>
      <c r="F3" s="534" t="str">
        <f>'A_Operator&amp;Inst.ID'!$E$34</f>
        <v>Autorité compétente</v>
      </c>
      <c r="G3" s="553" t="str">
        <f>'A_Operator&amp;Inst.ID'!$E$52</f>
        <v>Titre:</v>
      </c>
      <c r="H3" s="533" t="str">
        <f>'A_Operator&amp;Inst.ID'!$E$53</f>
        <v>Prénom</v>
      </c>
      <c r="I3" s="553" t="str">
        <f>'A_Operator&amp;Inst.ID'!$E$54</f>
        <v>Nom :</v>
      </c>
      <c r="J3" s="533" t="str">
        <f>'A_Operator&amp;Inst.ID'!$E$55</f>
        <v>Fonction :</v>
      </c>
      <c r="K3" s="533" t="str">
        <f>'A_Operator&amp;Inst.ID'!$E$56</f>
        <v>Nom de l'organisme (si différent de celui de l'exploitant) :</v>
      </c>
      <c r="L3" s="533" t="str">
        <f>'A_Operator&amp;Inst.ID'!$E$58</f>
        <v>Téléphone:</v>
      </c>
      <c r="M3" s="533" t="str">
        <f>'A_Operator&amp;Inst.ID'!$E$57</f>
        <v>E-mail:</v>
      </c>
      <c r="N3" s="535" t="str">
        <f>'A_Operator&amp;Inst.ID'!$E$15</f>
        <v>Catégorie de l'installation :</v>
      </c>
      <c r="O3" s="535" t="str">
        <f>'A_Operator&amp;Inst.ID'!$E$18</f>
        <v>Installation à faible niveau d'émission ?</v>
      </c>
      <c r="P3" s="535" t="str">
        <f>'A_Operator&amp;Inst.ID'!$E$25</f>
        <v>Quand le dernier rapport d'amélioration a-t-il été soumis ?</v>
      </c>
      <c r="Q3" s="535" t="str">
        <f>'A_Operator&amp;Inst.ID'!$E$28</f>
        <v>Le prochain rapport d’amélioration au titre de l’article 69(1) est attendu :</v>
      </c>
      <c r="R3" s="535" t="str">
        <f>B_ImprovementDescription!$E$16</f>
        <v>Le rapport de vérification mentionne-t-il des irrégularités ?</v>
      </c>
      <c r="S3" s="535" t="str">
        <f>B_ImprovementDescription!$E$20</f>
        <v>Le rapport de vérification contient-il des recommandations d'amélioration ?</v>
      </c>
      <c r="T3" s="535" t="str">
        <f>B_ImprovementDescription!$E$27</f>
        <v>Devez-vous fournir un rapport d'amélioration lié aux flux ?</v>
      </c>
      <c r="U3" s="535" t="str">
        <f>B_ImprovementDescription!$E$33</f>
        <v>Devez-vous fournir un rapport d'amélioration lié aux mesures des émissions ?</v>
      </c>
      <c r="V3" s="535" t="str">
        <f>B_ImprovementDescription!$E$39</f>
        <v>Appliquez-vous une méthode de surveillance alternative ?</v>
      </c>
      <c r="AO3" s="537"/>
      <c r="AP3" s="537"/>
      <c r="AQ3" s="537"/>
      <c r="AR3" s="537"/>
      <c r="AS3" s="537"/>
      <c r="AT3" s="537"/>
      <c r="AU3" s="537"/>
      <c r="AV3" s="537"/>
      <c r="AW3" s="537"/>
      <c r="AX3" s="537"/>
      <c r="AY3" s="537"/>
      <c r="AZ3" s="537"/>
      <c r="BA3" s="537"/>
      <c r="BB3" s="537"/>
      <c r="BC3" s="537"/>
      <c r="BD3" s="537"/>
      <c r="BE3" s="537"/>
      <c r="BF3" s="537"/>
      <c r="BG3" s="537"/>
      <c r="BH3" s="537"/>
      <c r="BI3" s="537"/>
      <c r="BJ3" s="537"/>
      <c r="BK3" s="537"/>
      <c r="BL3" s="537"/>
      <c r="BM3" s="537"/>
      <c r="BN3" s="537"/>
      <c r="BO3" s="537"/>
      <c r="BP3" s="537"/>
      <c r="BQ3" s="537"/>
      <c r="BR3" s="537"/>
      <c r="BS3" s="537"/>
    </row>
    <row r="4" spans="1:71" x14ac:dyDescent="0.25">
      <c r="B4" s="549">
        <v>1</v>
      </c>
      <c r="C4" s="545">
        <f>'A_Operator&amp;Inst.ID'!I43</f>
        <v>0</v>
      </c>
      <c r="D4" s="545">
        <f>'A_Operator&amp;Inst.ID'!I45</f>
        <v>0</v>
      </c>
      <c r="E4" s="545">
        <f>'A_Operator&amp;Inst.ID'!I44</f>
        <v>0</v>
      </c>
      <c r="F4" s="545">
        <f>'A_Operator&amp;Inst.ID'!I34</f>
        <v>0</v>
      </c>
      <c r="G4" s="554">
        <f>'A_Operator&amp;Inst.ID'!$I$52</f>
        <v>0</v>
      </c>
      <c r="H4" s="543">
        <f>'A_Operator&amp;Inst.ID'!$I$53</f>
        <v>0</v>
      </c>
      <c r="I4" s="554">
        <f>'A_Operator&amp;Inst.ID'!$I$54</f>
        <v>0</v>
      </c>
      <c r="J4" s="543">
        <f>'A_Operator&amp;Inst.ID'!$I$55</f>
        <v>0</v>
      </c>
      <c r="K4" s="543">
        <f>'A_Operator&amp;Inst.ID'!$I$56</f>
        <v>0</v>
      </c>
      <c r="L4" s="543">
        <f>'A_Operator&amp;Inst.ID'!$I$58</f>
        <v>0</v>
      </c>
      <c r="M4" s="543">
        <f>'A_Operator&amp;Inst.ID'!$I$57</f>
        <v>0</v>
      </c>
      <c r="N4" s="546">
        <f>'A_Operator&amp;Inst.ID'!$J$15</f>
        <v>0</v>
      </c>
      <c r="O4" s="544">
        <f>'A_Operator&amp;Inst.ID'!$J$18</f>
        <v>0</v>
      </c>
      <c r="P4" s="547">
        <f>'A_Operator&amp;Inst.ID'!$J$25</f>
        <v>0</v>
      </c>
      <c r="Q4" s="547" t="str">
        <f>'A_Operator&amp;Inst.ID'!$J$28</f>
        <v/>
      </c>
      <c r="R4" s="544">
        <f>B_ImprovementDescription!$J$16</f>
        <v>0</v>
      </c>
      <c r="S4" s="544">
        <f>B_ImprovementDescription!$J$20</f>
        <v>0</v>
      </c>
      <c r="T4" s="544">
        <f>B_ImprovementDescription!$J$27</f>
        <v>0</v>
      </c>
      <c r="U4" s="544">
        <f>B_ImprovementDescription!$J$33</f>
        <v>0</v>
      </c>
      <c r="V4" s="544">
        <f>B_ImprovementDescription!$J$39</f>
        <v>0</v>
      </c>
      <c r="W4" s="536"/>
      <c r="X4" s="536"/>
      <c r="Y4" s="536"/>
      <c r="Z4" s="536"/>
      <c r="AA4" s="536"/>
      <c r="AB4" s="536"/>
    </row>
    <row r="5" spans="1:71" ht="38.85" customHeight="1" x14ac:dyDescent="0.25"/>
    <row r="6" spans="1:71" s="539" customFormat="1" hidden="1" x14ac:dyDescent="0.25">
      <c r="A6" s="538" t="s">
        <v>159</v>
      </c>
      <c r="B6" s="538"/>
      <c r="C6" s="556"/>
      <c r="D6" s="556">
        <v>10</v>
      </c>
      <c r="E6" s="538">
        <v>12</v>
      </c>
      <c r="F6" s="556">
        <v>6</v>
      </c>
      <c r="G6" s="538">
        <v>6</v>
      </c>
      <c r="H6" s="556"/>
      <c r="I6" s="538"/>
      <c r="J6" s="538"/>
      <c r="K6" s="538"/>
      <c r="L6" s="538"/>
      <c r="M6" s="538"/>
      <c r="N6" s="538"/>
      <c r="O6" s="538"/>
      <c r="P6" s="538"/>
      <c r="Q6" s="538"/>
      <c r="R6" s="538"/>
      <c r="S6" s="538"/>
      <c r="T6" s="538"/>
      <c r="U6" s="538"/>
      <c r="V6" s="538"/>
      <c r="W6" s="538"/>
      <c r="X6" s="538"/>
      <c r="Y6" s="538"/>
      <c r="Z6" s="538"/>
      <c r="AA6" s="538"/>
      <c r="AB6" s="538"/>
      <c r="AC6" s="538"/>
      <c r="AD6" s="538"/>
      <c r="AE6" s="538"/>
      <c r="AF6" s="538"/>
      <c r="AG6" s="538"/>
      <c r="AH6" s="538"/>
      <c r="AI6" s="538"/>
      <c r="AJ6" s="538"/>
      <c r="AK6" s="538"/>
      <c r="AL6" s="538"/>
      <c r="AM6" s="538"/>
      <c r="AN6" s="538"/>
      <c r="AO6" s="538"/>
      <c r="AP6" s="538"/>
      <c r="AQ6" s="538"/>
      <c r="AR6" s="538"/>
      <c r="AS6" s="538"/>
      <c r="AT6" s="538"/>
      <c r="AU6" s="538"/>
      <c r="AV6" s="538"/>
      <c r="AW6" s="538"/>
      <c r="AX6" s="538"/>
      <c r="AY6" s="538"/>
      <c r="AZ6" s="538"/>
      <c r="BA6" s="538"/>
      <c r="BB6" s="538"/>
      <c r="BC6" s="538"/>
      <c r="BD6" s="538"/>
      <c r="BE6" s="538"/>
      <c r="BF6" s="538"/>
      <c r="BG6" s="538"/>
      <c r="BH6" s="538"/>
      <c r="BI6" s="538"/>
      <c r="BJ6" s="538"/>
      <c r="BK6" s="538"/>
      <c r="BL6" s="538"/>
      <c r="BM6" s="538"/>
      <c r="BN6" s="538"/>
      <c r="BO6" s="538"/>
      <c r="BP6" s="538"/>
      <c r="BQ6" s="538"/>
      <c r="BR6" s="538"/>
      <c r="BS6" s="538"/>
    </row>
    <row r="7" spans="1:71" ht="35.1" customHeight="1" x14ac:dyDescent="0.4">
      <c r="B7" s="530" t="str">
        <f>Translations!$B$569</f>
        <v>Mesures concernant les irrégularités</v>
      </c>
      <c r="E7" s="539"/>
      <c r="U7" s="536"/>
    </row>
    <row r="8" spans="1:71" ht="80.099999999999994" customHeight="1" x14ac:dyDescent="0.25">
      <c r="B8" s="534" t="s">
        <v>917</v>
      </c>
      <c r="C8" s="553" t="str">
        <f>'A_Operator&amp;Inst.ID'!$E$43</f>
        <v>Identifiant unique de l'installation :</v>
      </c>
      <c r="D8" s="548" t="str">
        <f>Translations!$B$584</f>
        <v>Des mesures seront/ont été prises :</v>
      </c>
      <c r="E8" s="534" t="str">
        <f>Translations!$B$585</f>
        <v>Quand?</v>
      </c>
      <c r="F8" s="548" t="str">
        <f>Translations!$B$85</f>
        <v>Titre:</v>
      </c>
      <c r="G8" s="548" t="str">
        <f>Translations!$B$587</f>
        <v>Description:</v>
      </c>
    </row>
    <row r="9" spans="1:71" ht="25.5" customHeight="1" x14ac:dyDescent="0.25">
      <c r="B9" s="549">
        <v>1</v>
      </c>
      <c r="C9" s="545">
        <f t="shared" ref="C9:C18" si="0">$C$4</f>
        <v>0</v>
      </c>
      <c r="D9" s="557">
        <f>IF($B9="","",IF($B9="","",INDEX(C_VerRepNonConformities!$A:$N,AQ9,D$6)))</f>
        <v>0</v>
      </c>
      <c r="E9" s="550">
        <f>IF($B9="","",IF($B9="","",INDEX(C_VerRepNonConformities!$A:$N,AR9,E$6)))</f>
        <v>0</v>
      </c>
      <c r="F9" s="551">
        <f>IF($B9="","",IF($B9="","",INDEX(C_VerRepNonConformities!$A:$N,AS9,F$6)))</f>
        <v>0</v>
      </c>
      <c r="G9" s="551">
        <f>IF($B9="","",IF($B9="","",INDEX(C_VerRepNonConformities!$A:$N,AT9,G$6)))</f>
        <v>0</v>
      </c>
      <c r="AQ9" s="541">
        <v>21</v>
      </c>
      <c r="AR9" s="541">
        <v>21</v>
      </c>
      <c r="AS9" s="541">
        <v>25</v>
      </c>
      <c r="AT9" s="541">
        <v>26</v>
      </c>
      <c r="AU9" s="541"/>
      <c r="AV9" s="541"/>
      <c r="AW9" s="541"/>
      <c r="AX9" s="541"/>
      <c r="AY9" s="541"/>
      <c r="AZ9" s="541"/>
      <c r="BA9" s="541"/>
      <c r="BB9" s="541"/>
      <c r="BC9" s="541"/>
      <c r="BD9" s="541"/>
      <c r="BE9" s="541"/>
      <c r="BF9" s="541"/>
      <c r="BG9" s="541"/>
      <c r="BH9" s="541"/>
    </row>
    <row r="10" spans="1:71" ht="12.75" customHeight="1" x14ac:dyDescent="0.25">
      <c r="B10" s="549">
        <v>2</v>
      </c>
      <c r="C10" s="545">
        <f t="shared" si="0"/>
        <v>0</v>
      </c>
      <c r="D10" s="557">
        <f>IF($B10="","",IF($B10="","",INDEX(C_VerRepNonConformities!$A:$N,AQ10,D$6)))</f>
        <v>0</v>
      </c>
      <c r="E10" s="550">
        <f>IF($B10="","",IF($B10="","",INDEX(C_VerRepNonConformities!$A:$N,AR10,E$6)))</f>
        <v>0</v>
      </c>
      <c r="F10" s="551">
        <f>IF($B10="","",IF($B10="","",INDEX(C_VerRepNonConformities!$A:$N,AS10,F$6)))</f>
        <v>0</v>
      </c>
      <c r="G10" s="551">
        <f>IF($B10="","",IF($B10="","",INDEX(C_VerRepNonConformities!$A:$N,AT10,G$6)))</f>
        <v>0</v>
      </c>
      <c r="AQ10" s="532">
        <f>AQ9+15</f>
        <v>36</v>
      </c>
      <c r="AR10" s="532">
        <f t="shared" ref="AR10:AR18" si="1">AR9+15</f>
        <v>36</v>
      </c>
      <c r="AS10" s="532">
        <f t="shared" ref="AS10:AS18" si="2">AS9+15</f>
        <v>40</v>
      </c>
      <c r="AT10" s="532">
        <f t="shared" ref="AT10:AT18" si="3">AT9+15</f>
        <v>41</v>
      </c>
      <c r="AV10" s="541"/>
      <c r="AW10" s="541"/>
      <c r="AX10" s="541"/>
      <c r="AY10" s="541"/>
      <c r="AZ10" s="541"/>
      <c r="BA10" s="541"/>
      <c r="BB10" s="541"/>
      <c r="BC10" s="541"/>
      <c r="BD10" s="541"/>
      <c r="BE10" s="541"/>
      <c r="BF10" s="541"/>
      <c r="BG10" s="541"/>
      <c r="BH10" s="541"/>
    </row>
    <row r="11" spans="1:71" ht="12.75" customHeight="1" x14ac:dyDescent="0.25">
      <c r="B11" s="549">
        <v>3</v>
      </c>
      <c r="C11" s="545">
        <f t="shared" si="0"/>
        <v>0</v>
      </c>
      <c r="D11" s="557">
        <f>IF($B11="","",IF($B11="","",INDEX(C_VerRepNonConformities!$A:$N,AQ11,D$6)))</f>
        <v>0</v>
      </c>
      <c r="E11" s="550">
        <f>IF($B11="","",IF($B11="","",INDEX(C_VerRepNonConformities!$A:$N,AR11,E$6)))</f>
        <v>0</v>
      </c>
      <c r="F11" s="551">
        <f>IF($B11="","",IF($B11="","",INDEX(C_VerRepNonConformities!$A:$N,AS11,F$6)))</f>
        <v>0</v>
      </c>
      <c r="G11" s="551">
        <f>IF($B11="","",IF($B11="","",INDEX(C_VerRepNonConformities!$A:$N,AT11,G$6)))</f>
        <v>0</v>
      </c>
      <c r="AQ11" s="532">
        <f t="shared" ref="AQ11:AQ18" si="4">AQ10+15</f>
        <v>51</v>
      </c>
      <c r="AR11" s="532">
        <f t="shared" si="1"/>
        <v>51</v>
      </c>
      <c r="AS11" s="532">
        <f t="shared" si="2"/>
        <v>55</v>
      </c>
      <c r="AT11" s="532">
        <f t="shared" si="3"/>
        <v>56</v>
      </c>
    </row>
    <row r="12" spans="1:71" x14ac:dyDescent="0.25">
      <c r="B12" s="549">
        <v>4</v>
      </c>
      <c r="C12" s="545">
        <f t="shared" si="0"/>
        <v>0</v>
      </c>
      <c r="D12" s="557">
        <f>IF($B12="","",IF($B12="","",INDEX(C_VerRepNonConformities!$A:$N,AQ12,D$6)))</f>
        <v>0</v>
      </c>
      <c r="E12" s="550">
        <f>IF($B12="","",IF($B12="","",INDEX(C_VerRepNonConformities!$A:$N,AR12,E$6)))</f>
        <v>0</v>
      </c>
      <c r="F12" s="551">
        <f>IF($B12="","",IF($B12="","",INDEX(C_VerRepNonConformities!$A:$N,AS12,F$6)))</f>
        <v>0</v>
      </c>
      <c r="G12" s="551">
        <f>IF($B12="","",IF($B12="","",INDEX(C_VerRepNonConformities!$A:$N,AT12,G$6)))</f>
        <v>0</v>
      </c>
      <c r="AQ12" s="532">
        <f t="shared" si="4"/>
        <v>66</v>
      </c>
      <c r="AR12" s="532">
        <f t="shared" si="1"/>
        <v>66</v>
      </c>
      <c r="AS12" s="532">
        <f t="shared" si="2"/>
        <v>70</v>
      </c>
      <c r="AT12" s="532">
        <f t="shared" si="3"/>
        <v>71</v>
      </c>
    </row>
    <row r="13" spans="1:71" ht="12.75" customHeight="1" x14ac:dyDescent="0.25">
      <c r="B13" s="549">
        <v>5</v>
      </c>
      <c r="C13" s="545">
        <f t="shared" si="0"/>
        <v>0</v>
      </c>
      <c r="D13" s="557">
        <f>IF($B13="","",IF($B13="","",INDEX(C_VerRepNonConformities!$A:$N,AQ13,D$6)))</f>
        <v>0</v>
      </c>
      <c r="E13" s="550">
        <f>IF($B13="","",IF($B13="","",INDEX(C_VerRepNonConformities!$A:$N,AR13,E$6)))</f>
        <v>0</v>
      </c>
      <c r="F13" s="551">
        <f>IF($B13="","",IF($B13="","",INDEX(C_VerRepNonConformities!$A:$N,AS13,F$6)))</f>
        <v>0</v>
      </c>
      <c r="G13" s="551">
        <f>IF($B13="","",IF($B13="","",INDEX(C_VerRepNonConformities!$A:$N,AT13,G$6)))</f>
        <v>0</v>
      </c>
      <c r="AQ13" s="532">
        <f t="shared" si="4"/>
        <v>81</v>
      </c>
      <c r="AR13" s="532">
        <f t="shared" si="1"/>
        <v>81</v>
      </c>
      <c r="AS13" s="532">
        <f t="shared" si="2"/>
        <v>85</v>
      </c>
      <c r="AT13" s="532">
        <f t="shared" si="3"/>
        <v>86</v>
      </c>
    </row>
    <row r="14" spans="1:71" ht="12.75" customHeight="1" x14ac:dyDescent="0.25">
      <c r="B14" s="549">
        <v>6</v>
      </c>
      <c r="C14" s="545">
        <f t="shared" si="0"/>
        <v>0</v>
      </c>
      <c r="D14" s="557">
        <f>IF($B14="","",IF($B14="","",INDEX(C_VerRepNonConformities!$A:$N,AQ14,D$6)))</f>
        <v>0</v>
      </c>
      <c r="E14" s="550">
        <f>IF($B14="","",IF($B14="","",INDEX(C_VerRepNonConformities!$A:$N,AR14,E$6)))</f>
        <v>0</v>
      </c>
      <c r="F14" s="551">
        <f>IF($B14="","",IF($B14="","",INDEX(C_VerRepNonConformities!$A:$N,AS14,F$6)))</f>
        <v>0</v>
      </c>
      <c r="G14" s="551">
        <f>IF($B14="","",IF($B14="","",INDEX(C_VerRepNonConformities!$A:$N,AT14,G$6)))</f>
        <v>0</v>
      </c>
      <c r="AQ14" s="532">
        <f t="shared" si="4"/>
        <v>96</v>
      </c>
      <c r="AR14" s="532">
        <f t="shared" si="1"/>
        <v>96</v>
      </c>
      <c r="AS14" s="532">
        <f t="shared" si="2"/>
        <v>100</v>
      </c>
      <c r="AT14" s="532">
        <f t="shared" si="3"/>
        <v>101</v>
      </c>
    </row>
    <row r="15" spans="1:71" ht="12.75" customHeight="1" x14ac:dyDescent="0.25">
      <c r="B15" s="549">
        <v>7</v>
      </c>
      <c r="C15" s="545">
        <f t="shared" si="0"/>
        <v>0</v>
      </c>
      <c r="D15" s="557">
        <f>IF($B15="","",IF($B15="","",INDEX(C_VerRepNonConformities!$A:$N,AQ15,D$6)))</f>
        <v>0</v>
      </c>
      <c r="E15" s="550">
        <f>IF($B15="","",IF($B15="","",INDEX(C_VerRepNonConformities!$A:$N,AR15,E$6)))</f>
        <v>0</v>
      </c>
      <c r="F15" s="551">
        <f>IF($B15="","",IF($B15="","",INDEX(C_VerRepNonConformities!$A:$N,AS15,F$6)))</f>
        <v>0</v>
      </c>
      <c r="G15" s="551">
        <f>IF($B15="","",IF($B15="","",INDEX(C_VerRepNonConformities!$A:$N,AT15,G$6)))</f>
        <v>0</v>
      </c>
      <c r="AQ15" s="532">
        <f t="shared" si="4"/>
        <v>111</v>
      </c>
      <c r="AR15" s="532">
        <f t="shared" si="1"/>
        <v>111</v>
      </c>
      <c r="AS15" s="532">
        <f t="shared" si="2"/>
        <v>115</v>
      </c>
      <c r="AT15" s="532">
        <f t="shared" si="3"/>
        <v>116</v>
      </c>
    </row>
    <row r="16" spans="1:71" x14ac:dyDescent="0.25">
      <c r="B16" s="549">
        <v>8</v>
      </c>
      <c r="C16" s="545">
        <f t="shared" si="0"/>
        <v>0</v>
      </c>
      <c r="D16" s="557">
        <f>IF($B16="","",IF($B16="","",INDEX(C_VerRepNonConformities!$A:$N,AQ16,D$6)))</f>
        <v>0</v>
      </c>
      <c r="E16" s="550">
        <f>IF($B16="","",IF($B16="","",INDEX(C_VerRepNonConformities!$A:$N,AR16,E$6)))</f>
        <v>0</v>
      </c>
      <c r="F16" s="551">
        <f>IF($B16="","",IF($B16="","",INDEX(C_VerRepNonConformities!$A:$N,AS16,F$6)))</f>
        <v>0</v>
      </c>
      <c r="G16" s="551">
        <f>IF($B16="","",IF($B16="","",INDEX(C_VerRepNonConformities!$A:$N,AT16,G$6)))</f>
        <v>0</v>
      </c>
      <c r="AQ16" s="532">
        <f t="shared" si="4"/>
        <v>126</v>
      </c>
      <c r="AR16" s="532">
        <f t="shared" si="1"/>
        <v>126</v>
      </c>
      <c r="AS16" s="532">
        <f t="shared" si="2"/>
        <v>130</v>
      </c>
      <c r="AT16" s="532">
        <f t="shared" si="3"/>
        <v>131</v>
      </c>
    </row>
    <row r="17" spans="1:71" ht="12.75" customHeight="1" x14ac:dyDescent="0.25">
      <c r="B17" s="549">
        <v>9</v>
      </c>
      <c r="C17" s="545">
        <f t="shared" si="0"/>
        <v>0</v>
      </c>
      <c r="D17" s="557">
        <f>IF($B17="","",IF($B17="","",INDEX(C_VerRepNonConformities!$A:$N,AQ17,D$6)))</f>
        <v>0</v>
      </c>
      <c r="E17" s="550">
        <f>IF($B17="","",IF($B17="","",INDEX(C_VerRepNonConformities!$A:$N,AR17,E$6)))</f>
        <v>0</v>
      </c>
      <c r="F17" s="551">
        <f>IF($B17="","",IF($B17="","",INDEX(C_VerRepNonConformities!$A:$N,AS17,F$6)))</f>
        <v>0</v>
      </c>
      <c r="G17" s="551">
        <f>IF($B17="","",IF($B17="","",INDEX(C_VerRepNonConformities!$A:$N,AT17,G$6)))</f>
        <v>0</v>
      </c>
      <c r="AQ17" s="532">
        <f t="shared" si="4"/>
        <v>141</v>
      </c>
      <c r="AR17" s="532">
        <f t="shared" si="1"/>
        <v>141</v>
      </c>
      <c r="AS17" s="532">
        <f t="shared" si="2"/>
        <v>145</v>
      </c>
      <c r="AT17" s="532">
        <f t="shared" si="3"/>
        <v>146</v>
      </c>
    </row>
    <row r="18" spans="1:71" x14ac:dyDescent="0.25">
      <c r="B18" s="549">
        <v>10</v>
      </c>
      <c r="C18" s="545">
        <f t="shared" si="0"/>
        <v>0</v>
      </c>
      <c r="D18" s="557">
        <f>IF($B18="","",IF($B18="","",INDEX(C_VerRepNonConformities!$A:$N,AQ18,D$6)))</f>
        <v>0</v>
      </c>
      <c r="E18" s="550">
        <f>IF($B18="","",IF($B18="","",INDEX(C_VerRepNonConformities!$A:$N,AR18,E$6)))</f>
        <v>0</v>
      </c>
      <c r="F18" s="551">
        <f>IF($B18="","",IF($B18="","",INDEX(C_VerRepNonConformities!$A:$N,AS18,F$6)))</f>
        <v>0</v>
      </c>
      <c r="G18" s="551">
        <f>IF($B18="","",IF($B18="","",INDEX(C_VerRepNonConformities!$A:$N,AT18,G$6)))</f>
        <v>0</v>
      </c>
      <c r="AQ18" s="532">
        <f t="shared" si="4"/>
        <v>156</v>
      </c>
      <c r="AR18" s="532">
        <f t="shared" si="1"/>
        <v>156</v>
      </c>
      <c r="AS18" s="532">
        <f t="shared" si="2"/>
        <v>160</v>
      </c>
      <c r="AT18" s="532">
        <f t="shared" si="3"/>
        <v>161</v>
      </c>
    </row>
    <row r="19" spans="1:71" ht="38.85" customHeight="1" x14ac:dyDescent="0.25">
      <c r="U19" s="536"/>
    </row>
    <row r="20" spans="1:71" s="539" customFormat="1" hidden="1" x14ac:dyDescent="0.25">
      <c r="A20" s="538" t="s">
        <v>159</v>
      </c>
      <c r="B20" s="538"/>
      <c r="C20" s="556"/>
      <c r="D20" s="556">
        <v>10</v>
      </c>
      <c r="E20" s="538">
        <v>12</v>
      </c>
      <c r="F20" s="556">
        <v>11</v>
      </c>
      <c r="G20" s="538">
        <v>6</v>
      </c>
      <c r="H20" s="556">
        <v>6</v>
      </c>
      <c r="I20" s="538"/>
      <c r="J20" s="538"/>
      <c r="K20" s="538"/>
      <c r="L20" s="538"/>
      <c r="M20" s="538"/>
      <c r="N20" s="538"/>
      <c r="O20" s="538"/>
      <c r="P20" s="538"/>
      <c r="Q20" s="538"/>
      <c r="R20" s="538"/>
      <c r="S20" s="538"/>
      <c r="T20" s="538"/>
      <c r="U20" s="538"/>
      <c r="V20" s="538"/>
      <c r="W20" s="538"/>
      <c r="X20" s="538"/>
      <c r="Y20" s="538"/>
      <c r="Z20" s="538"/>
      <c r="AA20" s="538"/>
      <c r="AB20" s="538"/>
      <c r="AC20" s="538"/>
      <c r="AD20" s="538"/>
      <c r="AE20" s="538"/>
      <c r="AF20" s="538"/>
      <c r="AG20" s="538"/>
      <c r="AH20" s="538"/>
      <c r="AI20" s="538"/>
      <c r="AJ20" s="538"/>
      <c r="AK20" s="538"/>
      <c r="AL20" s="538"/>
      <c r="AM20" s="538"/>
      <c r="AN20" s="538"/>
      <c r="AO20" s="538"/>
      <c r="AP20" s="538"/>
      <c r="AQ20" s="538"/>
      <c r="AR20" s="538"/>
      <c r="AS20" s="538"/>
      <c r="AT20" s="538"/>
      <c r="AU20" s="538"/>
      <c r="AV20" s="538"/>
      <c r="AW20" s="538"/>
      <c r="AX20" s="538"/>
      <c r="AY20" s="538"/>
      <c r="AZ20" s="538"/>
      <c r="BA20" s="538"/>
      <c r="BB20" s="538"/>
      <c r="BC20" s="538"/>
      <c r="BD20" s="538"/>
      <c r="BE20" s="538"/>
      <c r="BF20" s="538"/>
      <c r="BG20" s="538"/>
      <c r="BH20" s="538"/>
      <c r="BI20" s="538"/>
      <c r="BJ20" s="538"/>
      <c r="BK20" s="538"/>
      <c r="BL20" s="538"/>
      <c r="BM20" s="538"/>
      <c r="BN20" s="538"/>
      <c r="BO20" s="538"/>
      <c r="BP20" s="538"/>
      <c r="BQ20" s="538"/>
      <c r="BR20" s="538"/>
      <c r="BS20" s="538"/>
    </row>
    <row r="21" spans="1:71" ht="35.1" customHeight="1" x14ac:dyDescent="0.4">
      <c r="B21" s="530" t="str">
        <f>Translations!$B$590</f>
        <v>Mesures concernant les recommandations d'amélioration</v>
      </c>
      <c r="E21" s="539"/>
      <c r="U21" s="536"/>
    </row>
    <row r="22" spans="1:71" ht="80.099999999999994" customHeight="1" x14ac:dyDescent="0.25">
      <c r="B22" s="534" t="s">
        <v>917</v>
      </c>
      <c r="C22" s="553" t="str">
        <f>'A_Operator&amp;Inst.ID'!$E$43</f>
        <v>Identifiant unique de l'installation :</v>
      </c>
      <c r="D22" s="548" t="str">
        <f>C_VerRepNonConformities!$E$21</f>
        <v>Des mesures seront/ont été prises :</v>
      </c>
      <c r="E22" s="534" t="str">
        <f>C_VerRepNonConformities!$K$21</f>
        <v>Quand?</v>
      </c>
      <c r="F22" s="548" t="str">
        <f>D_VerRepImprovements!$J$30</f>
        <v>Si aucune mesure ne doit être prise, pourquoi ?</v>
      </c>
      <c r="G22" s="548" t="str">
        <f>C_VerRepNonConformities!$E$25</f>
        <v>Titre:</v>
      </c>
      <c r="H22" s="548" t="str">
        <f>C_VerRepNonConformities!$E$26</f>
        <v>Description:</v>
      </c>
    </row>
    <row r="23" spans="1:71" ht="25.5" customHeight="1" x14ac:dyDescent="0.25">
      <c r="B23" s="549">
        <v>1</v>
      </c>
      <c r="C23" s="545">
        <f t="shared" ref="C23:C32" si="5">$C$4</f>
        <v>0</v>
      </c>
      <c r="D23" s="557">
        <f>IF($B23="","",IF($B23="","",INDEX(D_VerRepImprovements!$A:$N,AQ23,D$20)))</f>
        <v>0</v>
      </c>
      <c r="E23" s="550">
        <f>IF($B23="","",IF($B23="","",INDEX(D_VerRepImprovements!$A:$N,AR23,E$20)))</f>
        <v>0</v>
      </c>
      <c r="F23" s="551">
        <f>IF($B23="","",IF($B23="","",INDEX(D_VerRepImprovements!$A:$N,AS23,F$20)))</f>
        <v>0</v>
      </c>
      <c r="G23" s="551">
        <f>IF($B23="","",IF($B23="","",INDEX(D_VerRepImprovements!$A:$N,AT23,G$20)))</f>
        <v>0</v>
      </c>
      <c r="H23" s="551">
        <f>IF($B23="","",IF($B23="","",INDEX(D_VerRepImprovements!$A:$N,AU23,H$20)))</f>
        <v>0</v>
      </c>
      <c r="AQ23" s="541">
        <v>28</v>
      </c>
      <c r="AR23" s="541">
        <v>28</v>
      </c>
      <c r="AS23" s="541">
        <v>30</v>
      </c>
      <c r="AT23" s="541">
        <v>33</v>
      </c>
      <c r="AU23" s="541">
        <v>34</v>
      </c>
      <c r="AV23" s="541"/>
      <c r="AW23" s="541"/>
      <c r="AX23" s="541"/>
      <c r="AY23" s="541"/>
      <c r="AZ23" s="541"/>
      <c r="BA23" s="541"/>
      <c r="BB23" s="541"/>
      <c r="BC23" s="541"/>
      <c r="BD23" s="541"/>
      <c r="BE23" s="541"/>
      <c r="BF23" s="541"/>
      <c r="BG23" s="541"/>
      <c r="BH23" s="541"/>
    </row>
    <row r="24" spans="1:71" ht="12.75" customHeight="1" x14ac:dyDescent="0.25">
      <c r="B24" s="549">
        <v>2</v>
      </c>
      <c r="C24" s="545">
        <f t="shared" si="5"/>
        <v>0</v>
      </c>
      <c r="D24" s="557">
        <f>IF($B24="","",IF($B24="","",INDEX(D_VerRepImprovements!$A:$N,AQ24,D$20)))</f>
        <v>0</v>
      </c>
      <c r="E24" s="550">
        <f>IF($B24="","",IF($B24="","",INDEX(D_VerRepImprovements!$A:$N,AR24,E$20)))</f>
        <v>0</v>
      </c>
      <c r="F24" s="551">
        <f>IF($B24="","",IF($B24="","",INDEX(D_VerRepImprovements!$A:$N,AS24,F$20)))</f>
        <v>0</v>
      </c>
      <c r="G24" s="551">
        <f>IF($B24="","",IF($B24="","",INDEX(D_VerRepImprovements!$A:$N,AT24,G$20)))</f>
        <v>0</v>
      </c>
      <c r="H24" s="551">
        <f>IF($B24="","",IF($B24="","",INDEX(D_VerRepImprovements!$A:$N,AU24,H$20)))</f>
        <v>0</v>
      </c>
      <c r="AQ24" s="532">
        <f>AQ23+16</f>
        <v>44</v>
      </c>
      <c r="AR24" s="532">
        <f t="shared" ref="AR24:AR32" si="6">AR23+16</f>
        <v>44</v>
      </c>
      <c r="AS24" s="532">
        <f t="shared" ref="AS24:AS32" si="7">AS23+16</f>
        <v>46</v>
      </c>
      <c r="AT24" s="532">
        <f t="shared" ref="AT24:AT32" si="8">AT23+16</f>
        <v>49</v>
      </c>
      <c r="AU24" s="532">
        <f t="shared" ref="AU24:AU32" si="9">AU23+16</f>
        <v>50</v>
      </c>
      <c r="AV24" s="541"/>
      <c r="AW24" s="541"/>
      <c r="AX24" s="541"/>
      <c r="AY24" s="541"/>
      <c r="AZ24" s="541"/>
      <c r="BA24" s="541"/>
      <c r="BB24" s="541"/>
      <c r="BC24" s="541"/>
      <c r="BD24" s="541"/>
      <c r="BE24" s="541"/>
      <c r="BF24" s="541"/>
      <c r="BG24" s="541"/>
      <c r="BH24" s="541"/>
    </row>
    <row r="25" spans="1:71" ht="12.75" customHeight="1" x14ac:dyDescent="0.25">
      <c r="B25" s="549">
        <v>3</v>
      </c>
      <c r="C25" s="545">
        <f t="shared" si="5"/>
        <v>0</v>
      </c>
      <c r="D25" s="557">
        <f>IF($B25="","",IF($B25="","",INDEX(D_VerRepImprovements!$A:$N,AQ25,D$20)))</f>
        <v>0</v>
      </c>
      <c r="E25" s="550">
        <f>IF($B25="","",IF($B25="","",INDEX(D_VerRepImprovements!$A:$N,AR25,E$20)))</f>
        <v>0</v>
      </c>
      <c r="F25" s="551">
        <f>IF($B25="","",IF($B25="","",INDEX(D_VerRepImprovements!$A:$N,AS25,F$20)))</f>
        <v>0</v>
      </c>
      <c r="G25" s="551">
        <f>IF($B25="","",IF($B25="","",INDEX(D_VerRepImprovements!$A:$N,AT25,G$20)))</f>
        <v>0</v>
      </c>
      <c r="H25" s="551">
        <f>IF($B25="","",IF($B25="","",INDEX(D_VerRepImprovements!$A:$N,AU25,H$20)))</f>
        <v>0</v>
      </c>
      <c r="AQ25" s="532">
        <f t="shared" ref="AQ25:AQ32" si="10">AQ24+16</f>
        <v>60</v>
      </c>
      <c r="AR25" s="532">
        <f t="shared" si="6"/>
        <v>60</v>
      </c>
      <c r="AS25" s="532">
        <f t="shared" si="7"/>
        <v>62</v>
      </c>
      <c r="AT25" s="532">
        <f t="shared" si="8"/>
        <v>65</v>
      </c>
      <c r="AU25" s="532">
        <f t="shared" si="9"/>
        <v>66</v>
      </c>
    </row>
    <row r="26" spans="1:71" x14ac:dyDescent="0.25">
      <c r="B26" s="549">
        <v>4</v>
      </c>
      <c r="C26" s="545">
        <f t="shared" si="5"/>
        <v>0</v>
      </c>
      <c r="D26" s="557">
        <f>IF($B26="","",IF($B26="","",INDEX(D_VerRepImprovements!$A:$N,AQ26,D$20)))</f>
        <v>0</v>
      </c>
      <c r="E26" s="550">
        <f>IF($B26="","",IF($B26="","",INDEX(D_VerRepImprovements!$A:$N,AR26,E$20)))</f>
        <v>0</v>
      </c>
      <c r="F26" s="551">
        <f>IF($B26="","",IF($B26="","",INDEX(D_VerRepImprovements!$A:$N,AS26,F$20)))</f>
        <v>0</v>
      </c>
      <c r="G26" s="551">
        <f>IF($B26="","",IF($B26="","",INDEX(D_VerRepImprovements!$A:$N,AT26,G$20)))</f>
        <v>0</v>
      </c>
      <c r="H26" s="551">
        <f>IF($B26="","",IF($B26="","",INDEX(D_VerRepImprovements!$A:$N,AU26,H$20)))</f>
        <v>0</v>
      </c>
      <c r="AQ26" s="532">
        <f t="shared" si="10"/>
        <v>76</v>
      </c>
      <c r="AR26" s="532">
        <f t="shared" si="6"/>
        <v>76</v>
      </c>
      <c r="AS26" s="532">
        <f t="shared" si="7"/>
        <v>78</v>
      </c>
      <c r="AT26" s="532">
        <f t="shared" si="8"/>
        <v>81</v>
      </c>
      <c r="AU26" s="532">
        <f t="shared" si="9"/>
        <v>82</v>
      </c>
    </row>
    <row r="27" spans="1:71" ht="12.75" customHeight="1" x14ac:dyDescent="0.25">
      <c r="B27" s="549">
        <v>5</v>
      </c>
      <c r="C27" s="545">
        <f t="shared" si="5"/>
        <v>0</v>
      </c>
      <c r="D27" s="557">
        <f>IF($B27="","",IF($B27="","",INDEX(D_VerRepImprovements!$A:$N,AQ27,D$20)))</f>
        <v>0</v>
      </c>
      <c r="E27" s="550">
        <f>IF($B27="","",IF($B27="","",INDEX(D_VerRepImprovements!$A:$N,AR27,E$20)))</f>
        <v>0</v>
      </c>
      <c r="F27" s="551">
        <f>IF($B27="","",IF($B27="","",INDEX(D_VerRepImprovements!$A:$N,AS27,F$20)))</f>
        <v>0</v>
      </c>
      <c r="G27" s="551">
        <f>IF($B27="","",IF($B27="","",INDEX(D_VerRepImprovements!$A:$N,AT27,G$20)))</f>
        <v>0</v>
      </c>
      <c r="H27" s="551">
        <f>IF($B27="","",IF($B27="","",INDEX(D_VerRepImprovements!$A:$N,AU27,H$20)))</f>
        <v>0</v>
      </c>
      <c r="AQ27" s="532">
        <f t="shared" si="10"/>
        <v>92</v>
      </c>
      <c r="AR27" s="532">
        <f t="shared" si="6"/>
        <v>92</v>
      </c>
      <c r="AS27" s="532">
        <f t="shared" si="7"/>
        <v>94</v>
      </c>
      <c r="AT27" s="532">
        <f t="shared" si="8"/>
        <v>97</v>
      </c>
      <c r="AU27" s="532">
        <f t="shared" si="9"/>
        <v>98</v>
      </c>
    </row>
    <row r="28" spans="1:71" ht="12.75" customHeight="1" x14ac:dyDescent="0.25">
      <c r="B28" s="549">
        <v>6</v>
      </c>
      <c r="C28" s="545">
        <f t="shared" si="5"/>
        <v>0</v>
      </c>
      <c r="D28" s="557">
        <f>IF($B28="","",IF($B28="","",INDEX(D_VerRepImprovements!$A:$N,AQ28,D$20)))</f>
        <v>0</v>
      </c>
      <c r="E28" s="550">
        <f>IF($B28="","",IF($B28="","",INDEX(D_VerRepImprovements!$A:$N,AR28,E$20)))</f>
        <v>0</v>
      </c>
      <c r="F28" s="551">
        <f>IF($B28="","",IF($B28="","",INDEX(D_VerRepImprovements!$A:$N,AS28,F$20)))</f>
        <v>0</v>
      </c>
      <c r="G28" s="551">
        <f>IF($B28="","",IF($B28="","",INDEX(D_VerRepImprovements!$A:$N,AT28,G$20)))</f>
        <v>0</v>
      </c>
      <c r="H28" s="551">
        <f>IF($B28="","",IF($B28="","",INDEX(D_VerRepImprovements!$A:$N,AU28,H$20)))</f>
        <v>0</v>
      </c>
      <c r="AQ28" s="532">
        <f t="shared" si="10"/>
        <v>108</v>
      </c>
      <c r="AR28" s="532">
        <f t="shared" si="6"/>
        <v>108</v>
      </c>
      <c r="AS28" s="532">
        <f t="shared" si="7"/>
        <v>110</v>
      </c>
      <c r="AT28" s="532">
        <f t="shared" si="8"/>
        <v>113</v>
      </c>
      <c r="AU28" s="532">
        <f t="shared" si="9"/>
        <v>114</v>
      </c>
    </row>
    <row r="29" spans="1:71" ht="12.75" customHeight="1" x14ac:dyDescent="0.25">
      <c r="B29" s="549">
        <v>7</v>
      </c>
      <c r="C29" s="545">
        <f t="shared" si="5"/>
        <v>0</v>
      </c>
      <c r="D29" s="557">
        <f>IF($B29="","",IF($B29="","",INDEX(D_VerRepImprovements!$A:$N,AQ29,D$20)))</f>
        <v>0</v>
      </c>
      <c r="E29" s="550">
        <f>IF($B29="","",IF($B29="","",INDEX(D_VerRepImprovements!$A:$N,AR29,E$20)))</f>
        <v>0</v>
      </c>
      <c r="F29" s="551">
        <f>IF($B29="","",IF($B29="","",INDEX(D_VerRepImprovements!$A:$N,AS29,F$20)))</f>
        <v>0</v>
      </c>
      <c r="G29" s="551">
        <f>IF($B29="","",IF($B29="","",INDEX(D_VerRepImprovements!$A:$N,AT29,G$20)))</f>
        <v>0</v>
      </c>
      <c r="H29" s="551">
        <f>IF($B29="","",IF($B29="","",INDEX(D_VerRepImprovements!$A:$N,AU29,H$20)))</f>
        <v>0</v>
      </c>
      <c r="AQ29" s="532">
        <f t="shared" si="10"/>
        <v>124</v>
      </c>
      <c r="AR29" s="532">
        <f t="shared" si="6"/>
        <v>124</v>
      </c>
      <c r="AS29" s="532">
        <f t="shared" si="7"/>
        <v>126</v>
      </c>
      <c r="AT29" s="532">
        <f t="shared" si="8"/>
        <v>129</v>
      </c>
      <c r="AU29" s="532">
        <f t="shared" si="9"/>
        <v>130</v>
      </c>
    </row>
    <row r="30" spans="1:71" x14ac:dyDescent="0.25">
      <c r="B30" s="549">
        <v>8</v>
      </c>
      <c r="C30" s="545">
        <f t="shared" si="5"/>
        <v>0</v>
      </c>
      <c r="D30" s="557">
        <f>IF($B30="","",IF($B30="","",INDEX(D_VerRepImprovements!$A:$N,AQ30,D$20)))</f>
        <v>0</v>
      </c>
      <c r="E30" s="550">
        <f>IF($B30="","",IF($B30="","",INDEX(D_VerRepImprovements!$A:$N,AR30,E$20)))</f>
        <v>0</v>
      </c>
      <c r="F30" s="551">
        <f>IF($B30="","",IF($B30="","",INDEX(D_VerRepImprovements!$A:$N,AS30,F$20)))</f>
        <v>0</v>
      </c>
      <c r="G30" s="551">
        <f>IF($B30="","",IF($B30="","",INDEX(D_VerRepImprovements!$A:$N,AT30,G$20)))</f>
        <v>0</v>
      </c>
      <c r="H30" s="551">
        <f>IF($B30="","",IF($B30="","",INDEX(D_VerRepImprovements!$A:$N,AU30,H$20)))</f>
        <v>0</v>
      </c>
      <c r="AQ30" s="532">
        <f t="shared" si="10"/>
        <v>140</v>
      </c>
      <c r="AR30" s="532">
        <f t="shared" si="6"/>
        <v>140</v>
      </c>
      <c r="AS30" s="532">
        <f t="shared" si="7"/>
        <v>142</v>
      </c>
      <c r="AT30" s="532">
        <f t="shared" si="8"/>
        <v>145</v>
      </c>
      <c r="AU30" s="532">
        <f t="shared" si="9"/>
        <v>146</v>
      </c>
    </row>
    <row r="31" spans="1:71" ht="12.75" customHeight="1" x14ac:dyDescent="0.25">
      <c r="B31" s="549">
        <v>9</v>
      </c>
      <c r="C31" s="545">
        <f t="shared" si="5"/>
        <v>0</v>
      </c>
      <c r="D31" s="557">
        <f>IF($B31="","",IF($B31="","",INDEX(D_VerRepImprovements!$A:$N,AQ31,D$20)))</f>
        <v>0</v>
      </c>
      <c r="E31" s="550">
        <f>IF($B31="","",IF($B31="","",INDEX(D_VerRepImprovements!$A:$N,AR31,E$20)))</f>
        <v>0</v>
      </c>
      <c r="F31" s="551">
        <f>IF($B31="","",IF($B31="","",INDEX(D_VerRepImprovements!$A:$N,AS31,F$20)))</f>
        <v>0</v>
      </c>
      <c r="G31" s="551">
        <f>IF($B31="","",IF($B31="","",INDEX(D_VerRepImprovements!$A:$N,AT31,G$20)))</f>
        <v>0</v>
      </c>
      <c r="H31" s="551">
        <f>IF($B31="","",IF($B31="","",INDEX(D_VerRepImprovements!$A:$N,AU31,H$20)))</f>
        <v>0</v>
      </c>
      <c r="AQ31" s="532">
        <f t="shared" si="10"/>
        <v>156</v>
      </c>
      <c r="AR31" s="532">
        <f t="shared" si="6"/>
        <v>156</v>
      </c>
      <c r="AS31" s="532">
        <f t="shared" si="7"/>
        <v>158</v>
      </c>
      <c r="AT31" s="532">
        <f t="shared" si="8"/>
        <v>161</v>
      </c>
      <c r="AU31" s="532">
        <f t="shared" si="9"/>
        <v>162</v>
      </c>
    </row>
    <row r="32" spans="1:71" x14ac:dyDescent="0.25">
      <c r="B32" s="549">
        <v>10</v>
      </c>
      <c r="C32" s="545">
        <f t="shared" si="5"/>
        <v>0</v>
      </c>
      <c r="D32" s="557">
        <f>IF($B32="","",IF($B32="","",INDEX(D_VerRepImprovements!$A:$N,AQ32,D$20)))</f>
        <v>0</v>
      </c>
      <c r="E32" s="550">
        <f>IF($B32="","",IF($B32="","",INDEX(D_VerRepImprovements!$A:$N,AR32,E$20)))</f>
        <v>0</v>
      </c>
      <c r="F32" s="551">
        <f>IF($B32="","",IF($B32="","",INDEX(D_VerRepImprovements!$A:$N,AS32,F$20)))</f>
        <v>0</v>
      </c>
      <c r="G32" s="551">
        <f>IF($B32="","",IF($B32="","",INDEX(D_VerRepImprovements!$A:$N,AT32,G$20)))</f>
        <v>0</v>
      </c>
      <c r="H32" s="551">
        <f>IF($B32="","",IF($B32="","",INDEX(D_VerRepImprovements!$A:$N,AU32,H$20)))</f>
        <v>0</v>
      </c>
      <c r="AQ32" s="532">
        <f t="shared" si="10"/>
        <v>172</v>
      </c>
      <c r="AR32" s="532">
        <f t="shared" si="6"/>
        <v>172</v>
      </c>
      <c r="AS32" s="532">
        <f t="shared" si="7"/>
        <v>174</v>
      </c>
      <c r="AT32" s="532">
        <f t="shared" si="8"/>
        <v>177</v>
      </c>
      <c r="AU32" s="532">
        <f t="shared" si="9"/>
        <v>178</v>
      </c>
    </row>
    <row r="33" spans="1:71" ht="38.85" customHeight="1" thickBot="1" x14ac:dyDescent="0.3">
      <c r="U33" s="536"/>
    </row>
    <row r="34" spans="1:71" ht="13.8" hidden="1" thickBot="1" x14ac:dyDescent="0.3">
      <c r="A34" s="538" t="s">
        <v>159</v>
      </c>
      <c r="B34" s="538"/>
      <c r="C34" s="538"/>
      <c r="D34" s="538">
        <v>5</v>
      </c>
      <c r="E34" s="538">
        <v>5</v>
      </c>
      <c r="F34" s="538">
        <v>13</v>
      </c>
      <c r="G34" s="538">
        <v>5</v>
      </c>
      <c r="H34" s="538">
        <v>6</v>
      </c>
      <c r="I34" s="538">
        <v>7</v>
      </c>
      <c r="J34" s="538">
        <v>9</v>
      </c>
      <c r="K34" s="538">
        <v>10</v>
      </c>
      <c r="L34" s="538">
        <v>11</v>
      </c>
      <c r="M34" s="538">
        <v>12</v>
      </c>
      <c r="N34" s="538">
        <v>5</v>
      </c>
      <c r="O34" s="538">
        <v>6</v>
      </c>
      <c r="P34" s="538">
        <v>7</v>
      </c>
      <c r="Q34" s="538">
        <v>9</v>
      </c>
      <c r="R34" s="538">
        <v>10</v>
      </c>
      <c r="S34" s="538">
        <v>11</v>
      </c>
      <c r="T34" s="538">
        <v>12</v>
      </c>
      <c r="U34" s="538">
        <v>5</v>
      </c>
      <c r="V34" s="538">
        <v>6</v>
      </c>
      <c r="W34" s="538">
        <v>7</v>
      </c>
      <c r="X34" s="538">
        <v>9</v>
      </c>
      <c r="Y34" s="538">
        <v>10</v>
      </c>
      <c r="Z34" s="538">
        <v>11</v>
      </c>
      <c r="AA34" s="538">
        <v>12</v>
      </c>
      <c r="AB34" s="538"/>
      <c r="AC34" s="538"/>
      <c r="AD34" s="538"/>
      <c r="AE34" s="538"/>
      <c r="AF34" s="538"/>
      <c r="AG34" s="538"/>
      <c r="AH34" s="538"/>
      <c r="AI34" s="538"/>
      <c r="AJ34" s="538"/>
      <c r="AK34" s="538"/>
      <c r="AL34" s="538"/>
      <c r="AM34" s="538"/>
      <c r="AN34" s="538"/>
    </row>
    <row r="35" spans="1:71" ht="35.1" customHeight="1" x14ac:dyDescent="0.4">
      <c r="B35" s="530" t="str">
        <f>Translations!$B$449</f>
        <v>Émissions provenant des flux</v>
      </c>
      <c r="C35" s="531"/>
      <c r="E35" s="555"/>
      <c r="F35" s="539"/>
      <c r="G35" s="879" t="s">
        <v>14</v>
      </c>
      <c r="H35" s="880"/>
      <c r="I35" s="880"/>
      <c r="J35" s="880"/>
      <c r="K35" s="880"/>
      <c r="L35" s="880"/>
      <c r="M35" s="881"/>
      <c r="N35" s="879" t="s">
        <v>15</v>
      </c>
      <c r="O35" s="880"/>
      <c r="P35" s="880"/>
      <c r="Q35" s="880"/>
      <c r="R35" s="880"/>
      <c r="S35" s="880"/>
      <c r="T35" s="881"/>
      <c r="U35" s="879" t="s">
        <v>297</v>
      </c>
      <c r="V35" s="880"/>
      <c r="W35" s="880"/>
      <c r="X35" s="880"/>
      <c r="Y35" s="880"/>
      <c r="Z35" s="880"/>
      <c r="AA35" s="881"/>
      <c r="AB35" s="539"/>
      <c r="AC35" s="539"/>
      <c r="AD35" s="539"/>
      <c r="AE35" s="539"/>
      <c r="AF35" s="539"/>
      <c r="AG35" s="539"/>
      <c r="AH35" s="539"/>
      <c r="AI35" s="539"/>
      <c r="AJ35" s="539"/>
      <c r="AK35" s="539"/>
      <c r="AL35" s="539"/>
      <c r="AM35" s="539"/>
    </row>
    <row r="36" spans="1:71" s="536" customFormat="1" ht="80.099999999999994" customHeight="1" x14ac:dyDescent="0.25">
      <c r="B36" s="534" t="s">
        <v>917</v>
      </c>
      <c r="C36" s="553" t="str">
        <f>'A_Operator&amp;Inst.ID'!$E$43</f>
        <v>Identifiant unique de l'installation :</v>
      </c>
      <c r="D36" s="548" t="str">
        <f>Translations!$B$563</f>
        <v>Nom du flux</v>
      </c>
      <c r="E36" s="548" t="str">
        <f>Translations!$B$96</f>
        <v>Type de flux</v>
      </c>
      <c r="F36" s="534" t="str">
        <f>Translations!$B$414</f>
        <v>Catégorie</v>
      </c>
      <c r="G36" s="548" t="str">
        <f>Translations!$B$609</f>
        <v>DA ou facteur de calcul</v>
      </c>
      <c r="H36" s="534" t="str">
        <f>Translations!$B$601</f>
        <v>Niveau requis :</v>
      </c>
      <c r="I36" s="548" t="str">
        <f>Translations!$B$610</f>
        <v xml:space="preserve"> Raison de l'écart dans le passé</v>
      </c>
      <c r="J36" s="534" t="str">
        <f>Translations!$B$611</f>
        <v>Impact sur les niveaux ?</v>
      </c>
      <c r="K36" s="534" t="str">
        <f>Translations!$B$612</f>
        <v>Mesures prises</v>
      </c>
      <c r="L36" s="534" t="str">
        <f>Translations!$B$585</f>
        <v>Quand?</v>
      </c>
      <c r="M36" s="534" t="str">
        <f>Translations!$B$603</f>
        <v>Niveau appliqué :</v>
      </c>
      <c r="N36" s="548" t="str">
        <f>Translations!$B$609</f>
        <v>DA ou facteur de calcul</v>
      </c>
      <c r="O36" s="559" t="str">
        <f>Translations!$B$601</f>
        <v>Niveau requis :</v>
      </c>
      <c r="P36" s="548" t="str">
        <f>Translations!$B$610</f>
        <v xml:space="preserve"> Raison de l'écart dans le passé</v>
      </c>
      <c r="Q36" s="534" t="str">
        <f>Translations!$B$611</f>
        <v>Impact sur les niveaux ?</v>
      </c>
      <c r="R36" s="534" t="str">
        <f>Translations!$B$612</f>
        <v>Mesures prises</v>
      </c>
      <c r="S36" s="534" t="str">
        <f>Translations!$B$585</f>
        <v>Quand?</v>
      </c>
      <c r="T36" s="534" t="str">
        <f>Translations!$B$603</f>
        <v>Niveau appliqué :</v>
      </c>
      <c r="U36" s="559" t="str">
        <f>Translations!$B$609</f>
        <v>DA ou facteur de calcul</v>
      </c>
      <c r="V36" s="534" t="str">
        <f>Translations!$B$601</f>
        <v>Niveau requis :</v>
      </c>
      <c r="W36" s="548" t="str">
        <f>Translations!$B$610</f>
        <v xml:space="preserve"> Raison de l'écart dans le passé</v>
      </c>
      <c r="X36" s="534" t="str">
        <f>Translations!$B$611</f>
        <v>Impact sur les niveaux ?</v>
      </c>
      <c r="Y36" s="534" t="str">
        <f>Translations!$B$612</f>
        <v>Mesures prises</v>
      </c>
      <c r="Z36" s="534" t="str">
        <f>Translations!$B$585</f>
        <v>Quand?</v>
      </c>
      <c r="AA36" s="534" t="str">
        <f>Translations!$B$603</f>
        <v>Niveau appliqué :</v>
      </c>
      <c r="AB36" s="555"/>
      <c r="AC36" s="555"/>
      <c r="AD36" s="555"/>
      <c r="AE36" s="555"/>
      <c r="AF36" s="555"/>
      <c r="AG36" s="555"/>
      <c r="AH36" s="555"/>
      <c r="AI36" s="555"/>
      <c r="AJ36" s="555"/>
      <c r="AK36" s="555"/>
      <c r="AL36" s="555"/>
      <c r="AM36" s="555"/>
      <c r="AO36" s="537"/>
      <c r="AP36" s="537"/>
      <c r="AQ36" s="537"/>
      <c r="AR36" s="537"/>
      <c r="AS36" s="537"/>
      <c r="AT36" s="537"/>
      <c r="AU36" s="537"/>
      <c r="AV36" s="537"/>
      <c r="AW36" s="537"/>
      <c r="AX36" s="537"/>
      <c r="AY36" s="537"/>
      <c r="AZ36" s="537"/>
      <c r="BA36" s="537"/>
      <c r="BB36" s="537"/>
      <c r="BC36" s="537"/>
      <c r="BD36" s="537"/>
      <c r="BE36" s="537"/>
      <c r="BF36" s="537"/>
      <c r="BG36" s="537"/>
      <c r="BH36" s="537"/>
      <c r="BI36" s="537"/>
      <c r="BJ36" s="537"/>
      <c r="BK36" s="537"/>
      <c r="BL36" s="537"/>
      <c r="BM36" s="537"/>
      <c r="BN36" s="537"/>
      <c r="BO36" s="537"/>
      <c r="BP36" s="537"/>
      <c r="BQ36" s="537"/>
      <c r="BR36" s="537"/>
      <c r="BS36" s="537"/>
    </row>
    <row r="37" spans="1:71" x14ac:dyDescent="0.25">
      <c r="B37" s="540">
        <v>1</v>
      </c>
      <c r="C37" s="545">
        <f t="shared" ref="C37:C66" si="11">$C$4</f>
        <v>0</v>
      </c>
      <c r="D37" s="558">
        <f>IF($B37="","",INDEX(E_SourceStreams!$A:$N,AS37,D$34))</f>
        <v>0</v>
      </c>
      <c r="E37" s="558" t="str">
        <f>IF($B37="","",INDEX(E_SourceStreams!$A:$N,AT37,E$34))</f>
        <v/>
      </c>
      <c r="F37" s="540" t="str">
        <f>IF($B37="","",INDEX(E_SourceStreams!$A:$N,AU37,F$34))</f>
        <v/>
      </c>
      <c r="G37" s="558">
        <f>IF($B37="","",INDEX(E_SourceStreams!$A:$N,AV37,G$34))</f>
        <v>0</v>
      </c>
      <c r="H37" s="540" t="str">
        <f>IF($B37="","",INDEX(E_SourceStreams!$A:$N,AW37,H$34))</f>
        <v/>
      </c>
      <c r="I37" s="558">
        <f>IF($B37="","",INDEX(E_SourceStreams!$A:$N,AX37,I$34))</f>
        <v>0</v>
      </c>
      <c r="J37" s="540">
        <f>IF($B37="","",INDEX(E_SourceStreams!$A:$N,AY37,J$34))</f>
        <v>0</v>
      </c>
      <c r="K37" s="540">
        <f>IF($B37="","",INDEX(E_SourceStreams!$A:$N,AZ37,K$34))</f>
        <v>0</v>
      </c>
      <c r="L37" s="547">
        <f>IF($B37="","",INDEX(E_SourceStreams!$A:$N,BA37,L$34))</f>
        <v>0</v>
      </c>
      <c r="M37" s="540">
        <f>IF($B37="","",INDEX(E_SourceStreams!$A:$N,BB37,M$34))</f>
        <v>0</v>
      </c>
      <c r="N37" s="558">
        <f>IF($B37="","",INDEX(E_SourceStreams!$A:$N,BC37,N$34))</f>
        <v>0</v>
      </c>
      <c r="O37" s="540" t="str">
        <f>IF($B37="","",INDEX(E_SourceStreams!$A:$N,BD37,O$34))</f>
        <v/>
      </c>
      <c r="P37" s="542">
        <f>IF($B37="","",INDEX(E_SourceStreams!$A:$N,BE37,P$34))</f>
        <v>0</v>
      </c>
      <c r="Q37" s="540">
        <f>IF($B37="","",INDEX(E_SourceStreams!$A:$N,BF37,Q$34))</f>
        <v>0</v>
      </c>
      <c r="R37" s="540">
        <f>IF($B37="","",INDEX(E_SourceStreams!$A:$N,BG37,R$34))</f>
        <v>0</v>
      </c>
      <c r="S37" s="547">
        <f>IF($B37="","",INDEX(E_SourceStreams!$A:$N,BH37,S$34))</f>
        <v>0</v>
      </c>
      <c r="T37" s="540">
        <f>IF($B37="","",INDEX(E_SourceStreams!$A:$N,BI37,T$34))</f>
        <v>0</v>
      </c>
      <c r="U37" s="558">
        <f>IF($B37="","",INDEX(E_SourceStreams!$A:$N,BJ37,U$34))</f>
        <v>0</v>
      </c>
      <c r="V37" s="540" t="str">
        <f>IF($B37="","",INDEX(E_SourceStreams!$A:$N,BK37,V$34))</f>
        <v/>
      </c>
      <c r="W37" s="542">
        <f>IF($B37="","",INDEX(E_SourceStreams!$A:$N,BL37,W$34))</f>
        <v>0</v>
      </c>
      <c r="X37" s="540">
        <f>IF($B37="","",INDEX(E_SourceStreams!$A:$N,BM37,X$34))</f>
        <v>0</v>
      </c>
      <c r="Y37" s="540">
        <f>IF($B37="","",INDEX(E_SourceStreams!$A:$N,BN37,Y$34))</f>
        <v>0</v>
      </c>
      <c r="Z37" s="547">
        <f>IF($B37="","",INDEX(E_SourceStreams!$A:$N,BO37,Z$34))</f>
        <v>0</v>
      </c>
      <c r="AA37" s="540">
        <f>IF($B37="","",INDEX(E_SourceStreams!$A:$N,BP37,AA$34))</f>
        <v>0</v>
      </c>
      <c r="AB37" s="555"/>
      <c r="AC37" s="555"/>
      <c r="AD37" s="555"/>
      <c r="AE37" s="555"/>
      <c r="AF37" s="555"/>
      <c r="AG37" s="555"/>
      <c r="AH37" s="555"/>
      <c r="AI37" s="555"/>
      <c r="AJ37" s="555"/>
      <c r="AK37" s="555"/>
      <c r="AL37" s="555"/>
      <c r="AM37" s="555"/>
      <c r="AS37" s="541">
        <v>28</v>
      </c>
      <c r="AT37" s="541">
        <v>29</v>
      </c>
      <c r="AU37" s="541">
        <v>29</v>
      </c>
      <c r="AV37" s="541">
        <v>34</v>
      </c>
      <c r="AW37" s="541">
        <v>34</v>
      </c>
      <c r="AX37" s="541">
        <v>34</v>
      </c>
      <c r="AY37" s="541">
        <v>34</v>
      </c>
      <c r="AZ37" s="541">
        <v>34</v>
      </c>
      <c r="BA37" s="541">
        <v>34</v>
      </c>
      <c r="BB37" s="541">
        <v>34</v>
      </c>
      <c r="BC37" s="541">
        <f>AV37+1</f>
        <v>35</v>
      </c>
      <c r="BD37" s="541">
        <f t="shared" ref="BD37:BP37" si="12">AW37+1</f>
        <v>35</v>
      </c>
      <c r="BE37" s="541">
        <f t="shared" si="12"/>
        <v>35</v>
      </c>
      <c r="BF37" s="541">
        <f t="shared" si="12"/>
        <v>35</v>
      </c>
      <c r="BG37" s="541">
        <f t="shared" si="12"/>
        <v>35</v>
      </c>
      <c r="BH37" s="541">
        <f t="shared" si="12"/>
        <v>35</v>
      </c>
      <c r="BI37" s="541">
        <f t="shared" si="12"/>
        <v>35</v>
      </c>
      <c r="BJ37" s="541">
        <f t="shared" si="12"/>
        <v>36</v>
      </c>
      <c r="BK37" s="541">
        <f t="shared" si="12"/>
        <v>36</v>
      </c>
      <c r="BL37" s="541">
        <f t="shared" si="12"/>
        <v>36</v>
      </c>
      <c r="BM37" s="541">
        <f t="shared" si="12"/>
        <v>36</v>
      </c>
      <c r="BN37" s="541">
        <f t="shared" si="12"/>
        <v>36</v>
      </c>
      <c r="BO37" s="541">
        <f t="shared" si="12"/>
        <v>36</v>
      </c>
      <c r="BP37" s="541">
        <f t="shared" si="12"/>
        <v>36</v>
      </c>
      <c r="BQ37" s="541"/>
      <c r="BR37" s="541"/>
      <c r="BS37" s="541"/>
    </row>
    <row r="38" spans="1:71" ht="12.75" customHeight="1" x14ac:dyDescent="0.25">
      <c r="B38" s="540">
        <v>2</v>
      </c>
      <c r="C38" s="545">
        <f t="shared" si="11"/>
        <v>0</v>
      </c>
      <c r="D38" s="558">
        <f>IF($B38="","",INDEX(E_SourceStreams!$A:$N,AS38,D$34))</f>
        <v>0</v>
      </c>
      <c r="E38" s="558" t="str">
        <f>IF($B38="","",INDEX(E_SourceStreams!$A:$N,AT38,E$34))</f>
        <v/>
      </c>
      <c r="F38" s="540" t="str">
        <f>IF($B38="","",INDEX(E_SourceStreams!$A:$N,AU38,F$34))</f>
        <v/>
      </c>
      <c r="G38" s="558">
        <f>IF($B38="","",INDEX(E_SourceStreams!$A:$N,AV38,G$34))</f>
        <v>0</v>
      </c>
      <c r="H38" s="540" t="str">
        <f>IF($B38="","",INDEX(E_SourceStreams!$A:$N,AW38,H$34))</f>
        <v/>
      </c>
      <c r="I38" s="558">
        <f>IF($B38="","",INDEX(E_SourceStreams!$A:$N,AX38,I$34))</f>
        <v>0</v>
      </c>
      <c r="J38" s="540">
        <f>IF($B38="","",INDEX(E_SourceStreams!$A:$N,AY38,J$34))</f>
        <v>0</v>
      </c>
      <c r="K38" s="540">
        <f>IF($B38="","",INDEX(E_SourceStreams!$A:$N,AZ38,K$34))</f>
        <v>0</v>
      </c>
      <c r="L38" s="547">
        <f>IF($B38="","",INDEX(E_SourceStreams!$A:$N,BA38,L$34))</f>
        <v>0</v>
      </c>
      <c r="M38" s="540">
        <f>IF($B38="","",INDEX(E_SourceStreams!$A:$N,BB38,M$34))</f>
        <v>0</v>
      </c>
      <c r="N38" s="558">
        <f>IF($B38="","",INDEX(E_SourceStreams!$A:$N,BC38,N$34))</f>
        <v>0</v>
      </c>
      <c r="O38" s="540" t="str">
        <f>IF($B38="","",INDEX(E_SourceStreams!$A:$N,BD38,O$34))</f>
        <v/>
      </c>
      <c r="P38" s="542">
        <f>IF($B38="","",INDEX(E_SourceStreams!$A:$N,BE38,P$34))</f>
        <v>0</v>
      </c>
      <c r="Q38" s="540">
        <f>IF($B38="","",INDEX(E_SourceStreams!$A:$N,BF38,Q$34))</f>
        <v>0</v>
      </c>
      <c r="R38" s="540">
        <f>IF($B38="","",INDEX(E_SourceStreams!$A:$N,BG38,R$34))</f>
        <v>0</v>
      </c>
      <c r="S38" s="547">
        <f>IF($B38="","",INDEX(E_SourceStreams!$A:$N,BH38,S$34))</f>
        <v>0</v>
      </c>
      <c r="T38" s="540">
        <f>IF($B38="","",INDEX(E_SourceStreams!$A:$N,BI38,T$34))</f>
        <v>0</v>
      </c>
      <c r="U38" s="558">
        <f>IF($B38="","",INDEX(E_SourceStreams!$A:$N,BJ38,U$34))</f>
        <v>0</v>
      </c>
      <c r="V38" s="540" t="str">
        <f>IF($B38="","",INDEX(E_SourceStreams!$A:$N,BK38,V$34))</f>
        <v/>
      </c>
      <c r="W38" s="542">
        <f>IF($B38="","",INDEX(E_SourceStreams!$A:$N,BL38,W$34))</f>
        <v>0</v>
      </c>
      <c r="X38" s="540">
        <f>IF($B38="","",INDEX(E_SourceStreams!$A:$N,BM38,X$34))</f>
        <v>0</v>
      </c>
      <c r="Y38" s="540">
        <f>IF($B38="","",INDEX(E_SourceStreams!$A:$N,BN38,Y$34))</f>
        <v>0</v>
      </c>
      <c r="Z38" s="547">
        <f>IF($B38="","",INDEX(E_SourceStreams!$A:$N,BO38,Z$34))</f>
        <v>0</v>
      </c>
      <c r="AA38" s="540">
        <f>IF($B38="","",INDEX(E_SourceStreams!$A:$N,BP38,AA$34))</f>
        <v>0</v>
      </c>
      <c r="AB38" s="555"/>
      <c r="AC38" s="555"/>
      <c r="AD38" s="555"/>
      <c r="AE38" s="555"/>
      <c r="AF38" s="555"/>
      <c r="AG38" s="555"/>
      <c r="AH38" s="555"/>
      <c r="AI38" s="555"/>
      <c r="AJ38" s="555"/>
      <c r="AK38" s="555"/>
      <c r="AL38" s="555"/>
      <c r="AM38" s="555"/>
      <c r="AS38" s="532">
        <f>AS37+19</f>
        <v>47</v>
      </c>
      <c r="AT38" s="532">
        <f t="shared" ref="AT38:AT66" si="13">AT37+19</f>
        <v>48</v>
      </c>
      <c r="AU38" s="532">
        <f t="shared" ref="AU38:AU66" si="14">AU37+19</f>
        <v>48</v>
      </c>
      <c r="AV38" s="532">
        <f t="shared" ref="AV38:AV66" si="15">AV37+19</f>
        <v>53</v>
      </c>
      <c r="AW38" s="532">
        <f t="shared" ref="AW38:AW66" si="16">AW37+19</f>
        <v>53</v>
      </c>
      <c r="AX38" s="532">
        <f t="shared" ref="AX38:AX66" si="17">AX37+19</f>
        <v>53</v>
      </c>
      <c r="AY38" s="532">
        <f t="shared" ref="AY38:AY66" si="18">AY37+19</f>
        <v>53</v>
      </c>
      <c r="AZ38" s="532">
        <f t="shared" ref="AZ38:AZ66" si="19">AZ37+19</f>
        <v>53</v>
      </c>
      <c r="BA38" s="532">
        <f t="shared" ref="BA38:BA66" si="20">BA37+19</f>
        <v>53</v>
      </c>
      <c r="BB38" s="532">
        <f t="shared" ref="BB38:BB66" si="21">BB37+19</f>
        <v>53</v>
      </c>
      <c r="BC38" s="532">
        <f t="shared" ref="BC38:BC66" si="22">BC37+19</f>
        <v>54</v>
      </c>
      <c r="BD38" s="532">
        <f t="shared" ref="BD38:BD66" si="23">BD37+19</f>
        <v>54</v>
      </c>
      <c r="BE38" s="532">
        <f t="shared" ref="BE38:BE66" si="24">BE37+19</f>
        <v>54</v>
      </c>
      <c r="BF38" s="532">
        <f t="shared" ref="BF38:BF66" si="25">BF37+19</f>
        <v>54</v>
      </c>
      <c r="BG38" s="532">
        <f t="shared" ref="BG38:BG66" si="26">BG37+19</f>
        <v>54</v>
      </c>
      <c r="BH38" s="532">
        <f t="shared" ref="BH38:BH66" si="27">BH37+19</f>
        <v>54</v>
      </c>
      <c r="BI38" s="532">
        <f t="shared" ref="BI38:BI66" si="28">BI37+19</f>
        <v>54</v>
      </c>
      <c r="BJ38" s="532">
        <f t="shared" ref="BJ38:BJ66" si="29">BJ37+19</f>
        <v>55</v>
      </c>
      <c r="BK38" s="532">
        <f t="shared" ref="BK38:BK66" si="30">BK37+19</f>
        <v>55</v>
      </c>
      <c r="BL38" s="532">
        <f t="shared" ref="BL38:BL66" si="31">BL37+19</f>
        <v>55</v>
      </c>
      <c r="BM38" s="532">
        <f t="shared" ref="BM38:BM66" si="32">BM37+19</f>
        <v>55</v>
      </c>
      <c r="BN38" s="532">
        <f t="shared" ref="BN38:BN66" si="33">BN37+19</f>
        <v>55</v>
      </c>
      <c r="BO38" s="532">
        <f t="shared" ref="BO38:BO66" si="34">BO37+19</f>
        <v>55</v>
      </c>
      <c r="BP38" s="532">
        <f t="shared" ref="BP38:BP66" si="35">BP37+19</f>
        <v>55</v>
      </c>
      <c r="BQ38" s="541"/>
      <c r="BR38" s="541"/>
      <c r="BS38" s="541"/>
    </row>
    <row r="39" spans="1:71" x14ac:dyDescent="0.25">
      <c r="B39" s="540">
        <v>3</v>
      </c>
      <c r="C39" s="545">
        <f t="shared" si="11"/>
        <v>0</v>
      </c>
      <c r="D39" s="558">
        <f>IF($B39="","",INDEX(E_SourceStreams!$A:$N,AS39,D$34))</f>
        <v>0</v>
      </c>
      <c r="E39" s="558" t="str">
        <f>IF($B39="","",INDEX(E_SourceStreams!$A:$N,AT39,E$34))</f>
        <v/>
      </c>
      <c r="F39" s="540" t="str">
        <f>IF($B39="","",INDEX(E_SourceStreams!$A:$N,AU39,F$34))</f>
        <v/>
      </c>
      <c r="G39" s="558">
        <f>IF($B39="","",INDEX(E_SourceStreams!$A:$N,AV39,G$34))</f>
        <v>0</v>
      </c>
      <c r="H39" s="540" t="str">
        <f>IF($B39="","",INDEX(E_SourceStreams!$A:$N,AW39,H$34))</f>
        <v/>
      </c>
      <c r="I39" s="558">
        <f>IF($B39="","",INDEX(E_SourceStreams!$A:$N,AX39,I$34))</f>
        <v>0</v>
      </c>
      <c r="J39" s="540">
        <f>IF($B39="","",INDEX(E_SourceStreams!$A:$N,AY39,J$34))</f>
        <v>0</v>
      </c>
      <c r="K39" s="540">
        <f>IF($B39="","",INDEX(E_SourceStreams!$A:$N,AZ39,K$34))</f>
        <v>0</v>
      </c>
      <c r="L39" s="547">
        <f>IF($B39="","",INDEX(E_SourceStreams!$A:$N,BA39,L$34))</f>
        <v>0</v>
      </c>
      <c r="M39" s="540">
        <f>IF($B39="","",INDEX(E_SourceStreams!$A:$N,BB39,M$34))</f>
        <v>0</v>
      </c>
      <c r="N39" s="558">
        <f>IF($B39="","",INDEX(E_SourceStreams!$A:$N,BC39,N$34))</f>
        <v>0</v>
      </c>
      <c r="O39" s="540" t="str">
        <f>IF($B39="","",INDEX(E_SourceStreams!$A:$N,BD39,O$34))</f>
        <v/>
      </c>
      <c r="P39" s="542">
        <f>IF($B39="","",INDEX(E_SourceStreams!$A:$N,BE39,P$34))</f>
        <v>0</v>
      </c>
      <c r="Q39" s="540">
        <f>IF($B39="","",INDEX(E_SourceStreams!$A:$N,BF39,Q$34))</f>
        <v>0</v>
      </c>
      <c r="R39" s="540">
        <f>IF($B39="","",INDEX(E_SourceStreams!$A:$N,BG39,R$34))</f>
        <v>0</v>
      </c>
      <c r="S39" s="547">
        <f>IF($B39="","",INDEX(E_SourceStreams!$A:$N,BH39,S$34))</f>
        <v>0</v>
      </c>
      <c r="T39" s="540">
        <f>IF($B39="","",INDEX(E_SourceStreams!$A:$N,BI39,T$34))</f>
        <v>0</v>
      </c>
      <c r="U39" s="558">
        <f>IF($B39="","",INDEX(E_SourceStreams!$A:$N,BJ39,U$34))</f>
        <v>0</v>
      </c>
      <c r="V39" s="540" t="str">
        <f>IF($B39="","",INDEX(E_SourceStreams!$A:$N,BK39,V$34))</f>
        <v/>
      </c>
      <c r="W39" s="542">
        <f>IF($B39="","",INDEX(E_SourceStreams!$A:$N,BL39,W$34))</f>
        <v>0</v>
      </c>
      <c r="X39" s="540">
        <f>IF($B39="","",INDEX(E_SourceStreams!$A:$N,BM39,X$34))</f>
        <v>0</v>
      </c>
      <c r="Y39" s="540">
        <f>IF($B39="","",INDEX(E_SourceStreams!$A:$N,BN39,Y$34))</f>
        <v>0</v>
      </c>
      <c r="Z39" s="547">
        <f>IF($B39="","",INDEX(E_SourceStreams!$A:$N,BO39,Z$34))</f>
        <v>0</v>
      </c>
      <c r="AA39" s="540">
        <f>IF($B39="","",INDEX(E_SourceStreams!$A:$N,BP39,AA$34))</f>
        <v>0</v>
      </c>
      <c r="AB39" s="555"/>
      <c r="AC39" s="555"/>
      <c r="AD39" s="555"/>
      <c r="AE39" s="555"/>
      <c r="AF39" s="555"/>
      <c r="AG39" s="555"/>
      <c r="AH39" s="555"/>
      <c r="AI39" s="555"/>
      <c r="AJ39" s="555"/>
      <c r="AK39" s="555"/>
      <c r="AL39" s="555"/>
      <c r="AM39" s="555"/>
      <c r="AS39" s="532">
        <f t="shared" ref="AS39:AS66" si="36">AS38+19</f>
        <v>66</v>
      </c>
      <c r="AT39" s="532">
        <f t="shared" si="13"/>
        <v>67</v>
      </c>
      <c r="AU39" s="532">
        <f t="shared" si="14"/>
        <v>67</v>
      </c>
      <c r="AV39" s="532">
        <f t="shared" si="15"/>
        <v>72</v>
      </c>
      <c r="AW39" s="532">
        <f t="shared" si="16"/>
        <v>72</v>
      </c>
      <c r="AX39" s="532">
        <f t="shared" si="17"/>
        <v>72</v>
      </c>
      <c r="AY39" s="532">
        <f t="shared" si="18"/>
        <v>72</v>
      </c>
      <c r="AZ39" s="532">
        <f t="shared" si="19"/>
        <v>72</v>
      </c>
      <c r="BA39" s="532">
        <f t="shared" si="20"/>
        <v>72</v>
      </c>
      <c r="BB39" s="532">
        <f t="shared" si="21"/>
        <v>72</v>
      </c>
      <c r="BC39" s="532">
        <f t="shared" si="22"/>
        <v>73</v>
      </c>
      <c r="BD39" s="532">
        <f t="shared" si="23"/>
        <v>73</v>
      </c>
      <c r="BE39" s="532">
        <f t="shared" si="24"/>
        <v>73</v>
      </c>
      <c r="BF39" s="532">
        <f t="shared" si="25"/>
        <v>73</v>
      </c>
      <c r="BG39" s="532">
        <f t="shared" si="26"/>
        <v>73</v>
      </c>
      <c r="BH39" s="532">
        <f t="shared" si="27"/>
        <v>73</v>
      </c>
      <c r="BI39" s="532">
        <f t="shared" si="28"/>
        <v>73</v>
      </c>
      <c r="BJ39" s="532">
        <f t="shared" si="29"/>
        <v>74</v>
      </c>
      <c r="BK39" s="532">
        <f t="shared" si="30"/>
        <v>74</v>
      </c>
      <c r="BL39" s="532">
        <f t="shared" si="31"/>
        <v>74</v>
      </c>
      <c r="BM39" s="532">
        <f t="shared" si="32"/>
        <v>74</v>
      </c>
      <c r="BN39" s="532">
        <f t="shared" si="33"/>
        <v>74</v>
      </c>
      <c r="BO39" s="532">
        <f t="shared" si="34"/>
        <v>74</v>
      </c>
      <c r="BP39" s="532">
        <f t="shared" si="35"/>
        <v>74</v>
      </c>
    </row>
    <row r="40" spans="1:71" x14ac:dyDescent="0.25">
      <c r="B40" s="540">
        <v>4</v>
      </c>
      <c r="C40" s="545">
        <f t="shared" si="11"/>
        <v>0</v>
      </c>
      <c r="D40" s="558">
        <f>IF($B40="","",INDEX(E_SourceStreams!$A:$N,AS40,D$34))</f>
        <v>0</v>
      </c>
      <c r="E40" s="558" t="str">
        <f>IF($B40="","",INDEX(E_SourceStreams!$A:$N,AT40,E$34))</f>
        <v/>
      </c>
      <c r="F40" s="540" t="str">
        <f>IF($B40="","",INDEX(E_SourceStreams!$A:$N,AU40,F$34))</f>
        <v/>
      </c>
      <c r="G40" s="558">
        <f>IF($B40="","",INDEX(E_SourceStreams!$A:$N,AV40,G$34))</f>
        <v>0</v>
      </c>
      <c r="H40" s="540" t="str">
        <f>IF($B40="","",INDEX(E_SourceStreams!$A:$N,AW40,H$34))</f>
        <v/>
      </c>
      <c r="I40" s="558">
        <f>IF($B40="","",INDEX(E_SourceStreams!$A:$N,AX40,I$34))</f>
        <v>0</v>
      </c>
      <c r="J40" s="540">
        <f>IF($B40="","",INDEX(E_SourceStreams!$A:$N,AY40,J$34))</f>
        <v>0</v>
      </c>
      <c r="K40" s="540">
        <f>IF($B40="","",INDEX(E_SourceStreams!$A:$N,AZ40,K$34))</f>
        <v>0</v>
      </c>
      <c r="L40" s="547">
        <f>IF($B40="","",INDEX(E_SourceStreams!$A:$N,BA40,L$34))</f>
        <v>0</v>
      </c>
      <c r="M40" s="540">
        <f>IF($B40="","",INDEX(E_SourceStreams!$A:$N,BB40,M$34))</f>
        <v>0</v>
      </c>
      <c r="N40" s="558">
        <f>IF($B40="","",INDEX(E_SourceStreams!$A:$N,BC40,N$34))</f>
        <v>0</v>
      </c>
      <c r="O40" s="540" t="str">
        <f>IF($B40="","",INDEX(E_SourceStreams!$A:$N,BD40,O$34))</f>
        <v/>
      </c>
      <c r="P40" s="542">
        <f>IF($B40="","",INDEX(E_SourceStreams!$A:$N,BE40,P$34))</f>
        <v>0</v>
      </c>
      <c r="Q40" s="540">
        <f>IF($B40="","",INDEX(E_SourceStreams!$A:$N,BF40,Q$34))</f>
        <v>0</v>
      </c>
      <c r="R40" s="540">
        <f>IF($B40="","",INDEX(E_SourceStreams!$A:$N,BG40,R$34))</f>
        <v>0</v>
      </c>
      <c r="S40" s="547">
        <f>IF($B40="","",INDEX(E_SourceStreams!$A:$N,BH40,S$34))</f>
        <v>0</v>
      </c>
      <c r="T40" s="540">
        <f>IF($B40="","",INDEX(E_SourceStreams!$A:$N,BI40,T$34))</f>
        <v>0</v>
      </c>
      <c r="U40" s="558">
        <f>IF($B40="","",INDEX(E_SourceStreams!$A:$N,BJ40,U$34))</f>
        <v>0</v>
      </c>
      <c r="V40" s="540" t="str">
        <f>IF($B40="","",INDEX(E_SourceStreams!$A:$N,BK40,V$34))</f>
        <v/>
      </c>
      <c r="W40" s="542">
        <f>IF($B40="","",INDEX(E_SourceStreams!$A:$N,BL40,W$34))</f>
        <v>0</v>
      </c>
      <c r="X40" s="540">
        <f>IF($B40="","",INDEX(E_SourceStreams!$A:$N,BM40,X$34))</f>
        <v>0</v>
      </c>
      <c r="Y40" s="540">
        <f>IF($B40="","",INDEX(E_SourceStreams!$A:$N,BN40,Y$34))</f>
        <v>0</v>
      </c>
      <c r="Z40" s="547">
        <f>IF($B40="","",INDEX(E_SourceStreams!$A:$N,BO40,Z$34))</f>
        <v>0</v>
      </c>
      <c r="AA40" s="540">
        <f>IF($B40="","",INDEX(E_SourceStreams!$A:$N,BP40,AA$34))</f>
        <v>0</v>
      </c>
      <c r="AB40" s="555"/>
      <c r="AC40" s="555"/>
      <c r="AD40" s="555"/>
      <c r="AE40" s="555"/>
      <c r="AF40" s="555"/>
      <c r="AG40" s="555"/>
      <c r="AH40" s="555"/>
      <c r="AI40" s="555"/>
      <c r="AJ40" s="555"/>
      <c r="AK40" s="555"/>
      <c r="AL40" s="555"/>
      <c r="AM40" s="555"/>
      <c r="AS40" s="532">
        <f t="shared" si="36"/>
        <v>85</v>
      </c>
      <c r="AT40" s="532">
        <f t="shared" si="13"/>
        <v>86</v>
      </c>
      <c r="AU40" s="532">
        <f t="shared" si="14"/>
        <v>86</v>
      </c>
      <c r="AV40" s="532">
        <f t="shared" si="15"/>
        <v>91</v>
      </c>
      <c r="AW40" s="532">
        <f t="shared" si="16"/>
        <v>91</v>
      </c>
      <c r="AX40" s="532">
        <f t="shared" si="17"/>
        <v>91</v>
      </c>
      <c r="AY40" s="532">
        <f t="shared" si="18"/>
        <v>91</v>
      </c>
      <c r="AZ40" s="532">
        <f t="shared" si="19"/>
        <v>91</v>
      </c>
      <c r="BA40" s="532">
        <f t="shared" si="20"/>
        <v>91</v>
      </c>
      <c r="BB40" s="532">
        <f t="shared" si="21"/>
        <v>91</v>
      </c>
      <c r="BC40" s="532">
        <f t="shared" si="22"/>
        <v>92</v>
      </c>
      <c r="BD40" s="532">
        <f t="shared" si="23"/>
        <v>92</v>
      </c>
      <c r="BE40" s="532">
        <f t="shared" si="24"/>
        <v>92</v>
      </c>
      <c r="BF40" s="532">
        <f t="shared" si="25"/>
        <v>92</v>
      </c>
      <c r="BG40" s="532">
        <f t="shared" si="26"/>
        <v>92</v>
      </c>
      <c r="BH40" s="532">
        <f t="shared" si="27"/>
        <v>92</v>
      </c>
      <c r="BI40" s="532">
        <f t="shared" si="28"/>
        <v>92</v>
      </c>
      <c r="BJ40" s="532">
        <f t="shared" si="29"/>
        <v>93</v>
      </c>
      <c r="BK40" s="532">
        <f t="shared" si="30"/>
        <v>93</v>
      </c>
      <c r="BL40" s="532">
        <f t="shared" si="31"/>
        <v>93</v>
      </c>
      <c r="BM40" s="532">
        <f t="shared" si="32"/>
        <v>93</v>
      </c>
      <c r="BN40" s="532">
        <f t="shared" si="33"/>
        <v>93</v>
      </c>
      <c r="BO40" s="532">
        <f t="shared" si="34"/>
        <v>93</v>
      </c>
      <c r="BP40" s="532">
        <f t="shared" si="35"/>
        <v>93</v>
      </c>
    </row>
    <row r="41" spans="1:71" x14ac:dyDescent="0.25">
      <c r="B41" s="540">
        <v>5</v>
      </c>
      <c r="C41" s="545">
        <f t="shared" si="11"/>
        <v>0</v>
      </c>
      <c r="D41" s="558">
        <f>IF($B41="","",INDEX(E_SourceStreams!$A:$N,AS41,D$34))</f>
        <v>0</v>
      </c>
      <c r="E41" s="558" t="str">
        <f>IF($B41="","",INDEX(E_SourceStreams!$A:$N,AT41,E$34))</f>
        <v/>
      </c>
      <c r="F41" s="540" t="str">
        <f>IF($B41="","",INDEX(E_SourceStreams!$A:$N,AU41,F$34))</f>
        <v/>
      </c>
      <c r="G41" s="558">
        <f>IF($B41="","",INDEX(E_SourceStreams!$A:$N,AV41,G$34))</f>
        <v>0</v>
      </c>
      <c r="H41" s="540" t="str">
        <f>IF($B41="","",INDEX(E_SourceStreams!$A:$N,AW41,H$34))</f>
        <v/>
      </c>
      <c r="I41" s="558">
        <f>IF($B41="","",INDEX(E_SourceStreams!$A:$N,AX41,I$34))</f>
        <v>0</v>
      </c>
      <c r="J41" s="540">
        <f>IF($B41="","",INDEX(E_SourceStreams!$A:$N,AY41,J$34))</f>
        <v>0</v>
      </c>
      <c r="K41" s="540">
        <f>IF($B41="","",INDEX(E_SourceStreams!$A:$N,AZ41,K$34))</f>
        <v>0</v>
      </c>
      <c r="L41" s="547">
        <f>IF($B41="","",INDEX(E_SourceStreams!$A:$N,BA41,L$34))</f>
        <v>0</v>
      </c>
      <c r="M41" s="540">
        <f>IF($B41="","",INDEX(E_SourceStreams!$A:$N,BB41,M$34))</f>
        <v>0</v>
      </c>
      <c r="N41" s="558">
        <f>IF($B41="","",INDEX(E_SourceStreams!$A:$N,BC41,N$34))</f>
        <v>0</v>
      </c>
      <c r="O41" s="540" t="str">
        <f>IF($B41="","",INDEX(E_SourceStreams!$A:$N,BD41,O$34))</f>
        <v/>
      </c>
      <c r="P41" s="542">
        <f>IF($B41="","",INDEX(E_SourceStreams!$A:$N,BE41,P$34))</f>
        <v>0</v>
      </c>
      <c r="Q41" s="540">
        <f>IF($B41="","",INDEX(E_SourceStreams!$A:$N,BF41,Q$34))</f>
        <v>0</v>
      </c>
      <c r="R41" s="540">
        <f>IF($B41="","",INDEX(E_SourceStreams!$A:$N,BG41,R$34))</f>
        <v>0</v>
      </c>
      <c r="S41" s="547">
        <f>IF($B41="","",INDEX(E_SourceStreams!$A:$N,BH41,S$34))</f>
        <v>0</v>
      </c>
      <c r="T41" s="540">
        <f>IF($B41="","",INDEX(E_SourceStreams!$A:$N,BI41,T$34))</f>
        <v>0</v>
      </c>
      <c r="U41" s="558">
        <f>IF($B41="","",INDEX(E_SourceStreams!$A:$N,BJ41,U$34))</f>
        <v>0</v>
      </c>
      <c r="V41" s="540" t="str">
        <f>IF($B41="","",INDEX(E_SourceStreams!$A:$N,BK41,V$34))</f>
        <v/>
      </c>
      <c r="W41" s="542">
        <f>IF($B41="","",INDEX(E_SourceStreams!$A:$N,BL41,W$34))</f>
        <v>0</v>
      </c>
      <c r="X41" s="540">
        <f>IF($B41="","",INDEX(E_SourceStreams!$A:$N,BM41,X$34))</f>
        <v>0</v>
      </c>
      <c r="Y41" s="540">
        <f>IF($B41="","",INDEX(E_SourceStreams!$A:$N,BN41,Y$34))</f>
        <v>0</v>
      </c>
      <c r="Z41" s="547">
        <f>IF($B41="","",INDEX(E_SourceStreams!$A:$N,BO41,Z$34))</f>
        <v>0</v>
      </c>
      <c r="AA41" s="540">
        <f>IF($B41="","",INDEX(E_SourceStreams!$A:$N,BP41,AA$34))</f>
        <v>0</v>
      </c>
      <c r="AB41" s="555"/>
      <c r="AC41" s="555"/>
      <c r="AD41" s="555"/>
      <c r="AE41" s="555"/>
      <c r="AF41" s="555"/>
      <c r="AG41" s="555"/>
      <c r="AH41" s="555"/>
      <c r="AI41" s="555"/>
      <c r="AJ41" s="555"/>
      <c r="AK41" s="555"/>
      <c r="AL41" s="555"/>
      <c r="AM41" s="555"/>
      <c r="AS41" s="532">
        <f t="shared" si="36"/>
        <v>104</v>
      </c>
      <c r="AT41" s="532">
        <f t="shared" si="13"/>
        <v>105</v>
      </c>
      <c r="AU41" s="532">
        <f t="shared" si="14"/>
        <v>105</v>
      </c>
      <c r="AV41" s="532">
        <f t="shared" si="15"/>
        <v>110</v>
      </c>
      <c r="AW41" s="532">
        <f t="shared" si="16"/>
        <v>110</v>
      </c>
      <c r="AX41" s="532">
        <f t="shared" si="17"/>
        <v>110</v>
      </c>
      <c r="AY41" s="532">
        <f t="shared" si="18"/>
        <v>110</v>
      </c>
      <c r="AZ41" s="532">
        <f t="shared" si="19"/>
        <v>110</v>
      </c>
      <c r="BA41" s="532">
        <f t="shared" si="20"/>
        <v>110</v>
      </c>
      <c r="BB41" s="532">
        <f t="shared" si="21"/>
        <v>110</v>
      </c>
      <c r="BC41" s="532">
        <f t="shared" si="22"/>
        <v>111</v>
      </c>
      <c r="BD41" s="532">
        <f t="shared" si="23"/>
        <v>111</v>
      </c>
      <c r="BE41" s="532">
        <f t="shared" si="24"/>
        <v>111</v>
      </c>
      <c r="BF41" s="532">
        <f t="shared" si="25"/>
        <v>111</v>
      </c>
      <c r="BG41" s="532">
        <f t="shared" si="26"/>
        <v>111</v>
      </c>
      <c r="BH41" s="532">
        <f t="shared" si="27"/>
        <v>111</v>
      </c>
      <c r="BI41" s="532">
        <f t="shared" si="28"/>
        <v>111</v>
      </c>
      <c r="BJ41" s="532">
        <f t="shared" si="29"/>
        <v>112</v>
      </c>
      <c r="BK41" s="532">
        <f t="shared" si="30"/>
        <v>112</v>
      </c>
      <c r="BL41" s="532">
        <f t="shared" si="31"/>
        <v>112</v>
      </c>
      <c r="BM41" s="532">
        <f t="shared" si="32"/>
        <v>112</v>
      </c>
      <c r="BN41" s="532">
        <f t="shared" si="33"/>
        <v>112</v>
      </c>
      <c r="BO41" s="532">
        <f t="shared" si="34"/>
        <v>112</v>
      </c>
      <c r="BP41" s="532">
        <f t="shared" si="35"/>
        <v>112</v>
      </c>
    </row>
    <row r="42" spans="1:71" x14ac:dyDescent="0.25">
      <c r="B42" s="540">
        <v>6</v>
      </c>
      <c r="C42" s="545">
        <f t="shared" si="11"/>
        <v>0</v>
      </c>
      <c r="D42" s="558">
        <f>IF($B42="","",INDEX(E_SourceStreams!$A:$N,AS42,D$34))</f>
        <v>0</v>
      </c>
      <c r="E42" s="558" t="str">
        <f>IF($B42="","",INDEX(E_SourceStreams!$A:$N,AT42,E$34))</f>
        <v/>
      </c>
      <c r="F42" s="540" t="str">
        <f>IF($B42="","",INDEX(E_SourceStreams!$A:$N,AU42,F$34))</f>
        <v/>
      </c>
      <c r="G42" s="558">
        <f>IF($B42="","",INDEX(E_SourceStreams!$A:$N,AV42,G$34))</f>
        <v>0</v>
      </c>
      <c r="H42" s="540" t="str">
        <f>IF($B42="","",INDEX(E_SourceStreams!$A:$N,AW42,H$34))</f>
        <v/>
      </c>
      <c r="I42" s="558">
        <f>IF($B42="","",INDEX(E_SourceStreams!$A:$N,AX42,I$34))</f>
        <v>0</v>
      </c>
      <c r="J42" s="540">
        <f>IF($B42="","",INDEX(E_SourceStreams!$A:$N,AY42,J$34))</f>
        <v>0</v>
      </c>
      <c r="K42" s="540">
        <f>IF($B42="","",INDEX(E_SourceStreams!$A:$N,AZ42,K$34))</f>
        <v>0</v>
      </c>
      <c r="L42" s="547">
        <f>IF($B42="","",INDEX(E_SourceStreams!$A:$N,BA42,L$34))</f>
        <v>0</v>
      </c>
      <c r="M42" s="540">
        <f>IF($B42="","",INDEX(E_SourceStreams!$A:$N,BB42,M$34))</f>
        <v>0</v>
      </c>
      <c r="N42" s="558">
        <f>IF($B42="","",INDEX(E_SourceStreams!$A:$N,BC42,N$34))</f>
        <v>0</v>
      </c>
      <c r="O42" s="540" t="str">
        <f>IF($B42="","",INDEX(E_SourceStreams!$A:$N,BD42,O$34))</f>
        <v/>
      </c>
      <c r="P42" s="542">
        <f>IF($B42="","",INDEX(E_SourceStreams!$A:$N,BE42,P$34))</f>
        <v>0</v>
      </c>
      <c r="Q42" s="540">
        <f>IF($B42="","",INDEX(E_SourceStreams!$A:$N,BF42,Q$34))</f>
        <v>0</v>
      </c>
      <c r="R42" s="540">
        <f>IF($B42="","",INDEX(E_SourceStreams!$A:$N,BG42,R$34))</f>
        <v>0</v>
      </c>
      <c r="S42" s="547">
        <f>IF($B42="","",INDEX(E_SourceStreams!$A:$N,BH42,S$34))</f>
        <v>0</v>
      </c>
      <c r="T42" s="540">
        <f>IF($B42="","",INDEX(E_SourceStreams!$A:$N,BI42,T$34))</f>
        <v>0</v>
      </c>
      <c r="U42" s="558">
        <f>IF($B42="","",INDEX(E_SourceStreams!$A:$N,BJ42,U$34))</f>
        <v>0</v>
      </c>
      <c r="V42" s="540" t="str">
        <f>IF($B42="","",INDEX(E_SourceStreams!$A:$N,BK42,V$34))</f>
        <v/>
      </c>
      <c r="W42" s="542">
        <f>IF($B42="","",INDEX(E_SourceStreams!$A:$N,BL42,W$34))</f>
        <v>0</v>
      </c>
      <c r="X42" s="540">
        <f>IF($B42="","",INDEX(E_SourceStreams!$A:$N,BM42,X$34))</f>
        <v>0</v>
      </c>
      <c r="Y42" s="540">
        <f>IF($B42="","",INDEX(E_SourceStreams!$A:$N,BN42,Y$34))</f>
        <v>0</v>
      </c>
      <c r="Z42" s="547">
        <f>IF($B42="","",INDEX(E_SourceStreams!$A:$N,BO42,Z$34))</f>
        <v>0</v>
      </c>
      <c r="AA42" s="540">
        <f>IF($B42="","",INDEX(E_SourceStreams!$A:$N,BP42,AA$34))</f>
        <v>0</v>
      </c>
      <c r="AB42" s="555"/>
      <c r="AC42" s="555"/>
      <c r="AD42" s="555"/>
      <c r="AE42" s="555"/>
      <c r="AF42" s="555"/>
      <c r="AG42" s="555"/>
      <c r="AH42" s="555"/>
      <c r="AI42" s="555"/>
      <c r="AJ42" s="555"/>
      <c r="AK42" s="555"/>
      <c r="AL42" s="555"/>
      <c r="AM42" s="555"/>
      <c r="AS42" s="532">
        <f t="shared" si="36"/>
        <v>123</v>
      </c>
      <c r="AT42" s="532">
        <f t="shared" si="13"/>
        <v>124</v>
      </c>
      <c r="AU42" s="532">
        <f t="shared" si="14"/>
        <v>124</v>
      </c>
      <c r="AV42" s="532">
        <f t="shared" si="15"/>
        <v>129</v>
      </c>
      <c r="AW42" s="532">
        <f t="shared" si="16"/>
        <v>129</v>
      </c>
      <c r="AX42" s="532">
        <f t="shared" si="17"/>
        <v>129</v>
      </c>
      <c r="AY42" s="532">
        <f t="shared" si="18"/>
        <v>129</v>
      </c>
      <c r="AZ42" s="532">
        <f t="shared" si="19"/>
        <v>129</v>
      </c>
      <c r="BA42" s="532">
        <f t="shared" si="20"/>
        <v>129</v>
      </c>
      <c r="BB42" s="532">
        <f t="shared" si="21"/>
        <v>129</v>
      </c>
      <c r="BC42" s="532">
        <f t="shared" si="22"/>
        <v>130</v>
      </c>
      <c r="BD42" s="532">
        <f t="shared" si="23"/>
        <v>130</v>
      </c>
      <c r="BE42" s="532">
        <f t="shared" si="24"/>
        <v>130</v>
      </c>
      <c r="BF42" s="532">
        <f t="shared" si="25"/>
        <v>130</v>
      </c>
      <c r="BG42" s="532">
        <f t="shared" si="26"/>
        <v>130</v>
      </c>
      <c r="BH42" s="532">
        <f t="shared" si="27"/>
        <v>130</v>
      </c>
      <c r="BI42" s="532">
        <f t="shared" si="28"/>
        <v>130</v>
      </c>
      <c r="BJ42" s="532">
        <f t="shared" si="29"/>
        <v>131</v>
      </c>
      <c r="BK42" s="532">
        <f t="shared" si="30"/>
        <v>131</v>
      </c>
      <c r="BL42" s="532">
        <f t="shared" si="31"/>
        <v>131</v>
      </c>
      <c r="BM42" s="532">
        <f t="shared" si="32"/>
        <v>131</v>
      </c>
      <c r="BN42" s="532">
        <f t="shared" si="33"/>
        <v>131</v>
      </c>
      <c r="BO42" s="532">
        <f t="shared" si="34"/>
        <v>131</v>
      </c>
      <c r="BP42" s="532">
        <f t="shared" si="35"/>
        <v>131</v>
      </c>
    </row>
    <row r="43" spans="1:71" x14ac:dyDescent="0.25">
      <c r="B43" s="540">
        <v>7</v>
      </c>
      <c r="C43" s="545">
        <f t="shared" si="11"/>
        <v>0</v>
      </c>
      <c r="D43" s="558">
        <f>IF($B43="","",INDEX(E_SourceStreams!$A:$N,AS43,D$34))</f>
        <v>0</v>
      </c>
      <c r="E43" s="558" t="str">
        <f>IF($B43="","",INDEX(E_SourceStreams!$A:$N,AT43,E$34))</f>
        <v/>
      </c>
      <c r="F43" s="540" t="str">
        <f>IF($B43="","",INDEX(E_SourceStreams!$A:$N,AU43,F$34))</f>
        <v/>
      </c>
      <c r="G43" s="558">
        <f>IF($B43="","",INDEX(E_SourceStreams!$A:$N,AV43,G$34))</f>
        <v>0</v>
      </c>
      <c r="H43" s="540" t="str">
        <f>IF($B43="","",INDEX(E_SourceStreams!$A:$N,AW43,H$34))</f>
        <v/>
      </c>
      <c r="I43" s="558">
        <f>IF($B43="","",INDEX(E_SourceStreams!$A:$N,AX43,I$34))</f>
        <v>0</v>
      </c>
      <c r="J43" s="540">
        <f>IF($B43="","",INDEX(E_SourceStreams!$A:$N,AY43,J$34))</f>
        <v>0</v>
      </c>
      <c r="K43" s="540">
        <f>IF($B43="","",INDEX(E_SourceStreams!$A:$N,AZ43,K$34))</f>
        <v>0</v>
      </c>
      <c r="L43" s="547">
        <f>IF($B43="","",INDEX(E_SourceStreams!$A:$N,BA43,L$34))</f>
        <v>0</v>
      </c>
      <c r="M43" s="540">
        <f>IF($B43="","",INDEX(E_SourceStreams!$A:$N,BB43,M$34))</f>
        <v>0</v>
      </c>
      <c r="N43" s="558">
        <f>IF($B43="","",INDEX(E_SourceStreams!$A:$N,BC43,N$34))</f>
        <v>0</v>
      </c>
      <c r="O43" s="540" t="str">
        <f>IF($B43="","",INDEX(E_SourceStreams!$A:$N,BD43,O$34))</f>
        <v/>
      </c>
      <c r="P43" s="542">
        <f>IF($B43="","",INDEX(E_SourceStreams!$A:$N,BE43,P$34))</f>
        <v>0</v>
      </c>
      <c r="Q43" s="540">
        <f>IF($B43="","",INDEX(E_SourceStreams!$A:$N,BF43,Q$34))</f>
        <v>0</v>
      </c>
      <c r="R43" s="540">
        <f>IF($B43="","",INDEX(E_SourceStreams!$A:$N,BG43,R$34))</f>
        <v>0</v>
      </c>
      <c r="S43" s="547">
        <f>IF($B43="","",INDEX(E_SourceStreams!$A:$N,BH43,S$34))</f>
        <v>0</v>
      </c>
      <c r="T43" s="540">
        <f>IF($B43="","",INDEX(E_SourceStreams!$A:$N,BI43,T$34))</f>
        <v>0</v>
      </c>
      <c r="U43" s="558">
        <f>IF($B43="","",INDEX(E_SourceStreams!$A:$N,BJ43,U$34))</f>
        <v>0</v>
      </c>
      <c r="V43" s="540" t="str">
        <f>IF($B43="","",INDEX(E_SourceStreams!$A:$N,BK43,V$34))</f>
        <v/>
      </c>
      <c r="W43" s="542">
        <f>IF($B43="","",INDEX(E_SourceStreams!$A:$N,BL43,W$34))</f>
        <v>0</v>
      </c>
      <c r="X43" s="540">
        <f>IF($B43="","",INDEX(E_SourceStreams!$A:$N,BM43,X$34))</f>
        <v>0</v>
      </c>
      <c r="Y43" s="540">
        <f>IF($B43="","",INDEX(E_SourceStreams!$A:$N,BN43,Y$34))</f>
        <v>0</v>
      </c>
      <c r="Z43" s="547">
        <f>IF($B43="","",INDEX(E_SourceStreams!$A:$N,BO43,Z$34))</f>
        <v>0</v>
      </c>
      <c r="AA43" s="540">
        <f>IF($B43="","",INDEX(E_SourceStreams!$A:$N,BP43,AA$34))</f>
        <v>0</v>
      </c>
      <c r="AB43" s="555"/>
      <c r="AC43" s="555"/>
      <c r="AD43" s="555"/>
      <c r="AE43" s="555"/>
      <c r="AF43" s="555"/>
      <c r="AG43" s="555"/>
      <c r="AH43" s="555"/>
      <c r="AI43" s="555"/>
      <c r="AJ43" s="555"/>
      <c r="AK43" s="555"/>
      <c r="AL43" s="555"/>
      <c r="AM43" s="555"/>
      <c r="AS43" s="532">
        <f t="shared" si="36"/>
        <v>142</v>
      </c>
      <c r="AT43" s="532">
        <f t="shared" si="13"/>
        <v>143</v>
      </c>
      <c r="AU43" s="532">
        <f t="shared" si="14"/>
        <v>143</v>
      </c>
      <c r="AV43" s="532">
        <f t="shared" si="15"/>
        <v>148</v>
      </c>
      <c r="AW43" s="532">
        <f t="shared" si="16"/>
        <v>148</v>
      </c>
      <c r="AX43" s="532">
        <f t="shared" si="17"/>
        <v>148</v>
      </c>
      <c r="AY43" s="532">
        <f t="shared" si="18"/>
        <v>148</v>
      </c>
      <c r="AZ43" s="532">
        <f t="shared" si="19"/>
        <v>148</v>
      </c>
      <c r="BA43" s="532">
        <f t="shared" si="20"/>
        <v>148</v>
      </c>
      <c r="BB43" s="532">
        <f t="shared" si="21"/>
        <v>148</v>
      </c>
      <c r="BC43" s="532">
        <f t="shared" si="22"/>
        <v>149</v>
      </c>
      <c r="BD43" s="532">
        <f t="shared" si="23"/>
        <v>149</v>
      </c>
      <c r="BE43" s="532">
        <f t="shared" si="24"/>
        <v>149</v>
      </c>
      <c r="BF43" s="532">
        <f t="shared" si="25"/>
        <v>149</v>
      </c>
      <c r="BG43" s="532">
        <f t="shared" si="26"/>
        <v>149</v>
      </c>
      <c r="BH43" s="532">
        <f t="shared" si="27"/>
        <v>149</v>
      </c>
      <c r="BI43" s="532">
        <f t="shared" si="28"/>
        <v>149</v>
      </c>
      <c r="BJ43" s="532">
        <f t="shared" si="29"/>
        <v>150</v>
      </c>
      <c r="BK43" s="532">
        <f t="shared" si="30"/>
        <v>150</v>
      </c>
      <c r="BL43" s="532">
        <f t="shared" si="31"/>
        <v>150</v>
      </c>
      <c r="BM43" s="532">
        <f t="shared" si="32"/>
        <v>150</v>
      </c>
      <c r="BN43" s="532">
        <f t="shared" si="33"/>
        <v>150</v>
      </c>
      <c r="BO43" s="532">
        <f t="shared" si="34"/>
        <v>150</v>
      </c>
      <c r="BP43" s="532">
        <f t="shared" si="35"/>
        <v>150</v>
      </c>
    </row>
    <row r="44" spans="1:71" x14ac:dyDescent="0.25">
      <c r="B44" s="540">
        <v>8</v>
      </c>
      <c r="C44" s="545">
        <f t="shared" si="11"/>
        <v>0</v>
      </c>
      <c r="D44" s="558">
        <f>IF($B44="","",INDEX(E_SourceStreams!$A:$N,AS44,D$34))</f>
        <v>0</v>
      </c>
      <c r="E44" s="558" t="str">
        <f>IF($B44="","",INDEX(E_SourceStreams!$A:$N,AT44,E$34))</f>
        <v/>
      </c>
      <c r="F44" s="540" t="str">
        <f>IF($B44="","",INDEX(E_SourceStreams!$A:$N,AU44,F$34))</f>
        <v/>
      </c>
      <c r="G44" s="558">
        <f>IF($B44="","",INDEX(E_SourceStreams!$A:$N,AV44,G$34))</f>
        <v>0</v>
      </c>
      <c r="H44" s="540" t="str">
        <f>IF($B44="","",INDEX(E_SourceStreams!$A:$N,AW44,H$34))</f>
        <v/>
      </c>
      <c r="I44" s="558">
        <f>IF($B44="","",INDEX(E_SourceStreams!$A:$N,AX44,I$34))</f>
        <v>0</v>
      </c>
      <c r="J44" s="540">
        <f>IF($B44="","",INDEX(E_SourceStreams!$A:$N,AY44,J$34))</f>
        <v>0</v>
      </c>
      <c r="K44" s="540">
        <f>IF($B44="","",INDEX(E_SourceStreams!$A:$N,AZ44,K$34))</f>
        <v>0</v>
      </c>
      <c r="L44" s="547">
        <f>IF($B44="","",INDEX(E_SourceStreams!$A:$N,BA44,L$34))</f>
        <v>0</v>
      </c>
      <c r="M44" s="540">
        <f>IF($B44="","",INDEX(E_SourceStreams!$A:$N,BB44,M$34))</f>
        <v>0</v>
      </c>
      <c r="N44" s="558">
        <f>IF($B44="","",INDEX(E_SourceStreams!$A:$N,BC44,N$34))</f>
        <v>0</v>
      </c>
      <c r="O44" s="540" t="str">
        <f>IF($B44="","",INDEX(E_SourceStreams!$A:$N,BD44,O$34))</f>
        <v/>
      </c>
      <c r="P44" s="542">
        <f>IF($B44="","",INDEX(E_SourceStreams!$A:$N,BE44,P$34))</f>
        <v>0</v>
      </c>
      <c r="Q44" s="540">
        <f>IF($B44="","",INDEX(E_SourceStreams!$A:$N,BF44,Q$34))</f>
        <v>0</v>
      </c>
      <c r="R44" s="540">
        <f>IF($B44="","",INDEX(E_SourceStreams!$A:$N,BG44,R$34))</f>
        <v>0</v>
      </c>
      <c r="S44" s="547">
        <f>IF($B44="","",INDEX(E_SourceStreams!$A:$N,BH44,S$34))</f>
        <v>0</v>
      </c>
      <c r="T44" s="540">
        <f>IF($B44="","",INDEX(E_SourceStreams!$A:$N,BI44,T$34))</f>
        <v>0</v>
      </c>
      <c r="U44" s="558">
        <f>IF($B44="","",INDEX(E_SourceStreams!$A:$N,BJ44,U$34))</f>
        <v>0</v>
      </c>
      <c r="V44" s="540" t="str">
        <f>IF($B44="","",INDEX(E_SourceStreams!$A:$N,BK44,V$34))</f>
        <v/>
      </c>
      <c r="W44" s="542">
        <f>IF($B44="","",INDEX(E_SourceStreams!$A:$N,BL44,W$34))</f>
        <v>0</v>
      </c>
      <c r="X44" s="540">
        <f>IF($B44="","",INDEX(E_SourceStreams!$A:$N,BM44,X$34))</f>
        <v>0</v>
      </c>
      <c r="Y44" s="540">
        <f>IF($B44="","",INDEX(E_SourceStreams!$A:$N,BN44,Y$34))</f>
        <v>0</v>
      </c>
      <c r="Z44" s="547">
        <f>IF($B44="","",INDEX(E_SourceStreams!$A:$N,BO44,Z$34))</f>
        <v>0</v>
      </c>
      <c r="AA44" s="540">
        <f>IF($B44="","",INDEX(E_SourceStreams!$A:$N,BP44,AA$34))</f>
        <v>0</v>
      </c>
      <c r="AB44" s="555"/>
      <c r="AC44" s="555"/>
      <c r="AD44" s="555"/>
      <c r="AE44" s="555"/>
      <c r="AF44" s="555"/>
      <c r="AG44" s="555"/>
      <c r="AH44" s="555"/>
      <c r="AI44" s="555"/>
      <c r="AJ44" s="555"/>
      <c r="AK44" s="555"/>
      <c r="AL44" s="555"/>
      <c r="AM44" s="555"/>
      <c r="AS44" s="532">
        <f t="shared" si="36"/>
        <v>161</v>
      </c>
      <c r="AT44" s="532">
        <f t="shared" si="13"/>
        <v>162</v>
      </c>
      <c r="AU44" s="532">
        <f t="shared" si="14"/>
        <v>162</v>
      </c>
      <c r="AV44" s="532">
        <f t="shared" si="15"/>
        <v>167</v>
      </c>
      <c r="AW44" s="532">
        <f t="shared" si="16"/>
        <v>167</v>
      </c>
      <c r="AX44" s="532">
        <f t="shared" si="17"/>
        <v>167</v>
      </c>
      <c r="AY44" s="532">
        <f t="shared" si="18"/>
        <v>167</v>
      </c>
      <c r="AZ44" s="532">
        <f t="shared" si="19"/>
        <v>167</v>
      </c>
      <c r="BA44" s="532">
        <f t="shared" si="20"/>
        <v>167</v>
      </c>
      <c r="BB44" s="532">
        <f t="shared" si="21"/>
        <v>167</v>
      </c>
      <c r="BC44" s="532">
        <f t="shared" si="22"/>
        <v>168</v>
      </c>
      <c r="BD44" s="532">
        <f t="shared" si="23"/>
        <v>168</v>
      </c>
      <c r="BE44" s="532">
        <f t="shared" si="24"/>
        <v>168</v>
      </c>
      <c r="BF44" s="532">
        <f t="shared" si="25"/>
        <v>168</v>
      </c>
      <c r="BG44" s="532">
        <f t="shared" si="26"/>
        <v>168</v>
      </c>
      <c r="BH44" s="532">
        <f t="shared" si="27"/>
        <v>168</v>
      </c>
      <c r="BI44" s="532">
        <f t="shared" si="28"/>
        <v>168</v>
      </c>
      <c r="BJ44" s="532">
        <f t="shared" si="29"/>
        <v>169</v>
      </c>
      <c r="BK44" s="532">
        <f t="shared" si="30"/>
        <v>169</v>
      </c>
      <c r="BL44" s="532">
        <f t="shared" si="31"/>
        <v>169</v>
      </c>
      <c r="BM44" s="532">
        <f t="shared" si="32"/>
        <v>169</v>
      </c>
      <c r="BN44" s="532">
        <f t="shared" si="33"/>
        <v>169</v>
      </c>
      <c r="BO44" s="532">
        <f t="shared" si="34"/>
        <v>169</v>
      </c>
      <c r="BP44" s="532">
        <f t="shared" si="35"/>
        <v>169</v>
      </c>
    </row>
    <row r="45" spans="1:71" x14ac:dyDescent="0.25">
      <c r="B45" s="540">
        <v>9</v>
      </c>
      <c r="C45" s="545">
        <f t="shared" si="11"/>
        <v>0</v>
      </c>
      <c r="D45" s="558">
        <f>IF($B45="","",INDEX(E_SourceStreams!$A:$N,AS45,D$34))</f>
        <v>0</v>
      </c>
      <c r="E45" s="558" t="str">
        <f>IF($B45="","",INDEX(E_SourceStreams!$A:$N,AT45,E$34))</f>
        <v/>
      </c>
      <c r="F45" s="540" t="str">
        <f>IF($B45="","",INDEX(E_SourceStreams!$A:$N,AU45,F$34))</f>
        <v/>
      </c>
      <c r="G45" s="558">
        <f>IF($B45="","",INDEX(E_SourceStreams!$A:$N,AV45,G$34))</f>
        <v>0</v>
      </c>
      <c r="H45" s="540" t="str">
        <f>IF($B45="","",INDEX(E_SourceStreams!$A:$N,AW45,H$34))</f>
        <v/>
      </c>
      <c r="I45" s="558">
        <f>IF($B45="","",INDEX(E_SourceStreams!$A:$N,AX45,I$34))</f>
        <v>0</v>
      </c>
      <c r="J45" s="540">
        <f>IF($B45="","",INDEX(E_SourceStreams!$A:$N,AY45,J$34))</f>
        <v>0</v>
      </c>
      <c r="K45" s="540">
        <f>IF($B45="","",INDEX(E_SourceStreams!$A:$N,AZ45,K$34))</f>
        <v>0</v>
      </c>
      <c r="L45" s="547">
        <f>IF($B45="","",INDEX(E_SourceStreams!$A:$N,BA45,L$34))</f>
        <v>0</v>
      </c>
      <c r="M45" s="540">
        <f>IF($B45="","",INDEX(E_SourceStreams!$A:$N,BB45,M$34))</f>
        <v>0</v>
      </c>
      <c r="N45" s="558">
        <f>IF($B45="","",INDEX(E_SourceStreams!$A:$N,BC45,N$34))</f>
        <v>0</v>
      </c>
      <c r="O45" s="540" t="str">
        <f>IF($B45="","",INDEX(E_SourceStreams!$A:$N,BD45,O$34))</f>
        <v/>
      </c>
      <c r="P45" s="542">
        <f>IF($B45="","",INDEX(E_SourceStreams!$A:$N,BE45,P$34))</f>
        <v>0</v>
      </c>
      <c r="Q45" s="540">
        <f>IF($B45="","",INDEX(E_SourceStreams!$A:$N,BF45,Q$34))</f>
        <v>0</v>
      </c>
      <c r="R45" s="540">
        <f>IF($B45="","",INDEX(E_SourceStreams!$A:$N,BG45,R$34))</f>
        <v>0</v>
      </c>
      <c r="S45" s="547">
        <f>IF($B45="","",INDEX(E_SourceStreams!$A:$N,BH45,S$34))</f>
        <v>0</v>
      </c>
      <c r="T45" s="540">
        <f>IF($B45="","",INDEX(E_SourceStreams!$A:$N,BI45,T$34))</f>
        <v>0</v>
      </c>
      <c r="U45" s="558">
        <f>IF($B45="","",INDEX(E_SourceStreams!$A:$N,BJ45,U$34))</f>
        <v>0</v>
      </c>
      <c r="V45" s="540" t="str">
        <f>IF($B45="","",INDEX(E_SourceStreams!$A:$N,BK45,V$34))</f>
        <v/>
      </c>
      <c r="W45" s="542">
        <f>IF($B45="","",INDEX(E_SourceStreams!$A:$N,BL45,W$34))</f>
        <v>0</v>
      </c>
      <c r="X45" s="540">
        <f>IF($B45="","",INDEX(E_SourceStreams!$A:$N,BM45,X$34))</f>
        <v>0</v>
      </c>
      <c r="Y45" s="540">
        <f>IF($B45="","",INDEX(E_SourceStreams!$A:$N,BN45,Y$34))</f>
        <v>0</v>
      </c>
      <c r="Z45" s="547">
        <f>IF($B45="","",INDEX(E_SourceStreams!$A:$N,BO45,Z$34))</f>
        <v>0</v>
      </c>
      <c r="AA45" s="540">
        <f>IF($B45="","",INDEX(E_SourceStreams!$A:$N,BP45,AA$34))</f>
        <v>0</v>
      </c>
      <c r="AB45" s="555"/>
      <c r="AC45" s="555"/>
      <c r="AD45" s="555"/>
      <c r="AE45" s="555"/>
      <c r="AF45" s="555"/>
      <c r="AG45" s="555"/>
      <c r="AH45" s="555"/>
      <c r="AI45" s="555"/>
      <c r="AJ45" s="555"/>
      <c r="AK45" s="555"/>
      <c r="AL45" s="555"/>
      <c r="AM45" s="555"/>
      <c r="AS45" s="532">
        <f t="shared" si="36"/>
        <v>180</v>
      </c>
      <c r="AT45" s="532">
        <f t="shared" si="13"/>
        <v>181</v>
      </c>
      <c r="AU45" s="532">
        <f t="shared" si="14"/>
        <v>181</v>
      </c>
      <c r="AV45" s="532">
        <f t="shared" si="15"/>
        <v>186</v>
      </c>
      <c r="AW45" s="532">
        <f t="shared" si="16"/>
        <v>186</v>
      </c>
      <c r="AX45" s="532">
        <f t="shared" si="17"/>
        <v>186</v>
      </c>
      <c r="AY45" s="532">
        <f t="shared" si="18"/>
        <v>186</v>
      </c>
      <c r="AZ45" s="532">
        <f t="shared" si="19"/>
        <v>186</v>
      </c>
      <c r="BA45" s="532">
        <f t="shared" si="20"/>
        <v>186</v>
      </c>
      <c r="BB45" s="532">
        <f t="shared" si="21"/>
        <v>186</v>
      </c>
      <c r="BC45" s="532">
        <f t="shared" si="22"/>
        <v>187</v>
      </c>
      <c r="BD45" s="532">
        <f t="shared" si="23"/>
        <v>187</v>
      </c>
      <c r="BE45" s="532">
        <f t="shared" si="24"/>
        <v>187</v>
      </c>
      <c r="BF45" s="532">
        <f t="shared" si="25"/>
        <v>187</v>
      </c>
      <c r="BG45" s="532">
        <f t="shared" si="26"/>
        <v>187</v>
      </c>
      <c r="BH45" s="532">
        <f t="shared" si="27"/>
        <v>187</v>
      </c>
      <c r="BI45" s="532">
        <f t="shared" si="28"/>
        <v>187</v>
      </c>
      <c r="BJ45" s="532">
        <f t="shared" si="29"/>
        <v>188</v>
      </c>
      <c r="BK45" s="532">
        <f t="shared" si="30"/>
        <v>188</v>
      </c>
      <c r="BL45" s="532">
        <f t="shared" si="31"/>
        <v>188</v>
      </c>
      <c r="BM45" s="532">
        <f t="shared" si="32"/>
        <v>188</v>
      </c>
      <c r="BN45" s="532">
        <f t="shared" si="33"/>
        <v>188</v>
      </c>
      <c r="BO45" s="532">
        <f t="shared" si="34"/>
        <v>188</v>
      </c>
      <c r="BP45" s="532">
        <f t="shared" si="35"/>
        <v>188</v>
      </c>
    </row>
    <row r="46" spans="1:71" x14ac:dyDescent="0.25">
      <c r="B46" s="540">
        <v>10</v>
      </c>
      <c r="C46" s="545">
        <f t="shared" si="11"/>
        <v>0</v>
      </c>
      <c r="D46" s="558">
        <f>IF($B46="","",INDEX(E_SourceStreams!$A:$N,AS46,D$34))</f>
        <v>0</v>
      </c>
      <c r="E46" s="558" t="str">
        <f>IF($B46="","",INDEX(E_SourceStreams!$A:$N,AT46,E$34))</f>
        <v/>
      </c>
      <c r="F46" s="540" t="str">
        <f>IF($B46="","",INDEX(E_SourceStreams!$A:$N,AU46,F$34))</f>
        <v/>
      </c>
      <c r="G46" s="558">
        <f>IF($B46="","",INDEX(E_SourceStreams!$A:$N,AV46,G$34))</f>
        <v>0</v>
      </c>
      <c r="H46" s="540" t="str">
        <f>IF($B46="","",INDEX(E_SourceStreams!$A:$N,AW46,H$34))</f>
        <v/>
      </c>
      <c r="I46" s="558">
        <f>IF($B46="","",INDEX(E_SourceStreams!$A:$N,AX46,I$34))</f>
        <v>0</v>
      </c>
      <c r="J46" s="540">
        <f>IF($B46="","",INDEX(E_SourceStreams!$A:$N,AY46,J$34))</f>
        <v>0</v>
      </c>
      <c r="K46" s="540">
        <f>IF($B46="","",INDEX(E_SourceStreams!$A:$N,AZ46,K$34))</f>
        <v>0</v>
      </c>
      <c r="L46" s="547">
        <f>IF($B46="","",INDEX(E_SourceStreams!$A:$N,BA46,L$34))</f>
        <v>0</v>
      </c>
      <c r="M46" s="540">
        <f>IF($B46="","",INDEX(E_SourceStreams!$A:$N,BB46,M$34))</f>
        <v>0</v>
      </c>
      <c r="N46" s="558">
        <f>IF($B46="","",INDEX(E_SourceStreams!$A:$N,BC46,N$34))</f>
        <v>0</v>
      </c>
      <c r="O46" s="540" t="str">
        <f>IF($B46="","",INDEX(E_SourceStreams!$A:$N,BD46,O$34))</f>
        <v/>
      </c>
      <c r="P46" s="542">
        <f>IF($B46="","",INDEX(E_SourceStreams!$A:$N,BE46,P$34))</f>
        <v>0</v>
      </c>
      <c r="Q46" s="540">
        <f>IF($B46="","",INDEX(E_SourceStreams!$A:$N,BF46,Q$34))</f>
        <v>0</v>
      </c>
      <c r="R46" s="540">
        <f>IF($B46="","",INDEX(E_SourceStreams!$A:$N,BG46,R$34))</f>
        <v>0</v>
      </c>
      <c r="S46" s="547">
        <f>IF($B46="","",INDEX(E_SourceStreams!$A:$N,BH46,S$34))</f>
        <v>0</v>
      </c>
      <c r="T46" s="540">
        <f>IF($B46="","",INDEX(E_SourceStreams!$A:$N,BI46,T$34))</f>
        <v>0</v>
      </c>
      <c r="U46" s="558">
        <f>IF($B46="","",INDEX(E_SourceStreams!$A:$N,BJ46,U$34))</f>
        <v>0</v>
      </c>
      <c r="V46" s="540" t="str">
        <f>IF($B46="","",INDEX(E_SourceStreams!$A:$N,BK46,V$34))</f>
        <v/>
      </c>
      <c r="W46" s="542">
        <f>IF($B46="","",INDEX(E_SourceStreams!$A:$N,BL46,W$34))</f>
        <v>0</v>
      </c>
      <c r="X46" s="540">
        <f>IF($B46="","",INDEX(E_SourceStreams!$A:$N,BM46,X$34))</f>
        <v>0</v>
      </c>
      <c r="Y46" s="540">
        <f>IF($B46="","",INDEX(E_SourceStreams!$A:$N,BN46,Y$34))</f>
        <v>0</v>
      </c>
      <c r="Z46" s="547">
        <f>IF($B46="","",INDEX(E_SourceStreams!$A:$N,BO46,Z$34))</f>
        <v>0</v>
      </c>
      <c r="AA46" s="540">
        <f>IF($B46="","",INDEX(E_SourceStreams!$A:$N,BP46,AA$34))</f>
        <v>0</v>
      </c>
      <c r="AB46" s="555"/>
      <c r="AC46" s="555"/>
      <c r="AD46" s="555"/>
      <c r="AE46" s="555"/>
      <c r="AF46" s="555"/>
      <c r="AG46" s="555"/>
      <c r="AH46" s="555"/>
      <c r="AI46" s="555"/>
      <c r="AJ46" s="555"/>
      <c r="AK46" s="555"/>
      <c r="AL46" s="555"/>
      <c r="AM46" s="555"/>
      <c r="AS46" s="532">
        <f t="shared" si="36"/>
        <v>199</v>
      </c>
      <c r="AT46" s="532">
        <f t="shared" si="13"/>
        <v>200</v>
      </c>
      <c r="AU46" s="532">
        <f t="shared" si="14"/>
        <v>200</v>
      </c>
      <c r="AV46" s="532">
        <f t="shared" si="15"/>
        <v>205</v>
      </c>
      <c r="AW46" s="532">
        <f t="shared" si="16"/>
        <v>205</v>
      </c>
      <c r="AX46" s="532">
        <f t="shared" si="17"/>
        <v>205</v>
      </c>
      <c r="AY46" s="532">
        <f t="shared" si="18"/>
        <v>205</v>
      </c>
      <c r="AZ46" s="532">
        <f t="shared" si="19"/>
        <v>205</v>
      </c>
      <c r="BA46" s="532">
        <f t="shared" si="20"/>
        <v>205</v>
      </c>
      <c r="BB46" s="532">
        <f t="shared" si="21"/>
        <v>205</v>
      </c>
      <c r="BC46" s="532">
        <f t="shared" si="22"/>
        <v>206</v>
      </c>
      <c r="BD46" s="532">
        <f t="shared" si="23"/>
        <v>206</v>
      </c>
      <c r="BE46" s="532">
        <f t="shared" si="24"/>
        <v>206</v>
      </c>
      <c r="BF46" s="532">
        <f t="shared" si="25"/>
        <v>206</v>
      </c>
      <c r="BG46" s="532">
        <f t="shared" si="26"/>
        <v>206</v>
      </c>
      <c r="BH46" s="532">
        <f t="shared" si="27"/>
        <v>206</v>
      </c>
      <c r="BI46" s="532">
        <f t="shared" si="28"/>
        <v>206</v>
      </c>
      <c r="BJ46" s="532">
        <f t="shared" si="29"/>
        <v>207</v>
      </c>
      <c r="BK46" s="532">
        <f t="shared" si="30"/>
        <v>207</v>
      </c>
      <c r="BL46" s="532">
        <f t="shared" si="31"/>
        <v>207</v>
      </c>
      <c r="BM46" s="532">
        <f t="shared" si="32"/>
        <v>207</v>
      </c>
      <c r="BN46" s="532">
        <f t="shared" si="33"/>
        <v>207</v>
      </c>
      <c r="BO46" s="532">
        <f t="shared" si="34"/>
        <v>207</v>
      </c>
      <c r="BP46" s="532">
        <f t="shared" si="35"/>
        <v>207</v>
      </c>
    </row>
    <row r="47" spans="1:71" x14ac:dyDescent="0.25">
      <c r="B47" s="540">
        <v>11</v>
      </c>
      <c r="C47" s="545">
        <f t="shared" si="11"/>
        <v>0</v>
      </c>
      <c r="D47" s="558">
        <f>IF($B47="","",INDEX(E_SourceStreams!$A:$N,AS47,D$34))</f>
        <v>0</v>
      </c>
      <c r="E47" s="558" t="str">
        <f>IF($B47="","",INDEX(E_SourceStreams!$A:$N,AT47,E$34))</f>
        <v/>
      </c>
      <c r="F47" s="540" t="str">
        <f>IF($B47="","",INDEX(E_SourceStreams!$A:$N,AU47,F$34))</f>
        <v/>
      </c>
      <c r="G47" s="558">
        <f>IF($B47="","",INDEX(E_SourceStreams!$A:$N,AV47,G$34))</f>
        <v>0</v>
      </c>
      <c r="H47" s="540" t="str">
        <f>IF($B47="","",INDEX(E_SourceStreams!$A:$N,AW47,H$34))</f>
        <v/>
      </c>
      <c r="I47" s="558">
        <f>IF($B47="","",INDEX(E_SourceStreams!$A:$N,AX47,I$34))</f>
        <v>0</v>
      </c>
      <c r="J47" s="540">
        <f>IF($B47="","",INDEX(E_SourceStreams!$A:$N,AY47,J$34))</f>
        <v>0</v>
      </c>
      <c r="K47" s="540">
        <f>IF($B47="","",INDEX(E_SourceStreams!$A:$N,AZ47,K$34))</f>
        <v>0</v>
      </c>
      <c r="L47" s="547">
        <f>IF($B47="","",INDEX(E_SourceStreams!$A:$N,BA47,L$34))</f>
        <v>0</v>
      </c>
      <c r="M47" s="540">
        <f>IF($B47="","",INDEX(E_SourceStreams!$A:$N,BB47,M$34))</f>
        <v>0</v>
      </c>
      <c r="N47" s="558">
        <f>IF($B47="","",INDEX(E_SourceStreams!$A:$N,BC47,N$34))</f>
        <v>0</v>
      </c>
      <c r="O47" s="540" t="str">
        <f>IF($B47="","",INDEX(E_SourceStreams!$A:$N,BD47,O$34))</f>
        <v/>
      </c>
      <c r="P47" s="542">
        <f>IF($B47="","",INDEX(E_SourceStreams!$A:$N,BE47,P$34))</f>
        <v>0</v>
      </c>
      <c r="Q47" s="540">
        <f>IF($B47="","",INDEX(E_SourceStreams!$A:$N,BF47,Q$34))</f>
        <v>0</v>
      </c>
      <c r="R47" s="540">
        <f>IF($B47="","",INDEX(E_SourceStreams!$A:$N,BG47,R$34))</f>
        <v>0</v>
      </c>
      <c r="S47" s="547">
        <f>IF($B47="","",INDEX(E_SourceStreams!$A:$N,BH47,S$34))</f>
        <v>0</v>
      </c>
      <c r="T47" s="540">
        <f>IF($B47="","",INDEX(E_SourceStreams!$A:$N,BI47,T$34))</f>
        <v>0</v>
      </c>
      <c r="U47" s="558">
        <f>IF($B47="","",INDEX(E_SourceStreams!$A:$N,BJ47,U$34))</f>
        <v>0</v>
      </c>
      <c r="V47" s="540" t="str">
        <f>IF($B47="","",INDEX(E_SourceStreams!$A:$N,BK47,V$34))</f>
        <v/>
      </c>
      <c r="W47" s="542">
        <f>IF($B47="","",INDEX(E_SourceStreams!$A:$N,BL47,W$34))</f>
        <v>0</v>
      </c>
      <c r="X47" s="540">
        <f>IF($B47="","",INDEX(E_SourceStreams!$A:$N,BM47,X$34))</f>
        <v>0</v>
      </c>
      <c r="Y47" s="540">
        <f>IF($B47="","",INDEX(E_SourceStreams!$A:$N,BN47,Y$34))</f>
        <v>0</v>
      </c>
      <c r="Z47" s="547">
        <f>IF($B47="","",INDEX(E_SourceStreams!$A:$N,BO47,Z$34))</f>
        <v>0</v>
      </c>
      <c r="AA47" s="540">
        <f>IF($B47="","",INDEX(E_SourceStreams!$A:$N,BP47,AA$34))</f>
        <v>0</v>
      </c>
      <c r="AB47" s="555"/>
      <c r="AC47" s="555"/>
      <c r="AD47" s="555"/>
      <c r="AE47" s="555"/>
      <c r="AF47" s="555"/>
      <c r="AG47" s="555"/>
      <c r="AH47" s="555"/>
      <c r="AI47" s="555"/>
      <c r="AJ47" s="555"/>
      <c r="AK47" s="555"/>
      <c r="AL47" s="555"/>
      <c r="AM47" s="555"/>
      <c r="AS47" s="532">
        <f t="shared" si="36"/>
        <v>218</v>
      </c>
      <c r="AT47" s="532">
        <f t="shared" si="13"/>
        <v>219</v>
      </c>
      <c r="AU47" s="532">
        <f t="shared" si="14"/>
        <v>219</v>
      </c>
      <c r="AV47" s="532">
        <f t="shared" si="15"/>
        <v>224</v>
      </c>
      <c r="AW47" s="532">
        <f t="shared" si="16"/>
        <v>224</v>
      </c>
      <c r="AX47" s="532">
        <f t="shared" si="17"/>
        <v>224</v>
      </c>
      <c r="AY47" s="532">
        <f t="shared" si="18"/>
        <v>224</v>
      </c>
      <c r="AZ47" s="532">
        <f t="shared" si="19"/>
        <v>224</v>
      </c>
      <c r="BA47" s="532">
        <f t="shared" si="20"/>
        <v>224</v>
      </c>
      <c r="BB47" s="532">
        <f t="shared" si="21"/>
        <v>224</v>
      </c>
      <c r="BC47" s="532">
        <f t="shared" si="22"/>
        <v>225</v>
      </c>
      <c r="BD47" s="532">
        <f t="shared" si="23"/>
        <v>225</v>
      </c>
      <c r="BE47" s="532">
        <f t="shared" si="24"/>
        <v>225</v>
      </c>
      <c r="BF47" s="532">
        <f t="shared" si="25"/>
        <v>225</v>
      </c>
      <c r="BG47" s="532">
        <f t="shared" si="26"/>
        <v>225</v>
      </c>
      <c r="BH47" s="532">
        <f t="shared" si="27"/>
        <v>225</v>
      </c>
      <c r="BI47" s="532">
        <f t="shared" si="28"/>
        <v>225</v>
      </c>
      <c r="BJ47" s="532">
        <f t="shared" si="29"/>
        <v>226</v>
      </c>
      <c r="BK47" s="532">
        <f t="shared" si="30"/>
        <v>226</v>
      </c>
      <c r="BL47" s="532">
        <f t="shared" si="31"/>
        <v>226</v>
      </c>
      <c r="BM47" s="532">
        <f t="shared" si="32"/>
        <v>226</v>
      </c>
      <c r="BN47" s="532">
        <f t="shared" si="33"/>
        <v>226</v>
      </c>
      <c r="BO47" s="532">
        <f t="shared" si="34"/>
        <v>226</v>
      </c>
      <c r="BP47" s="532">
        <f t="shared" si="35"/>
        <v>226</v>
      </c>
    </row>
    <row r="48" spans="1:71" x14ac:dyDescent="0.25">
      <c r="B48" s="540">
        <v>12</v>
      </c>
      <c r="C48" s="545">
        <f t="shared" si="11"/>
        <v>0</v>
      </c>
      <c r="D48" s="558">
        <f>IF($B48="","",INDEX(E_SourceStreams!$A:$N,AS48,D$34))</f>
        <v>0</v>
      </c>
      <c r="E48" s="558" t="str">
        <f>IF($B48="","",INDEX(E_SourceStreams!$A:$N,AT48,E$34))</f>
        <v/>
      </c>
      <c r="F48" s="540" t="str">
        <f>IF($B48="","",INDEX(E_SourceStreams!$A:$N,AU48,F$34))</f>
        <v/>
      </c>
      <c r="G48" s="558">
        <f>IF($B48="","",INDEX(E_SourceStreams!$A:$N,AV48,G$34))</f>
        <v>0</v>
      </c>
      <c r="H48" s="540" t="str">
        <f>IF($B48="","",INDEX(E_SourceStreams!$A:$N,AW48,H$34))</f>
        <v/>
      </c>
      <c r="I48" s="558">
        <f>IF($B48="","",INDEX(E_SourceStreams!$A:$N,AX48,I$34))</f>
        <v>0</v>
      </c>
      <c r="J48" s="540">
        <f>IF($B48="","",INDEX(E_SourceStreams!$A:$N,AY48,J$34))</f>
        <v>0</v>
      </c>
      <c r="K48" s="540">
        <f>IF($B48="","",INDEX(E_SourceStreams!$A:$N,AZ48,K$34))</f>
        <v>0</v>
      </c>
      <c r="L48" s="547">
        <f>IF($B48="","",INDEX(E_SourceStreams!$A:$N,BA48,L$34))</f>
        <v>0</v>
      </c>
      <c r="M48" s="540">
        <f>IF($B48="","",INDEX(E_SourceStreams!$A:$N,BB48,M$34))</f>
        <v>0</v>
      </c>
      <c r="N48" s="558">
        <f>IF($B48="","",INDEX(E_SourceStreams!$A:$N,BC48,N$34))</f>
        <v>0</v>
      </c>
      <c r="O48" s="540" t="str">
        <f>IF($B48="","",INDEX(E_SourceStreams!$A:$N,BD48,O$34))</f>
        <v/>
      </c>
      <c r="P48" s="542">
        <f>IF($B48="","",INDEX(E_SourceStreams!$A:$N,BE48,P$34))</f>
        <v>0</v>
      </c>
      <c r="Q48" s="540">
        <f>IF($B48="","",INDEX(E_SourceStreams!$A:$N,BF48,Q$34))</f>
        <v>0</v>
      </c>
      <c r="R48" s="540">
        <f>IF($B48="","",INDEX(E_SourceStreams!$A:$N,BG48,R$34))</f>
        <v>0</v>
      </c>
      <c r="S48" s="547">
        <f>IF($B48="","",INDEX(E_SourceStreams!$A:$N,BH48,S$34))</f>
        <v>0</v>
      </c>
      <c r="T48" s="540">
        <f>IF($B48="","",INDEX(E_SourceStreams!$A:$N,BI48,T$34))</f>
        <v>0</v>
      </c>
      <c r="U48" s="558">
        <f>IF($B48="","",INDEX(E_SourceStreams!$A:$N,BJ48,U$34))</f>
        <v>0</v>
      </c>
      <c r="V48" s="540" t="str">
        <f>IF($B48="","",INDEX(E_SourceStreams!$A:$N,BK48,V$34))</f>
        <v/>
      </c>
      <c r="W48" s="542">
        <f>IF($B48="","",INDEX(E_SourceStreams!$A:$N,BL48,W$34))</f>
        <v>0</v>
      </c>
      <c r="X48" s="540">
        <f>IF($B48="","",INDEX(E_SourceStreams!$A:$N,BM48,X$34))</f>
        <v>0</v>
      </c>
      <c r="Y48" s="540">
        <f>IF($B48="","",INDEX(E_SourceStreams!$A:$N,BN48,Y$34))</f>
        <v>0</v>
      </c>
      <c r="Z48" s="547">
        <f>IF($B48="","",INDEX(E_SourceStreams!$A:$N,BO48,Z$34))</f>
        <v>0</v>
      </c>
      <c r="AA48" s="540">
        <f>IF($B48="","",INDEX(E_SourceStreams!$A:$N,BP48,AA$34))</f>
        <v>0</v>
      </c>
      <c r="AB48" s="555"/>
      <c r="AC48" s="555"/>
      <c r="AD48" s="555"/>
      <c r="AE48" s="555"/>
      <c r="AF48" s="555"/>
      <c r="AG48" s="555"/>
      <c r="AH48" s="555"/>
      <c r="AI48" s="555"/>
      <c r="AJ48" s="555"/>
      <c r="AK48" s="555"/>
      <c r="AL48" s="555"/>
      <c r="AM48" s="555"/>
      <c r="AS48" s="532">
        <f t="shared" si="36"/>
        <v>237</v>
      </c>
      <c r="AT48" s="532">
        <f t="shared" si="13"/>
        <v>238</v>
      </c>
      <c r="AU48" s="532">
        <f t="shared" si="14"/>
        <v>238</v>
      </c>
      <c r="AV48" s="532">
        <f t="shared" si="15"/>
        <v>243</v>
      </c>
      <c r="AW48" s="532">
        <f t="shared" si="16"/>
        <v>243</v>
      </c>
      <c r="AX48" s="532">
        <f t="shared" si="17"/>
        <v>243</v>
      </c>
      <c r="AY48" s="532">
        <f t="shared" si="18"/>
        <v>243</v>
      </c>
      <c r="AZ48" s="532">
        <f t="shared" si="19"/>
        <v>243</v>
      </c>
      <c r="BA48" s="532">
        <f t="shared" si="20"/>
        <v>243</v>
      </c>
      <c r="BB48" s="532">
        <f t="shared" si="21"/>
        <v>243</v>
      </c>
      <c r="BC48" s="532">
        <f t="shared" si="22"/>
        <v>244</v>
      </c>
      <c r="BD48" s="532">
        <f t="shared" si="23"/>
        <v>244</v>
      </c>
      <c r="BE48" s="532">
        <f t="shared" si="24"/>
        <v>244</v>
      </c>
      <c r="BF48" s="532">
        <f t="shared" si="25"/>
        <v>244</v>
      </c>
      <c r="BG48" s="532">
        <f t="shared" si="26"/>
        <v>244</v>
      </c>
      <c r="BH48" s="532">
        <f t="shared" si="27"/>
        <v>244</v>
      </c>
      <c r="BI48" s="532">
        <f t="shared" si="28"/>
        <v>244</v>
      </c>
      <c r="BJ48" s="532">
        <f t="shared" si="29"/>
        <v>245</v>
      </c>
      <c r="BK48" s="532">
        <f t="shared" si="30"/>
        <v>245</v>
      </c>
      <c r="BL48" s="532">
        <f t="shared" si="31"/>
        <v>245</v>
      </c>
      <c r="BM48" s="532">
        <f t="shared" si="32"/>
        <v>245</v>
      </c>
      <c r="BN48" s="532">
        <f t="shared" si="33"/>
        <v>245</v>
      </c>
      <c r="BO48" s="532">
        <f t="shared" si="34"/>
        <v>245</v>
      </c>
      <c r="BP48" s="532">
        <f t="shared" si="35"/>
        <v>245</v>
      </c>
    </row>
    <row r="49" spans="2:68" x14ac:dyDescent="0.25">
      <c r="B49" s="540">
        <v>13</v>
      </c>
      <c r="C49" s="545">
        <f t="shared" si="11"/>
        <v>0</v>
      </c>
      <c r="D49" s="558">
        <f>IF($B49="","",INDEX(E_SourceStreams!$A:$N,AS49,D$34))</f>
        <v>0</v>
      </c>
      <c r="E49" s="558" t="str">
        <f>IF($B49="","",INDEX(E_SourceStreams!$A:$N,AT49,E$34))</f>
        <v/>
      </c>
      <c r="F49" s="540" t="str">
        <f>IF($B49="","",INDEX(E_SourceStreams!$A:$N,AU49,F$34))</f>
        <v/>
      </c>
      <c r="G49" s="558">
        <f>IF($B49="","",INDEX(E_SourceStreams!$A:$N,AV49,G$34))</f>
        <v>0</v>
      </c>
      <c r="H49" s="540" t="str">
        <f>IF($B49="","",INDEX(E_SourceStreams!$A:$N,AW49,H$34))</f>
        <v/>
      </c>
      <c r="I49" s="558">
        <f>IF($B49="","",INDEX(E_SourceStreams!$A:$N,AX49,I$34))</f>
        <v>0</v>
      </c>
      <c r="J49" s="540">
        <f>IF($B49="","",INDEX(E_SourceStreams!$A:$N,AY49,J$34))</f>
        <v>0</v>
      </c>
      <c r="K49" s="540">
        <f>IF($B49="","",INDEX(E_SourceStreams!$A:$N,AZ49,K$34))</f>
        <v>0</v>
      </c>
      <c r="L49" s="547">
        <f>IF($B49="","",INDEX(E_SourceStreams!$A:$N,BA49,L$34))</f>
        <v>0</v>
      </c>
      <c r="M49" s="540">
        <f>IF($B49="","",INDEX(E_SourceStreams!$A:$N,BB49,M$34))</f>
        <v>0</v>
      </c>
      <c r="N49" s="558">
        <f>IF($B49="","",INDEX(E_SourceStreams!$A:$N,BC49,N$34))</f>
        <v>0</v>
      </c>
      <c r="O49" s="540" t="str">
        <f>IF($B49="","",INDEX(E_SourceStreams!$A:$N,BD49,O$34))</f>
        <v/>
      </c>
      <c r="P49" s="542">
        <f>IF($B49="","",INDEX(E_SourceStreams!$A:$N,BE49,P$34))</f>
        <v>0</v>
      </c>
      <c r="Q49" s="540">
        <f>IF($B49="","",INDEX(E_SourceStreams!$A:$N,BF49,Q$34))</f>
        <v>0</v>
      </c>
      <c r="R49" s="540">
        <f>IF($B49="","",INDEX(E_SourceStreams!$A:$N,BG49,R$34))</f>
        <v>0</v>
      </c>
      <c r="S49" s="547">
        <f>IF($B49="","",INDEX(E_SourceStreams!$A:$N,BH49,S$34))</f>
        <v>0</v>
      </c>
      <c r="T49" s="540">
        <f>IF($B49="","",INDEX(E_SourceStreams!$A:$N,BI49,T$34))</f>
        <v>0</v>
      </c>
      <c r="U49" s="558">
        <f>IF($B49="","",INDEX(E_SourceStreams!$A:$N,BJ49,U$34))</f>
        <v>0</v>
      </c>
      <c r="V49" s="540" t="str">
        <f>IF($B49="","",INDEX(E_SourceStreams!$A:$N,BK49,V$34))</f>
        <v/>
      </c>
      <c r="W49" s="542">
        <f>IF($B49="","",INDEX(E_SourceStreams!$A:$N,BL49,W$34))</f>
        <v>0</v>
      </c>
      <c r="X49" s="540">
        <f>IF($B49="","",INDEX(E_SourceStreams!$A:$N,BM49,X$34))</f>
        <v>0</v>
      </c>
      <c r="Y49" s="540">
        <f>IF($B49="","",INDEX(E_SourceStreams!$A:$N,BN49,Y$34))</f>
        <v>0</v>
      </c>
      <c r="Z49" s="547">
        <f>IF($B49="","",INDEX(E_SourceStreams!$A:$N,BO49,Z$34))</f>
        <v>0</v>
      </c>
      <c r="AA49" s="540">
        <f>IF($B49="","",INDEX(E_SourceStreams!$A:$N,BP49,AA$34))</f>
        <v>0</v>
      </c>
      <c r="AB49" s="555"/>
      <c r="AC49" s="555"/>
      <c r="AD49" s="555"/>
      <c r="AE49" s="555"/>
      <c r="AF49" s="555"/>
      <c r="AG49" s="555"/>
      <c r="AH49" s="555"/>
      <c r="AI49" s="555"/>
      <c r="AJ49" s="555"/>
      <c r="AK49" s="555"/>
      <c r="AL49" s="555"/>
      <c r="AM49" s="555"/>
      <c r="AS49" s="532">
        <f t="shared" si="36"/>
        <v>256</v>
      </c>
      <c r="AT49" s="532">
        <f t="shared" si="13"/>
        <v>257</v>
      </c>
      <c r="AU49" s="532">
        <f t="shared" si="14"/>
        <v>257</v>
      </c>
      <c r="AV49" s="532">
        <f t="shared" si="15"/>
        <v>262</v>
      </c>
      <c r="AW49" s="532">
        <f t="shared" si="16"/>
        <v>262</v>
      </c>
      <c r="AX49" s="532">
        <f t="shared" si="17"/>
        <v>262</v>
      </c>
      <c r="AY49" s="532">
        <f t="shared" si="18"/>
        <v>262</v>
      </c>
      <c r="AZ49" s="532">
        <f t="shared" si="19"/>
        <v>262</v>
      </c>
      <c r="BA49" s="532">
        <f t="shared" si="20"/>
        <v>262</v>
      </c>
      <c r="BB49" s="532">
        <f t="shared" si="21"/>
        <v>262</v>
      </c>
      <c r="BC49" s="532">
        <f t="shared" si="22"/>
        <v>263</v>
      </c>
      <c r="BD49" s="532">
        <f t="shared" si="23"/>
        <v>263</v>
      </c>
      <c r="BE49" s="532">
        <f t="shared" si="24"/>
        <v>263</v>
      </c>
      <c r="BF49" s="532">
        <f t="shared" si="25"/>
        <v>263</v>
      </c>
      <c r="BG49" s="532">
        <f t="shared" si="26"/>
        <v>263</v>
      </c>
      <c r="BH49" s="532">
        <f t="shared" si="27"/>
        <v>263</v>
      </c>
      <c r="BI49" s="532">
        <f t="shared" si="28"/>
        <v>263</v>
      </c>
      <c r="BJ49" s="532">
        <f t="shared" si="29"/>
        <v>264</v>
      </c>
      <c r="BK49" s="532">
        <f t="shared" si="30"/>
        <v>264</v>
      </c>
      <c r="BL49" s="532">
        <f t="shared" si="31"/>
        <v>264</v>
      </c>
      <c r="BM49" s="532">
        <f t="shared" si="32"/>
        <v>264</v>
      </c>
      <c r="BN49" s="532">
        <f t="shared" si="33"/>
        <v>264</v>
      </c>
      <c r="BO49" s="532">
        <f t="shared" si="34"/>
        <v>264</v>
      </c>
      <c r="BP49" s="532">
        <f t="shared" si="35"/>
        <v>264</v>
      </c>
    </row>
    <row r="50" spans="2:68" x14ac:dyDescent="0.25">
      <c r="B50" s="540">
        <v>14</v>
      </c>
      <c r="C50" s="545">
        <f t="shared" si="11"/>
        <v>0</v>
      </c>
      <c r="D50" s="558">
        <f>IF($B50="","",INDEX(E_SourceStreams!$A:$N,AS50,D$34))</f>
        <v>0</v>
      </c>
      <c r="E50" s="558" t="str">
        <f>IF($B50="","",INDEX(E_SourceStreams!$A:$N,AT50,E$34))</f>
        <v/>
      </c>
      <c r="F50" s="540" t="str">
        <f>IF($B50="","",INDEX(E_SourceStreams!$A:$N,AU50,F$34))</f>
        <v/>
      </c>
      <c r="G50" s="558">
        <f>IF($B50="","",INDEX(E_SourceStreams!$A:$N,AV50,G$34))</f>
        <v>0</v>
      </c>
      <c r="H50" s="540" t="str">
        <f>IF($B50="","",INDEX(E_SourceStreams!$A:$N,AW50,H$34))</f>
        <v/>
      </c>
      <c r="I50" s="558">
        <f>IF($B50="","",INDEX(E_SourceStreams!$A:$N,AX50,I$34))</f>
        <v>0</v>
      </c>
      <c r="J50" s="540">
        <f>IF($B50="","",INDEX(E_SourceStreams!$A:$N,AY50,J$34))</f>
        <v>0</v>
      </c>
      <c r="K50" s="540">
        <f>IF($B50="","",INDEX(E_SourceStreams!$A:$N,AZ50,K$34))</f>
        <v>0</v>
      </c>
      <c r="L50" s="547">
        <f>IF($B50="","",INDEX(E_SourceStreams!$A:$N,BA50,L$34))</f>
        <v>0</v>
      </c>
      <c r="M50" s="540">
        <f>IF($B50="","",INDEX(E_SourceStreams!$A:$N,BB50,M$34))</f>
        <v>0</v>
      </c>
      <c r="N50" s="558">
        <f>IF($B50="","",INDEX(E_SourceStreams!$A:$N,BC50,N$34))</f>
        <v>0</v>
      </c>
      <c r="O50" s="540" t="str">
        <f>IF($B50="","",INDEX(E_SourceStreams!$A:$N,BD50,O$34))</f>
        <v/>
      </c>
      <c r="P50" s="542">
        <f>IF($B50="","",INDEX(E_SourceStreams!$A:$N,BE50,P$34))</f>
        <v>0</v>
      </c>
      <c r="Q50" s="540">
        <f>IF($B50="","",INDEX(E_SourceStreams!$A:$N,BF50,Q$34))</f>
        <v>0</v>
      </c>
      <c r="R50" s="540">
        <f>IF($B50="","",INDEX(E_SourceStreams!$A:$N,BG50,R$34))</f>
        <v>0</v>
      </c>
      <c r="S50" s="547">
        <f>IF($B50="","",INDEX(E_SourceStreams!$A:$N,BH50,S$34))</f>
        <v>0</v>
      </c>
      <c r="T50" s="540">
        <f>IF($B50="","",INDEX(E_SourceStreams!$A:$N,BI50,T$34))</f>
        <v>0</v>
      </c>
      <c r="U50" s="558">
        <f>IF($B50="","",INDEX(E_SourceStreams!$A:$N,BJ50,U$34))</f>
        <v>0</v>
      </c>
      <c r="V50" s="540" t="str">
        <f>IF($B50="","",INDEX(E_SourceStreams!$A:$N,BK50,V$34))</f>
        <v/>
      </c>
      <c r="W50" s="542">
        <f>IF($B50="","",INDEX(E_SourceStreams!$A:$N,BL50,W$34))</f>
        <v>0</v>
      </c>
      <c r="X50" s="540">
        <f>IF($B50="","",INDEX(E_SourceStreams!$A:$N,BM50,X$34))</f>
        <v>0</v>
      </c>
      <c r="Y50" s="540">
        <f>IF($B50="","",INDEX(E_SourceStreams!$A:$N,BN50,Y$34))</f>
        <v>0</v>
      </c>
      <c r="Z50" s="547">
        <f>IF($B50="","",INDEX(E_SourceStreams!$A:$N,BO50,Z$34))</f>
        <v>0</v>
      </c>
      <c r="AA50" s="540">
        <f>IF($B50="","",INDEX(E_SourceStreams!$A:$N,BP50,AA$34))</f>
        <v>0</v>
      </c>
      <c r="AB50" s="555"/>
      <c r="AC50" s="555"/>
      <c r="AD50" s="555"/>
      <c r="AE50" s="555"/>
      <c r="AF50" s="555"/>
      <c r="AG50" s="555"/>
      <c r="AH50" s="555"/>
      <c r="AI50" s="555"/>
      <c r="AJ50" s="555"/>
      <c r="AK50" s="555"/>
      <c r="AL50" s="555"/>
      <c r="AM50" s="555"/>
      <c r="AS50" s="532">
        <f t="shared" si="36"/>
        <v>275</v>
      </c>
      <c r="AT50" s="532">
        <f t="shared" si="13"/>
        <v>276</v>
      </c>
      <c r="AU50" s="532">
        <f t="shared" si="14"/>
        <v>276</v>
      </c>
      <c r="AV50" s="532">
        <f t="shared" si="15"/>
        <v>281</v>
      </c>
      <c r="AW50" s="532">
        <f t="shared" si="16"/>
        <v>281</v>
      </c>
      <c r="AX50" s="532">
        <f t="shared" si="17"/>
        <v>281</v>
      </c>
      <c r="AY50" s="532">
        <f t="shared" si="18"/>
        <v>281</v>
      </c>
      <c r="AZ50" s="532">
        <f t="shared" si="19"/>
        <v>281</v>
      </c>
      <c r="BA50" s="532">
        <f t="shared" si="20"/>
        <v>281</v>
      </c>
      <c r="BB50" s="532">
        <f t="shared" si="21"/>
        <v>281</v>
      </c>
      <c r="BC50" s="532">
        <f t="shared" si="22"/>
        <v>282</v>
      </c>
      <c r="BD50" s="532">
        <f t="shared" si="23"/>
        <v>282</v>
      </c>
      <c r="BE50" s="532">
        <f t="shared" si="24"/>
        <v>282</v>
      </c>
      <c r="BF50" s="532">
        <f t="shared" si="25"/>
        <v>282</v>
      </c>
      <c r="BG50" s="532">
        <f t="shared" si="26"/>
        <v>282</v>
      </c>
      <c r="BH50" s="532">
        <f t="shared" si="27"/>
        <v>282</v>
      </c>
      <c r="BI50" s="532">
        <f t="shared" si="28"/>
        <v>282</v>
      </c>
      <c r="BJ50" s="532">
        <f t="shared" si="29"/>
        <v>283</v>
      </c>
      <c r="BK50" s="532">
        <f t="shared" si="30"/>
        <v>283</v>
      </c>
      <c r="BL50" s="532">
        <f t="shared" si="31"/>
        <v>283</v>
      </c>
      <c r="BM50" s="532">
        <f t="shared" si="32"/>
        <v>283</v>
      </c>
      <c r="BN50" s="532">
        <f t="shared" si="33"/>
        <v>283</v>
      </c>
      <c r="BO50" s="532">
        <f t="shared" si="34"/>
        <v>283</v>
      </c>
      <c r="BP50" s="532">
        <f t="shared" si="35"/>
        <v>283</v>
      </c>
    </row>
    <row r="51" spans="2:68" x14ac:dyDescent="0.25">
      <c r="B51" s="540">
        <v>15</v>
      </c>
      <c r="C51" s="545">
        <f t="shared" si="11"/>
        <v>0</v>
      </c>
      <c r="D51" s="558">
        <f>IF($B51="","",INDEX(E_SourceStreams!$A:$N,AS51,D$34))</f>
        <v>0</v>
      </c>
      <c r="E51" s="558" t="str">
        <f>IF($B51="","",INDEX(E_SourceStreams!$A:$N,AT51,E$34))</f>
        <v/>
      </c>
      <c r="F51" s="540" t="str">
        <f>IF($B51="","",INDEX(E_SourceStreams!$A:$N,AU51,F$34))</f>
        <v/>
      </c>
      <c r="G51" s="558">
        <f>IF($B51="","",INDEX(E_SourceStreams!$A:$N,AV51,G$34))</f>
        <v>0</v>
      </c>
      <c r="H51" s="540" t="str">
        <f>IF($B51="","",INDEX(E_SourceStreams!$A:$N,AW51,H$34))</f>
        <v/>
      </c>
      <c r="I51" s="558">
        <f>IF($B51="","",INDEX(E_SourceStreams!$A:$N,AX51,I$34))</f>
        <v>0</v>
      </c>
      <c r="J51" s="540">
        <f>IF($B51="","",INDEX(E_SourceStreams!$A:$N,AY51,J$34))</f>
        <v>0</v>
      </c>
      <c r="K51" s="540">
        <f>IF($B51="","",INDEX(E_SourceStreams!$A:$N,AZ51,K$34))</f>
        <v>0</v>
      </c>
      <c r="L51" s="547">
        <f>IF($B51="","",INDEX(E_SourceStreams!$A:$N,BA51,L$34))</f>
        <v>0</v>
      </c>
      <c r="M51" s="540">
        <f>IF($B51="","",INDEX(E_SourceStreams!$A:$N,BB51,M$34))</f>
        <v>0</v>
      </c>
      <c r="N51" s="558">
        <f>IF($B51="","",INDEX(E_SourceStreams!$A:$N,BC51,N$34))</f>
        <v>0</v>
      </c>
      <c r="O51" s="540" t="str">
        <f>IF($B51="","",INDEX(E_SourceStreams!$A:$N,BD51,O$34))</f>
        <v/>
      </c>
      <c r="P51" s="542">
        <f>IF($B51="","",INDEX(E_SourceStreams!$A:$N,BE51,P$34))</f>
        <v>0</v>
      </c>
      <c r="Q51" s="540">
        <f>IF($B51="","",INDEX(E_SourceStreams!$A:$N,BF51,Q$34))</f>
        <v>0</v>
      </c>
      <c r="R51" s="540">
        <f>IF($B51="","",INDEX(E_SourceStreams!$A:$N,BG51,R$34))</f>
        <v>0</v>
      </c>
      <c r="S51" s="547">
        <f>IF($B51="","",INDEX(E_SourceStreams!$A:$N,BH51,S$34))</f>
        <v>0</v>
      </c>
      <c r="T51" s="540">
        <f>IF($B51="","",INDEX(E_SourceStreams!$A:$N,BI51,T$34))</f>
        <v>0</v>
      </c>
      <c r="U51" s="558">
        <f>IF($B51="","",INDEX(E_SourceStreams!$A:$N,BJ51,U$34))</f>
        <v>0</v>
      </c>
      <c r="V51" s="540" t="str">
        <f>IF($B51="","",INDEX(E_SourceStreams!$A:$N,BK51,V$34))</f>
        <v/>
      </c>
      <c r="W51" s="542">
        <f>IF($B51="","",INDEX(E_SourceStreams!$A:$N,BL51,W$34))</f>
        <v>0</v>
      </c>
      <c r="X51" s="540">
        <f>IF($B51="","",INDEX(E_SourceStreams!$A:$N,BM51,X$34))</f>
        <v>0</v>
      </c>
      <c r="Y51" s="540">
        <f>IF($B51="","",INDEX(E_SourceStreams!$A:$N,BN51,Y$34))</f>
        <v>0</v>
      </c>
      <c r="Z51" s="547">
        <f>IF($B51="","",INDEX(E_SourceStreams!$A:$N,BO51,Z$34))</f>
        <v>0</v>
      </c>
      <c r="AA51" s="540">
        <f>IF($B51="","",INDEX(E_SourceStreams!$A:$N,BP51,AA$34))</f>
        <v>0</v>
      </c>
      <c r="AB51" s="555"/>
      <c r="AC51" s="555"/>
      <c r="AD51" s="555"/>
      <c r="AE51" s="555"/>
      <c r="AF51" s="555"/>
      <c r="AG51" s="555"/>
      <c r="AH51" s="555"/>
      <c r="AI51" s="555"/>
      <c r="AJ51" s="555"/>
      <c r="AK51" s="555"/>
      <c r="AL51" s="555"/>
      <c r="AM51" s="555"/>
      <c r="AS51" s="532">
        <f t="shared" si="36"/>
        <v>294</v>
      </c>
      <c r="AT51" s="532">
        <f t="shared" si="13"/>
        <v>295</v>
      </c>
      <c r="AU51" s="532">
        <f t="shared" si="14"/>
        <v>295</v>
      </c>
      <c r="AV51" s="532">
        <f t="shared" si="15"/>
        <v>300</v>
      </c>
      <c r="AW51" s="532">
        <f t="shared" si="16"/>
        <v>300</v>
      </c>
      <c r="AX51" s="532">
        <f t="shared" si="17"/>
        <v>300</v>
      </c>
      <c r="AY51" s="532">
        <f t="shared" si="18"/>
        <v>300</v>
      </c>
      <c r="AZ51" s="532">
        <f t="shared" si="19"/>
        <v>300</v>
      </c>
      <c r="BA51" s="532">
        <f t="shared" si="20"/>
        <v>300</v>
      </c>
      <c r="BB51" s="532">
        <f t="shared" si="21"/>
        <v>300</v>
      </c>
      <c r="BC51" s="532">
        <f t="shared" si="22"/>
        <v>301</v>
      </c>
      <c r="BD51" s="532">
        <f t="shared" si="23"/>
        <v>301</v>
      </c>
      <c r="BE51" s="532">
        <f t="shared" si="24"/>
        <v>301</v>
      </c>
      <c r="BF51" s="532">
        <f t="shared" si="25"/>
        <v>301</v>
      </c>
      <c r="BG51" s="532">
        <f t="shared" si="26"/>
        <v>301</v>
      </c>
      <c r="BH51" s="532">
        <f t="shared" si="27"/>
        <v>301</v>
      </c>
      <c r="BI51" s="532">
        <f t="shared" si="28"/>
        <v>301</v>
      </c>
      <c r="BJ51" s="532">
        <f t="shared" si="29"/>
        <v>302</v>
      </c>
      <c r="BK51" s="532">
        <f t="shared" si="30"/>
        <v>302</v>
      </c>
      <c r="BL51" s="532">
        <f t="shared" si="31"/>
        <v>302</v>
      </c>
      <c r="BM51" s="532">
        <f t="shared" si="32"/>
        <v>302</v>
      </c>
      <c r="BN51" s="532">
        <f t="shared" si="33"/>
        <v>302</v>
      </c>
      <c r="BO51" s="532">
        <f t="shared" si="34"/>
        <v>302</v>
      </c>
      <c r="BP51" s="532">
        <f t="shared" si="35"/>
        <v>302</v>
      </c>
    </row>
    <row r="52" spans="2:68" x14ac:dyDescent="0.25">
      <c r="B52" s="540">
        <v>16</v>
      </c>
      <c r="C52" s="545">
        <f t="shared" si="11"/>
        <v>0</v>
      </c>
      <c r="D52" s="558">
        <f>IF($B52="","",INDEX(E_SourceStreams!$A:$N,AS52,D$34))</f>
        <v>0</v>
      </c>
      <c r="E52" s="558" t="str">
        <f>IF($B52="","",INDEX(E_SourceStreams!$A:$N,AT52,E$34))</f>
        <v/>
      </c>
      <c r="F52" s="540" t="str">
        <f>IF($B52="","",INDEX(E_SourceStreams!$A:$N,AU52,F$34))</f>
        <v/>
      </c>
      <c r="G52" s="558">
        <f>IF($B52="","",INDEX(E_SourceStreams!$A:$N,AV52,G$34))</f>
        <v>0</v>
      </c>
      <c r="H52" s="540" t="str">
        <f>IF($B52="","",INDEX(E_SourceStreams!$A:$N,AW52,H$34))</f>
        <v/>
      </c>
      <c r="I52" s="558">
        <f>IF($B52="","",INDEX(E_SourceStreams!$A:$N,AX52,I$34))</f>
        <v>0</v>
      </c>
      <c r="J52" s="540">
        <f>IF($B52="","",INDEX(E_SourceStreams!$A:$N,AY52,J$34))</f>
        <v>0</v>
      </c>
      <c r="K52" s="540">
        <f>IF($B52="","",INDEX(E_SourceStreams!$A:$N,AZ52,K$34))</f>
        <v>0</v>
      </c>
      <c r="L52" s="547">
        <f>IF($B52="","",INDEX(E_SourceStreams!$A:$N,BA52,L$34))</f>
        <v>0</v>
      </c>
      <c r="M52" s="540">
        <f>IF($B52="","",INDEX(E_SourceStreams!$A:$N,BB52,M$34))</f>
        <v>0</v>
      </c>
      <c r="N52" s="558">
        <f>IF($B52="","",INDEX(E_SourceStreams!$A:$N,BC52,N$34))</f>
        <v>0</v>
      </c>
      <c r="O52" s="540" t="str">
        <f>IF($B52="","",INDEX(E_SourceStreams!$A:$N,BD52,O$34))</f>
        <v/>
      </c>
      <c r="P52" s="542">
        <f>IF($B52="","",INDEX(E_SourceStreams!$A:$N,BE52,P$34))</f>
        <v>0</v>
      </c>
      <c r="Q52" s="540">
        <f>IF($B52="","",INDEX(E_SourceStreams!$A:$N,BF52,Q$34))</f>
        <v>0</v>
      </c>
      <c r="R52" s="540">
        <f>IF($B52="","",INDEX(E_SourceStreams!$A:$N,BG52,R$34))</f>
        <v>0</v>
      </c>
      <c r="S52" s="547">
        <f>IF($B52="","",INDEX(E_SourceStreams!$A:$N,BH52,S$34))</f>
        <v>0</v>
      </c>
      <c r="T52" s="540">
        <f>IF($B52="","",INDEX(E_SourceStreams!$A:$N,BI52,T$34))</f>
        <v>0</v>
      </c>
      <c r="U52" s="558">
        <f>IF($B52="","",INDEX(E_SourceStreams!$A:$N,BJ52,U$34))</f>
        <v>0</v>
      </c>
      <c r="V52" s="540" t="str">
        <f>IF($B52="","",INDEX(E_SourceStreams!$A:$N,BK52,V$34))</f>
        <v/>
      </c>
      <c r="W52" s="542">
        <f>IF($B52="","",INDEX(E_SourceStreams!$A:$N,BL52,W$34))</f>
        <v>0</v>
      </c>
      <c r="X52" s="540">
        <f>IF($B52="","",INDEX(E_SourceStreams!$A:$N,BM52,X$34))</f>
        <v>0</v>
      </c>
      <c r="Y52" s="540">
        <f>IF($B52="","",INDEX(E_SourceStreams!$A:$N,BN52,Y$34))</f>
        <v>0</v>
      </c>
      <c r="Z52" s="547">
        <f>IF($B52="","",INDEX(E_SourceStreams!$A:$N,BO52,Z$34))</f>
        <v>0</v>
      </c>
      <c r="AA52" s="540">
        <f>IF($B52="","",INDEX(E_SourceStreams!$A:$N,BP52,AA$34))</f>
        <v>0</v>
      </c>
      <c r="AB52" s="555"/>
      <c r="AC52" s="555"/>
      <c r="AD52" s="555"/>
      <c r="AE52" s="555"/>
      <c r="AF52" s="555"/>
      <c r="AG52" s="555"/>
      <c r="AH52" s="555"/>
      <c r="AI52" s="555"/>
      <c r="AJ52" s="555"/>
      <c r="AK52" s="555"/>
      <c r="AL52" s="555"/>
      <c r="AM52" s="555"/>
      <c r="AS52" s="532">
        <f t="shared" si="36"/>
        <v>313</v>
      </c>
      <c r="AT52" s="532">
        <f t="shared" si="13"/>
        <v>314</v>
      </c>
      <c r="AU52" s="532">
        <f t="shared" si="14"/>
        <v>314</v>
      </c>
      <c r="AV52" s="532">
        <f t="shared" si="15"/>
        <v>319</v>
      </c>
      <c r="AW52" s="532">
        <f t="shared" si="16"/>
        <v>319</v>
      </c>
      <c r="AX52" s="532">
        <f t="shared" si="17"/>
        <v>319</v>
      </c>
      <c r="AY52" s="532">
        <f t="shared" si="18"/>
        <v>319</v>
      </c>
      <c r="AZ52" s="532">
        <f t="shared" si="19"/>
        <v>319</v>
      </c>
      <c r="BA52" s="532">
        <f t="shared" si="20"/>
        <v>319</v>
      </c>
      <c r="BB52" s="532">
        <f t="shared" si="21"/>
        <v>319</v>
      </c>
      <c r="BC52" s="532">
        <f t="shared" si="22"/>
        <v>320</v>
      </c>
      <c r="BD52" s="532">
        <f t="shared" si="23"/>
        <v>320</v>
      </c>
      <c r="BE52" s="532">
        <f t="shared" si="24"/>
        <v>320</v>
      </c>
      <c r="BF52" s="532">
        <f t="shared" si="25"/>
        <v>320</v>
      </c>
      <c r="BG52" s="532">
        <f t="shared" si="26"/>
        <v>320</v>
      </c>
      <c r="BH52" s="532">
        <f t="shared" si="27"/>
        <v>320</v>
      </c>
      <c r="BI52" s="532">
        <f t="shared" si="28"/>
        <v>320</v>
      </c>
      <c r="BJ52" s="532">
        <f t="shared" si="29"/>
        <v>321</v>
      </c>
      <c r="BK52" s="532">
        <f t="shared" si="30"/>
        <v>321</v>
      </c>
      <c r="BL52" s="532">
        <f t="shared" si="31"/>
        <v>321</v>
      </c>
      <c r="BM52" s="532">
        <f t="shared" si="32"/>
        <v>321</v>
      </c>
      <c r="BN52" s="532">
        <f t="shared" si="33"/>
        <v>321</v>
      </c>
      <c r="BO52" s="532">
        <f t="shared" si="34"/>
        <v>321</v>
      </c>
      <c r="BP52" s="532">
        <f t="shared" si="35"/>
        <v>321</v>
      </c>
    </row>
    <row r="53" spans="2:68" x14ac:dyDescent="0.25">
      <c r="B53" s="540">
        <v>17</v>
      </c>
      <c r="C53" s="545">
        <f t="shared" si="11"/>
        <v>0</v>
      </c>
      <c r="D53" s="558">
        <f>IF($B53="","",INDEX(E_SourceStreams!$A:$N,AS53,D$34))</f>
        <v>0</v>
      </c>
      <c r="E53" s="558" t="str">
        <f>IF($B53="","",INDEX(E_SourceStreams!$A:$N,AT53,E$34))</f>
        <v/>
      </c>
      <c r="F53" s="540" t="str">
        <f>IF($B53="","",INDEX(E_SourceStreams!$A:$N,AU53,F$34))</f>
        <v/>
      </c>
      <c r="G53" s="558">
        <f>IF($B53="","",INDEX(E_SourceStreams!$A:$N,AV53,G$34))</f>
        <v>0</v>
      </c>
      <c r="H53" s="540" t="str">
        <f>IF($B53="","",INDEX(E_SourceStreams!$A:$N,AW53,H$34))</f>
        <v/>
      </c>
      <c r="I53" s="558">
        <f>IF($B53="","",INDEX(E_SourceStreams!$A:$N,AX53,I$34))</f>
        <v>0</v>
      </c>
      <c r="J53" s="540">
        <f>IF($B53="","",INDEX(E_SourceStreams!$A:$N,AY53,J$34))</f>
        <v>0</v>
      </c>
      <c r="K53" s="540">
        <f>IF($B53="","",INDEX(E_SourceStreams!$A:$N,AZ53,K$34))</f>
        <v>0</v>
      </c>
      <c r="L53" s="547">
        <f>IF($B53="","",INDEX(E_SourceStreams!$A:$N,BA53,L$34))</f>
        <v>0</v>
      </c>
      <c r="M53" s="540">
        <f>IF($B53="","",INDEX(E_SourceStreams!$A:$N,BB53,M$34))</f>
        <v>0</v>
      </c>
      <c r="N53" s="558">
        <f>IF($B53="","",INDEX(E_SourceStreams!$A:$N,BC53,N$34))</f>
        <v>0</v>
      </c>
      <c r="O53" s="540" t="str">
        <f>IF($B53="","",INDEX(E_SourceStreams!$A:$N,BD53,O$34))</f>
        <v/>
      </c>
      <c r="P53" s="542">
        <f>IF($B53="","",INDEX(E_SourceStreams!$A:$N,BE53,P$34))</f>
        <v>0</v>
      </c>
      <c r="Q53" s="540">
        <f>IF($B53="","",INDEX(E_SourceStreams!$A:$N,BF53,Q$34))</f>
        <v>0</v>
      </c>
      <c r="R53" s="540">
        <f>IF($B53="","",INDEX(E_SourceStreams!$A:$N,BG53,R$34))</f>
        <v>0</v>
      </c>
      <c r="S53" s="547">
        <f>IF($B53="","",INDEX(E_SourceStreams!$A:$N,BH53,S$34))</f>
        <v>0</v>
      </c>
      <c r="T53" s="540">
        <f>IF($B53="","",INDEX(E_SourceStreams!$A:$N,BI53,T$34))</f>
        <v>0</v>
      </c>
      <c r="U53" s="558">
        <f>IF($B53="","",INDEX(E_SourceStreams!$A:$N,BJ53,U$34))</f>
        <v>0</v>
      </c>
      <c r="V53" s="540" t="str">
        <f>IF($B53="","",INDEX(E_SourceStreams!$A:$N,BK53,V$34))</f>
        <v/>
      </c>
      <c r="W53" s="542">
        <f>IF($B53="","",INDEX(E_SourceStreams!$A:$N,BL53,W$34))</f>
        <v>0</v>
      </c>
      <c r="X53" s="540">
        <f>IF($B53="","",INDEX(E_SourceStreams!$A:$N,BM53,X$34))</f>
        <v>0</v>
      </c>
      <c r="Y53" s="540">
        <f>IF($B53="","",INDEX(E_SourceStreams!$A:$N,BN53,Y$34))</f>
        <v>0</v>
      </c>
      <c r="Z53" s="547">
        <f>IF($B53="","",INDEX(E_SourceStreams!$A:$N,BO53,Z$34))</f>
        <v>0</v>
      </c>
      <c r="AA53" s="540">
        <f>IF($B53="","",INDEX(E_SourceStreams!$A:$N,BP53,AA$34))</f>
        <v>0</v>
      </c>
      <c r="AB53" s="555"/>
      <c r="AC53" s="555"/>
      <c r="AD53" s="555"/>
      <c r="AE53" s="555"/>
      <c r="AF53" s="555"/>
      <c r="AG53" s="555"/>
      <c r="AH53" s="555"/>
      <c r="AI53" s="555"/>
      <c r="AJ53" s="555"/>
      <c r="AK53" s="555"/>
      <c r="AL53" s="555"/>
      <c r="AM53" s="555"/>
      <c r="AS53" s="532">
        <f t="shared" si="36"/>
        <v>332</v>
      </c>
      <c r="AT53" s="532">
        <f t="shared" si="13"/>
        <v>333</v>
      </c>
      <c r="AU53" s="532">
        <f t="shared" si="14"/>
        <v>333</v>
      </c>
      <c r="AV53" s="532">
        <f t="shared" si="15"/>
        <v>338</v>
      </c>
      <c r="AW53" s="532">
        <f t="shared" si="16"/>
        <v>338</v>
      </c>
      <c r="AX53" s="532">
        <f t="shared" si="17"/>
        <v>338</v>
      </c>
      <c r="AY53" s="532">
        <f t="shared" si="18"/>
        <v>338</v>
      </c>
      <c r="AZ53" s="532">
        <f t="shared" si="19"/>
        <v>338</v>
      </c>
      <c r="BA53" s="532">
        <f t="shared" si="20"/>
        <v>338</v>
      </c>
      <c r="BB53" s="532">
        <f t="shared" si="21"/>
        <v>338</v>
      </c>
      <c r="BC53" s="532">
        <f t="shared" si="22"/>
        <v>339</v>
      </c>
      <c r="BD53" s="532">
        <f t="shared" si="23"/>
        <v>339</v>
      </c>
      <c r="BE53" s="532">
        <f t="shared" si="24"/>
        <v>339</v>
      </c>
      <c r="BF53" s="532">
        <f t="shared" si="25"/>
        <v>339</v>
      </c>
      <c r="BG53" s="532">
        <f t="shared" si="26"/>
        <v>339</v>
      </c>
      <c r="BH53" s="532">
        <f t="shared" si="27"/>
        <v>339</v>
      </c>
      <c r="BI53" s="532">
        <f t="shared" si="28"/>
        <v>339</v>
      </c>
      <c r="BJ53" s="532">
        <f t="shared" si="29"/>
        <v>340</v>
      </c>
      <c r="BK53" s="532">
        <f t="shared" si="30"/>
        <v>340</v>
      </c>
      <c r="BL53" s="532">
        <f t="shared" si="31"/>
        <v>340</v>
      </c>
      <c r="BM53" s="532">
        <f t="shared" si="32"/>
        <v>340</v>
      </c>
      <c r="BN53" s="532">
        <f t="shared" si="33"/>
        <v>340</v>
      </c>
      <c r="BO53" s="532">
        <f t="shared" si="34"/>
        <v>340</v>
      </c>
      <c r="BP53" s="532">
        <f t="shared" si="35"/>
        <v>340</v>
      </c>
    </row>
    <row r="54" spans="2:68" x14ac:dyDescent="0.25">
      <c r="B54" s="540">
        <v>18</v>
      </c>
      <c r="C54" s="545">
        <f t="shared" si="11"/>
        <v>0</v>
      </c>
      <c r="D54" s="558">
        <f>IF($B54="","",INDEX(E_SourceStreams!$A:$N,AS54,D$34))</f>
        <v>0</v>
      </c>
      <c r="E54" s="558" t="str">
        <f>IF($B54="","",INDEX(E_SourceStreams!$A:$N,AT54,E$34))</f>
        <v/>
      </c>
      <c r="F54" s="540" t="str">
        <f>IF($B54="","",INDEX(E_SourceStreams!$A:$N,AU54,F$34))</f>
        <v/>
      </c>
      <c r="G54" s="558">
        <f>IF($B54="","",INDEX(E_SourceStreams!$A:$N,AV54,G$34))</f>
        <v>0</v>
      </c>
      <c r="H54" s="540" t="str">
        <f>IF($B54="","",INDEX(E_SourceStreams!$A:$N,AW54,H$34))</f>
        <v/>
      </c>
      <c r="I54" s="558">
        <f>IF($B54="","",INDEX(E_SourceStreams!$A:$N,AX54,I$34))</f>
        <v>0</v>
      </c>
      <c r="J54" s="540">
        <f>IF($B54="","",INDEX(E_SourceStreams!$A:$N,AY54,J$34))</f>
        <v>0</v>
      </c>
      <c r="K54" s="540">
        <f>IF($B54="","",INDEX(E_SourceStreams!$A:$N,AZ54,K$34))</f>
        <v>0</v>
      </c>
      <c r="L54" s="547">
        <f>IF($B54="","",INDEX(E_SourceStreams!$A:$N,BA54,L$34))</f>
        <v>0</v>
      </c>
      <c r="M54" s="540">
        <f>IF($B54="","",INDEX(E_SourceStreams!$A:$N,BB54,M$34))</f>
        <v>0</v>
      </c>
      <c r="N54" s="558">
        <f>IF($B54="","",INDEX(E_SourceStreams!$A:$N,BC54,N$34))</f>
        <v>0</v>
      </c>
      <c r="O54" s="540" t="str">
        <f>IF($B54="","",INDEX(E_SourceStreams!$A:$N,BD54,O$34))</f>
        <v/>
      </c>
      <c r="P54" s="542">
        <f>IF($B54="","",INDEX(E_SourceStreams!$A:$N,BE54,P$34))</f>
        <v>0</v>
      </c>
      <c r="Q54" s="540">
        <f>IF($B54="","",INDEX(E_SourceStreams!$A:$N,BF54,Q$34))</f>
        <v>0</v>
      </c>
      <c r="R54" s="540">
        <f>IF($B54="","",INDEX(E_SourceStreams!$A:$N,BG54,R$34))</f>
        <v>0</v>
      </c>
      <c r="S54" s="547">
        <f>IF($B54="","",INDEX(E_SourceStreams!$A:$N,BH54,S$34))</f>
        <v>0</v>
      </c>
      <c r="T54" s="540">
        <f>IF($B54="","",INDEX(E_SourceStreams!$A:$N,BI54,T$34))</f>
        <v>0</v>
      </c>
      <c r="U54" s="558">
        <f>IF($B54="","",INDEX(E_SourceStreams!$A:$N,BJ54,U$34))</f>
        <v>0</v>
      </c>
      <c r="V54" s="540" t="str">
        <f>IF($B54="","",INDEX(E_SourceStreams!$A:$N,BK54,V$34))</f>
        <v/>
      </c>
      <c r="W54" s="542">
        <f>IF($B54="","",INDEX(E_SourceStreams!$A:$N,BL54,W$34))</f>
        <v>0</v>
      </c>
      <c r="X54" s="540">
        <f>IF($B54="","",INDEX(E_SourceStreams!$A:$N,BM54,X$34))</f>
        <v>0</v>
      </c>
      <c r="Y54" s="540">
        <f>IF($B54="","",INDEX(E_SourceStreams!$A:$N,BN54,Y$34))</f>
        <v>0</v>
      </c>
      <c r="Z54" s="547">
        <f>IF($B54="","",INDEX(E_SourceStreams!$A:$N,BO54,Z$34))</f>
        <v>0</v>
      </c>
      <c r="AA54" s="540">
        <f>IF($B54="","",INDEX(E_SourceStreams!$A:$N,BP54,AA$34))</f>
        <v>0</v>
      </c>
      <c r="AB54" s="555"/>
      <c r="AC54" s="555"/>
      <c r="AD54" s="555"/>
      <c r="AE54" s="555"/>
      <c r="AF54" s="555"/>
      <c r="AG54" s="555"/>
      <c r="AH54" s="555"/>
      <c r="AI54" s="555"/>
      <c r="AJ54" s="555"/>
      <c r="AK54" s="555"/>
      <c r="AL54" s="555"/>
      <c r="AM54" s="555"/>
      <c r="AS54" s="532">
        <f t="shared" si="36"/>
        <v>351</v>
      </c>
      <c r="AT54" s="532">
        <f t="shared" si="13"/>
        <v>352</v>
      </c>
      <c r="AU54" s="532">
        <f t="shared" si="14"/>
        <v>352</v>
      </c>
      <c r="AV54" s="532">
        <f t="shared" si="15"/>
        <v>357</v>
      </c>
      <c r="AW54" s="532">
        <f t="shared" si="16"/>
        <v>357</v>
      </c>
      <c r="AX54" s="532">
        <f t="shared" si="17"/>
        <v>357</v>
      </c>
      <c r="AY54" s="532">
        <f t="shared" si="18"/>
        <v>357</v>
      </c>
      <c r="AZ54" s="532">
        <f t="shared" si="19"/>
        <v>357</v>
      </c>
      <c r="BA54" s="532">
        <f t="shared" si="20"/>
        <v>357</v>
      </c>
      <c r="BB54" s="532">
        <f t="shared" si="21"/>
        <v>357</v>
      </c>
      <c r="BC54" s="532">
        <f t="shared" si="22"/>
        <v>358</v>
      </c>
      <c r="BD54" s="532">
        <f t="shared" si="23"/>
        <v>358</v>
      </c>
      <c r="BE54" s="532">
        <f t="shared" si="24"/>
        <v>358</v>
      </c>
      <c r="BF54" s="532">
        <f t="shared" si="25"/>
        <v>358</v>
      </c>
      <c r="BG54" s="532">
        <f t="shared" si="26"/>
        <v>358</v>
      </c>
      <c r="BH54" s="532">
        <f t="shared" si="27"/>
        <v>358</v>
      </c>
      <c r="BI54" s="532">
        <f t="shared" si="28"/>
        <v>358</v>
      </c>
      <c r="BJ54" s="532">
        <f t="shared" si="29"/>
        <v>359</v>
      </c>
      <c r="BK54" s="532">
        <f t="shared" si="30"/>
        <v>359</v>
      </c>
      <c r="BL54" s="532">
        <f t="shared" si="31"/>
        <v>359</v>
      </c>
      <c r="BM54" s="532">
        <f t="shared" si="32"/>
        <v>359</v>
      </c>
      <c r="BN54" s="532">
        <f t="shared" si="33"/>
        <v>359</v>
      </c>
      <c r="BO54" s="532">
        <f t="shared" si="34"/>
        <v>359</v>
      </c>
      <c r="BP54" s="532">
        <f t="shared" si="35"/>
        <v>359</v>
      </c>
    </row>
    <row r="55" spans="2:68" x14ac:dyDescent="0.25">
      <c r="B55" s="540">
        <v>19</v>
      </c>
      <c r="C55" s="545">
        <f t="shared" si="11"/>
        <v>0</v>
      </c>
      <c r="D55" s="558">
        <f>IF($B55="","",INDEX(E_SourceStreams!$A:$N,AS55,D$34))</f>
        <v>0</v>
      </c>
      <c r="E55" s="558" t="str">
        <f>IF($B55="","",INDEX(E_SourceStreams!$A:$N,AT55,E$34))</f>
        <v/>
      </c>
      <c r="F55" s="540" t="str">
        <f>IF($B55="","",INDEX(E_SourceStreams!$A:$N,AU55,F$34))</f>
        <v/>
      </c>
      <c r="G55" s="558">
        <f>IF($B55="","",INDEX(E_SourceStreams!$A:$N,AV55,G$34))</f>
        <v>0</v>
      </c>
      <c r="H55" s="540" t="str">
        <f>IF($B55="","",INDEX(E_SourceStreams!$A:$N,AW55,H$34))</f>
        <v/>
      </c>
      <c r="I55" s="558">
        <f>IF($B55="","",INDEX(E_SourceStreams!$A:$N,AX55,I$34))</f>
        <v>0</v>
      </c>
      <c r="J55" s="540">
        <f>IF($B55="","",INDEX(E_SourceStreams!$A:$N,AY55,J$34))</f>
        <v>0</v>
      </c>
      <c r="K55" s="540">
        <f>IF($B55="","",INDEX(E_SourceStreams!$A:$N,AZ55,K$34))</f>
        <v>0</v>
      </c>
      <c r="L55" s="547">
        <f>IF($B55="","",INDEX(E_SourceStreams!$A:$N,BA55,L$34))</f>
        <v>0</v>
      </c>
      <c r="M55" s="540">
        <f>IF($B55="","",INDEX(E_SourceStreams!$A:$N,BB55,M$34))</f>
        <v>0</v>
      </c>
      <c r="N55" s="558">
        <f>IF($B55="","",INDEX(E_SourceStreams!$A:$N,BC55,N$34))</f>
        <v>0</v>
      </c>
      <c r="O55" s="540" t="str">
        <f>IF($B55="","",INDEX(E_SourceStreams!$A:$N,BD55,O$34))</f>
        <v/>
      </c>
      <c r="P55" s="542">
        <f>IF($B55="","",INDEX(E_SourceStreams!$A:$N,BE55,P$34))</f>
        <v>0</v>
      </c>
      <c r="Q55" s="540">
        <f>IF($B55="","",INDEX(E_SourceStreams!$A:$N,BF55,Q$34))</f>
        <v>0</v>
      </c>
      <c r="R55" s="540">
        <f>IF($B55="","",INDEX(E_SourceStreams!$A:$N,BG55,R$34))</f>
        <v>0</v>
      </c>
      <c r="S55" s="547">
        <f>IF($B55="","",INDEX(E_SourceStreams!$A:$N,BH55,S$34))</f>
        <v>0</v>
      </c>
      <c r="T55" s="540">
        <f>IF($B55="","",INDEX(E_SourceStreams!$A:$N,BI55,T$34))</f>
        <v>0</v>
      </c>
      <c r="U55" s="558">
        <f>IF($B55="","",INDEX(E_SourceStreams!$A:$N,BJ55,U$34))</f>
        <v>0</v>
      </c>
      <c r="V55" s="540" t="str">
        <f>IF($B55="","",INDEX(E_SourceStreams!$A:$N,BK55,V$34))</f>
        <v/>
      </c>
      <c r="W55" s="542">
        <f>IF($B55="","",INDEX(E_SourceStreams!$A:$N,BL55,W$34))</f>
        <v>0</v>
      </c>
      <c r="X55" s="540">
        <f>IF($B55="","",INDEX(E_SourceStreams!$A:$N,BM55,X$34))</f>
        <v>0</v>
      </c>
      <c r="Y55" s="540">
        <f>IF($B55="","",INDEX(E_SourceStreams!$A:$N,BN55,Y$34))</f>
        <v>0</v>
      </c>
      <c r="Z55" s="547">
        <f>IF($B55="","",INDEX(E_SourceStreams!$A:$N,BO55,Z$34))</f>
        <v>0</v>
      </c>
      <c r="AA55" s="540">
        <f>IF($B55="","",INDEX(E_SourceStreams!$A:$N,BP55,AA$34))</f>
        <v>0</v>
      </c>
      <c r="AB55" s="555"/>
      <c r="AC55" s="555"/>
      <c r="AD55" s="555"/>
      <c r="AE55" s="555"/>
      <c r="AF55" s="555"/>
      <c r="AG55" s="555"/>
      <c r="AH55" s="555"/>
      <c r="AI55" s="555"/>
      <c r="AJ55" s="555"/>
      <c r="AK55" s="555"/>
      <c r="AL55" s="555"/>
      <c r="AM55" s="555"/>
      <c r="AS55" s="532">
        <f t="shared" si="36"/>
        <v>370</v>
      </c>
      <c r="AT55" s="532">
        <f t="shared" si="13"/>
        <v>371</v>
      </c>
      <c r="AU55" s="532">
        <f t="shared" si="14"/>
        <v>371</v>
      </c>
      <c r="AV55" s="532">
        <f t="shared" si="15"/>
        <v>376</v>
      </c>
      <c r="AW55" s="532">
        <f t="shared" si="16"/>
        <v>376</v>
      </c>
      <c r="AX55" s="532">
        <f t="shared" si="17"/>
        <v>376</v>
      </c>
      <c r="AY55" s="532">
        <f t="shared" si="18"/>
        <v>376</v>
      </c>
      <c r="AZ55" s="532">
        <f t="shared" si="19"/>
        <v>376</v>
      </c>
      <c r="BA55" s="532">
        <f t="shared" si="20"/>
        <v>376</v>
      </c>
      <c r="BB55" s="532">
        <f t="shared" si="21"/>
        <v>376</v>
      </c>
      <c r="BC55" s="532">
        <f t="shared" si="22"/>
        <v>377</v>
      </c>
      <c r="BD55" s="532">
        <f t="shared" si="23"/>
        <v>377</v>
      </c>
      <c r="BE55" s="532">
        <f t="shared" si="24"/>
        <v>377</v>
      </c>
      <c r="BF55" s="532">
        <f t="shared" si="25"/>
        <v>377</v>
      </c>
      <c r="BG55" s="532">
        <f t="shared" si="26"/>
        <v>377</v>
      </c>
      <c r="BH55" s="532">
        <f t="shared" si="27"/>
        <v>377</v>
      </c>
      <c r="BI55" s="532">
        <f t="shared" si="28"/>
        <v>377</v>
      </c>
      <c r="BJ55" s="532">
        <f t="shared" si="29"/>
        <v>378</v>
      </c>
      <c r="BK55" s="532">
        <f t="shared" si="30"/>
        <v>378</v>
      </c>
      <c r="BL55" s="532">
        <f t="shared" si="31"/>
        <v>378</v>
      </c>
      <c r="BM55" s="532">
        <f t="shared" si="32"/>
        <v>378</v>
      </c>
      <c r="BN55" s="532">
        <f t="shared" si="33"/>
        <v>378</v>
      </c>
      <c r="BO55" s="532">
        <f t="shared" si="34"/>
        <v>378</v>
      </c>
      <c r="BP55" s="532">
        <f t="shared" si="35"/>
        <v>378</v>
      </c>
    </row>
    <row r="56" spans="2:68" x14ac:dyDescent="0.25">
      <c r="B56" s="540">
        <v>20</v>
      </c>
      <c r="C56" s="545">
        <f t="shared" si="11"/>
        <v>0</v>
      </c>
      <c r="D56" s="558">
        <f>IF($B56="","",INDEX(E_SourceStreams!$A:$N,AS56,D$34))</f>
        <v>0</v>
      </c>
      <c r="E56" s="558" t="str">
        <f>IF($B56="","",INDEX(E_SourceStreams!$A:$N,AT56,E$34))</f>
        <v/>
      </c>
      <c r="F56" s="540" t="str">
        <f>IF($B56="","",INDEX(E_SourceStreams!$A:$N,AU56,F$34))</f>
        <v/>
      </c>
      <c r="G56" s="558">
        <f>IF($B56="","",INDEX(E_SourceStreams!$A:$N,AV56,G$34))</f>
        <v>0</v>
      </c>
      <c r="H56" s="540" t="str">
        <f>IF($B56="","",INDEX(E_SourceStreams!$A:$N,AW56,H$34))</f>
        <v/>
      </c>
      <c r="I56" s="558">
        <f>IF($B56="","",INDEX(E_SourceStreams!$A:$N,AX56,I$34))</f>
        <v>0</v>
      </c>
      <c r="J56" s="540">
        <f>IF($B56="","",INDEX(E_SourceStreams!$A:$N,AY56,J$34))</f>
        <v>0</v>
      </c>
      <c r="K56" s="540">
        <f>IF($B56="","",INDEX(E_SourceStreams!$A:$N,AZ56,K$34))</f>
        <v>0</v>
      </c>
      <c r="L56" s="547">
        <f>IF($B56="","",INDEX(E_SourceStreams!$A:$N,BA56,L$34))</f>
        <v>0</v>
      </c>
      <c r="M56" s="540">
        <f>IF($B56="","",INDEX(E_SourceStreams!$A:$N,BB56,M$34))</f>
        <v>0</v>
      </c>
      <c r="N56" s="558">
        <f>IF($B56="","",INDEX(E_SourceStreams!$A:$N,BC56,N$34))</f>
        <v>0</v>
      </c>
      <c r="O56" s="540" t="str">
        <f>IF($B56="","",INDEX(E_SourceStreams!$A:$N,BD56,O$34))</f>
        <v/>
      </c>
      <c r="P56" s="542">
        <f>IF($B56="","",INDEX(E_SourceStreams!$A:$N,BE56,P$34))</f>
        <v>0</v>
      </c>
      <c r="Q56" s="540">
        <f>IF($B56="","",INDEX(E_SourceStreams!$A:$N,BF56,Q$34))</f>
        <v>0</v>
      </c>
      <c r="R56" s="540">
        <f>IF($B56="","",INDEX(E_SourceStreams!$A:$N,BG56,R$34))</f>
        <v>0</v>
      </c>
      <c r="S56" s="547">
        <f>IF($B56="","",INDEX(E_SourceStreams!$A:$N,BH56,S$34))</f>
        <v>0</v>
      </c>
      <c r="T56" s="540">
        <f>IF($B56="","",INDEX(E_SourceStreams!$A:$N,BI56,T$34))</f>
        <v>0</v>
      </c>
      <c r="U56" s="558">
        <f>IF($B56="","",INDEX(E_SourceStreams!$A:$N,BJ56,U$34))</f>
        <v>0</v>
      </c>
      <c r="V56" s="540" t="str">
        <f>IF($B56="","",INDEX(E_SourceStreams!$A:$N,BK56,V$34))</f>
        <v/>
      </c>
      <c r="W56" s="542">
        <f>IF($B56="","",INDEX(E_SourceStreams!$A:$N,BL56,W$34))</f>
        <v>0</v>
      </c>
      <c r="X56" s="540">
        <f>IF($B56="","",INDEX(E_SourceStreams!$A:$N,BM56,X$34))</f>
        <v>0</v>
      </c>
      <c r="Y56" s="540">
        <f>IF($B56="","",INDEX(E_SourceStreams!$A:$N,BN56,Y$34))</f>
        <v>0</v>
      </c>
      <c r="Z56" s="547">
        <f>IF($B56="","",INDEX(E_SourceStreams!$A:$N,BO56,Z$34))</f>
        <v>0</v>
      </c>
      <c r="AA56" s="540">
        <f>IF($B56="","",INDEX(E_SourceStreams!$A:$N,BP56,AA$34))</f>
        <v>0</v>
      </c>
      <c r="AB56" s="555"/>
      <c r="AC56" s="555"/>
      <c r="AD56" s="555"/>
      <c r="AE56" s="555"/>
      <c r="AF56" s="555"/>
      <c r="AG56" s="555"/>
      <c r="AH56" s="555"/>
      <c r="AI56" s="555"/>
      <c r="AJ56" s="555"/>
      <c r="AK56" s="555"/>
      <c r="AL56" s="555"/>
      <c r="AM56" s="555"/>
      <c r="AS56" s="532">
        <f t="shared" si="36"/>
        <v>389</v>
      </c>
      <c r="AT56" s="532">
        <f t="shared" si="13"/>
        <v>390</v>
      </c>
      <c r="AU56" s="532">
        <f t="shared" si="14"/>
        <v>390</v>
      </c>
      <c r="AV56" s="532">
        <f t="shared" si="15"/>
        <v>395</v>
      </c>
      <c r="AW56" s="532">
        <f t="shared" si="16"/>
        <v>395</v>
      </c>
      <c r="AX56" s="532">
        <f t="shared" si="17"/>
        <v>395</v>
      </c>
      <c r="AY56" s="532">
        <f t="shared" si="18"/>
        <v>395</v>
      </c>
      <c r="AZ56" s="532">
        <f t="shared" si="19"/>
        <v>395</v>
      </c>
      <c r="BA56" s="532">
        <f t="shared" si="20"/>
        <v>395</v>
      </c>
      <c r="BB56" s="532">
        <f t="shared" si="21"/>
        <v>395</v>
      </c>
      <c r="BC56" s="532">
        <f t="shared" si="22"/>
        <v>396</v>
      </c>
      <c r="BD56" s="532">
        <f t="shared" si="23"/>
        <v>396</v>
      </c>
      <c r="BE56" s="532">
        <f t="shared" si="24"/>
        <v>396</v>
      </c>
      <c r="BF56" s="532">
        <f t="shared" si="25"/>
        <v>396</v>
      </c>
      <c r="BG56" s="532">
        <f t="shared" si="26"/>
        <v>396</v>
      </c>
      <c r="BH56" s="532">
        <f t="shared" si="27"/>
        <v>396</v>
      </c>
      <c r="BI56" s="532">
        <f t="shared" si="28"/>
        <v>396</v>
      </c>
      <c r="BJ56" s="532">
        <f t="shared" si="29"/>
        <v>397</v>
      </c>
      <c r="BK56" s="532">
        <f t="shared" si="30"/>
        <v>397</v>
      </c>
      <c r="BL56" s="532">
        <f t="shared" si="31"/>
        <v>397</v>
      </c>
      <c r="BM56" s="532">
        <f t="shared" si="32"/>
        <v>397</v>
      </c>
      <c r="BN56" s="532">
        <f t="shared" si="33"/>
        <v>397</v>
      </c>
      <c r="BO56" s="532">
        <f t="shared" si="34"/>
        <v>397</v>
      </c>
      <c r="BP56" s="532">
        <f t="shared" si="35"/>
        <v>397</v>
      </c>
    </row>
    <row r="57" spans="2:68" x14ac:dyDescent="0.25">
      <c r="B57" s="540">
        <v>21</v>
      </c>
      <c r="C57" s="545">
        <f t="shared" si="11"/>
        <v>0</v>
      </c>
      <c r="D57" s="558">
        <f>IF($B57="","",INDEX(E_SourceStreams!$A:$N,AS57,D$34))</f>
        <v>0</v>
      </c>
      <c r="E57" s="558" t="str">
        <f>IF($B57="","",INDEX(E_SourceStreams!$A:$N,AT57,E$34))</f>
        <v/>
      </c>
      <c r="F57" s="540" t="str">
        <f>IF($B57="","",INDEX(E_SourceStreams!$A:$N,AU57,F$34))</f>
        <v/>
      </c>
      <c r="G57" s="558">
        <f>IF($B57="","",INDEX(E_SourceStreams!$A:$N,AV57,G$34))</f>
        <v>0</v>
      </c>
      <c r="H57" s="540" t="str">
        <f>IF($B57="","",INDEX(E_SourceStreams!$A:$N,AW57,H$34))</f>
        <v/>
      </c>
      <c r="I57" s="558">
        <f>IF($B57="","",INDEX(E_SourceStreams!$A:$N,AX57,I$34))</f>
        <v>0</v>
      </c>
      <c r="J57" s="540">
        <f>IF($B57="","",INDEX(E_SourceStreams!$A:$N,AY57,J$34))</f>
        <v>0</v>
      </c>
      <c r="K57" s="540">
        <f>IF($B57="","",INDEX(E_SourceStreams!$A:$N,AZ57,K$34))</f>
        <v>0</v>
      </c>
      <c r="L57" s="547">
        <f>IF($B57="","",INDEX(E_SourceStreams!$A:$N,BA57,L$34))</f>
        <v>0</v>
      </c>
      <c r="M57" s="540">
        <f>IF($B57="","",INDEX(E_SourceStreams!$A:$N,BB57,M$34))</f>
        <v>0</v>
      </c>
      <c r="N57" s="558">
        <f>IF($B57="","",INDEX(E_SourceStreams!$A:$N,BC57,N$34))</f>
        <v>0</v>
      </c>
      <c r="O57" s="540" t="str">
        <f>IF($B57="","",INDEX(E_SourceStreams!$A:$N,BD57,O$34))</f>
        <v/>
      </c>
      <c r="P57" s="542">
        <f>IF($B57="","",INDEX(E_SourceStreams!$A:$N,BE57,P$34))</f>
        <v>0</v>
      </c>
      <c r="Q57" s="540">
        <f>IF($B57="","",INDEX(E_SourceStreams!$A:$N,BF57,Q$34))</f>
        <v>0</v>
      </c>
      <c r="R57" s="540">
        <f>IF($B57="","",INDEX(E_SourceStreams!$A:$N,BG57,R$34))</f>
        <v>0</v>
      </c>
      <c r="S57" s="547">
        <f>IF($B57="","",INDEX(E_SourceStreams!$A:$N,BH57,S$34))</f>
        <v>0</v>
      </c>
      <c r="T57" s="540">
        <f>IF($B57="","",INDEX(E_SourceStreams!$A:$N,BI57,T$34))</f>
        <v>0</v>
      </c>
      <c r="U57" s="558">
        <f>IF($B57="","",INDEX(E_SourceStreams!$A:$N,BJ57,U$34))</f>
        <v>0</v>
      </c>
      <c r="V57" s="540" t="str">
        <f>IF($B57="","",INDEX(E_SourceStreams!$A:$N,BK57,V$34))</f>
        <v/>
      </c>
      <c r="W57" s="542">
        <f>IF($B57="","",INDEX(E_SourceStreams!$A:$N,BL57,W$34))</f>
        <v>0</v>
      </c>
      <c r="X57" s="540">
        <f>IF($B57="","",INDEX(E_SourceStreams!$A:$N,BM57,X$34))</f>
        <v>0</v>
      </c>
      <c r="Y57" s="540">
        <f>IF($B57="","",INDEX(E_SourceStreams!$A:$N,BN57,Y$34))</f>
        <v>0</v>
      </c>
      <c r="Z57" s="547">
        <f>IF($B57="","",INDEX(E_SourceStreams!$A:$N,BO57,Z$34))</f>
        <v>0</v>
      </c>
      <c r="AA57" s="540">
        <f>IF($B57="","",INDEX(E_SourceStreams!$A:$N,BP57,AA$34))</f>
        <v>0</v>
      </c>
      <c r="AB57" s="555"/>
      <c r="AC57" s="555"/>
      <c r="AD57" s="555"/>
      <c r="AE57" s="555"/>
      <c r="AF57" s="555"/>
      <c r="AG57" s="555"/>
      <c r="AH57" s="555"/>
      <c r="AI57" s="555"/>
      <c r="AJ57" s="555"/>
      <c r="AK57" s="555"/>
      <c r="AL57" s="555"/>
      <c r="AM57" s="555"/>
      <c r="AS57" s="532">
        <f t="shared" si="36"/>
        <v>408</v>
      </c>
      <c r="AT57" s="532">
        <f t="shared" si="13"/>
        <v>409</v>
      </c>
      <c r="AU57" s="532">
        <f t="shared" si="14"/>
        <v>409</v>
      </c>
      <c r="AV57" s="532">
        <f t="shared" si="15"/>
        <v>414</v>
      </c>
      <c r="AW57" s="532">
        <f t="shared" si="16"/>
        <v>414</v>
      </c>
      <c r="AX57" s="532">
        <f t="shared" si="17"/>
        <v>414</v>
      </c>
      <c r="AY57" s="532">
        <f t="shared" si="18"/>
        <v>414</v>
      </c>
      <c r="AZ57" s="532">
        <f t="shared" si="19"/>
        <v>414</v>
      </c>
      <c r="BA57" s="532">
        <f t="shared" si="20"/>
        <v>414</v>
      </c>
      <c r="BB57" s="532">
        <f t="shared" si="21"/>
        <v>414</v>
      </c>
      <c r="BC57" s="532">
        <f t="shared" si="22"/>
        <v>415</v>
      </c>
      <c r="BD57" s="532">
        <f t="shared" si="23"/>
        <v>415</v>
      </c>
      <c r="BE57" s="532">
        <f t="shared" si="24"/>
        <v>415</v>
      </c>
      <c r="BF57" s="532">
        <f t="shared" si="25"/>
        <v>415</v>
      </c>
      <c r="BG57" s="532">
        <f t="shared" si="26"/>
        <v>415</v>
      </c>
      <c r="BH57" s="532">
        <f t="shared" si="27"/>
        <v>415</v>
      </c>
      <c r="BI57" s="532">
        <f t="shared" si="28"/>
        <v>415</v>
      </c>
      <c r="BJ57" s="532">
        <f t="shared" si="29"/>
        <v>416</v>
      </c>
      <c r="BK57" s="532">
        <f t="shared" si="30"/>
        <v>416</v>
      </c>
      <c r="BL57" s="532">
        <f t="shared" si="31"/>
        <v>416</v>
      </c>
      <c r="BM57" s="532">
        <f t="shared" si="32"/>
        <v>416</v>
      </c>
      <c r="BN57" s="532">
        <f t="shared" si="33"/>
        <v>416</v>
      </c>
      <c r="BO57" s="532">
        <f t="shared" si="34"/>
        <v>416</v>
      </c>
      <c r="BP57" s="532">
        <f t="shared" si="35"/>
        <v>416</v>
      </c>
    </row>
    <row r="58" spans="2:68" x14ac:dyDescent="0.25">
      <c r="B58" s="540">
        <v>22</v>
      </c>
      <c r="C58" s="545">
        <f t="shared" si="11"/>
        <v>0</v>
      </c>
      <c r="D58" s="558">
        <f>IF($B58="","",INDEX(E_SourceStreams!$A:$N,AS58,D$34))</f>
        <v>0</v>
      </c>
      <c r="E58" s="558" t="str">
        <f>IF($B58="","",INDEX(E_SourceStreams!$A:$N,AT58,E$34))</f>
        <v/>
      </c>
      <c r="F58" s="540" t="str">
        <f>IF($B58="","",INDEX(E_SourceStreams!$A:$N,AU58,F$34))</f>
        <v/>
      </c>
      <c r="G58" s="558">
        <f>IF($B58="","",INDEX(E_SourceStreams!$A:$N,AV58,G$34))</f>
        <v>0</v>
      </c>
      <c r="H58" s="540" t="str">
        <f>IF($B58="","",INDEX(E_SourceStreams!$A:$N,AW58,H$34))</f>
        <v/>
      </c>
      <c r="I58" s="558">
        <f>IF($B58="","",INDEX(E_SourceStreams!$A:$N,AX58,I$34))</f>
        <v>0</v>
      </c>
      <c r="J58" s="540">
        <f>IF($B58="","",INDEX(E_SourceStreams!$A:$N,AY58,J$34))</f>
        <v>0</v>
      </c>
      <c r="K58" s="540">
        <f>IF($B58="","",INDEX(E_SourceStreams!$A:$N,AZ58,K$34))</f>
        <v>0</v>
      </c>
      <c r="L58" s="547">
        <f>IF($B58="","",INDEX(E_SourceStreams!$A:$N,BA58,L$34))</f>
        <v>0</v>
      </c>
      <c r="M58" s="540">
        <f>IF($B58="","",INDEX(E_SourceStreams!$A:$N,BB58,M$34))</f>
        <v>0</v>
      </c>
      <c r="N58" s="558">
        <f>IF($B58="","",INDEX(E_SourceStreams!$A:$N,BC58,N$34))</f>
        <v>0</v>
      </c>
      <c r="O58" s="540" t="str">
        <f>IF($B58="","",INDEX(E_SourceStreams!$A:$N,BD58,O$34))</f>
        <v/>
      </c>
      <c r="P58" s="542">
        <f>IF($B58="","",INDEX(E_SourceStreams!$A:$N,BE58,P$34))</f>
        <v>0</v>
      </c>
      <c r="Q58" s="540">
        <f>IF($B58="","",INDEX(E_SourceStreams!$A:$N,BF58,Q$34))</f>
        <v>0</v>
      </c>
      <c r="R58" s="540">
        <f>IF($B58="","",INDEX(E_SourceStreams!$A:$N,BG58,R$34))</f>
        <v>0</v>
      </c>
      <c r="S58" s="547">
        <f>IF($B58="","",INDEX(E_SourceStreams!$A:$N,BH58,S$34))</f>
        <v>0</v>
      </c>
      <c r="T58" s="540">
        <f>IF($B58="","",INDEX(E_SourceStreams!$A:$N,BI58,T$34))</f>
        <v>0</v>
      </c>
      <c r="U58" s="558">
        <f>IF($B58="","",INDEX(E_SourceStreams!$A:$N,BJ58,U$34))</f>
        <v>0</v>
      </c>
      <c r="V58" s="540" t="str">
        <f>IF($B58="","",INDEX(E_SourceStreams!$A:$N,BK58,V$34))</f>
        <v/>
      </c>
      <c r="W58" s="542">
        <f>IF($B58="","",INDEX(E_SourceStreams!$A:$N,BL58,W$34))</f>
        <v>0</v>
      </c>
      <c r="X58" s="540">
        <f>IF($B58="","",INDEX(E_SourceStreams!$A:$N,BM58,X$34))</f>
        <v>0</v>
      </c>
      <c r="Y58" s="540">
        <f>IF($B58="","",INDEX(E_SourceStreams!$A:$N,BN58,Y$34))</f>
        <v>0</v>
      </c>
      <c r="Z58" s="547">
        <f>IF($B58="","",INDEX(E_SourceStreams!$A:$N,BO58,Z$34))</f>
        <v>0</v>
      </c>
      <c r="AA58" s="540">
        <f>IF($B58="","",INDEX(E_SourceStreams!$A:$N,BP58,AA$34))</f>
        <v>0</v>
      </c>
      <c r="AB58" s="555"/>
      <c r="AC58" s="555"/>
      <c r="AD58" s="555"/>
      <c r="AE58" s="555"/>
      <c r="AF58" s="555"/>
      <c r="AG58" s="555"/>
      <c r="AH58" s="555"/>
      <c r="AI58" s="555"/>
      <c r="AJ58" s="555"/>
      <c r="AK58" s="555"/>
      <c r="AL58" s="555"/>
      <c r="AM58" s="555"/>
      <c r="AS58" s="532">
        <f t="shared" si="36"/>
        <v>427</v>
      </c>
      <c r="AT58" s="532">
        <f t="shared" si="13"/>
        <v>428</v>
      </c>
      <c r="AU58" s="532">
        <f t="shared" si="14"/>
        <v>428</v>
      </c>
      <c r="AV58" s="532">
        <f t="shared" si="15"/>
        <v>433</v>
      </c>
      <c r="AW58" s="532">
        <f t="shared" si="16"/>
        <v>433</v>
      </c>
      <c r="AX58" s="532">
        <f t="shared" si="17"/>
        <v>433</v>
      </c>
      <c r="AY58" s="532">
        <f t="shared" si="18"/>
        <v>433</v>
      </c>
      <c r="AZ58" s="532">
        <f t="shared" si="19"/>
        <v>433</v>
      </c>
      <c r="BA58" s="532">
        <f t="shared" si="20"/>
        <v>433</v>
      </c>
      <c r="BB58" s="532">
        <f t="shared" si="21"/>
        <v>433</v>
      </c>
      <c r="BC58" s="532">
        <f t="shared" si="22"/>
        <v>434</v>
      </c>
      <c r="BD58" s="532">
        <f t="shared" si="23"/>
        <v>434</v>
      </c>
      <c r="BE58" s="532">
        <f t="shared" si="24"/>
        <v>434</v>
      </c>
      <c r="BF58" s="532">
        <f t="shared" si="25"/>
        <v>434</v>
      </c>
      <c r="BG58" s="532">
        <f t="shared" si="26"/>
        <v>434</v>
      </c>
      <c r="BH58" s="532">
        <f t="shared" si="27"/>
        <v>434</v>
      </c>
      <c r="BI58" s="532">
        <f t="shared" si="28"/>
        <v>434</v>
      </c>
      <c r="BJ58" s="532">
        <f t="shared" si="29"/>
        <v>435</v>
      </c>
      <c r="BK58" s="532">
        <f t="shared" si="30"/>
        <v>435</v>
      </c>
      <c r="BL58" s="532">
        <f t="shared" si="31"/>
        <v>435</v>
      </c>
      <c r="BM58" s="532">
        <f t="shared" si="32"/>
        <v>435</v>
      </c>
      <c r="BN58" s="532">
        <f t="shared" si="33"/>
        <v>435</v>
      </c>
      <c r="BO58" s="532">
        <f t="shared" si="34"/>
        <v>435</v>
      </c>
      <c r="BP58" s="532">
        <f t="shared" si="35"/>
        <v>435</v>
      </c>
    </row>
    <row r="59" spans="2:68" x14ac:dyDescent="0.25">
      <c r="B59" s="540">
        <v>23</v>
      </c>
      <c r="C59" s="545">
        <f t="shared" si="11"/>
        <v>0</v>
      </c>
      <c r="D59" s="558">
        <f>IF($B59="","",INDEX(E_SourceStreams!$A:$N,AS59,D$34))</f>
        <v>0</v>
      </c>
      <c r="E59" s="558" t="str">
        <f>IF($B59="","",INDEX(E_SourceStreams!$A:$N,AT59,E$34))</f>
        <v/>
      </c>
      <c r="F59" s="540" t="str">
        <f>IF($B59="","",INDEX(E_SourceStreams!$A:$N,AU59,F$34))</f>
        <v/>
      </c>
      <c r="G59" s="558">
        <f>IF($B59="","",INDEX(E_SourceStreams!$A:$N,AV59,G$34))</f>
        <v>0</v>
      </c>
      <c r="H59" s="540" t="str">
        <f>IF($B59="","",INDEX(E_SourceStreams!$A:$N,AW59,H$34))</f>
        <v/>
      </c>
      <c r="I59" s="558">
        <f>IF($B59="","",INDEX(E_SourceStreams!$A:$N,AX59,I$34))</f>
        <v>0</v>
      </c>
      <c r="J59" s="540">
        <f>IF($B59="","",INDEX(E_SourceStreams!$A:$N,AY59,J$34))</f>
        <v>0</v>
      </c>
      <c r="K59" s="540">
        <f>IF($B59="","",INDEX(E_SourceStreams!$A:$N,AZ59,K$34))</f>
        <v>0</v>
      </c>
      <c r="L59" s="547">
        <f>IF($B59="","",INDEX(E_SourceStreams!$A:$N,BA59,L$34))</f>
        <v>0</v>
      </c>
      <c r="M59" s="540">
        <f>IF($B59="","",INDEX(E_SourceStreams!$A:$N,BB59,M$34))</f>
        <v>0</v>
      </c>
      <c r="N59" s="558">
        <f>IF($B59="","",INDEX(E_SourceStreams!$A:$N,BC59,N$34))</f>
        <v>0</v>
      </c>
      <c r="O59" s="540" t="str">
        <f>IF($B59="","",INDEX(E_SourceStreams!$A:$N,BD59,O$34))</f>
        <v/>
      </c>
      <c r="P59" s="542">
        <f>IF($B59="","",INDEX(E_SourceStreams!$A:$N,BE59,P$34))</f>
        <v>0</v>
      </c>
      <c r="Q59" s="540">
        <f>IF($B59="","",INDEX(E_SourceStreams!$A:$N,BF59,Q$34))</f>
        <v>0</v>
      </c>
      <c r="R59" s="540">
        <f>IF($B59="","",INDEX(E_SourceStreams!$A:$N,BG59,R$34))</f>
        <v>0</v>
      </c>
      <c r="S59" s="547">
        <f>IF($B59="","",INDEX(E_SourceStreams!$A:$N,BH59,S$34))</f>
        <v>0</v>
      </c>
      <c r="T59" s="540">
        <f>IF($B59="","",INDEX(E_SourceStreams!$A:$N,BI59,T$34))</f>
        <v>0</v>
      </c>
      <c r="U59" s="558">
        <f>IF($B59="","",INDEX(E_SourceStreams!$A:$N,BJ59,U$34))</f>
        <v>0</v>
      </c>
      <c r="V59" s="540" t="str">
        <f>IF($B59="","",INDEX(E_SourceStreams!$A:$N,BK59,V$34))</f>
        <v/>
      </c>
      <c r="W59" s="542">
        <f>IF($B59="","",INDEX(E_SourceStreams!$A:$N,BL59,W$34))</f>
        <v>0</v>
      </c>
      <c r="X59" s="540">
        <f>IF($B59="","",INDEX(E_SourceStreams!$A:$N,BM59,X$34))</f>
        <v>0</v>
      </c>
      <c r="Y59" s="540">
        <f>IF($B59="","",INDEX(E_SourceStreams!$A:$N,BN59,Y$34))</f>
        <v>0</v>
      </c>
      <c r="Z59" s="547">
        <f>IF($B59="","",INDEX(E_SourceStreams!$A:$N,BO59,Z$34))</f>
        <v>0</v>
      </c>
      <c r="AA59" s="540">
        <f>IF($B59="","",INDEX(E_SourceStreams!$A:$N,BP59,AA$34))</f>
        <v>0</v>
      </c>
      <c r="AB59" s="555"/>
      <c r="AC59" s="555"/>
      <c r="AD59" s="555"/>
      <c r="AE59" s="555"/>
      <c r="AF59" s="555"/>
      <c r="AG59" s="555"/>
      <c r="AH59" s="555"/>
      <c r="AI59" s="555"/>
      <c r="AJ59" s="555"/>
      <c r="AK59" s="555"/>
      <c r="AL59" s="555"/>
      <c r="AM59" s="555"/>
      <c r="AS59" s="532">
        <f t="shared" si="36"/>
        <v>446</v>
      </c>
      <c r="AT59" s="532">
        <f t="shared" si="13"/>
        <v>447</v>
      </c>
      <c r="AU59" s="532">
        <f t="shared" si="14"/>
        <v>447</v>
      </c>
      <c r="AV59" s="532">
        <f t="shared" si="15"/>
        <v>452</v>
      </c>
      <c r="AW59" s="532">
        <f t="shared" si="16"/>
        <v>452</v>
      </c>
      <c r="AX59" s="532">
        <f t="shared" si="17"/>
        <v>452</v>
      </c>
      <c r="AY59" s="532">
        <f t="shared" si="18"/>
        <v>452</v>
      </c>
      <c r="AZ59" s="532">
        <f t="shared" si="19"/>
        <v>452</v>
      </c>
      <c r="BA59" s="532">
        <f t="shared" si="20"/>
        <v>452</v>
      </c>
      <c r="BB59" s="532">
        <f t="shared" si="21"/>
        <v>452</v>
      </c>
      <c r="BC59" s="532">
        <f t="shared" si="22"/>
        <v>453</v>
      </c>
      <c r="BD59" s="532">
        <f t="shared" si="23"/>
        <v>453</v>
      </c>
      <c r="BE59" s="532">
        <f t="shared" si="24"/>
        <v>453</v>
      </c>
      <c r="BF59" s="532">
        <f t="shared" si="25"/>
        <v>453</v>
      </c>
      <c r="BG59" s="532">
        <f t="shared" si="26"/>
        <v>453</v>
      </c>
      <c r="BH59" s="532">
        <f t="shared" si="27"/>
        <v>453</v>
      </c>
      <c r="BI59" s="532">
        <f t="shared" si="28"/>
        <v>453</v>
      </c>
      <c r="BJ59" s="532">
        <f t="shared" si="29"/>
        <v>454</v>
      </c>
      <c r="BK59" s="532">
        <f t="shared" si="30"/>
        <v>454</v>
      </c>
      <c r="BL59" s="532">
        <f t="shared" si="31"/>
        <v>454</v>
      </c>
      <c r="BM59" s="532">
        <f t="shared" si="32"/>
        <v>454</v>
      </c>
      <c r="BN59" s="532">
        <f t="shared" si="33"/>
        <v>454</v>
      </c>
      <c r="BO59" s="532">
        <f t="shared" si="34"/>
        <v>454</v>
      </c>
      <c r="BP59" s="532">
        <f t="shared" si="35"/>
        <v>454</v>
      </c>
    </row>
    <row r="60" spans="2:68" x14ac:dyDescent="0.25">
      <c r="B60" s="540">
        <v>24</v>
      </c>
      <c r="C60" s="545">
        <f t="shared" si="11"/>
        <v>0</v>
      </c>
      <c r="D60" s="558">
        <f>IF($B60="","",INDEX(E_SourceStreams!$A:$N,AS60,D$34))</f>
        <v>0</v>
      </c>
      <c r="E60" s="558" t="str">
        <f>IF($B60="","",INDEX(E_SourceStreams!$A:$N,AT60,E$34))</f>
        <v/>
      </c>
      <c r="F60" s="540" t="str">
        <f>IF($B60="","",INDEX(E_SourceStreams!$A:$N,AU60,F$34))</f>
        <v/>
      </c>
      <c r="G60" s="558">
        <f>IF($B60="","",INDEX(E_SourceStreams!$A:$N,AV60,G$34))</f>
        <v>0</v>
      </c>
      <c r="H60" s="540" t="str">
        <f>IF($B60="","",INDEX(E_SourceStreams!$A:$N,AW60,H$34))</f>
        <v/>
      </c>
      <c r="I60" s="558">
        <f>IF($B60="","",INDEX(E_SourceStreams!$A:$N,AX60,I$34))</f>
        <v>0</v>
      </c>
      <c r="J60" s="540">
        <f>IF($B60="","",INDEX(E_SourceStreams!$A:$N,AY60,J$34))</f>
        <v>0</v>
      </c>
      <c r="K60" s="540">
        <f>IF($B60="","",INDEX(E_SourceStreams!$A:$N,AZ60,K$34))</f>
        <v>0</v>
      </c>
      <c r="L60" s="547">
        <f>IF($B60="","",INDEX(E_SourceStreams!$A:$N,BA60,L$34))</f>
        <v>0</v>
      </c>
      <c r="M60" s="540">
        <f>IF($B60="","",INDEX(E_SourceStreams!$A:$N,BB60,M$34))</f>
        <v>0</v>
      </c>
      <c r="N60" s="558">
        <f>IF($B60="","",INDEX(E_SourceStreams!$A:$N,BC60,N$34))</f>
        <v>0</v>
      </c>
      <c r="O60" s="540" t="str">
        <f>IF($B60="","",INDEX(E_SourceStreams!$A:$N,BD60,O$34))</f>
        <v/>
      </c>
      <c r="P60" s="542">
        <f>IF($B60="","",INDEX(E_SourceStreams!$A:$N,BE60,P$34))</f>
        <v>0</v>
      </c>
      <c r="Q60" s="540">
        <f>IF($B60="","",INDEX(E_SourceStreams!$A:$N,BF60,Q$34))</f>
        <v>0</v>
      </c>
      <c r="R60" s="540">
        <f>IF($B60="","",INDEX(E_SourceStreams!$A:$N,BG60,R$34))</f>
        <v>0</v>
      </c>
      <c r="S60" s="547">
        <f>IF($B60="","",INDEX(E_SourceStreams!$A:$N,BH60,S$34))</f>
        <v>0</v>
      </c>
      <c r="T60" s="540">
        <f>IF($B60="","",INDEX(E_SourceStreams!$A:$N,BI60,T$34))</f>
        <v>0</v>
      </c>
      <c r="U60" s="558">
        <f>IF($B60="","",INDEX(E_SourceStreams!$A:$N,BJ60,U$34))</f>
        <v>0</v>
      </c>
      <c r="V60" s="540" t="str">
        <f>IF($B60="","",INDEX(E_SourceStreams!$A:$N,BK60,V$34))</f>
        <v/>
      </c>
      <c r="W60" s="542">
        <f>IF($B60="","",INDEX(E_SourceStreams!$A:$N,BL60,W$34))</f>
        <v>0</v>
      </c>
      <c r="X60" s="540">
        <f>IF($B60="","",INDEX(E_SourceStreams!$A:$N,BM60,X$34))</f>
        <v>0</v>
      </c>
      <c r="Y60" s="540">
        <f>IF($B60="","",INDEX(E_SourceStreams!$A:$N,BN60,Y$34))</f>
        <v>0</v>
      </c>
      <c r="Z60" s="547">
        <f>IF($B60="","",INDEX(E_SourceStreams!$A:$N,BO60,Z$34))</f>
        <v>0</v>
      </c>
      <c r="AA60" s="540">
        <f>IF($B60="","",INDEX(E_SourceStreams!$A:$N,BP60,AA$34))</f>
        <v>0</v>
      </c>
      <c r="AB60" s="555"/>
      <c r="AC60" s="555"/>
      <c r="AD60" s="555"/>
      <c r="AE60" s="555"/>
      <c r="AF60" s="555"/>
      <c r="AG60" s="555"/>
      <c r="AH60" s="555"/>
      <c r="AI60" s="555"/>
      <c r="AJ60" s="555"/>
      <c r="AK60" s="555"/>
      <c r="AL60" s="555"/>
      <c r="AM60" s="555"/>
      <c r="AS60" s="532">
        <f t="shared" si="36"/>
        <v>465</v>
      </c>
      <c r="AT60" s="532">
        <f t="shared" si="13"/>
        <v>466</v>
      </c>
      <c r="AU60" s="532">
        <f t="shared" si="14"/>
        <v>466</v>
      </c>
      <c r="AV60" s="532">
        <f t="shared" si="15"/>
        <v>471</v>
      </c>
      <c r="AW60" s="532">
        <f t="shared" si="16"/>
        <v>471</v>
      </c>
      <c r="AX60" s="532">
        <f t="shared" si="17"/>
        <v>471</v>
      </c>
      <c r="AY60" s="532">
        <f t="shared" si="18"/>
        <v>471</v>
      </c>
      <c r="AZ60" s="532">
        <f t="shared" si="19"/>
        <v>471</v>
      </c>
      <c r="BA60" s="532">
        <f t="shared" si="20"/>
        <v>471</v>
      </c>
      <c r="BB60" s="532">
        <f t="shared" si="21"/>
        <v>471</v>
      </c>
      <c r="BC60" s="532">
        <f t="shared" si="22"/>
        <v>472</v>
      </c>
      <c r="BD60" s="532">
        <f t="shared" si="23"/>
        <v>472</v>
      </c>
      <c r="BE60" s="532">
        <f t="shared" si="24"/>
        <v>472</v>
      </c>
      <c r="BF60" s="532">
        <f t="shared" si="25"/>
        <v>472</v>
      </c>
      <c r="BG60" s="532">
        <f t="shared" si="26"/>
        <v>472</v>
      </c>
      <c r="BH60" s="532">
        <f t="shared" si="27"/>
        <v>472</v>
      </c>
      <c r="BI60" s="532">
        <f t="shared" si="28"/>
        <v>472</v>
      </c>
      <c r="BJ60" s="532">
        <f t="shared" si="29"/>
        <v>473</v>
      </c>
      <c r="BK60" s="532">
        <f t="shared" si="30"/>
        <v>473</v>
      </c>
      <c r="BL60" s="532">
        <f t="shared" si="31"/>
        <v>473</v>
      </c>
      <c r="BM60" s="532">
        <f t="shared" si="32"/>
        <v>473</v>
      </c>
      <c r="BN60" s="532">
        <f t="shared" si="33"/>
        <v>473</v>
      </c>
      <c r="BO60" s="532">
        <f t="shared" si="34"/>
        <v>473</v>
      </c>
      <c r="BP60" s="532">
        <f t="shared" si="35"/>
        <v>473</v>
      </c>
    </row>
    <row r="61" spans="2:68" x14ac:dyDescent="0.25">
      <c r="B61" s="540">
        <v>25</v>
      </c>
      <c r="C61" s="545">
        <f t="shared" si="11"/>
        <v>0</v>
      </c>
      <c r="D61" s="558">
        <f>IF($B61="","",INDEX(E_SourceStreams!$A:$N,AS61,D$34))</f>
        <v>0</v>
      </c>
      <c r="E61" s="558" t="str">
        <f>IF($B61="","",INDEX(E_SourceStreams!$A:$N,AT61,E$34))</f>
        <v/>
      </c>
      <c r="F61" s="540" t="str">
        <f>IF($B61="","",INDEX(E_SourceStreams!$A:$N,AU61,F$34))</f>
        <v/>
      </c>
      <c r="G61" s="558">
        <f>IF($B61="","",INDEX(E_SourceStreams!$A:$N,AV61,G$34))</f>
        <v>0</v>
      </c>
      <c r="H61" s="540" t="str">
        <f>IF($B61="","",INDEX(E_SourceStreams!$A:$N,AW61,H$34))</f>
        <v/>
      </c>
      <c r="I61" s="558">
        <f>IF($B61="","",INDEX(E_SourceStreams!$A:$N,AX61,I$34))</f>
        <v>0</v>
      </c>
      <c r="J61" s="540">
        <f>IF($B61="","",INDEX(E_SourceStreams!$A:$N,AY61,J$34))</f>
        <v>0</v>
      </c>
      <c r="K61" s="540">
        <f>IF($B61="","",INDEX(E_SourceStreams!$A:$N,AZ61,K$34))</f>
        <v>0</v>
      </c>
      <c r="L61" s="547">
        <f>IF($B61="","",INDEX(E_SourceStreams!$A:$N,BA61,L$34))</f>
        <v>0</v>
      </c>
      <c r="M61" s="540">
        <f>IF($B61="","",INDEX(E_SourceStreams!$A:$N,BB61,M$34))</f>
        <v>0</v>
      </c>
      <c r="N61" s="558">
        <f>IF($B61="","",INDEX(E_SourceStreams!$A:$N,BC61,N$34))</f>
        <v>0</v>
      </c>
      <c r="O61" s="540" t="str">
        <f>IF($B61="","",INDEX(E_SourceStreams!$A:$N,BD61,O$34))</f>
        <v/>
      </c>
      <c r="P61" s="542">
        <f>IF($B61="","",INDEX(E_SourceStreams!$A:$N,BE61,P$34))</f>
        <v>0</v>
      </c>
      <c r="Q61" s="540">
        <f>IF($B61="","",INDEX(E_SourceStreams!$A:$N,BF61,Q$34))</f>
        <v>0</v>
      </c>
      <c r="R61" s="540">
        <f>IF($B61="","",INDEX(E_SourceStreams!$A:$N,BG61,R$34))</f>
        <v>0</v>
      </c>
      <c r="S61" s="547">
        <f>IF($B61="","",INDEX(E_SourceStreams!$A:$N,BH61,S$34))</f>
        <v>0</v>
      </c>
      <c r="T61" s="540">
        <f>IF($B61="","",INDEX(E_SourceStreams!$A:$N,BI61,T$34))</f>
        <v>0</v>
      </c>
      <c r="U61" s="558">
        <f>IF($B61="","",INDEX(E_SourceStreams!$A:$N,BJ61,U$34))</f>
        <v>0</v>
      </c>
      <c r="V61" s="540" t="str">
        <f>IF($B61="","",INDEX(E_SourceStreams!$A:$N,BK61,V$34))</f>
        <v/>
      </c>
      <c r="W61" s="542">
        <f>IF($B61="","",INDEX(E_SourceStreams!$A:$N,BL61,W$34))</f>
        <v>0</v>
      </c>
      <c r="X61" s="540">
        <f>IF($B61="","",INDEX(E_SourceStreams!$A:$N,BM61,X$34))</f>
        <v>0</v>
      </c>
      <c r="Y61" s="540">
        <f>IF($B61="","",INDEX(E_SourceStreams!$A:$N,BN61,Y$34))</f>
        <v>0</v>
      </c>
      <c r="Z61" s="547">
        <f>IF($B61="","",INDEX(E_SourceStreams!$A:$N,BO61,Z$34))</f>
        <v>0</v>
      </c>
      <c r="AA61" s="540">
        <f>IF($B61="","",INDEX(E_SourceStreams!$A:$N,BP61,AA$34))</f>
        <v>0</v>
      </c>
      <c r="AB61" s="555"/>
      <c r="AC61" s="555"/>
      <c r="AD61" s="555"/>
      <c r="AE61" s="555"/>
      <c r="AF61" s="555"/>
      <c r="AG61" s="555"/>
      <c r="AH61" s="555"/>
      <c r="AI61" s="555"/>
      <c r="AJ61" s="555"/>
      <c r="AK61" s="555"/>
      <c r="AL61" s="555"/>
      <c r="AM61" s="555"/>
      <c r="AS61" s="532">
        <f t="shared" si="36"/>
        <v>484</v>
      </c>
      <c r="AT61" s="532">
        <f t="shared" si="13"/>
        <v>485</v>
      </c>
      <c r="AU61" s="532">
        <f t="shared" si="14"/>
        <v>485</v>
      </c>
      <c r="AV61" s="532">
        <f t="shared" si="15"/>
        <v>490</v>
      </c>
      <c r="AW61" s="532">
        <f t="shared" si="16"/>
        <v>490</v>
      </c>
      <c r="AX61" s="532">
        <f t="shared" si="17"/>
        <v>490</v>
      </c>
      <c r="AY61" s="532">
        <f t="shared" si="18"/>
        <v>490</v>
      </c>
      <c r="AZ61" s="532">
        <f t="shared" si="19"/>
        <v>490</v>
      </c>
      <c r="BA61" s="532">
        <f t="shared" si="20"/>
        <v>490</v>
      </c>
      <c r="BB61" s="532">
        <f t="shared" si="21"/>
        <v>490</v>
      </c>
      <c r="BC61" s="532">
        <f t="shared" si="22"/>
        <v>491</v>
      </c>
      <c r="BD61" s="532">
        <f t="shared" si="23"/>
        <v>491</v>
      </c>
      <c r="BE61" s="532">
        <f t="shared" si="24"/>
        <v>491</v>
      </c>
      <c r="BF61" s="532">
        <f t="shared" si="25"/>
        <v>491</v>
      </c>
      <c r="BG61" s="532">
        <f t="shared" si="26"/>
        <v>491</v>
      </c>
      <c r="BH61" s="532">
        <f t="shared" si="27"/>
        <v>491</v>
      </c>
      <c r="BI61" s="532">
        <f t="shared" si="28"/>
        <v>491</v>
      </c>
      <c r="BJ61" s="532">
        <f t="shared" si="29"/>
        <v>492</v>
      </c>
      <c r="BK61" s="532">
        <f t="shared" si="30"/>
        <v>492</v>
      </c>
      <c r="BL61" s="532">
        <f t="shared" si="31"/>
        <v>492</v>
      </c>
      <c r="BM61" s="532">
        <f t="shared" si="32"/>
        <v>492</v>
      </c>
      <c r="BN61" s="532">
        <f t="shared" si="33"/>
        <v>492</v>
      </c>
      <c r="BO61" s="532">
        <f t="shared" si="34"/>
        <v>492</v>
      </c>
      <c r="BP61" s="532">
        <f t="shared" si="35"/>
        <v>492</v>
      </c>
    </row>
    <row r="62" spans="2:68" x14ac:dyDescent="0.25">
      <c r="B62" s="540">
        <v>26</v>
      </c>
      <c r="C62" s="545">
        <f t="shared" si="11"/>
        <v>0</v>
      </c>
      <c r="D62" s="558">
        <f>IF($B62="","",INDEX(E_SourceStreams!$A:$N,AS62,D$34))</f>
        <v>0</v>
      </c>
      <c r="E62" s="558" t="str">
        <f>IF($B62="","",INDEX(E_SourceStreams!$A:$N,AT62,E$34))</f>
        <v/>
      </c>
      <c r="F62" s="540" t="str">
        <f>IF($B62="","",INDEX(E_SourceStreams!$A:$N,AU62,F$34))</f>
        <v/>
      </c>
      <c r="G62" s="558">
        <f>IF($B62="","",INDEX(E_SourceStreams!$A:$N,AV62,G$34))</f>
        <v>0</v>
      </c>
      <c r="H62" s="540" t="str">
        <f>IF($B62="","",INDEX(E_SourceStreams!$A:$N,AW62,H$34))</f>
        <v/>
      </c>
      <c r="I62" s="558">
        <f>IF($B62="","",INDEX(E_SourceStreams!$A:$N,AX62,I$34))</f>
        <v>0</v>
      </c>
      <c r="J62" s="540">
        <f>IF($B62="","",INDEX(E_SourceStreams!$A:$N,AY62,J$34))</f>
        <v>0</v>
      </c>
      <c r="K62" s="540">
        <f>IF($B62="","",INDEX(E_SourceStreams!$A:$N,AZ62,K$34))</f>
        <v>0</v>
      </c>
      <c r="L62" s="547">
        <f>IF($B62="","",INDEX(E_SourceStreams!$A:$N,BA62,L$34))</f>
        <v>0</v>
      </c>
      <c r="M62" s="540">
        <f>IF($B62="","",INDEX(E_SourceStreams!$A:$N,BB62,M$34))</f>
        <v>0</v>
      </c>
      <c r="N62" s="558">
        <f>IF($B62="","",INDEX(E_SourceStreams!$A:$N,BC62,N$34))</f>
        <v>0</v>
      </c>
      <c r="O62" s="540" t="str">
        <f>IF($B62="","",INDEX(E_SourceStreams!$A:$N,BD62,O$34))</f>
        <v/>
      </c>
      <c r="P62" s="542">
        <f>IF($B62="","",INDEX(E_SourceStreams!$A:$N,BE62,P$34))</f>
        <v>0</v>
      </c>
      <c r="Q62" s="540">
        <f>IF($B62="","",INDEX(E_SourceStreams!$A:$N,BF62,Q$34))</f>
        <v>0</v>
      </c>
      <c r="R62" s="540">
        <f>IF($B62="","",INDEX(E_SourceStreams!$A:$N,BG62,R$34))</f>
        <v>0</v>
      </c>
      <c r="S62" s="547">
        <f>IF($B62="","",INDEX(E_SourceStreams!$A:$N,BH62,S$34))</f>
        <v>0</v>
      </c>
      <c r="T62" s="540">
        <f>IF($B62="","",INDEX(E_SourceStreams!$A:$N,BI62,T$34))</f>
        <v>0</v>
      </c>
      <c r="U62" s="558">
        <f>IF($B62="","",INDEX(E_SourceStreams!$A:$N,BJ62,U$34))</f>
        <v>0</v>
      </c>
      <c r="V62" s="540" t="str">
        <f>IF($B62="","",INDEX(E_SourceStreams!$A:$N,BK62,V$34))</f>
        <v/>
      </c>
      <c r="W62" s="542">
        <f>IF($B62="","",INDEX(E_SourceStreams!$A:$N,BL62,W$34))</f>
        <v>0</v>
      </c>
      <c r="X62" s="540">
        <f>IF($B62="","",INDEX(E_SourceStreams!$A:$N,BM62,X$34))</f>
        <v>0</v>
      </c>
      <c r="Y62" s="540">
        <f>IF($B62="","",INDEX(E_SourceStreams!$A:$N,BN62,Y$34))</f>
        <v>0</v>
      </c>
      <c r="Z62" s="547">
        <f>IF($B62="","",INDEX(E_SourceStreams!$A:$N,BO62,Z$34))</f>
        <v>0</v>
      </c>
      <c r="AA62" s="540">
        <f>IF($B62="","",INDEX(E_SourceStreams!$A:$N,BP62,AA$34))</f>
        <v>0</v>
      </c>
      <c r="AB62" s="555"/>
      <c r="AC62" s="555"/>
      <c r="AD62" s="555"/>
      <c r="AE62" s="555"/>
      <c r="AF62" s="555"/>
      <c r="AG62" s="555"/>
      <c r="AH62" s="555"/>
      <c r="AI62" s="555"/>
      <c r="AJ62" s="555"/>
      <c r="AK62" s="555"/>
      <c r="AL62" s="555"/>
      <c r="AM62" s="555"/>
      <c r="AS62" s="532">
        <f t="shared" si="36"/>
        <v>503</v>
      </c>
      <c r="AT62" s="532">
        <f t="shared" si="13"/>
        <v>504</v>
      </c>
      <c r="AU62" s="532">
        <f t="shared" si="14"/>
        <v>504</v>
      </c>
      <c r="AV62" s="532">
        <f t="shared" si="15"/>
        <v>509</v>
      </c>
      <c r="AW62" s="532">
        <f t="shared" si="16"/>
        <v>509</v>
      </c>
      <c r="AX62" s="532">
        <f t="shared" si="17"/>
        <v>509</v>
      </c>
      <c r="AY62" s="532">
        <f t="shared" si="18"/>
        <v>509</v>
      </c>
      <c r="AZ62" s="532">
        <f t="shared" si="19"/>
        <v>509</v>
      </c>
      <c r="BA62" s="532">
        <f t="shared" si="20"/>
        <v>509</v>
      </c>
      <c r="BB62" s="532">
        <f t="shared" si="21"/>
        <v>509</v>
      </c>
      <c r="BC62" s="532">
        <f t="shared" si="22"/>
        <v>510</v>
      </c>
      <c r="BD62" s="532">
        <f t="shared" si="23"/>
        <v>510</v>
      </c>
      <c r="BE62" s="532">
        <f t="shared" si="24"/>
        <v>510</v>
      </c>
      <c r="BF62" s="532">
        <f t="shared" si="25"/>
        <v>510</v>
      </c>
      <c r="BG62" s="532">
        <f t="shared" si="26"/>
        <v>510</v>
      </c>
      <c r="BH62" s="532">
        <f t="shared" si="27"/>
        <v>510</v>
      </c>
      <c r="BI62" s="532">
        <f t="shared" si="28"/>
        <v>510</v>
      </c>
      <c r="BJ62" s="532">
        <f t="shared" si="29"/>
        <v>511</v>
      </c>
      <c r="BK62" s="532">
        <f t="shared" si="30"/>
        <v>511</v>
      </c>
      <c r="BL62" s="532">
        <f t="shared" si="31"/>
        <v>511</v>
      </c>
      <c r="BM62" s="532">
        <f t="shared" si="32"/>
        <v>511</v>
      </c>
      <c r="BN62" s="532">
        <f t="shared" si="33"/>
        <v>511</v>
      </c>
      <c r="BO62" s="532">
        <f t="shared" si="34"/>
        <v>511</v>
      </c>
      <c r="BP62" s="532">
        <f t="shared" si="35"/>
        <v>511</v>
      </c>
    </row>
    <row r="63" spans="2:68" x14ac:dyDescent="0.25">
      <c r="B63" s="540">
        <v>27</v>
      </c>
      <c r="C63" s="545">
        <f t="shared" si="11"/>
        <v>0</v>
      </c>
      <c r="D63" s="558">
        <f>IF($B63="","",INDEX(E_SourceStreams!$A:$N,AS63,D$34))</f>
        <v>0</v>
      </c>
      <c r="E63" s="558" t="str">
        <f>IF($B63="","",INDEX(E_SourceStreams!$A:$N,AT63,E$34))</f>
        <v/>
      </c>
      <c r="F63" s="540" t="str">
        <f>IF($B63="","",INDEX(E_SourceStreams!$A:$N,AU63,F$34))</f>
        <v/>
      </c>
      <c r="G63" s="558">
        <f>IF($B63="","",INDEX(E_SourceStreams!$A:$N,AV63,G$34))</f>
        <v>0</v>
      </c>
      <c r="H63" s="540" t="str">
        <f>IF($B63="","",INDEX(E_SourceStreams!$A:$N,AW63,H$34))</f>
        <v/>
      </c>
      <c r="I63" s="558">
        <f>IF($B63="","",INDEX(E_SourceStreams!$A:$N,AX63,I$34))</f>
        <v>0</v>
      </c>
      <c r="J63" s="540">
        <f>IF($B63="","",INDEX(E_SourceStreams!$A:$N,AY63,J$34))</f>
        <v>0</v>
      </c>
      <c r="K63" s="540">
        <f>IF($B63="","",INDEX(E_SourceStreams!$A:$N,AZ63,K$34))</f>
        <v>0</v>
      </c>
      <c r="L63" s="547">
        <f>IF($B63="","",INDEX(E_SourceStreams!$A:$N,BA63,L$34))</f>
        <v>0</v>
      </c>
      <c r="M63" s="540">
        <f>IF($B63="","",INDEX(E_SourceStreams!$A:$N,BB63,M$34))</f>
        <v>0</v>
      </c>
      <c r="N63" s="558">
        <f>IF($B63="","",INDEX(E_SourceStreams!$A:$N,BC63,N$34))</f>
        <v>0</v>
      </c>
      <c r="O63" s="540" t="str">
        <f>IF($B63="","",INDEX(E_SourceStreams!$A:$N,BD63,O$34))</f>
        <v/>
      </c>
      <c r="P63" s="542">
        <f>IF($B63="","",INDEX(E_SourceStreams!$A:$N,BE63,P$34))</f>
        <v>0</v>
      </c>
      <c r="Q63" s="540">
        <f>IF($B63="","",INDEX(E_SourceStreams!$A:$N,BF63,Q$34))</f>
        <v>0</v>
      </c>
      <c r="R63" s="540">
        <f>IF($B63="","",INDEX(E_SourceStreams!$A:$N,BG63,R$34))</f>
        <v>0</v>
      </c>
      <c r="S63" s="547">
        <f>IF($B63="","",INDEX(E_SourceStreams!$A:$N,BH63,S$34))</f>
        <v>0</v>
      </c>
      <c r="T63" s="540">
        <f>IF($B63="","",INDEX(E_SourceStreams!$A:$N,BI63,T$34))</f>
        <v>0</v>
      </c>
      <c r="U63" s="558">
        <f>IF($B63="","",INDEX(E_SourceStreams!$A:$N,BJ63,U$34))</f>
        <v>0</v>
      </c>
      <c r="V63" s="540" t="str">
        <f>IF($B63="","",INDEX(E_SourceStreams!$A:$N,BK63,V$34))</f>
        <v/>
      </c>
      <c r="W63" s="542">
        <f>IF($B63="","",INDEX(E_SourceStreams!$A:$N,BL63,W$34))</f>
        <v>0</v>
      </c>
      <c r="X63" s="540">
        <f>IF($B63="","",INDEX(E_SourceStreams!$A:$N,BM63,X$34))</f>
        <v>0</v>
      </c>
      <c r="Y63" s="540">
        <f>IF($B63="","",INDEX(E_SourceStreams!$A:$N,BN63,Y$34))</f>
        <v>0</v>
      </c>
      <c r="Z63" s="547">
        <f>IF($B63="","",INDEX(E_SourceStreams!$A:$N,BO63,Z$34))</f>
        <v>0</v>
      </c>
      <c r="AA63" s="540">
        <f>IF($B63="","",INDEX(E_SourceStreams!$A:$N,BP63,AA$34))</f>
        <v>0</v>
      </c>
      <c r="AB63" s="555"/>
      <c r="AC63" s="555"/>
      <c r="AD63" s="555"/>
      <c r="AE63" s="555"/>
      <c r="AF63" s="555"/>
      <c r="AG63" s="555"/>
      <c r="AH63" s="555"/>
      <c r="AI63" s="555"/>
      <c r="AJ63" s="555"/>
      <c r="AK63" s="555"/>
      <c r="AL63" s="555"/>
      <c r="AM63" s="555"/>
      <c r="AS63" s="532">
        <f t="shared" si="36"/>
        <v>522</v>
      </c>
      <c r="AT63" s="532">
        <f t="shared" si="13"/>
        <v>523</v>
      </c>
      <c r="AU63" s="532">
        <f t="shared" si="14"/>
        <v>523</v>
      </c>
      <c r="AV63" s="532">
        <f t="shared" si="15"/>
        <v>528</v>
      </c>
      <c r="AW63" s="532">
        <f t="shared" si="16"/>
        <v>528</v>
      </c>
      <c r="AX63" s="532">
        <f t="shared" si="17"/>
        <v>528</v>
      </c>
      <c r="AY63" s="532">
        <f t="shared" si="18"/>
        <v>528</v>
      </c>
      <c r="AZ63" s="532">
        <f t="shared" si="19"/>
        <v>528</v>
      </c>
      <c r="BA63" s="532">
        <f t="shared" si="20"/>
        <v>528</v>
      </c>
      <c r="BB63" s="532">
        <f t="shared" si="21"/>
        <v>528</v>
      </c>
      <c r="BC63" s="532">
        <f t="shared" si="22"/>
        <v>529</v>
      </c>
      <c r="BD63" s="532">
        <f t="shared" si="23"/>
        <v>529</v>
      </c>
      <c r="BE63" s="532">
        <f t="shared" si="24"/>
        <v>529</v>
      </c>
      <c r="BF63" s="532">
        <f t="shared" si="25"/>
        <v>529</v>
      </c>
      <c r="BG63" s="532">
        <f t="shared" si="26"/>
        <v>529</v>
      </c>
      <c r="BH63" s="532">
        <f t="shared" si="27"/>
        <v>529</v>
      </c>
      <c r="BI63" s="532">
        <f t="shared" si="28"/>
        <v>529</v>
      </c>
      <c r="BJ63" s="532">
        <f t="shared" si="29"/>
        <v>530</v>
      </c>
      <c r="BK63" s="532">
        <f t="shared" si="30"/>
        <v>530</v>
      </c>
      <c r="BL63" s="532">
        <f t="shared" si="31"/>
        <v>530</v>
      </c>
      <c r="BM63" s="532">
        <f t="shared" si="32"/>
        <v>530</v>
      </c>
      <c r="BN63" s="532">
        <f t="shared" si="33"/>
        <v>530</v>
      </c>
      <c r="BO63" s="532">
        <f t="shared" si="34"/>
        <v>530</v>
      </c>
      <c r="BP63" s="532">
        <f t="shared" si="35"/>
        <v>530</v>
      </c>
    </row>
    <row r="64" spans="2:68" x14ac:dyDescent="0.25">
      <c r="B64" s="540">
        <v>28</v>
      </c>
      <c r="C64" s="545">
        <f t="shared" si="11"/>
        <v>0</v>
      </c>
      <c r="D64" s="558">
        <f>IF($B64="","",INDEX(E_SourceStreams!$A:$N,AS64,D$34))</f>
        <v>0</v>
      </c>
      <c r="E64" s="558" t="str">
        <f>IF($B64="","",INDEX(E_SourceStreams!$A:$N,AT64,E$34))</f>
        <v/>
      </c>
      <c r="F64" s="540" t="str">
        <f>IF($B64="","",INDEX(E_SourceStreams!$A:$N,AU64,F$34))</f>
        <v/>
      </c>
      <c r="G64" s="558">
        <f>IF($B64="","",INDEX(E_SourceStreams!$A:$N,AV64,G$34))</f>
        <v>0</v>
      </c>
      <c r="H64" s="540" t="str">
        <f>IF($B64="","",INDEX(E_SourceStreams!$A:$N,AW64,H$34))</f>
        <v/>
      </c>
      <c r="I64" s="558">
        <f>IF($B64="","",INDEX(E_SourceStreams!$A:$N,AX64,I$34))</f>
        <v>0</v>
      </c>
      <c r="J64" s="540">
        <f>IF($B64="","",INDEX(E_SourceStreams!$A:$N,AY64,J$34))</f>
        <v>0</v>
      </c>
      <c r="K64" s="540">
        <f>IF($B64="","",INDEX(E_SourceStreams!$A:$N,AZ64,K$34))</f>
        <v>0</v>
      </c>
      <c r="L64" s="547">
        <f>IF($B64="","",INDEX(E_SourceStreams!$A:$N,BA64,L$34))</f>
        <v>0</v>
      </c>
      <c r="M64" s="540">
        <f>IF($B64="","",INDEX(E_SourceStreams!$A:$N,BB64,M$34))</f>
        <v>0</v>
      </c>
      <c r="N64" s="558">
        <f>IF($B64="","",INDEX(E_SourceStreams!$A:$N,BC64,N$34))</f>
        <v>0</v>
      </c>
      <c r="O64" s="540" t="str">
        <f>IF($B64="","",INDEX(E_SourceStreams!$A:$N,BD64,O$34))</f>
        <v/>
      </c>
      <c r="P64" s="542">
        <f>IF($B64="","",INDEX(E_SourceStreams!$A:$N,BE64,P$34))</f>
        <v>0</v>
      </c>
      <c r="Q64" s="540">
        <f>IF($B64="","",INDEX(E_SourceStreams!$A:$N,BF64,Q$34))</f>
        <v>0</v>
      </c>
      <c r="R64" s="540">
        <f>IF($B64="","",INDEX(E_SourceStreams!$A:$N,BG64,R$34))</f>
        <v>0</v>
      </c>
      <c r="S64" s="547">
        <f>IF($B64="","",INDEX(E_SourceStreams!$A:$N,BH64,S$34))</f>
        <v>0</v>
      </c>
      <c r="T64" s="540">
        <f>IF($B64="","",INDEX(E_SourceStreams!$A:$N,BI64,T$34))</f>
        <v>0</v>
      </c>
      <c r="U64" s="558">
        <f>IF($B64="","",INDEX(E_SourceStreams!$A:$N,BJ64,U$34))</f>
        <v>0</v>
      </c>
      <c r="V64" s="540" t="str">
        <f>IF($B64="","",INDEX(E_SourceStreams!$A:$N,BK64,V$34))</f>
        <v/>
      </c>
      <c r="W64" s="542">
        <f>IF($B64="","",INDEX(E_SourceStreams!$A:$N,BL64,W$34))</f>
        <v>0</v>
      </c>
      <c r="X64" s="540">
        <f>IF($B64="","",INDEX(E_SourceStreams!$A:$N,BM64,X$34))</f>
        <v>0</v>
      </c>
      <c r="Y64" s="540">
        <f>IF($B64="","",INDEX(E_SourceStreams!$A:$N,BN64,Y$34))</f>
        <v>0</v>
      </c>
      <c r="Z64" s="547">
        <f>IF($B64="","",INDEX(E_SourceStreams!$A:$N,BO64,Z$34))</f>
        <v>0</v>
      </c>
      <c r="AA64" s="540">
        <f>IF($B64="","",INDEX(E_SourceStreams!$A:$N,BP64,AA$34))</f>
        <v>0</v>
      </c>
      <c r="AB64" s="555"/>
      <c r="AC64" s="555"/>
      <c r="AD64" s="555"/>
      <c r="AE64" s="555"/>
      <c r="AF64" s="555"/>
      <c r="AG64" s="555"/>
      <c r="AH64" s="555"/>
      <c r="AI64" s="555"/>
      <c r="AJ64" s="555"/>
      <c r="AK64" s="555"/>
      <c r="AL64" s="555"/>
      <c r="AM64" s="555"/>
      <c r="AS64" s="532">
        <f t="shared" si="36"/>
        <v>541</v>
      </c>
      <c r="AT64" s="532">
        <f t="shared" si="13"/>
        <v>542</v>
      </c>
      <c r="AU64" s="532">
        <f t="shared" si="14"/>
        <v>542</v>
      </c>
      <c r="AV64" s="532">
        <f t="shared" si="15"/>
        <v>547</v>
      </c>
      <c r="AW64" s="532">
        <f t="shared" si="16"/>
        <v>547</v>
      </c>
      <c r="AX64" s="532">
        <f t="shared" si="17"/>
        <v>547</v>
      </c>
      <c r="AY64" s="532">
        <f t="shared" si="18"/>
        <v>547</v>
      </c>
      <c r="AZ64" s="532">
        <f t="shared" si="19"/>
        <v>547</v>
      </c>
      <c r="BA64" s="532">
        <f t="shared" si="20"/>
        <v>547</v>
      </c>
      <c r="BB64" s="532">
        <f t="shared" si="21"/>
        <v>547</v>
      </c>
      <c r="BC64" s="532">
        <f t="shared" si="22"/>
        <v>548</v>
      </c>
      <c r="BD64" s="532">
        <f t="shared" si="23"/>
        <v>548</v>
      </c>
      <c r="BE64" s="532">
        <f t="shared" si="24"/>
        <v>548</v>
      </c>
      <c r="BF64" s="532">
        <f t="shared" si="25"/>
        <v>548</v>
      </c>
      <c r="BG64" s="532">
        <f t="shared" si="26"/>
        <v>548</v>
      </c>
      <c r="BH64" s="532">
        <f t="shared" si="27"/>
        <v>548</v>
      </c>
      <c r="BI64" s="532">
        <f t="shared" si="28"/>
        <v>548</v>
      </c>
      <c r="BJ64" s="532">
        <f t="shared" si="29"/>
        <v>549</v>
      </c>
      <c r="BK64" s="532">
        <f t="shared" si="30"/>
        <v>549</v>
      </c>
      <c r="BL64" s="532">
        <f t="shared" si="31"/>
        <v>549</v>
      </c>
      <c r="BM64" s="532">
        <f t="shared" si="32"/>
        <v>549</v>
      </c>
      <c r="BN64" s="532">
        <f t="shared" si="33"/>
        <v>549</v>
      </c>
      <c r="BO64" s="532">
        <f t="shared" si="34"/>
        <v>549</v>
      </c>
      <c r="BP64" s="532">
        <f t="shared" si="35"/>
        <v>549</v>
      </c>
    </row>
    <row r="65" spans="1:71" x14ac:dyDescent="0.25">
      <c r="B65" s="540">
        <v>29</v>
      </c>
      <c r="C65" s="545">
        <f t="shared" si="11"/>
        <v>0</v>
      </c>
      <c r="D65" s="558">
        <f>IF($B65="","",INDEX(E_SourceStreams!$A:$N,AS65,D$34))</f>
        <v>0</v>
      </c>
      <c r="E65" s="558" t="str">
        <f>IF($B65="","",INDEX(E_SourceStreams!$A:$N,AT65,E$34))</f>
        <v/>
      </c>
      <c r="F65" s="540" t="str">
        <f>IF($B65="","",INDEX(E_SourceStreams!$A:$N,AU65,F$34))</f>
        <v/>
      </c>
      <c r="G65" s="558">
        <f>IF($B65="","",INDEX(E_SourceStreams!$A:$N,AV65,G$34))</f>
        <v>0</v>
      </c>
      <c r="H65" s="540" t="str">
        <f>IF($B65="","",INDEX(E_SourceStreams!$A:$N,AW65,H$34))</f>
        <v/>
      </c>
      <c r="I65" s="558">
        <f>IF($B65="","",INDEX(E_SourceStreams!$A:$N,AX65,I$34))</f>
        <v>0</v>
      </c>
      <c r="J65" s="540">
        <f>IF($B65="","",INDEX(E_SourceStreams!$A:$N,AY65,J$34))</f>
        <v>0</v>
      </c>
      <c r="K65" s="540">
        <f>IF($B65="","",INDEX(E_SourceStreams!$A:$N,AZ65,K$34))</f>
        <v>0</v>
      </c>
      <c r="L65" s="547">
        <f>IF($B65="","",INDEX(E_SourceStreams!$A:$N,BA65,L$34))</f>
        <v>0</v>
      </c>
      <c r="M65" s="540">
        <f>IF($B65="","",INDEX(E_SourceStreams!$A:$N,BB65,M$34))</f>
        <v>0</v>
      </c>
      <c r="N65" s="558">
        <f>IF($B65="","",INDEX(E_SourceStreams!$A:$N,BC65,N$34))</f>
        <v>0</v>
      </c>
      <c r="O65" s="540" t="str">
        <f>IF($B65="","",INDEX(E_SourceStreams!$A:$N,BD65,O$34))</f>
        <v/>
      </c>
      <c r="P65" s="542">
        <f>IF($B65="","",INDEX(E_SourceStreams!$A:$N,BE65,P$34))</f>
        <v>0</v>
      </c>
      <c r="Q65" s="540">
        <f>IF($B65="","",INDEX(E_SourceStreams!$A:$N,BF65,Q$34))</f>
        <v>0</v>
      </c>
      <c r="R65" s="540">
        <f>IF($B65="","",INDEX(E_SourceStreams!$A:$N,BG65,R$34))</f>
        <v>0</v>
      </c>
      <c r="S65" s="547">
        <f>IF($B65="","",INDEX(E_SourceStreams!$A:$N,BH65,S$34))</f>
        <v>0</v>
      </c>
      <c r="T65" s="540">
        <f>IF($B65="","",INDEX(E_SourceStreams!$A:$N,BI65,T$34))</f>
        <v>0</v>
      </c>
      <c r="U65" s="558">
        <f>IF($B65="","",INDEX(E_SourceStreams!$A:$N,BJ65,U$34))</f>
        <v>0</v>
      </c>
      <c r="V65" s="540" t="str">
        <f>IF($B65="","",INDEX(E_SourceStreams!$A:$N,BK65,V$34))</f>
        <v/>
      </c>
      <c r="W65" s="542">
        <f>IF($B65="","",INDEX(E_SourceStreams!$A:$N,BL65,W$34))</f>
        <v>0</v>
      </c>
      <c r="X65" s="540">
        <f>IF($B65="","",INDEX(E_SourceStreams!$A:$N,BM65,X$34))</f>
        <v>0</v>
      </c>
      <c r="Y65" s="540">
        <f>IF($B65="","",INDEX(E_SourceStreams!$A:$N,BN65,Y$34))</f>
        <v>0</v>
      </c>
      <c r="Z65" s="547">
        <f>IF($B65="","",INDEX(E_SourceStreams!$A:$N,BO65,Z$34))</f>
        <v>0</v>
      </c>
      <c r="AA65" s="540">
        <f>IF($B65="","",INDEX(E_SourceStreams!$A:$N,BP65,AA$34))</f>
        <v>0</v>
      </c>
      <c r="AB65" s="555"/>
      <c r="AC65" s="555"/>
      <c r="AD65" s="555"/>
      <c r="AE65" s="555"/>
      <c r="AF65" s="555"/>
      <c r="AG65" s="555"/>
      <c r="AH65" s="555"/>
      <c r="AI65" s="555"/>
      <c r="AJ65" s="555"/>
      <c r="AK65" s="555"/>
      <c r="AL65" s="555"/>
      <c r="AM65" s="555"/>
      <c r="AS65" s="532">
        <f t="shared" si="36"/>
        <v>560</v>
      </c>
      <c r="AT65" s="532">
        <f t="shared" si="13"/>
        <v>561</v>
      </c>
      <c r="AU65" s="532">
        <f t="shared" si="14"/>
        <v>561</v>
      </c>
      <c r="AV65" s="532">
        <f t="shared" si="15"/>
        <v>566</v>
      </c>
      <c r="AW65" s="532">
        <f t="shared" si="16"/>
        <v>566</v>
      </c>
      <c r="AX65" s="532">
        <f t="shared" si="17"/>
        <v>566</v>
      </c>
      <c r="AY65" s="532">
        <f t="shared" si="18"/>
        <v>566</v>
      </c>
      <c r="AZ65" s="532">
        <f t="shared" si="19"/>
        <v>566</v>
      </c>
      <c r="BA65" s="532">
        <f t="shared" si="20"/>
        <v>566</v>
      </c>
      <c r="BB65" s="532">
        <f t="shared" si="21"/>
        <v>566</v>
      </c>
      <c r="BC65" s="532">
        <f t="shared" si="22"/>
        <v>567</v>
      </c>
      <c r="BD65" s="532">
        <f t="shared" si="23"/>
        <v>567</v>
      </c>
      <c r="BE65" s="532">
        <f t="shared" si="24"/>
        <v>567</v>
      </c>
      <c r="BF65" s="532">
        <f t="shared" si="25"/>
        <v>567</v>
      </c>
      <c r="BG65" s="532">
        <f t="shared" si="26"/>
        <v>567</v>
      </c>
      <c r="BH65" s="532">
        <f t="shared" si="27"/>
        <v>567</v>
      </c>
      <c r="BI65" s="532">
        <f t="shared" si="28"/>
        <v>567</v>
      </c>
      <c r="BJ65" s="532">
        <f t="shared" si="29"/>
        <v>568</v>
      </c>
      <c r="BK65" s="532">
        <f t="shared" si="30"/>
        <v>568</v>
      </c>
      <c r="BL65" s="532">
        <f t="shared" si="31"/>
        <v>568</v>
      </c>
      <c r="BM65" s="532">
        <f t="shared" si="32"/>
        <v>568</v>
      </c>
      <c r="BN65" s="532">
        <f t="shared" si="33"/>
        <v>568</v>
      </c>
      <c r="BO65" s="532">
        <f t="shared" si="34"/>
        <v>568</v>
      </c>
      <c r="BP65" s="532">
        <f t="shared" si="35"/>
        <v>568</v>
      </c>
    </row>
    <row r="66" spans="1:71" x14ac:dyDescent="0.25">
      <c r="B66" s="540">
        <v>30</v>
      </c>
      <c r="C66" s="545">
        <f t="shared" si="11"/>
        <v>0</v>
      </c>
      <c r="D66" s="558">
        <f>IF($B66="","",INDEX(E_SourceStreams!$A:$N,AS66,D$34))</f>
        <v>0</v>
      </c>
      <c r="E66" s="558" t="str">
        <f>IF($B66="","",INDEX(E_SourceStreams!$A:$N,AT66,E$34))</f>
        <v/>
      </c>
      <c r="F66" s="540" t="str">
        <f>IF($B66="","",INDEX(E_SourceStreams!$A:$N,AU66,F$34))</f>
        <v/>
      </c>
      <c r="G66" s="558">
        <f>IF($B66="","",INDEX(E_SourceStreams!$A:$N,AV66,G$34))</f>
        <v>0</v>
      </c>
      <c r="H66" s="540" t="str">
        <f>IF($B66="","",INDEX(E_SourceStreams!$A:$N,AW66,H$34))</f>
        <v/>
      </c>
      <c r="I66" s="558">
        <f>IF($B66="","",INDEX(E_SourceStreams!$A:$N,AX66,I$34))</f>
        <v>0</v>
      </c>
      <c r="J66" s="540">
        <f>IF($B66="","",INDEX(E_SourceStreams!$A:$N,AY66,J$34))</f>
        <v>0</v>
      </c>
      <c r="K66" s="540">
        <f>IF($B66="","",INDEX(E_SourceStreams!$A:$N,AZ66,K$34))</f>
        <v>0</v>
      </c>
      <c r="L66" s="547">
        <f>IF($B66="","",INDEX(E_SourceStreams!$A:$N,BA66,L$34))</f>
        <v>0</v>
      </c>
      <c r="M66" s="540">
        <f>IF($B66="","",INDEX(E_SourceStreams!$A:$N,BB66,M$34))</f>
        <v>0</v>
      </c>
      <c r="N66" s="558">
        <f>IF($B66="","",INDEX(E_SourceStreams!$A:$N,BC66,N$34))</f>
        <v>0</v>
      </c>
      <c r="O66" s="540" t="str">
        <f>IF($B66="","",INDEX(E_SourceStreams!$A:$N,BD66,O$34))</f>
        <v/>
      </c>
      <c r="P66" s="542">
        <f>IF($B66="","",INDEX(E_SourceStreams!$A:$N,BE66,P$34))</f>
        <v>0</v>
      </c>
      <c r="Q66" s="540">
        <f>IF($B66="","",INDEX(E_SourceStreams!$A:$N,BF66,Q$34))</f>
        <v>0</v>
      </c>
      <c r="R66" s="540">
        <f>IF($B66="","",INDEX(E_SourceStreams!$A:$N,BG66,R$34))</f>
        <v>0</v>
      </c>
      <c r="S66" s="547">
        <f>IF($B66="","",INDEX(E_SourceStreams!$A:$N,BH66,S$34))</f>
        <v>0</v>
      </c>
      <c r="T66" s="540">
        <f>IF($B66="","",INDEX(E_SourceStreams!$A:$N,BI66,T$34))</f>
        <v>0</v>
      </c>
      <c r="U66" s="558">
        <f>IF($B66="","",INDEX(E_SourceStreams!$A:$N,BJ66,U$34))</f>
        <v>0</v>
      </c>
      <c r="V66" s="540" t="str">
        <f>IF($B66="","",INDEX(E_SourceStreams!$A:$N,BK66,V$34))</f>
        <v/>
      </c>
      <c r="W66" s="542">
        <f>IF($B66="","",INDEX(E_SourceStreams!$A:$N,BL66,W$34))</f>
        <v>0</v>
      </c>
      <c r="X66" s="540">
        <f>IF($B66="","",INDEX(E_SourceStreams!$A:$N,BM66,X$34))</f>
        <v>0</v>
      </c>
      <c r="Y66" s="540">
        <f>IF($B66="","",INDEX(E_SourceStreams!$A:$N,BN66,Y$34))</f>
        <v>0</v>
      </c>
      <c r="Z66" s="547">
        <f>IF($B66="","",INDEX(E_SourceStreams!$A:$N,BO66,Z$34))</f>
        <v>0</v>
      </c>
      <c r="AA66" s="540">
        <f>IF($B66="","",INDEX(E_SourceStreams!$A:$N,BP66,AA$34))</f>
        <v>0</v>
      </c>
      <c r="AB66" s="555"/>
      <c r="AC66" s="555"/>
      <c r="AD66" s="555"/>
      <c r="AE66" s="555"/>
      <c r="AF66" s="555"/>
      <c r="AG66" s="555"/>
      <c r="AH66" s="555"/>
      <c r="AI66" s="555"/>
      <c r="AJ66" s="555"/>
      <c r="AK66" s="555"/>
      <c r="AL66" s="555"/>
      <c r="AM66" s="555"/>
      <c r="AS66" s="532">
        <f t="shared" si="36"/>
        <v>579</v>
      </c>
      <c r="AT66" s="532">
        <f t="shared" si="13"/>
        <v>580</v>
      </c>
      <c r="AU66" s="532">
        <f t="shared" si="14"/>
        <v>580</v>
      </c>
      <c r="AV66" s="532">
        <f t="shared" si="15"/>
        <v>585</v>
      </c>
      <c r="AW66" s="532">
        <f t="shared" si="16"/>
        <v>585</v>
      </c>
      <c r="AX66" s="532">
        <f t="shared" si="17"/>
        <v>585</v>
      </c>
      <c r="AY66" s="532">
        <f t="shared" si="18"/>
        <v>585</v>
      </c>
      <c r="AZ66" s="532">
        <f t="shared" si="19"/>
        <v>585</v>
      </c>
      <c r="BA66" s="532">
        <f t="shared" si="20"/>
        <v>585</v>
      </c>
      <c r="BB66" s="532">
        <f t="shared" si="21"/>
        <v>585</v>
      </c>
      <c r="BC66" s="532">
        <f t="shared" si="22"/>
        <v>586</v>
      </c>
      <c r="BD66" s="532">
        <f t="shared" si="23"/>
        <v>586</v>
      </c>
      <c r="BE66" s="532">
        <f t="shared" si="24"/>
        <v>586</v>
      </c>
      <c r="BF66" s="532">
        <f t="shared" si="25"/>
        <v>586</v>
      </c>
      <c r="BG66" s="532">
        <f t="shared" si="26"/>
        <v>586</v>
      </c>
      <c r="BH66" s="532">
        <f t="shared" si="27"/>
        <v>586</v>
      </c>
      <c r="BI66" s="532">
        <f t="shared" si="28"/>
        <v>586</v>
      </c>
      <c r="BJ66" s="532">
        <f t="shared" si="29"/>
        <v>587</v>
      </c>
      <c r="BK66" s="532">
        <f t="shared" si="30"/>
        <v>587</v>
      </c>
      <c r="BL66" s="532">
        <f t="shared" si="31"/>
        <v>587</v>
      </c>
      <c r="BM66" s="532">
        <f t="shared" si="32"/>
        <v>587</v>
      </c>
      <c r="BN66" s="532">
        <f t="shared" si="33"/>
        <v>587</v>
      </c>
      <c r="BO66" s="532">
        <f t="shared" si="34"/>
        <v>587</v>
      </c>
      <c r="BP66" s="532">
        <f t="shared" si="35"/>
        <v>587</v>
      </c>
    </row>
    <row r="67" spans="1:71" ht="38.85" customHeight="1" x14ac:dyDescent="0.25">
      <c r="U67" s="536"/>
    </row>
    <row r="68" spans="1:71" hidden="1" x14ac:dyDescent="0.25">
      <c r="A68" s="538" t="s">
        <v>159</v>
      </c>
      <c r="B68" s="538"/>
      <c r="C68" s="538"/>
      <c r="D68" s="538">
        <v>5</v>
      </c>
      <c r="E68" s="538">
        <v>11</v>
      </c>
      <c r="F68" s="538">
        <v>11</v>
      </c>
      <c r="G68" s="538">
        <v>6</v>
      </c>
      <c r="H68" s="538">
        <v>7</v>
      </c>
      <c r="I68" s="538">
        <v>9</v>
      </c>
      <c r="J68" s="538">
        <v>10</v>
      </c>
      <c r="K68" s="538">
        <v>11</v>
      </c>
      <c r="L68" s="538">
        <v>12</v>
      </c>
      <c r="M68" s="538"/>
      <c r="N68" s="538"/>
      <c r="O68" s="538"/>
      <c r="P68" s="538"/>
      <c r="Q68" s="538"/>
      <c r="R68" s="538"/>
      <c r="S68" s="538"/>
      <c r="T68" s="538"/>
      <c r="U68" s="538"/>
      <c r="V68" s="538"/>
      <c r="W68" s="538"/>
      <c r="X68" s="538"/>
      <c r="Y68" s="538"/>
      <c r="Z68" s="538"/>
      <c r="AA68" s="556"/>
      <c r="AB68" s="538"/>
      <c r="AC68" s="538"/>
      <c r="AD68" s="538"/>
      <c r="AE68" s="538"/>
      <c r="AF68" s="538"/>
      <c r="AG68" s="538"/>
      <c r="AH68" s="538"/>
      <c r="AI68" s="538"/>
      <c r="AJ68" s="538"/>
      <c r="AK68" s="538"/>
      <c r="AL68" s="538"/>
      <c r="AM68" s="538"/>
      <c r="AN68" s="538"/>
    </row>
    <row r="69" spans="1:71" ht="35.1" customHeight="1" x14ac:dyDescent="0.4">
      <c r="B69" s="530" t="str">
        <f>Translations!$B$451</f>
        <v>Émissions provenant des sources d'émission (points de mesure)</v>
      </c>
      <c r="C69" s="531"/>
      <c r="E69" s="555"/>
      <c r="F69" s="539"/>
      <c r="G69" s="555"/>
      <c r="H69" s="539"/>
      <c r="I69" s="555"/>
      <c r="J69" s="539"/>
      <c r="K69" s="539"/>
      <c r="L69" s="539"/>
      <c r="M69" s="539"/>
      <c r="N69" s="539"/>
      <c r="O69" s="539"/>
      <c r="P69" s="539"/>
      <c r="Q69" s="539"/>
      <c r="R69" s="539"/>
      <c r="S69" s="539"/>
      <c r="T69" s="539"/>
      <c r="U69" s="539"/>
      <c r="V69" s="539"/>
      <c r="W69" s="539"/>
      <c r="X69" s="539"/>
      <c r="Y69" s="539"/>
      <c r="Z69" s="539"/>
      <c r="AA69" s="555"/>
      <c r="AB69" s="539"/>
      <c r="AC69" s="539"/>
      <c r="AD69" s="539"/>
      <c r="AE69" s="539"/>
      <c r="AF69" s="539"/>
      <c r="AG69" s="539"/>
      <c r="AH69" s="539"/>
      <c r="AI69" s="539"/>
      <c r="AJ69" s="539"/>
      <c r="AK69" s="539"/>
      <c r="AL69" s="539"/>
      <c r="AM69" s="539"/>
    </row>
    <row r="70" spans="1:71" s="536" customFormat="1" ht="80.099999999999994" customHeight="1" x14ac:dyDescent="0.25">
      <c r="B70" s="534" t="s">
        <v>917</v>
      </c>
      <c r="C70" s="553" t="str">
        <f>'A_Operator&amp;Inst.ID'!$E$43</f>
        <v>Identifiant unique de l'installation :</v>
      </c>
      <c r="D70" s="548" t="str">
        <f>Translations!$B$567</f>
        <v>description du point de mesure</v>
      </c>
      <c r="E70" s="548" t="str">
        <f>Translations!$B$95</f>
        <v>GES mesurés</v>
      </c>
      <c r="F70" s="534" t="str">
        <f>Translations!$B$414</f>
        <v>Catégorie</v>
      </c>
      <c r="G70" s="534" t="str">
        <f>Translations!$B$601</f>
        <v>Niveau requis :</v>
      </c>
      <c r="H70" s="548" t="str">
        <f>Translations!$B$610</f>
        <v xml:space="preserve"> Raison de l'écart dans le passé</v>
      </c>
      <c r="I70" s="534" t="str">
        <f>Translations!$B$611</f>
        <v>Impact sur les niveaux ?</v>
      </c>
      <c r="J70" s="534" t="str">
        <f>Translations!$B$612</f>
        <v>Mesures prises</v>
      </c>
      <c r="K70" s="534" t="str">
        <f>Translations!$B$585</f>
        <v>Quand?</v>
      </c>
      <c r="L70" s="534" t="str">
        <f>Translations!$B$603</f>
        <v>Niveau appliqué :</v>
      </c>
      <c r="M70" s="539"/>
      <c r="N70" s="539"/>
      <c r="O70" s="539"/>
      <c r="P70" s="539"/>
      <c r="Q70" s="539"/>
      <c r="R70" s="539"/>
      <c r="S70" s="539"/>
      <c r="T70" s="539"/>
      <c r="U70" s="539"/>
      <c r="V70" s="539"/>
      <c r="W70" s="539"/>
      <c r="AA70" s="555"/>
      <c r="AB70" s="555"/>
      <c r="AC70" s="555"/>
      <c r="AD70" s="555"/>
      <c r="AE70" s="555"/>
      <c r="AF70" s="555"/>
      <c r="AG70" s="555"/>
      <c r="AH70" s="555"/>
      <c r="AI70" s="555"/>
      <c r="AJ70" s="555"/>
      <c r="AK70" s="555"/>
      <c r="AL70" s="555"/>
      <c r="AM70" s="555"/>
      <c r="AO70" s="537"/>
      <c r="AP70" s="537"/>
      <c r="AQ70" s="537"/>
      <c r="AR70" s="537"/>
      <c r="AS70" s="537"/>
      <c r="AT70" s="537"/>
      <c r="AU70" s="537"/>
      <c r="AV70" s="537"/>
      <c r="AW70" s="537"/>
      <c r="AX70" s="537"/>
      <c r="AY70" s="537"/>
      <c r="AZ70" s="537"/>
      <c r="BA70" s="537"/>
      <c r="BB70" s="537"/>
      <c r="BC70" s="537"/>
      <c r="BD70" s="537"/>
      <c r="BE70" s="537"/>
      <c r="BF70" s="537"/>
      <c r="BG70" s="537"/>
      <c r="BH70" s="537"/>
      <c r="BI70" s="537"/>
      <c r="BJ70" s="537"/>
      <c r="BK70" s="537"/>
      <c r="BL70" s="537"/>
      <c r="BM70" s="537"/>
      <c r="BN70" s="537"/>
      <c r="BO70" s="537"/>
      <c r="BP70" s="537"/>
      <c r="BQ70" s="537"/>
      <c r="BR70" s="537"/>
      <c r="BS70" s="537"/>
    </row>
    <row r="71" spans="1:71" x14ac:dyDescent="0.25">
      <c r="B71" s="540">
        <v>1</v>
      </c>
      <c r="C71" s="545">
        <f t="shared" ref="C71:C80" si="37">$C$4</f>
        <v>0</v>
      </c>
      <c r="D71" s="558">
        <f>IF($B71="","",INDEX(F_MeasurementBasedApproaches!$A:$N,AS71,D$68))</f>
        <v>0</v>
      </c>
      <c r="E71" s="558" t="str">
        <f>IF($B71="","",INDEX(F_MeasurementBasedApproaches!$A:$N,AT71,E$68))</f>
        <v/>
      </c>
      <c r="F71" s="540" t="str">
        <f>IF($B71="","",INDEX(F_MeasurementBasedApproaches!$A:$N,AU71,F$68))</f>
        <v/>
      </c>
      <c r="G71" s="540" t="str">
        <f>IF($B71="","",INDEX(F_MeasurementBasedApproaches!$A:$N,AV71,G$68))</f>
        <v/>
      </c>
      <c r="H71" s="558">
        <f>IF($B71="","",INDEX(F_MeasurementBasedApproaches!$A:$N,AW71,H$68))</f>
        <v>0</v>
      </c>
      <c r="I71" s="540">
        <f>IF($B71="","",INDEX(F_MeasurementBasedApproaches!$A:$N,AX71,I$68))</f>
        <v>0</v>
      </c>
      <c r="J71" s="540">
        <f>IF($B71="","",INDEX(F_MeasurementBasedApproaches!$A:$N,AY71,J$68))</f>
        <v>0</v>
      </c>
      <c r="K71" s="547">
        <f>IF($B71="","",INDEX(F_MeasurementBasedApproaches!$A:$N,AZ71,K$68))</f>
        <v>0</v>
      </c>
      <c r="L71" s="540">
        <f>IF($B71="","",INDEX(F_MeasurementBasedApproaches!$A:$N,BA71,L$68))</f>
        <v>0</v>
      </c>
      <c r="M71" s="539"/>
      <c r="N71" s="539"/>
      <c r="O71" s="539"/>
      <c r="P71" s="539"/>
      <c r="Q71" s="539"/>
      <c r="R71" s="539"/>
      <c r="S71" s="539"/>
      <c r="T71" s="539"/>
      <c r="U71" s="539"/>
      <c r="V71" s="539"/>
      <c r="W71" s="539"/>
      <c r="AA71" s="555"/>
      <c r="AB71" s="555"/>
      <c r="AC71" s="555"/>
      <c r="AD71" s="555"/>
      <c r="AE71" s="555"/>
      <c r="AF71" s="555"/>
      <c r="AG71" s="555"/>
      <c r="AH71" s="555"/>
      <c r="AI71" s="555"/>
      <c r="AJ71" s="555"/>
      <c r="AK71" s="555"/>
      <c r="AL71" s="555"/>
      <c r="AM71" s="555"/>
      <c r="AS71" s="541">
        <v>25</v>
      </c>
      <c r="AT71" s="541">
        <f>AS71+1</f>
        <v>26</v>
      </c>
      <c r="AU71" s="541">
        <f>AT71</f>
        <v>26</v>
      </c>
      <c r="AV71" s="541">
        <v>31</v>
      </c>
      <c r="AW71" s="541">
        <v>31</v>
      </c>
      <c r="AX71" s="541">
        <v>31</v>
      </c>
      <c r="AY71" s="541">
        <v>31</v>
      </c>
      <c r="AZ71" s="541">
        <v>31</v>
      </c>
      <c r="BA71" s="541">
        <v>31</v>
      </c>
      <c r="BB71" s="541"/>
      <c r="BC71" s="541"/>
      <c r="BD71" s="541"/>
      <c r="BE71" s="541"/>
      <c r="BF71" s="541"/>
      <c r="BG71" s="541"/>
      <c r="BH71" s="541"/>
      <c r="BI71" s="541"/>
      <c r="BJ71" s="541"/>
      <c r="BK71" s="541"/>
      <c r="BL71" s="541"/>
      <c r="BM71" s="541"/>
      <c r="BN71" s="541"/>
      <c r="BO71" s="541"/>
      <c r="BP71" s="541"/>
      <c r="BQ71" s="541"/>
      <c r="BR71" s="541"/>
      <c r="BS71" s="541"/>
    </row>
    <row r="72" spans="1:71" ht="12.75" customHeight="1" x14ac:dyDescent="0.25">
      <c r="B72" s="540">
        <v>2</v>
      </c>
      <c r="C72" s="545">
        <f t="shared" si="37"/>
        <v>0</v>
      </c>
      <c r="D72" s="558">
        <f>IF($B72="","",INDEX(F_MeasurementBasedApproaches!$A:$N,AS72,D$68))</f>
        <v>0</v>
      </c>
      <c r="E72" s="558" t="str">
        <f>IF($B72="","",INDEX(F_MeasurementBasedApproaches!$A:$N,AT72,E$68))</f>
        <v/>
      </c>
      <c r="F72" s="540" t="str">
        <f>IF($B72="","",INDEX(F_MeasurementBasedApproaches!$A:$N,AU72,F$68))</f>
        <v/>
      </c>
      <c r="G72" s="540" t="str">
        <f>IF($B72="","",INDEX(F_MeasurementBasedApproaches!$A:$N,AV72,G$68))</f>
        <v/>
      </c>
      <c r="H72" s="558">
        <f>IF($B72="","",INDEX(F_MeasurementBasedApproaches!$A:$N,AW72,H$68))</f>
        <v>0</v>
      </c>
      <c r="I72" s="540">
        <f>IF($B72="","",INDEX(F_MeasurementBasedApproaches!$A:$N,AX72,I$68))</f>
        <v>0</v>
      </c>
      <c r="J72" s="540">
        <f>IF($B72="","",INDEX(F_MeasurementBasedApproaches!$A:$N,AY72,J$68))</f>
        <v>0</v>
      </c>
      <c r="K72" s="547">
        <f>IF($B72="","",INDEX(F_MeasurementBasedApproaches!$A:$N,AZ72,K$68))</f>
        <v>0</v>
      </c>
      <c r="L72" s="540">
        <f>IF($B72="","",INDEX(F_MeasurementBasedApproaches!$A:$N,BA72,L$68))</f>
        <v>0</v>
      </c>
      <c r="M72" s="539"/>
      <c r="N72" s="539"/>
      <c r="O72" s="539"/>
      <c r="P72" s="539"/>
      <c r="Q72" s="539"/>
      <c r="R72" s="539"/>
      <c r="S72" s="539"/>
      <c r="T72" s="539"/>
      <c r="U72" s="539"/>
      <c r="V72" s="539"/>
      <c r="W72" s="539"/>
      <c r="AA72" s="555"/>
      <c r="AB72" s="555"/>
      <c r="AC72" s="555"/>
      <c r="AD72" s="555"/>
      <c r="AE72" s="555"/>
      <c r="AF72" s="555"/>
      <c r="AG72" s="555"/>
      <c r="AH72" s="555"/>
      <c r="AI72" s="555"/>
      <c r="AJ72" s="555"/>
      <c r="AK72" s="555"/>
      <c r="AL72" s="555"/>
      <c r="AM72" s="555"/>
      <c r="AS72" s="532">
        <f>AS71+18</f>
        <v>43</v>
      </c>
      <c r="AT72" s="532">
        <f t="shared" ref="AT72:AT80" si="38">AT71+18</f>
        <v>44</v>
      </c>
      <c r="AU72" s="532">
        <f t="shared" ref="AU72:AU80" si="39">AU71+18</f>
        <v>44</v>
      </c>
      <c r="AV72" s="532">
        <f t="shared" ref="AV72:AV80" si="40">AV71+18</f>
        <v>49</v>
      </c>
      <c r="AW72" s="532">
        <f t="shared" ref="AW72:AW80" si="41">AW71+18</f>
        <v>49</v>
      </c>
      <c r="AX72" s="532">
        <f t="shared" ref="AX72:AX80" si="42">AX71+18</f>
        <v>49</v>
      </c>
      <c r="AY72" s="532">
        <f t="shared" ref="AY72:AY80" si="43">AY71+18</f>
        <v>49</v>
      </c>
      <c r="AZ72" s="532">
        <f t="shared" ref="AZ72:AZ80" si="44">AZ71+18</f>
        <v>49</v>
      </c>
      <c r="BA72" s="532">
        <f t="shared" ref="BA72:BA80" si="45">BA71+18</f>
        <v>49</v>
      </c>
      <c r="BQ72" s="541"/>
      <c r="BR72" s="541"/>
      <c r="BS72" s="541"/>
    </row>
    <row r="73" spans="1:71" x14ac:dyDescent="0.25">
      <c r="B73" s="540">
        <v>3</v>
      </c>
      <c r="C73" s="545">
        <f t="shared" si="37"/>
        <v>0</v>
      </c>
      <c r="D73" s="558">
        <f>IF($B73="","",INDEX(F_MeasurementBasedApproaches!$A:$N,AS73,D$68))</f>
        <v>0</v>
      </c>
      <c r="E73" s="558" t="str">
        <f>IF($B73="","",INDEX(F_MeasurementBasedApproaches!$A:$N,AT73,E$68))</f>
        <v/>
      </c>
      <c r="F73" s="540" t="str">
        <f>IF($B73="","",INDEX(F_MeasurementBasedApproaches!$A:$N,AU73,F$68))</f>
        <v/>
      </c>
      <c r="G73" s="540" t="str">
        <f>IF($B73="","",INDEX(F_MeasurementBasedApproaches!$A:$N,AV73,G$68))</f>
        <v/>
      </c>
      <c r="H73" s="558">
        <f>IF($B73="","",INDEX(F_MeasurementBasedApproaches!$A:$N,AW73,H$68))</f>
        <v>0</v>
      </c>
      <c r="I73" s="540">
        <f>IF($B73="","",INDEX(F_MeasurementBasedApproaches!$A:$N,AX73,I$68))</f>
        <v>0</v>
      </c>
      <c r="J73" s="540">
        <f>IF($B73="","",INDEX(F_MeasurementBasedApproaches!$A:$N,AY73,J$68))</f>
        <v>0</v>
      </c>
      <c r="K73" s="547">
        <f>IF($B73="","",INDEX(F_MeasurementBasedApproaches!$A:$N,AZ73,K$68))</f>
        <v>0</v>
      </c>
      <c r="L73" s="540">
        <f>IF($B73="","",INDEX(F_MeasurementBasedApproaches!$A:$N,BA73,L$68))</f>
        <v>0</v>
      </c>
      <c r="M73" s="539"/>
      <c r="N73" s="539"/>
      <c r="O73" s="539"/>
      <c r="P73" s="539"/>
      <c r="Q73" s="539"/>
      <c r="R73" s="539"/>
      <c r="S73" s="539"/>
      <c r="T73" s="539"/>
      <c r="U73" s="539"/>
      <c r="V73" s="539"/>
      <c r="W73" s="539"/>
      <c r="AA73" s="555"/>
      <c r="AB73" s="555"/>
      <c r="AC73" s="555"/>
      <c r="AD73" s="555"/>
      <c r="AE73" s="555"/>
      <c r="AF73" s="555"/>
      <c r="AG73" s="555"/>
      <c r="AH73" s="555"/>
      <c r="AI73" s="555"/>
      <c r="AJ73" s="555"/>
      <c r="AK73" s="555"/>
      <c r="AL73" s="555"/>
      <c r="AM73" s="555"/>
      <c r="AS73" s="532">
        <f t="shared" ref="AS73:AS80" si="46">AS72+18</f>
        <v>61</v>
      </c>
      <c r="AT73" s="532">
        <f t="shared" si="38"/>
        <v>62</v>
      </c>
      <c r="AU73" s="532">
        <f t="shared" si="39"/>
        <v>62</v>
      </c>
      <c r="AV73" s="532">
        <f t="shared" si="40"/>
        <v>67</v>
      </c>
      <c r="AW73" s="532">
        <f t="shared" si="41"/>
        <v>67</v>
      </c>
      <c r="AX73" s="532">
        <f t="shared" si="42"/>
        <v>67</v>
      </c>
      <c r="AY73" s="532">
        <f t="shared" si="43"/>
        <v>67</v>
      </c>
      <c r="AZ73" s="532">
        <f t="shared" si="44"/>
        <v>67</v>
      </c>
      <c r="BA73" s="532">
        <f t="shared" si="45"/>
        <v>67</v>
      </c>
    </row>
    <row r="74" spans="1:71" x14ac:dyDescent="0.25">
      <c r="B74" s="540">
        <v>4</v>
      </c>
      <c r="C74" s="545">
        <f t="shared" si="37"/>
        <v>0</v>
      </c>
      <c r="D74" s="558">
        <f>IF($B74="","",INDEX(F_MeasurementBasedApproaches!$A:$N,AS74,D$68))</f>
        <v>0</v>
      </c>
      <c r="E74" s="558" t="str">
        <f>IF($B74="","",INDEX(F_MeasurementBasedApproaches!$A:$N,AT74,E$68))</f>
        <v/>
      </c>
      <c r="F74" s="540" t="str">
        <f>IF($B74="","",INDEX(F_MeasurementBasedApproaches!$A:$N,AU74,F$68))</f>
        <v/>
      </c>
      <c r="G74" s="540" t="str">
        <f>IF($B74="","",INDEX(F_MeasurementBasedApproaches!$A:$N,AV74,G$68))</f>
        <v/>
      </c>
      <c r="H74" s="558">
        <f>IF($B74="","",INDEX(F_MeasurementBasedApproaches!$A:$N,AW74,H$68))</f>
        <v>0</v>
      </c>
      <c r="I74" s="540">
        <f>IF($B74="","",INDEX(F_MeasurementBasedApproaches!$A:$N,AX74,I$68))</f>
        <v>0</v>
      </c>
      <c r="J74" s="540">
        <f>IF($B74="","",INDEX(F_MeasurementBasedApproaches!$A:$N,AY74,J$68))</f>
        <v>0</v>
      </c>
      <c r="K74" s="547">
        <f>IF($B74="","",INDEX(F_MeasurementBasedApproaches!$A:$N,AZ74,K$68))</f>
        <v>0</v>
      </c>
      <c r="L74" s="540">
        <f>IF($B74="","",INDEX(F_MeasurementBasedApproaches!$A:$N,BA74,L$68))</f>
        <v>0</v>
      </c>
      <c r="M74" s="539"/>
      <c r="N74" s="539"/>
      <c r="O74" s="539"/>
      <c r="P74" s="539"/>
      <c r="Q74" s="539"/>
      <c r="R74" s="539"/>
      <c r="S74" s="539"/>
      <c r="T74" s="539"/>
      <c r="U74" s="539"/>
      <c r="V74" s="539"/>
      <c r="W74" s="539"/>
      <c r="AA74" s="555"/>
      <c r="AB74" s="555"/>
      <c r="AC74" s="555"/>
      <c r="AD74" s="555"/>
      <c r="AE74" s="555"/>
      <c r="AF74" s="555"/>
      <c r="AG74" s="555"/>
      <c r="AH74" s="555"/>
      <c r="AI74" s="555"/>
      <c r="AJ74" s="555"/>
      <c r="AK74" s="555"/>
      <c r="AL74" s="555"/>
      <c r="AM74" s="555"/>
      <c r="AS74" s="532">
        <f t="shared" si="46"/>
        <v>79</v>
      </c>
      <c r="AT74" s="532">
        <f t="shared" si="38"/>
        <v>80</v>
      </c>
      <c r="AU74" s="532">
        <f t="shared" si="39"/>
        <v>80</v>
      </c>
      <c r="AV74" s="532">
        <f t="shared" si="40"/>
        <v>85</v>
      </c>
      <c r="AW74" s="532">
        <f t="shared" si="41"/>
        <v>85</v>
      </c>
      <c r="AX74" s="532">
        <f t="shared" si="42"/>
        <v>85</v>
      </c>
      <c r="AY74" s="532">
        <f t="shared" si="43"/>
        <v>85</v>
      </c>
      <c r="AZ74" s="532">
        <f t="shared" si="44"/>
        <v>85</v>
      </c>
      <c r="BA74" s="532">
        <f t="shared" si="45"/>
        <v>85</v>
      </c>
    </row>
    <row r="75" spans="1:71" x14ac:dyDescent="0.25">
      <c r="B75" s="540">
        <v>5</v>
      </c>
      <c r="C75" s="545">
        <f t="shared" si="37"/>
        <v>0</v>
      </c>
      <c r="D75" s="558">
        <f>IF($B75="","",INDEX(F_MeasurementBasedApproaches!$A:$N,AS75,D$68))</f>
        <v>0</v>
      </c>
      <c r="E75" s="558" t="str">
        <f>IF($B75="","",INDEX(F_MeasurementBasedApproaches!$A:$N,AT75,E$68))</f>
        <v/>
      </c>
      <c r="F75" s="540" t="str">
        <f>IF($B75="","",INDEX(F_MeasurementBasedApproaches!$A:$N,AU75,F$68))</f>
        <v/>
      </c>
      <c r="G75" s="540" t="str">
        <f>IF($B75="","",INDEX(F_MeasurementBasedApproaches!$A:$N,AV75,G$68))</f>
        <v/>
      </c>
      <c r="H75" s="558">
        <f>IF($B75="","",INDEX(F_MeasurementBasedApproaches!$A:$N,AW75,H$68))</f>
        <v>0</v>
      </c>
      <c r="I75" s="540">
        <f>IF($B75="","",INDEX(F_MeasurementBasedApproaches!$A:$N,AX75,I$68))</f>
        <v>0</v>
      </c>
      <c r="J75" s="540">
        <f>IF($B75="","",INDEX(F_MeasurementBasedApproaches!$A:$N,AY75,J$68))</f>
        <v>0</v>
      </c>
      <c r="K75" s="547">
        <f>IF($B75="","",INDEX(F_MeasurementBasedApproaches!$A:$N,AZ75,K$68))</f>
        <v>0</v>
      </c>
      <c r="L75" s="540">
        <f>IF($B75="","",INDEX(F_MeasurementBasedApproaches!$A:$N,BA75,L$68))</f>
        <v>0</v>
      </c>
      <c r="M75" s="539"/>
      <c r="N75" s="539"/>
      <c r="O75" s="539"/>
      <c r="P75" s="539"/>
      <c r="Q75" s="539"/>
      <c r="R75" s="539"/>
      <c r="S75" s="539"/>
      <c r="T75" s="539"/>
      <c r="U75" s="539"/>
      <c r="V75" s="539"/>
      <c r="W75" s="539"/>
      <c r="AA75" s="555"/>
      <c r="AB75" s="555"/>
      <c r="AC75" s="555"/>
      <c r="AD75" s="555"/>
      <c r="AE75" s="555"/>
      <c r="AF75" s="555"/>
      <c r="AG75" s="555"/>
      <c r="AH75" s="555"/>
      <c r="AI75" s="555"/>
      <c r="AJ75" s="555"/>
      <c r="AK75" s="555"/>
      <c r="AL75" s="555"/>
      <c r="AM75" s="555"/>
      <c r="AS75" s="532">
        <f t="shared" si="46"/>
        <v>97</v>
      </c>
      <c r="AT75" s="532">
        <f t="shared" si="38"/>
        <v>98</v>
      </c>
      <c r="AU75" s="532">
        <f t="shared" si="39"/>
        <v>98</v>
      </c>
      <c r="AV75" s="532">
        <f t="shared" si="40"/>
        <v>103</v>
      </c>
      <c r="AW75" s="532">
        <f t="shared" si="41"/>
        <v>103</v>
      </c>
      <c r="AX75" s="532">
        <f t="shared" si="42"/>
        <v>103</v>
      </c>
      <c r="AY75" s="532">
        <f t="shared" si="43"/>
        <v>103</v>
      </c>
      <c r="AZ75" s="532">
        <f t="shared" si="44"/>
        <v>103</v>
      </c>
      <c r="BA75" s="532">
        <f t="shared" si="45"/>
        <v>103</v>
      </c>
    </row>
    <row r="76" spans="1:71" x14ac:dyDescent="0.25">
      <c r="B76" s="540">
        <v>6</v>
      </c>
      <c r="C76" s="545">
        <f t="shared" si="37"/>
        <v>0</v>
      </c>
      <c r="D76" s="558">
        <f>IF($B76="","",INDEX(F_MeasurementBasedApproaches!$A:$N,AS76,D$68))</f>
        <v>0</v>
      </c>
      <c r="E76" s="558" t="str">
        <f>IF($B76="","",INDEX(F_MeasurementBasedApproaches!$A:$N,AT76,E$68))</f>
        <v/>
      </c>
      <c r="F76" s="540" t="str">
        <f>IF($B76="","",INDEX(F_MeasurementBasedApproaches!$A:$N,AU76,F$68))</f>
        <v/>
      </c>
      <c r="G76" s="540" t="str">
        <f>IF($B76="","",INDEX(F_MeasurementBasedApproaches!$A:$N,AV76,G$68))</f>
        <v/>
      </c>
      <c r="H76" s="558">
        <f>IF($B76="","",INDEX(F_MeasurementBasedApproaches!$A:$N,AW76,H$68))</f>
        <v>0</v>
      </c>
      <c r="I76" s="540">
        <f>IF($B76="","",INDEX(F_MeasurementBasedApproaches!$A:$N,AX76,I$68))</f>
        <v>0</v>
      </c>
      <c r="J76" s="540">
        <f>IF($B76="","",INDEX(F_MeasurementBasedApproaches!$A:$N,AY76,J$68))</f>
        <v>0</v>
      </c>
      <c r="K76" s="547">
        <f>IF($B76="","",INDEX(F_MeasurementBasedApproaches!$A:$N,AZ76,K$68))</f>
        <v>0</v>
      </c>
      <c r="L76" s="540">
        <f>IF($B76="","",INDEX(F_MeasurementBasedApproaches!$A:$N,BA76,L$68))</f>
        <v>0</v>
      </c>
      <c r="M76" s="539"/>
      <c r="N76" s="539"/>
      <c r="O76" s="539"/>
      <c r="P76" s="539"/>
      <c r="Q76" s="539"/>
      <c r="R76" s="539"/>
      <c r="S76" s="539"/>
      <c r="T76" s="539"/>
      <c r="U76" s="539"/>
      <c r="V76" s="539"/>
      <c r="W76" s="539"/>
      <c r="AA76" s="555"/>
      <c r="AB76" s="555"/>
      <c r="AC76" s="555"/>
      <c r="AD76" s="555"/>
      <c r="AE76" s="555"/>
      <c r="AF76" s="555"/>
      <c r="AG76" s="555"/>
      <c r="AH76" s="555"/>
      <c r="AI76" s="555"/>
      <c r="AJ76" s="555"/>
      <c r="AK76" s="555"/>
      <c r="AL76" s="555"/>
      <c r="AM76" s="555"/>
      <c r="AS76" s="532">
        <f t="shared" si="46"/>
        <v>115</v>
      </c>
      <c r="AT76" s="532">
        <f t="shared" si="38"/>
        <v>116</v>
      </c>
      <c r="AU76" s="532">
        <f t="shared" si="39"/>
        <v>116</v>
      </c>
      <c r="AV76" s="532">
        <f t="shared" si="40"/>
        <v>121</v>
      </c>
      <c r="AW76" s="532">
        <f t="shared" si="41"/>
        <v>121</v>
      </c>
      <c r="AX76" s="532">
        <f t="shared" si="42"/>
        <v>121</v>
      </c>
      <c r="AY76" s="532">
        <f t="shared" si="43"/>
        <v>121</v>
      </c>
      <c r="AZ76" s="532">
        <f t="shared" si="44"/>
        <v>121</v>
      </c>
      <c r="BA76" s="532">
        <f t="shared" si="45"/>
        <v>121</v>
      </c>
    </row>
    <row r="77" spans="1:71" x14ac:dyDescent="0.25">
      <c r="B77" s="540">
        <v>7</v>
      </c>
      <c r="C77" s="545">
        <f t="shared" si="37"/>
        <v>0</v>
      </c>
      <c r="D77" s="558">
        <f>IF($B77="","",INDEX(F_MeasurementBasedApproaches!$A:$N,AS77,D$68))</f>
        <v>0</v>
      </c>
      <c r="E77" s="558" t="str">
        <f>IF($B77="","",INDEX(F_MeasurementBasedApproaches!$A:$N,AT77,E$68))</f>
        <v/>
      </c>
      <c r="F77" s="540" t="str">
        <f>IF($B77="","",INDEX(F_MeasurementBasedApproaches!$A:$N,AU77,F$68))</f>
        <v/>
      </c>
      <c r="G77" s="540" t="str">
        <f>IF($B77="","",INDEX(F_MeasurementBasedApproaches!$A:$N,AV77,G$68))</f>
        <v/>
      </c>
      <c r="H77" s="558">
        <f>IF($B77="","",INDEX(F_MeasurementBasedApproaches!$A:$N,AW77,H$68))</f>
        <v>0</v>
      </c>
      <c r="I77" s="540">
        <f>IF($B77="","",INDEX(F_MeasurementBasedApproaches!$A:$N,AX77,I$68))</f>
        <v>0</v>
      </c>
      <c r="J77" s="540">
        <f>IF($B77="","",INDEX(F_MeasurementBasedApproaches!$A:$N,AY77,J$68))</f>
        <v>0</v>
      </c>
      <c r="K77" s="547">
        <f>IF($B77="","",INDEX(F_MeasurementBasedApproaches!$A:$N,AZ77,K$68))</f>
        <v>0</v>
      </c>
      <c r="L77" s="540">
        <f>IF($B77="","",INDEX(F_MeasurementBasedApproaches!$A:$N,BA77,L$68))</f>
        <v>0</v>
      </c>
      <c r="M77" s="539"/>
      <c r="N77" s="539"/>
      <c r="O77" s="539"/>
      <c r="P77" s="539"/>
      <c r="Q77" s="539"/>
      <c r="R77" s="539"/>
      <c r="S77" s="539"/>
      <c r="T77" s="539"/>
      <c r="U77" s="539"/>
      <c r="V77" s="539"/>
      <c r="W77" s="539"/>
      <c r="AA77" s="555"/>
      <c r="AB77" s="555"/>
      <c r="AC77" s="555"/>
      <c r="AD77" s="555"/>
      <c r="AE77" s="555"/>
      <c r="AF77" s="555"/>
      <c r="AG77" s="555"/>
      <c r="AH77" s="555"/>
      <c r="AI77" s="555"/>
      <c r="AJ77" s="555"/>
      <c r="AK77" s="555"/>
      <c r="AL77" s="555"/>
      <c r="AM77" s="555"/>
      <c r="AS77" s="532">
        <f t="shared" si="46"/>
        <v>133</v>
      </c>
      <c r="AT77" s="532">
        <f t="shared" si="38"/>
        <v>134</v>
      </c>
      <c r="AU77" s="532">
        <f t="shared" si="39"/>
        <v>134</v>
      </c>
      <c r="AV77" s="532">
        <f t="shared" si="40"/>
        <v>139</v>
      </c>
      <c r="AW77" s="532">
        <f t="shared" si="41"/>
        <v>139</v>
      </c>
      <c r="AX77" s="532">
        <f t="shared" si="42"/>
        <v>139</v>
      </c>
      <c r="AY77" s="532">
        <f t="shared" si="43"/>
        <v>139</v>
      </c>
      <c r="AZ77" s="532">
        <f t="shared" si="44"/>
        <v>139</v>
      </c>
      <c r="BA77" s="532">
        <f t="shared" si="45"/>
        <v>139</v>
      </c>
    </row>
    <row r="78" spans="1:71" x14ac:dyDescent="0.25">
      <c r="B78" s="540">
        <v>8</v>
      </c>
      <c r="C78" s="545">
        <f t="shared" si="37"/>
        <v>0</v>
      </c>
      <c r="D78" s="558">
        <f>IF($B78="","",INDEX(F_MeasurementBasedApproaches!$A:$N,AS78,D$68))</f>
        <v>0</v>
      </c>
      <c r="E78" s="558" t="str">
        <f>IF($B78="","",INDEX(F_MeasurementBasedApproaches!$A:$N,AT78,E$68))</f>
        <v/>
      </c>
      <c r="F78" s="540" t="str">
        <f>IF($B78="","",INDEX(F_MeasurementBasedApproaches!$A:$N,AU78,F$68))</f>
        <v/>
      </c>
      <c r="G78" s="540" t="str">
        <f>IF($B78="","",INDEX(F_MeasurementBasedApproaches!$A:$N,AV78,G$68))</f>
        <v/>
      </c>
      <c r="H78" s="558">
        <f>IF($B78="","",INDEX(F_MeasurementBasedApproaches!$A:$N,AW78,H$68))</f>
        <v>0</v>
      </c>
      <c r="I78" s="540">
        <f>IF($B78="","",INDEX(F_MeasurementBasedApproaches!$A:$N,AX78,I$68))</f>
        <v>0</v>
      </c>
      <c r="J78" s="540">
        <f>IF($B78="","",INDEX(F_MeasurementBasedApproaches!$A:$N,AY78,J$68))</f>
        <v>0</v>
      </c>
      <c r="K78" s="547">
        <f>IF($B78="","",INDEX(F_MeasurementBasedApproaches!$A:$N,AZ78,K$68))</f>
        <v>0</v>
      </c>
      <c r="L78" s="540">
        <f>IF($B78="","",INDEX(F_MeasurementBasedApproaches!$A:$N,BA78,L$68))</f>
        <v>0</v>
      </c>
      <c r="M78" s="539"/>
      <c r="N78" s="539"/>
      <c r="O78" s="539"/>
      <c r="P78" s="539"/>
      <c r="Q78" s="539"/>
      <c r="R78" s="539"/>
      <c r="S78" s="539"/>
      <c r="T78" s="539"/>
      <c r="U78" s="539"/>
      <c r="V78" s="539"/>
      <c r="W78" s="539"/>
      <c r="AA78" s="555"/>
      <c r="AB78" s="555"/>
      <c r="AC78" s="555"/>
      <c r="AD78" s="555"/>
      <c r="AE78" s="555"/>
      <c r="AF78" s="555"/>
      <c r="AG78" s="555"/>
      <c r="AH78" s="555"/>
      <c r="AI78" s="555"/>
      <c r="AJ78" s="555"/>
      <c r="AK78" s="555"/>
      <c r="AL78" s="555"/>
      <c r="AM78" s="555"/>
      <c r="AS78" s="532">
        <f t="shared" si="46"/>
        <v>151</v>
      </c>
      <c r="AT78" s="532">
        <f t="shared" si="38"/>
        <v>152</v>
      </c>
      <c r="AU78" s="532">
        <f t="shared" si="39"/>
        <v>152</v>
      </c>
      <c r="AV78" s="532">
        <f t="shared" si="40"/>
        <v>157</v>
      </c>
      <c r="AW78" s="532">
        <f t="shared" si="41"/>
        <v>157</v>
      </c>
      <c r="AX78" s="532">
        <f t="shared" si="42"/>
        <v>157</v>
      </c>
      <c r="AY78" s="532">
        <f t="shared" si="43"/>
        <v>157</v>
      </c>
      <c r="AZ78" s="532">
        <f t="shared" si="44"/>
        <v>157</v>
      </c>
      <c r="BA78" s="532">
        <f t="shared" si="45"/>
        <v>157</v>
      </c>
    </row>
    <row r="79" spans="1:71" x14ac:dyDescent="0.25">
      <c r="B79" s="540">
        <v>9</v>
      </c>
      <c r="C79" s="545">
        <f t="shared" si="37"/>
        <v>0</v>
      </c>
      <c r="D79" s="558">
        <f>IF($B79="","",INDEX(F_MeasurementBasedApproaches!$A:$N,AS79,D$68))</f>
        <v>0</v>
      </c>
      <c r="E79" s="558" t="str">
        <f>IF($B79="","",INDEX(F_MeasurementBasedApproaches!$A:$N,AT79,E$68))</f>
        <v/>
      </c>
      <c r="F79" s="540" t="str">
        <f>IF($B79="","",INDEX(F_MeasurementBasedApproaches!$A:$N,AU79,F$68))</f>
        <v/>
      </c>
      <c r="G79" s="540" t="str">
        <f>IF($B79="","",INDEX(F_MeasurementBasedApproaches!$A:$N,AV79,G$68))</f>
        <v/>
      </c>
      <c r="H79" s="558">
        <f>IF($B79="","",INDEX(F_MeasurementBasedApproaches!$A:$N,AW79,H$68))</f>
        <v>0</v>
      </c>
      <c r="I79" s="540">
        <f>IF($B79="","",INDEX(F_MeasurementBasedApproaches!$A:$N,AX79,I$68))</f>
        <v>0</v>
      </c>
      <c r="J79" s="540">
        <f>IF($B79="","",INDEX(F_MeasurementBasedApproaches!$A:$N,AY79,J$68))</f>
        <v>0</v>
      </c>
      <c r="K79" s="547">
        <f>IF($B79="","",INDEX(F_MeasurementBasedApproaches!$A:$N,AZ79,K$68))</f>
        <v>0</v>
      </c>
      <c r="L79" s="540">
        <f>IF($B79="","",INDEX(F_MeasurementBasedApproaches!$A:$N,BA79,L$68))</f>
        <v>0</v>
      </c>
      <c r="M79" s="539"/>
      <c r="N79" s="539"/>
      <c r="O79" s="539"/>
      <c r="P79" s="539"/>
      <c r="Q79" s="539"/>
      <c r="R79" s="539"/>
      <c r="S79" s="539"/>
      <c r="T79" s="539"/>
      <c r="U79" s="539"/>
      <c r="V79" s="539"/>
      <c r="W79" s="539"/>
      <c r="AA79" s="555"/>
      <c r="AB79" s="555"/>
      <c r="AC79" s="555"/>
      <c r="AD79" s="555"/>
      <c r="AE79" s="555"/>
      <c r="AF79" s="555"/>
      <c r="AG79" s="555"/>
      <c r="AH79" s="555"/>
      <c r="AI79" s="555"/>
      <c r="AJ79" s="555"/>
      <c r="AK79" s="555"/>
      <c r="AL79" s="555"/>
      <c r="AM79" s="555"/>
      <c r="AS79" s="532">
        <f t="shared" si="46"/>
        <v>169</v>
      </c>
      <c r="AT79" s="532">
        <f t="shared" si="38"/>
        <v>170</v>
      </c>
      <c r="AU79" s="532">
        <f t="shared" si="39"/>
        <v>170</v>
      </c>
      <c r="AV79" s="532">
        <f t="shared" si="40"/>
        <v>175</v>
      </c>
      <c r="AW79" s="532">
        <f t="shared" si="41"/>
        <v>175</v>
      </c>
      <c r="AX79" s="532">
        <f t="shared" si="42"/>
        <v>175</v>
      </c>
      <c r="AY79" s="532">
        <f t="shared" si="43"/>
        <v>175</v>
      </c>
      <c r="AZ79" s="532">
        <f t="shared" si="44"/>
        <v>175</v>
      </c>
      <c r="BA79" s="532">
        <f t="shared" si="45"/>
        <v>175</v>
      </c>
    </row>
    <row r="80" spans="1:71" x14ac:dyDescent="0.25">
      <c r="B80" s="540">
        <v>10</v>
      </c>
      <c r="C80" s="545">
        <f t="shared" si="37"/>
        <v>0</v>
      </c>
      <c r="D80" s="558">
        <f>IF($B80="","",INDEX(F_MeasurementBasedApproaches!$A:$N,AS80,D$68))</f>
        <v>0</v>
      </c>
      <c r="E80" s="558" t="str">
        <f>IF($B80="","",INDEX(F_MeasurementBasedApproaches!$A:$N,AT80,E$68))</f>
        <v/>
      </c>
      <c r="F80" s="540" t="str">
        <f>IF($B80="","",INDEX(F_MeasurementBasedApproaches!$A:$N,AU80,F$68))</f>
        <v/>
      </c>
      <c r="G80" s="540" t="str">
        <f>IF($B80="","",INDEX(F_MeasurementBasedApproaches!$A:$N,AV80,G$68))</f>
        <v/>
      </c>
      <c r="H80" s="558">
        <f>IF($B80="","",INDEX(F_MeasurementBasedApproaches!$A:$N,AW80,H$68))</f>
        <v>0</v>
      </c>
      <c r="I80" s="540">
        <f>IF($B80="","",INDEX(F_MeasurementBasedApproaches!$A:$N,AX80,I$68))</f>
        <v>0</v>
      </c>
      <c r="J80" s="540">
        <f>IF($B80="","",INDEX(F_MeasurementBasedApproaches!$A:$N,AY80,J$68))</f>
        <v>0</v>
      </c>
      <c r="K80" s="547">
        <f>IF($B80="","",INDEX(F_MeasurementBasedApproaches!$A:$N,AZ80,K$68))</f>
        <v>0</v>
      </c>
      <c r="L80" s="540">
        <f>IF($B80="","",INDEX(F_MeasurementBasedApproaches!$A:$N,BA80,L$68))</f>
        <v>0</v>
      </c>
      <c r="M80" s="539"/>
      <c r="N80" s="539"/>
      <c r="O80" s="539"/>
      <c r="P80" s="539"/>
      <c r="Q80" s="539"/>
      <c r="R80" s="539"/>
      <c r="S80" s="539"/>
      <c r="T80" s="539"/>
      <c r="U80" s="539"/>
      <c r="V80" s="539"/>
      <c r="W80" s="539"/>
      <c r="AA80" s="555"/>
      <c r="AB80" s="555"/>
      <c r="AC80" s="555"/>
      <c r="AD80" s="555"/>
      <c r="AE80" s="555"/>
      <c r="AF80" s="555"/>
      <c r="AG80" s="555"/>
      <c r="AH80" s="555"/>
      <c r="AI80" s="555"/>
      <c r="AJ80" s="555"/>
      <c r="AK80" s="555"/>
      <c r="AL80" s="555"/>
      <c r="AM80" s="555"/>
      <c r="AS80" s="532">
        <f t="shared" si="46"/>
        <v>187</v>
      </c>
      <c r="AT80" s="532">
        <f t="shared" si="38"/>
        <v>188</v>
      </c>
      <c r="AU80" s="532">
        <f t="shared" si="39"/>
        <v>188</v>
      </c>
      <c r="AV80" s="532">
        <f t="shared" si="40"/>
        <v>193</v>
      </c>
      <c r="AW80" s="532">
        <f t="shared" si="41"/>
        <v>193</v>
      </c>
      <c r="AX80" s="532">
        <f t="shared" si="42"/>
        <v>193</v>
      </c>
      <c r="AY80" s="532">
        <f t="shared" si="43"/>
        <v>193</v>
      </c>
      <c r="AZ80" s="532">
        <f t="shared" si="44"/>
        <v>193</v>
      </c>
      <c r="BA80" s="532">
        <f t="shared" si="45"/>
        <v>193</v>
      </c>
    </row>
    <row r="81" spans="1:71" ht="38.85" customHeight="1" x14ac:dyDescent="0.25">
      <c r="U81" s="536"/>
    </row>
    <row r="82" spans="1:71" hidden="1" x14ac:dyDescent="0.25">
      <c r="A82" s="538" t="s">
        <v>159</v>
      </c>
      <c r="B82" s="538"/>
      <c r="C82" s="538"/>
      <c r="D82" s="538">
        <v>5</v>
      </c>
      <c r="E82" s="538">
        <v>11</v>
      </c>
      <c r="F82" s="538">
        <v>11</v>
      </c>
      <c r="G82" s="538">
        <v>6</v>
      </c>
      <c r="H82" s="538">
        <v>7</v>
      </c>
      <c r="I82" s="538">
        <v>9</v>
      </c>
      <c r="J82" s="538">
        <v>10</v>
      </c>
      <c r="K82" s="538">
        <v>11</v>
      </c>
      <c r="L82" s="538">
        <v>12</v>
      </c>
      <c r="M82" s="538"/>
      <c r="N82" s="538"/>
      <c r="O82" s="538"/>
      <c r="P82" s="538"/>
      <c r="Q82" s="538"/>
      <c r="R82" s="538"/>
      <c r="S82" s="538"/>
      <c r="T82" s="538"/>
      <c r="U82" s="538"/>
      <c r="V82" s="538"/>
      <c r="W82" s="538"/>
      <c r="X82" s="538"/>
      <c r="Y82" s="538"/>
      <c r="Z82" s="538"/>
      <c r="AA82" s="556"/>
      <c r="AB82" s="538"/>
      <c r="AC82" s="538"/>
      <c r="AD82" s="538"/>
      <c r="AE82" s="538"/>
      <c r="AF82" s="538"/>
      <c r="AG82" s="538"/>
      <c r="AH82" s="538"/>
      <c r="AI82" s="538"/>
      <c r="AJ82" s="538"/>
      <c r="AK82" s="538"/>
      <c r="AL82" s="538"/>
      <c r="AM82" s="538"/>
      <c r="AN82" s="538"/>
    </row>
    <row r="83" spans="1:71" ht="35.1" customHeight="1" x14ac:dyDescent="0.4">
      <c r="B83" s="530" t="str">
        <f>Translations!$B$454</f>
        <v>Émissions déterminées par la méthode alternative</v>
      </c>
      <c r="C83" s="531"/>
      <c r="E83" s="555"/>
      <c r="F83" s="539"/>
      <c r="G83" s="555"/>
      <c r="H83" s="539"/>
      <c r="I83" s="555"/>
      <c r="J83" s="539"/>
      <c r="K83" s="539"/>
      <c r="L83" s="539"/>
      <c r="M83" s="539"/>
      <c r="N83" s="539"/>
      <c r="O83" s="539"/>
      <c r="P83" s="539"/>
      <c r="Q83" s="539"/>
      <c r="R83" s="539"/>
      <c r="S83" s="539"/>
      <c r="T83" s="539"/>
      <c r="U83" s="539"/>
      <c r="V83" s="539"/>
      <c r="W83" s="539"/>
      <c r="X83" s="539"/>
      <c r="Y83" s="539"/>
      <c r="Z83" s="539"/>
      <c r="AA83" s="555"/>
      <c r="AB83" s="539"/>
      <c r="AC83" s="539"/>
      <c r="AD83" s="539"/>
      <c r="AE83" s="539"/>
      <c r="AF83" s="539"/>
      <c r="AG83" s="539"/>
      <c r="AH83" s="539"/>
      <c r="AI83" s="539"/>
      <c r="AJ83" s="539"/>
      <c r="AK83" s="539"/>
      <c r="AL83" s="539"/>
      <c r="AM83" s="539"/>
    </row>
    <row r="84" spans="1:71" s="536" customFormat="1" ht="80.099999999999994" customHeight="1" x14ac:dyDescent="0.25">
      <c r="B84" s="534" t="s">
        <v>917</v>
      </c>
      <c r="C84" s="553" t="str">
        <f>'A_Operator&amp;Inst.ID'!$E$43</f>
        <v>Identifiant unique de l'installation :</v>
      </c>
      <c r="D84" s="534" t="str">
        <f>Translations!$B$612</f>
        <v>Mesures prises</v>
      </c>
      <c r="E84" s="534" t="str">
        <f>Translations!$B$585</f>
        <v>Quand?</v>
      </c>
      <c r="M84" s="539"/>
      <c r="N84" s="539"/>
      <c r="O84" s="539"/>
      <c r="P84" s="539"/>
      <c r="Q84" s="539"/>
      <c r="R84" s="539"/>
      <c r="S84" s="539"/>
      <c r="T84" s="539"/>
      <c r="U84" s="539"/>
      <c r="V84" s="539"/>
      <c r="W84" s="539"/>
      <c r="AA84" s="555"/>
      <c r="AB84" s="555"/>
      <c r="AC84" s="555"/>
      <c r="AD84" s="555"/>
      <c r="AE84" s="555"/>
      <c r="AF84" s="555"/>
      <c r="AG84" s="555"/>
      <c r="AH84" s="555"/>
      <c r="AI84" s="555"/>
      <c r="AJ84" s="555"/>
      <c r="AK84" s="555"/>
      <c r="AL84" s="555"/>
      <c r="AM84" s="555"/>
      <c r="AO84" s="537"/>
      <c r="AP84" s="537"/>
      <c r="AQ84" s="537"/>
      <c r="AR84" s="537"/>
      <c r="AS84" s="537"/>
      <c r="AT84" s="537"/>
      <c r="AU84" s="537"/>
      <c r="AV84" s="537"/>
      <c r="AW84" s="537"/>
      <c r="AX84" s="537"/>
      <c r="AY84" s="537"/>
      <c r="AZ84" s="537"/>
      <c r="BA84" s="537"/>
      <c r="BB84" s="537"/>
      <c r="BC84" s="537"/>
      <c r="BD84" s="537"/>
      <c r="BE84" s="537"/>
      <c r="BF84" s="537"/>
      <c r="BG84" s="537"/>
      <c r="BH84" s="537"/>
      <c r="BI84" s="537"/>
      <c r="BJ84" s="537"/>
      <c r="BK84" s="537"/>
      <c r="BL84" s="537"/>
      <c r="BM84" s="537"/>
      <c r="BN84" s="537"/>
      <c r="BO84" s="537"/>
      <c r="BP84" s="537"/>
      <c r="BQ84" s="537"/>
      <c r="BR84" s="537"/>
      <c r="BS84" s="537"/>
    </row>
    <row r="85" spans="1:71" x14ac:dyDescent="0.25">
      <c r="B85" s="540">
        <v>1</v>
      </c>
      <c r="C85" s="545">
        <f>$C$4</f>
        <v>0</v>
      </c>
      <c r="D85" s="540">
        <f>'G_Fall-backApproach'!$I$13</f>
        <v>0</v>
      </c>
      <c r="E85" s="547">
        <f>'G_Fall-backApproach'!$L$13</f>
        <v>0</v>
      </c>
      <c r="F85" s="536"/>
      <c r="G85" s="536"/>
      <c r="H85" s="536"/>
      <c r="I85" s="536"/>
      <c r="J85" s="536"/>
      <c r="K85" s="536"/>
      <c r="L85" s="536"/>
      <c r="M85" s="539"/>
      <c r="N85" s="539"/>
      <c r="O85" s="539"/>
      <c r="P85" s="539"/>
      <c r="Q85" s="539"/>
      <c r="R85" s="539"/>
      <c r="S85" s="539"/>
      <c r="T85" s="539"/>
      <c r="U85" s="539"/>
      <c r="V85" s="539"/>
      <c r="W85" s="539"/>
      <c r="AA85" s="555"/>
      <c r="AB85" s="555"/>
      <c r="AC85" s="555"/>
      <c r="AD85" s="555"/>
      <c r="AE85" s="555"/>
      <c r="AF85" s="555"/>
      <c r="AG85" s="555"/>
      <c r="AH85" s="555"/>
      <c r="AI85" s="555"/>
      <c r="AJ85" s="555"/>
      <c r="AK85" s="555"/>
      <c r="AL85" s="555"/>
      <c r="AM85" s="555"/>
      <c r="AS85" s="541"/>
      <c r="AT85" s="541"/>
      <c r="AU85" s="541"/>
      <c r="AV85" s="541"/>
      <c r="AW85" s="541"/>
      <c r="AX85" s="541"/>
      <c r="AY85" s="541"/>
      <c r="AZ85" s="541"/>
      <c r="BA85" s="541"/>
      <c r="BB85" s="541"/>
      <c r="BC85" s="541"/>
      <c r="BD85" s="541"/>
      <c r="BE85" s="541"/>
      <c r="BF85" s="541"/>
      <c r="BG85" s="541"/>
      <c r="BH85" s="541"/>
      <c r="BI85" s="541"/>
      <c r="BJ85" s="541"/>
      <c r="BK85" s="541"/>
      <c r="BL85" s="541"/>
      <c r="BM85" s="541"/>
      <c r="BN85" s="541"/>
      <c r="BO85" s="541"/>
      <c r="BP85" s="541"/>
      <c r="BQ85" s="541"/>
      <c r="BR85" s="541"/>
      <c r="BS85" s="541"/>
    </row>
    <row r="86" spans="1:71" x14ac:dyDescent="0.25">
      <c r="U86" s="536"/>
    </row>
  </sheetData>
  <sheetProtection algorithmName="SHA-512" hashValue="iOeuOL3r3nhGoUb2NUJQkM3vcyK6APZXiDrfk0nPGckEhqmDu+PDlrBJRsHIPRgsdN37tCfq4RSuFdU3OhOAwA==" saltValue="32HU+Ddm13FnX4noDJnfpg==" spinCount="100000" sheet="1" objects="1" scenarios="1" formatCells="0" formatColumns="0" formatRows="0"/>
  <mergeCells count="3">
    <mergeCell ref="G35:M35"/>
    <mergeCell ref="N35:T35"/>
    <mergeCell ref="U35:AA35"/>
  </mergeCells>
  <pageMargins left="0.7" right="0.7" top="0.78740157499999996" bottom="0.78740157499999996"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FBEF9D-FF00-4E9E-930A-D7D0431E5DFB}">
  <sheetPr codeName="Tabelle15">
    <tabColor indexed="12"/>
    <pageSetUpPr fitToPage="1"/>
  </sheetPr>
  <dimension ref="A2:CK864"/>
  <sheetViews>
    <sheetView topLeftCell="A359" zoomScale="70" zoomScaleNormal="70" workbookViewId="0">
      <selection activeCell="J385" sqref="J385"/>
    </sheetView>
  </sheetViews>
  <sheetFormatPr baseColWidth="10" defaultColWidth="11.44140625" defaultRowHeight="13.2" outlineLevelRow="1" x14ac:dyDescent="0.25"/>
  <cols>
    <col min="1" max="1" width="23.33203125" style="11" customWidth="1"/>
    <col min="2" max="3" width="27.88671875" style="11" customWidth="1"/>
    <col min="4" max="4" width="12.6640625" style="11" customWidth="1"/>
    <col min="5" max="5" width="32.44140625" style="11" customWidth="1"/>
    <col min="6" max="6" width="14.6640625" style="11" customWidth="1"/>
    <col min="7" max="44" width="12.6640625" style="11" customWidth="1"/>
    <col min="45" max="16384" width="11.44140625" style="11"/>
  </cols>
  <sheetData>
    <row r="2" spans="1:78" x14ac:dyDescent="0.25">
      <c r="A2" s="10" t="s">
        <v>303</v>
      </c>
      <c r="B2" s="10" t="b">
        <v>1</v>
      </c>
      <c r="C2" s="10" t="b">
        <v>0</v>
      </c>
    </row>
    <row r="3" spans="1:78" x14ac:dyDescent="0.25">
      <c r="A3" s="10" t="s">
        <v>519</v>
      </c>
      <c r="B3" s="36">
        <v>2021</v>
      </c>
      <c r="C3" s="36">
        <f>B3+1</f>
        <v>2022</v>
      </c>
      <c r="D3" s="36">
        <f t="shared" ref="D3:K3" si="0">C3+1</f>
        <v>2023</v>
      </c>
      <c r="E3" s="36">
        <f t="shared" si="0"/>
        <v>2024</v>
      </c>
      <c r="F3" s="36">
        <f t="shared" si="0"/>
        <v>2025</v>
      </c>
      <c r="G3" s="36">
        <f t="shared" si="0"/>
        <v>2026</v>
      </c>
      <c r="H3" s="36">
        <f t="shared" si="0"/>
        <v>2027</v>
      </c>
      <c r="I3" s="36">
        <f t="shared" si="0"/>
        <v>2028</v>
      </c>
      <c r="J3" s="36">
        <f t="shared" si="0"/>
        <v>2029</v>
      </c>
      <c r="K3" s="36">
        <f t="shared" si="0"/>
        <v>2030</v>
      </c>
    </row>
    <row r="4" spans="1:78" x14ac:dyDescent="0.25">
      <c r="A4" s="10" t="s">
        <v>809</v>
      </c>
      <c r="B4" s="36" t="s">
        <v>187</v>
      </c>
      <c r="C4" s="36" t="s">
        <v>188</v>
      </c>
      <c r="D4" s="36" t="s">
        <v>189</v>
      </c>
      <c r="E4" s="36" t="s">
        <v>190</v>
      </c>
      <c r="F4" s="36" t="s">
        <v>191</v>
      </c>
      <c r="G4" s="36" t="s">
        <v>82</v>
      </c>
      <c r="H4" s="36" t="s">
        <v>83</v>
      </c>
      <c r="I4" s="36" t="s">
        <v>84</v>
      </c>
      <c r="J4" s="36" t="s">
        <v>85</v>
      </c>
      <c r="K4" s="36" t="s">
        <v>86</v>
      </c>
      <c r="L4" s="36" t="s">
        <v>642</v>
      </c>
      <c r="M4" s="36"/>
      <c r="N4" s="36"/>
      <c r="O4" s="36" t="s">
        <v>643</v>
      </c>
      <c r="P4" s="36" t="s">
        <v>644</v>
      </c>
      <c r="Q4" s="36" t="s">
        <v>645</v>
      </c>
      <c r="R4" s="36" t="s">
        <v>646</v>
      </c>
      <c r="S4" s="36" t="s">
        <v>647</v>
      </c>
      <c r="T4" s="36" t="s">
        <v>648</v>
      </c>
      <c r="U4" s="36" t="s">
        <v>649</v>
      </c>
      <c r="V4" s="36" t="s">
        <v>650</v>
      </c>
      <c r="W4" s="36" t="s">
        <v>651</v>
      </c>
      <c r="X4" s="36" t="s">
        <v>652</v>
      </c>
      <c r="Y4" s="36" t="s">
        <v>653</v>
      </c>
      <c r="Z4" s="36" t="s">
        <v>654</v>
      </c>
      <c r="AA4" s="36" t="s">
        <v>655</v>
      </c>
      <c r="AB4" s="36" t="s">
        <v>656</v>
      </c>
      <c r="AC4" s="36" t="s">
        <v>657</v>
      </c>
      <c r="AD4" s="36" t="s">
        <v>658</v>
      </c>
      <c r="AE4" s="36" t="s">
        <v>659</v>
      </c>
      <c r="AF4" s="36" t="s">
        <v>660</v>
      </c>
      <c r="AG4" s="36" t="s">
        <v>661</v>
      </c>
      <c r="AH4" s="36" t="s">
        <v>662</v>
      </c>
      <c r="AI4" s="36" t="s">
        <v>663</v>
      </c>
      <c r="AJ4" s="36" t="s">
        <v>664</v>
      </c>
      <c r="AK4" s="36" t="s">
        <v>665</v>
      </c>
      <c r="AL4" s="36" t="s">
        <v>666</v>
      </c>
      <c r="AM4" s="36" t="s">
        <v>667</v>
      </c>
      <c r="AN4" s="36" t="s">
        <v>668</v>
      </c>
      <c r="AO4" s="36" t="s">
        <v>669</v>
      </c>
      <c r="AP4" s="36" t="s">
        <v>670</v>
      </c>
      <c r="AQ4" s="36" t="s">
        <v>671</v>
      </c>
      <c r="AR4" s="36" t="s">
        <v>672</v>
      </c>
      <c r="AS4" s="36" t="s">
        <v>673</v>
      </c>
      <c r="AT4" s="36" t="s">
        <v>674</v>
      </c>
      <c r="AU4" s="36" t="s">
        <v>675</v>
      </c>
      <c r="AV4" s="36" t="s">
        <v>676</v>
      </c>
      <c r="AW4" s="36" t="s">
        <v>677</v>
      </c>
      <c r="AX4" s="36" t="s">
        <v>678</v>
      </c>
      <c r="AY4" s="36" t="s">
        <v>679</v>
      </c>
      <c r="AZ4" s="36" t="s">
        <v>680</v>
      </c>
      <c r="BA4" s="36" t="s">
        <v>681</v>
      </c>
      <c r="BB4" s="36" t="s">
        <v>711</v>
      </c>
      <c r="BC4" s="36" t="s">
        <v>712</v>
      </c>
      <c r="BD4" s="36" t="s">
        <v>713</v>
      </c>
      <c r="BE4" s="36" t="s">
        <v>714</v>
      </c>
      <c r="BF4" s="36" t="s">
        <v>715</v>
      </c>
      <c r="BG4" s="36" t="s">
        <v>716</v>
      </c>
      <c r="BH4" s="36" t="s">
        <v>717</v>
      </c>
      <c r="BI4" s="36" t="s">
        <v>718</v>
      </c>
      <c r="BJ4" s="36" t="s">
        <v>719</v>
      </c>
      <c r="BK4" s="36" t="s">
        <v>720</v>
      </c>
      <c r="BL4" s="36" t="s">
        <v>721</v>
      </c>
      <c r="BM4" s="36" t="s">
        <v>722</v>
      </c>
      <c r="BN4" s="36" t="s">
        <v>723</v>
      </c>
      <c r="BO4" s="36" t="s">
        <v>724</v>
      </c>
      <c r="BP4" s="36" t="s">
        <v>725</v>
      </c>
      <c r="BQ4" s="36" t="s">
        <v>726</v>
      </c>
      <c r="BR4" s="36" t="s">
        <v>727</v>
      </c>
      <c r="BS4" s="36" t="s">
        <v>728</v>
      </c>
      <c r="BT4" s="36" t="s">
        <v>729</v>
      </c>
      <c r="BU4" s="36" t="s">
        <v>730</v>
      </c>
      <c r="BV4" s="36" t="s">
        <v>731</v>
      </c>
      <c r="BW4" s="36" t="s">
        <v>732</v>
      </c>
      <c r="BX4" s="36" t="s">
        <v>733</v>
      </c>
      <c r="BY4" s="36" t="s">
        <v>734</v>
      </c>
      <c r="BZ4" s="36" t="s">
        <v>735</v>
      </c>
    </row>
    <row r="5" spans="1:78" x14ac:dyDescent="0.25">
      <c r="A5" s="10" t="s">
        <v>839</v>
      </c>
      <c r="B5" s="36" t="s">
        <v>221</v>
      </c>
      <c r="C5" s="36" t="s">
        <v>222</v>
      </c>
      <c r="D5" s="36" t="s">
        <v>87</v>
      </c>
      <c r="E5" s="36" t="s">
        <v>88</v>
      </c>
      <c r="F5" s="36" t="s">
        <v>89</v>
      </c>
      <c r="G5" s="36" t="s">
        <v>934</v>
      </c>
      <c r="H5" s="36" t="s">
        <v>935</v>
      </c>
      <c r="I5" s="36" t="s">
        <v>936</v>
      </c>
      <c r="J5" s="36" t="s">
        <v>937</v>
      </c>
      <c r="K5" s="36" t="s">
        <v>938</v>
      </c>
      <c r="L5" s="36" t="s">
        <v>939</v>
      </c>
      <c r="M5" s="36"/>
      <c r="N5" s="36"/>
      <c r="O5" s="36" t="s">
        <v>940</v>
      </c>
      <c r="P5" s="36" t="s">
        <v>941</v>
      </c>
      <c r="Q5" s="36" t="s">
        <v>942</v>
      </c>
      <c r="R5" s="36" t="s">
        <v>943</v>
      </c>
      <c r="S5" s="36" t="s">
        <v>944</v>
      </c>
      <c r="T5" s="36" t="s">
        <v>945</v>
      </c>
      <c r="U5" s="36" t="s">
        <v>946</v>
      </c>
      <c r="V5" s="36" t="s">
        <v>947</v>
      </c>
      <c r="W5" s="36" t="s">
        <v>948</v>
      </c>
    </row>
    <row r="6" spans="1:78" x14ac:dyDescent="0.25">
      <c r="A6" s="10" t="s">
        <v>819</v>
      </c>
      <c r="B6" s="36" t="str">
        <f>Translations!$B$623</f>
        <v>Techniquement irréalisable</v>
      </c>
      <c r="C6" s="36" t="str">
        <f>Translations!$B$624</f>
        <v>Coûts déraisonnables</v>
      </c>
      <c r="D6" s="36" t="str">
        <f>Translations!$B$625</f>
        <v>Les deux</v>
      </c>
    </row>
    <row r="7" spans="1:78" x14ac:dyDescent="0.25">
      <c r="A7" s="10" t="s">
        <v>905</v>
      </c>
      <c r="B7" s="36" t="str">
        <f>Translations!$B$623</f>
        <v>Techniquement irréalisable</v>
      </c>
      <c r="C7" s="36" t="str">
        <f>Translations!$B$624</f>
        <v>Coûts déraisonnables</v>
      </c>
      <c r="D7" s="36" t="str">
        <f>Translations!$B$625</f>
        <v>Les deux</v>
      </c>
      <c r="E7" s="36" t="str">
        <f>Translations!$B$626</f>
        <v>La recommandation ne constitue pas une amélioration.</v>
      </c>
      <c r="F7" s="36" t="str">
        <f>Translations!$B$650</f>
        <v>Autre</v>
      </c>
    </row>
    <row r="8" spans="1:78" x14ac:dyDescent="0.25">
      <c r="A8" s="10" t="s">
        <v>846</v>
      </c>
      <c r="B8" s="36" t="str">
        <f>Translations!$B$627</f>
        <v>Irrégularités notables</v>
      </c>
      <c r="C8" s="36" t="str">
        <f>Translations!$B$628</f>
        <v>Améliorations recommandées</v>
      </c>
      <c r="D8" s="36" t="str">
        <f>Translations!$B$626</f>
        <v>La recommandation ne constitue pas une amélioration.</v>
      </c>
    </row>
    <row r="9" spans="1:78" x14ac:dyDescent="0.25">
      <c r="A9" s="10" t="s">
        <v>456</v>
      </c>
      <c r="B9" s="10" t="str">
        <f>Translations!$B$293</f>
        <v>Combustion</v>
      </c>
    </row>
    <row r="10" spans="1:78" x14ac:dyDescent="0.25">
      <c r="A10" s="10" t="s">
        <v>457</v>
      </c>
      <c r="B10" s="10" t="str">
        <f>Translations!$B$469</f>
        <v>Émissions de procédé</v>
      </c>
    </row>
    <row r="11" spans="1:78" x14ac:dyDescent="0.25">
      <c r="A11" s="10" t="s">
        <v>458</v>
      </c>
      <c r="B11" s="10" t="str">
        <f>Translations!$B$313</f>
        <v>Bilan massique</v>
      </c>
    </row>
    <row r="12" spans="1:78" x14ac:dyDescent="0.25">
      <c r="A12" s="10" t="s">
        <v>413</v>
      </c>
      <c r="B12" s="10" t="s">
        <v>414</v>
      </c>
    </row>
    <row r="13" spans="1:78" x14ac:dyDescent="0.25">
      <c r="A13" s="10" t="s">
        <v>123</v>
      </c>
      <c r="B13" s="10" t="s">
        <v>16</v>
      </c>
    </row>
    <row r="14" spans="1:78" x14ac:dyDescent="0.25">
      <c r="A14" s="10" t="s">
        <v>18</v>
      </c>
      <c r="B14" s="10" t="s">
        <v>19</v>
      </c>
    </row>
    <row r="15" spans="1:78" x14ac:dyDescent="0.25">
      <c r="A15" s="10" t="s">
        <v>20</v>
      </c>
      <c r="B15" s="10" t="s">
        <v>27</v>
      </c>
    </row>
    <row r="16" spans="1:78" x14ac:dyDescent="0.25">
      <c r="A16" s="10" t="s">
        <v>21</v>
      </c>
      <c r="B16" s="10" t="s">
        <v>26</v>
      </c>
    </row>
    <row r="17" spans="1:3" x14ac:dyDescent="0.25">
      <c r="A17" s="10" t="s">
        <v>708</v>
      </c>
      <c r="B17" s="10" t="str">
        <f>Translations!$B$470</f>
        <v>NonSustBioC_</v>
      </c>
    </row>
    <row r="18" spans="1:3" x14ac:dyDescent="0.25">
      <c r="A18" s="10" t="s">
        <v>22</v>
      </c>
      <c r="B18" s="10" t="s">
        <v>25</v>
      </c>
    </row>
    <row r="19" spans="1:3" x14ac:dyDescent="0.25">
      <c r="A19" s="10" t="s">
        <v>23</v>
      </c>
      <c r="B19" s="10" t="s">
        <v>24</v>
      </c>
    </row>
    <row r="20" spans="1:3" x14ac:dyDescent="0.25">
      <c r="A20" s="10" t="s">
        <v>346</v>
      </c>
      <c r="B20" s="10" t="str">
        <f>Translations!$B$415</f>
        <v>Valeur</v>
      </c>
    </row>
    <row r="21" spans="1:3" x14ac:dyDescent="0.25">
      <c r="A21" s="10" t="s">
        <v>347</v>
      </c>
      <c r="B21" s="10" t="str">
        <f>Translations!$B$113</f>
        <v>Unité</v>
      </c>
    </row>
    <row r="22" spans="1:3" x14ac:dyDescent="0.25">
      <c r="A22" s="10" t="s">
        <v>588</v>
      </c>
      <c r="B22" s="10" t="s">
        <v>589</v>
      </c>
    </row>
    <row r="23" spans="1:3" x14ac:dyDescent="0.25">
      <c r="A23" s="10" t="s">
        <v>196</v>
      </c>
      <c r="B23" s="10" t="s">
        <v>198</v>
      </c>
    </row>
    <row r="24" spans="1:3" x14ac:dyDescent="0.25">
      <c r="A24" s="10" t="s">
        <v>197</v>
      </c>
      <c r="B24" s="10" t="s">
        <v>199</v>
      </c>
    </row>
    <row r="25" spans="1:3" x14ac:dyDescent="0.25">
      <c r="A25" s="10" t="s">
        <v>574</v>
      </c>
      <c r="B25" s="10" t="s">
        <v>575</v>
      </c>
    </row>
    <row r="26" spans="1:3" x14ac:dyDescent="0.25">
      <c r="A26" s="10" t="s">
        <v>576</v>
      </c>
      <c r="B26" s="10" t="s">
        <v>577</v>
      </c>
    </row>
    <row r="27" spans="1:3" x14ac:dyDescent="0.25">
      <c r="A27" s="10" t="s">
        <v>490</v>
      </c>
      <c r="B27" s="10" t="s">
        <v>491</v>
      </c>
    </row>
    <row r="28" spans="1:3" x14ac:dyDescent="0.25">
      <c r="A28" s="10" t="s">
        <v>791</v>
      </c>
      <c r="B28" s="10" t="str">
        <f>Translations!$B$471</f>
        <v>InstID_</v>
      </c>
    </row>
    <row r="29" spans="1:3" x14ac:dyDescent="0.25">
      <c r="A29" s="10" t="s">
        <v>795</v>
      </c>
      <c r="B29" s="10" t="str">
        <f>Translations!$B$472</f>
        <v>InstName_</v>
      </c>
    </row>
    <row r="30" spans="1:3" x14ac:dyDescent="0.25">
      <c r="A30" s="10" t="s">
        <v>796</v>
      </c>
      <c r="B30" s="10" t="str">
        <f>Translations!$B$473</f>
        <v>OpName_</v>
      </c>
    </row>
    <row r="31" spans="1:3" x14ac:dyDescent="0.25">
      <c r="A31" s="10" t="s">
        <v>345</v>
      </c>
      <c r="B31" s="1" t="str">
        <f>Translations!$B$104</f>
        <v>Type I</v>
      </c>
      <c r="C31" s="1" t="str">
        <f>Translations!$B$110</f>
        <v>Type II</v>
      </c>
    </row>
    <row r="32" spans="1:3" x14ac:dyDescent="0.25">
      <c r="A32" s="10" t="s">
        <v>496</v>
      </c>
      <c r="B32" s="1" t="str">
        <f>Translations!$B$105</f>
        <v>Bio de type I</v>
      </c>
      <c r="C32" s="1" t="str">
        <f>Translations!$B$106</f>
        <v>Bio de type II</v>
      </c>
    </row>
    <row r="33" spans="1:4" x14ac:dyDescent="0.25">
      <c r="A33" s="10" t="s">
        <v>1106</v>
      </c>
      <c r="B33" s="10" t="s">
        <v>1107</v>
      </c>
    </row>
    <row r="34" spans="1:4" customFormat="1" x14ac:dyDescent="0.25">
      <c r="A34" s="10" t="s">
        <v>472</v>
      </c>
      <c r="B34" s="26" t="s">
        <v>473</v>
      </c>
    </row>
    <row r="35" spans="1:4" customFormat="1" x14ac:dyDescent="0.25">
      <c r="A35" s="10" t="s">
        <v>474</v>
      </c>
      <c r="B35" s="26" t="s">
        <v>475</v>
      </c>
    </row>
    <row r="36" spans="1:4" customFormat="1" x14ac:dyDescent="0.25">
      <c r="A36" s="30" t="s">
        <v>470</v>
      </c>
      <c r="B36" s="26" t="s">
        <v>471</v>
      </c>
    </row>
    <row r="37" spans="1:4" customFormat="1" x14ac:dyDescent="0.25">
      <c r="A37" s="10" t="s">
        <v>479</v>
      </c>
      <c r="B37" s="1" t="str">
        <f>Translations!$B$474</f>
        <v>1000 Nm3</v>
      </c>
      <c r="C37" s="149"/>
    </row>
    <row r="38" spans="1:4" customFormat="1" x14ac:dyDescent="0.25">
      <c r="A38" s="10" t="s">
        <v>477</v>
      </c>
      <c r="B38" s="26" t="str">
        <f>EUconst_GJ &amp; "/" &amp;EUconst_t</f>
        <v>GJ/t</v>
      </c>
    </row>
    <row r="39" spans="1:4" customFormat="1" x14ac:dyDescent="0.25">
      <c r="A39" s="10" t="s">
        <v>476</v>
      </c>
      <c r="B39" s="26" t="str">
        <f>"tCO2/"&amp;EUconst_t</f>
        <v>tCO2/t</v>
      </c>
    </row>
    <row r="40" spans="1:4" customFormat="1" x14ac:dyDescent="0.25">
      <c r="A40" s="10" t="s">
        <v>481</v>
      </c>
      <c r="B40" s="26" t="str">
        <f>"tCO2/"&amp;EUconst_TJ</f>
        <v>tCO2/TJ</v>
      </c>
    </row>
    <row r="41" spans="1:4" customFormat="1" x14ac:dyDescent="0.25">
      <c r="A41" s="10" t="s">
        <v>504</v>
      </c>
      <c r="B41" s="26" t="str">
        <f>"tCO2/"&amp;EUconst_kNm3</f>
        <v>tCO2/1000 Nm3</v>
      </c>
    </row>
    <row r="42" spans="1:4" customFormat="1" x14ac:dyDescent="0.25">
      <c r="A42" s="10" t="s">
        <v>480</v>
      </c>
      <c r="B42" s="1" t="str">
        <f>Translations!$B$475</f>
        <v>GJ/1000Nm3</v>
      </c>
      <c r="C42" s="149"/>
    </row>
    <row r="43" spans="1:4" customFormat="1" x14ac:dyDescent="0.25">
      <c r="A43" s="10" t="s">
        <v>68</v>
      </c>
      <c r="B43" s="1" t="str">
        <f>Translations!$B$476</f>
        <v>tC</v>
      </c>
      <c r="C43" s="149"/>
    </row>
    <row r="44" spans="1:4" customFormat="1" x14ac:dyDescent="0.25">
      <c r="A44" s="10" t="s">
        <v>497</v>
      </c>
      <c r="B44" s="1" t="str">
        <f>Translations!$B$477</f>
        <v>tC/t</v>
      </c>
      <c r="C44" s="149"/>
    </row>
    <row r="45" spans="1:4" customFormat="1" x14ac:dyDescent="0.25">
      <c r="A45" s="10" t="s">
        <v>65</v>
      </c>
      <c r="B45" s="1" t="str">
        <f>Translations!$B$478</f>
        <v>tC/1000Nm3</v>
      </c>
      <c r="C45" s="149"/>
    </row>
    <row r="46" spans="1:4" customFormat="1" x14ac:dyDescent="0.25">
      <c r="A46" s="10" t="s">
        <v>482</v>
      </c>
      <c r="B46" s="1" t="str">
        <f>EUconst_t</f>
        <v>t</v>
      </c>
      <c r="C46" s="1" t="str">
        <f>EUconst_kNm3</f>
        <v>1000 Nm3</v>
      </c>
    </row>
    <row r="47" spans="1:4" customFormat="1" x14ac:dyDescent="0.25">
      <c r="A47" s="10" t="s">
        <v>344</v>
      </c>
      <c r="B47" s="1" t="str">
        <f>EUconst_t</f>
        <v>t</v>
      </c>
      <c r="C47" s="1" t="str">
        <f>EUconst_kNm3</f>
        <v>1000 Nm3</v>
      </c>
      <c r="D47" s="1" t="str">
        <f>EUconst_NA</f>
        <v>n / A</v>
      </c>
    </row>
    <row r="48" spans="1:4" customFormat="1" x14ac:dyDescent="0.25">
      <c r="A48" s="10" t="s">
        <v>503</v>
      </c>
      <c r="B48" s="1" t="str">
        <f>EUconst_tCO2pTJ</f>
        <v>tCO2/TJ</v>
      </c>
      <c r="C48" s="1" t="str">
        <f>EUconst_tCO2pt</f>
        <v>tCO2/t</v>
      </c>
      <c r="D48" s="1" t="str">
        <f>EUconst_NA</f>
        <v>n / A</v>
      </c>
    </row>
    <row r="49" spans="1:4" customFormat="1" x14ac:dyDescent="0.25">
      <c r="A49" s="10" t="s">
        <v>227</v>
      </c>
      <c r="B49" s="1" t="str">
        <f>Translations!$B$477</f>
        <v>tC/t</v>
      </c>
      <c r="C49" s="1" t="str">
        <f>Translations!$B$478</f>
        <v>tC/1000Nm3</v>
      </c>
      <c r="D49" s="1" t="str">
        <f>EUconst_NA</f>
        <v>n / A</v>
      </c>
    </row>
    <row r="50" spans="1:4" customFormat="1" x14ac:dyDescent="0.25">
      <c r="A50" s="10" t="s">
        <v>67</v>
      </c>
      <c r="B50" s="1" t="str">
        <f>Translations!$B$477</f>
        <v>tC/t</v>
      </c>
      <c r="C50" s="1" t="str">
        <f>Translations!$B$478</f>
        <v>tC/1000Nm3</v>
      </c>
    </row>
    <row r="51" spans="1:4" customFormat="1" x14ac:dyDescent="0.25">
      <c r="A51" s="10" t="s">
        <v>509</v>
      </c>
      <c r="B51" s="27" t="str">
        <f>Translations!$B$479</f>
        <v>h/an</v>
      </c>
      <c r="C51" s="1"/>
      <c r="D51" s="1"/>
    </row>
    <row r="52" spans="1:4" customFormat="1" x14ac:dyDescent="0.25">
      <c r="A52" s="10" t="s">
        <v>505</v>
      </c>
      <c r="B52" s="27" t="str">
        <f>Translations!$B$480</f>
        <v>1000 Nm3/h</v>
      </c>
      <c r="C52" s="1"/>
      <c r="D52" s="1"/>
    </row>
    <row r="53" spans="1:4" customFormat="1" x14ac:dyDescent="0.25">
      <c r="A53" s="10" t="s">
        <v>506</v>
      </c>
      <c r="B53" s="27" t="str">
        <f>Translations!$B$481</f>
        <v>g/Nm3</v>
      </c>
      <c r="C53" s="1"/>
      <c r="D53" s="1"/>
    </row>
    <row r="54" spans="1:4" customFormat="1" x14ac:dyDescent="0.25">
      <c r="A54" s="10" t="s">
        <v>510</v>
      </c>
      <c r="B54" s="27" t="str">
        <f>Translations!$B$482</f>
        <v>1000 Nm3/an</v>
      </c>
      <c r="C54" s="1"/>
      <c r="D54" s="1"/>
    </row>
    <row r="55" spans="1:4" customFormat="1" x14ac:dyDescent="0.25">
      <c r="A55" s="10" t="s">
        <v>898</v>
      </c>
      <c r="B55" s="1" t="str">
        <f>Translations!$B$629</f>
        <v>Pour déterminer les coûts déraisonnables, vous pouvez utiliser l'outil de la feuille I.</v>
      </c>
      <c r="C55" s="149"/>
    </row>
    <row r="56" spans="1:4" customFormat="1" x14ac:dyDescent="0.25">
      <c r="A56" s="30"/>
      <c r="B56" s="1"/>
      <c r="C56" s="149"/>
    </row>
    <row r="57" spans="1:4" customFormat="1" x14ac:dyDescent="0.25">
      <c r="A57" s="30"/>
      <c r="B57" s="1"/>
      <c r="C57" s="149"/>
    </row>
    <row r="58" spans="1:4" customFormat="1" x14ac:dyDescent="0.25">
      <c r="A58" s="10" t="s">
        <v>314</v>
      </c>
      <c r="B58" s="1" t="str">
        <f>Translations!$B$483</f>
        <v>SOMME_CO2</v>
      </c>
      <c r="C58" s="149"/>
    </row>
    <row r="59" spans="1:4" customFormat="1" x14ac:dyDescent="0.25">
      <c r="A59" s="10" t="s">
        <v>316</v>
      </c>
      <c r="B59" s="1" t="str">
        <f>Translations!$B$484</f>
        <v>SOMME_bioCO2</v>
      </c>
      <c r="C59" s="149"/>
    </row>
    <row r="60" spans="1:4" customFormat="1" x14ac:dyDescent="0.25">
      <c r="A60" s="10" t="s">
        <v>698</v>
      </c>
      <c r="B60" s="1" t="str">
        <f>Translations!$B$485</f>
        <v>SOMME_bioNonSustCO2</v>
      </c>
      <c r="C60" s="149"/>
    </row>
    <row r="61" spans="1:4" customFormat="1" x14ac:dyDescent="0.25">
      <c r="A61" s="10" t="s">
        <v>318</v>
      </c>
      <c r="B61" s="1" t="str">
        <f>Translations!$B$486</f>
        <v>SOMME_Énergie_ENTRÉE</v>
      </c>
      <c r="C61" s="149"/>
    </row>
    <row r="62" spans="1:4" customFormat="1" x14ac:dyDescent="0.25">
      <c r="A62" s="10" t="s">
        <v>706</v>
      </c>
      <c r="B62" s="1" t="str">
        <f>Translations!$B$487</f>
        <v>SUM_BioEnergyIN</v>
      </c>
      <c r="C62" s="149"/>
    </row>
    <row r="63" spans="1:4" customFormat="1" x14ac:dyDescent="0.25">
      <c r="A63" s="10" t="s">
        <v>320</v>
      </c>
      <c r="B63" s="1" t="str">
        <f>Translations!$B$488</f>
        <v>SOMME_N2O</v>
      </c>
      <c r="C63" s="149"/>
    </row>
    <row r="64" spans="1:4" customFormat="1" x14ac:dyDescent="0.25">
      <c r="A64" s="10" t="s">
        <v>322</v>
      </c>
      <c r="B64" s="1" t="str">
        <f>Translations!$B$489</f>
        <v>SOMME_PFC</v>
      </c>
      <c r="C64" s="149"/>
    </row>
    <row r="65" spans="1:3" x14ac:dyDescent="0.25">
      <c r="A65" s="10" t="s">
        <v>28</v>
      </c>
      <c r="B65" s="10" t="str">
        <f>Translations!$B$123</f>
        <v xml:space="preserve"> &lt;&lt;&lt; Cliquez ici pour passer à la feuille suivante &gt;&gt;&gt;</v>
      </c>
    </row>
    <row r="66" spans="1:3" x14ac:dyDescent="0.25">
      <c r="A66" s="10" t="s">
        <v>353</v>
      </c>
      <c r="B66" s="10" t="str">
        <f>Translations!$B$124</f>
        <v>Flux</v>
      </c>
    </row>
    <row r="67" spans="1:3" x14ac:dyDescent="0.25">
      <c r="A67" s="10" t="s">
        <v>354</v>
      </c>
      <c r="B67" s="10" t="str">
        <f>Translations!$B$125</f>
        <v>Point de mesure</v>
      </c>
    </row>
    <row r="68" spans="1:3" x14ac:dyDescent="0.25">
      <c r="A68" s="10" t="s">
        <v>578</v>
      </c>
      <c r="B68" s="10" t="str">
        <f>Translations!$B$79</f>
        <v>Exploitant</v>
      </c>
      <c r="C68" s="10" t="str">
        <f>Translations!$B$126</f>
        <v>partenaire commercial</v>
      </c>
    </row>
    <row r="69" spans="1:3" x14ac:dyDescent="0.25">
      <c r="A69" s="10" t="s">
        <v>178</v>
      </c>
      <c r="B69" s="10" t="str">
        <f>Translations!$B$127</f>
        <v>Lot</v>
      </c>
      <c r="C69" s="10" t="str">
        <f>Translations!$B$103</f>
        <v>Continuel</v>
      </c>
    </row>
    <row r="70" spans="1:3" x14ac:dyDescent="0.25">
      <c r="A70" s="10" t="s">
        <v>426</v>
      </c>
      <c r="B70" s="10" t="str">
        <f>Translations!$B$490</f>
        <v xml:space="preserve"> Vous trouverez des instructions détaillées pour la saisie des données dans cet outil en haut de cette feuille.</v>
      </c>
      <c r="C70" s="10"/>
    </row>
    <row r="71" spans="1:3" x14ac:dyDescent="0.25">
      <c r="A71" s="10" t="s">
        <v>120</v>
      </c>
      <c r="B71" s="10" t="str">
        <f>Translations!$B$112</f>
        <v>n / A</v>
      </c>
    </row>
    <row r="72" spans="1:3" x14ac:dyDescent="0.25">
      <c r="A72" s="10" t="s">
        <v>492</v>
      </c>
      <c r="B72" s="10" t="str">
        <f>Translations!$B$128</f>
        <v>pertinent</v>
      </c>
    </row>
    <row r="73" spans="1:3" x14ac:dyDescent="0.25">
      <c r="A73" s="10" t="s">
        <v>493</v>
      </c>
      <c r="B73" s="10" t="str">
        <f>Translations!$B$129</f>
        <v>sans objet</v>
      </c>
    </row>
    <row r="74" spans="1:3" x14ac:dyDescent="0.25">
      <c r="A74" s="10" t="s">
        <v>583</v>
      </c>
      <c r="B74" s="10" t="str">
        <f>Translations!$B$130</f>
        <v>Non applicable !</v>
      </c>
    </row>
    <row r="75" spans="1:3" x14ac:dyDescent="0.25">
      <c r="A75" s="10" t="s">
        <v>585</v>
      </c>
      <c r="B75" s="10" t="str">
        <f>Translations!$B$491</f>
        <v>Incertitude</v>
      </c>
    </row>
    <row r="76" spans="1:3" x14ac:dyDescent="0.25">
      <c r="A76" s="10" t="s">
        <v>183</v>
      </c>
      <c r="B76" s="10" t="str">
        <f>Translations!$B$131</f>
        <v>(s.d. ; utiliser une estimation basée sur les meilleures pratiques)</v>
      </c>
    </row>
    <row r="77" spans="1:3" x14ac:dyDescent="0.25">
      <c r="A77" s="10" t="s">
        <v>28</v>
      </c>
      <c r="B77" s="10" t="str">
        <f>Translations!$B$123</f>
        <v xml:space="preserve"> &lt;&lt;&lt; Cliquez ici pour passer à la feuille suivante &gt;&gt;&gt;</v>
      </c>
    </row>
    <row r="78" spans="1:3" x14ac:dyDescent="0.25">
      <c r="A78" s="10" t="s">
        <v>637</v>
      </c>
      <c r="B78" s="10" t="str">
        <f>Translations!$B$492</f>
        <v>Pour des instructions détaillées, veuillez cliquer ici pour voir le texte en haut de la feuille !</v>
      </c>
    </row>
    <row r="79" spans="1:3" x14ac:dyDescent="0.25">
      <c r="A79" s="10" t="s">
        <v>29</v>
      </c>
      <c r="B79" s="10" t="str">
        <f>Translations!$B$132</f>
        <v>Veuillez saisir des données dans cette section</v>
      </c>
    </row>
    <row r="80" spans="1:3" x14ac:dyDescent="0.25">
      <c r="A80" s="10" t="s">
        <v>356</v>
      </c>
      <c r="B80" s="10" t="str">
        <f>Translations!$B$133</f>
        <v>Veuillez passer aux points suivants ci-dessous.</v>
      </c>
    </row>
    <row r="81" spans="1:34" x14ac:dyDescent="0.25">
      <c r="A81" s="10" t="s">
        <v>640</v>
      </c>
      <c r="B81" s="10" t="str">
        <f>Translations!$B$493</f>
        <v>Veuillez vous référer à la feuille « F_PFC » pour ce flux.</v>
      </c>
    </row>
    <row r="82" spans="1:34" x14ac:dyDescent="0.25">
      <c r="A82" s="10" t="s">
        <v>290</v>
      </c>
      <c r="B82" s="10" t="str">
        <f>Translations!$B$134</f>
        <v>Veuillez justifier pourquoi les données historiques ne sont pas disponibles ou sont inappropriées.</v>
      </c>
    </row>
    <row r="83" spans="1:34" x14ac:dyDescent="0.25">
      <c r="A83" s="10" t="s">
        <v>586</v>
      </c>
      <c r="B83" s="10" t="str">
        <f>Translations!$B$135</f>
        <v>Aucun niveau</v>
      </c>
    </row>
    <row r="84" spans="1:34" x14ac:dyDescent="0.25">
      <c r="A84" s="10" t="s">
        <v>499</v>
      </c>
      <c r="B84" s="10" t="str">
        <f>Translations!$B$494</f>
        <v>incompatible!</v>
      </c>
    </row>
    <row r="85" spans="1:34" x14ac:dyDescent="0.25">
      <c r="A85" s="10" t="s">
        <v>500</v>
      </c>
      <c r="B85" s="10" t="str">
        <f>Translations!$B$495</f>
        <v>incomplet!</v>
      </c>
    </row>
    <row r="86" spans="1:34" x14ac:dyDescent="0.25">
      <c r="A86" s="10" t="s">
        <v>289</v>
      </c>
      <c r="B86" s="10" t="str">
        <f>Translations!$B$136</f>
        <v>Cette règle ne s'applique pas aux installations avec des activités liées au N2O !</v>
      </c>
    </row>
    <row r="87" spans="1:34" x14ac:dyDescent="0.25">
      <c r="A87" s="10" t="s">
        <v>219</v>
      </c>
      <c r="B87" s="10" t="str">
        <f>Translations!$B$137</f>
        <v>Seuil de minimis dépassé !</v>
      </c>
    </row>
    <row r="88" spans="1:34" x14ac:dyDescent="0.25">
      <c r="A88" s="10" t="s">
        <v>220</v>
      </c>
      <c r="B88" s="10" t="str">
        <f>Translations!$B$138</f>
        <v>Seuil mineur dépassé !</v>
      </c>
    </row>
    <row r="89" spans="1:34" x14ac:dyDescent="0.25">
      <c r="A89" s="10" t="s">
        <v>748</v>
      </c>
      <c r="B89" s="10" t="str">
        <f>Translations!$B$139</f>
        <v>Somme non à moins de 5 % de l'amélioration (section 6.c) !</v>
      </c>
    </row>
    <row r="90" spans="1:34" x14ac:dyDescent="0.25">
      <c r="A90" s="10" t="s">
        <v>751</v>
      </c>
      <c r="B90" s="10" t="str">
        <f>Translations!$B$140</f>
        <v>Réservé aux autorités compétentes</v>
      </c>
      <c r="C90" s="10" t="str">
        <f>Translations!$B$141</f>
        <v>À remplir par l'exploitant</v>
      </c>
      <c r="E90" s="43"/>
    </row>
    <row r="91" spans="1:34" customFormat="1" x14ac:dyDescent="0.25">
      <c r="A91" s="10" t="s">
        <v>293</v>
      </c>
      <c r="B91" s="1" t="str">
        <f>Translations!$B$142</f>
        <v>Autriche</v>
      </c>
      <c r="C91" s="1" t="str">
        <f>Translations!$B$143</f>
        <v>Belgique</v>
      </c>
      <c r="D91" s="26" t="str">
        <f>Translations!$B$144</f>
        <v>Bulgarie</v>
      </c>
      <c r="E91" s="27" t="str">
        <f>Translations!$B$145</f>
        <v>Croatie</v>
      </c>
      <c r="F91" s="26" t="str">
        <f>Translations!$B$146</f>
        <v>Chypre</v>
      </c>
      <c r="G91" s="26" t="str">
        <f>Translations!$B$147</f>
        <v>République tchèque</v>
      </c>
      <c r="H91" s="26" t="str">
        <f>Translations!$B$148</f>
        <v>Danemark</v>
      </c>
      <c r="I91" s="26" t="str">
        <f>Translations!$B$149</f>
        <v>Estonie</v>
      </c>
      <c r="J91" s="26" t="str">
        <f>Translations!$B$150</f>
        <v>Finlande</v>
      </c>
      <c r="K91" s="26" t="str">
        <f>Translations!$B$151</f>
        <v>France</v>
      </c>
      <c r="L91" s="26" t="str">
        <f>Translations!$B$152</f>
        <v>Allemagne</v>
      </c>
      <c r="M91" s="26"/>
      <c r="N91" s="26"/>
      <c r="O91" s="26" t="str">
        <f>Translations!$B$153</f>
        <v>Grèce</v>
      </c>
      <c r="P91" s="26" t="str">
        <f>Translations!$B$154</f>
        <v>Hongrie</v>
      </c>
      <c r="Q91" s="26" t="str">
        <f>Translations!$B$155</f>
        <v>Islande</v>
      </c>
      <c r="R91" s="26" t="str">
        <f>Translations!$B$156</f>
        <v>Irlande</v>
      </c>
      <c r="S91" s="26" t="str">
        <f>Translations!$B$157</f>
        <v>Italie</v>
      </c>
      <c r="T91" s="26" t="str">
        <f>Translations!$B$158</f>
        <v>Lettonie</v>
      </c>
      <c r="U91" s="26" t="str">
        <f>Translations!$B$159</f>
        <v>Liechtenstein</v>
      </c>
      <c r="V91" s="26" t="str">
        <f>Translations!$B$160</f>
        <v>Lituanie</v>
      </c>
      <c r="W91" s="26" t="str">
        <f>Translations!$B$161</f>
        <v>Luxembourg</v>
      </c>
      <c r="X91" s="26" t="str">
        <f>Translations!$B$162</f>
        <v>Malte</v>
      </c>
      <c r="Y91" s="26" t="str">
        <f>Translations!$B$163</f>
        <v>Pays-Bas</v>
      </c>
      <c r="Z91" s="26" t="str">
        <f>Translations!$B$164</f>
        <v>Norvège</v>
      </c>
      <c r="AA91" s="26" t="str">
        <f>Translations!$B$165</f>
        <v>Pologne</v>
      </c>
      <c r="AB91" s="26" t="str">
        <f>Translations!$B$166</f>
        <v>Portugal</v>
      </c>
      <c r="AC91" s="26" t="str">
        <f>Translations!$B$167</f>
        <v>Roumanie</v>
      </c>
      <c r="AD91" s="26" t="str">
        <f>Translations!$B$168</f>
        <v>Slovaquie</v>
      </c>
      <c r="AE91" s="26" t="str">
        <f>Translations!$B$169</f>
        <v>Slovénie</v>
      </c>
      <c r="AF91" s="26" t="str">
        <f>Translations!$B$170</f>
        <v>Espagne</v>
      </c>
      <c r="AG91" s="26" t="str">
        <f>Translations!$B$171</f>
        <v>Suède</v>
      </c>
      <c r="AH91" s="26" t="str">
        <f>Translations!$B$172</f>
        <v>Royaume-Uni</v>
      </c>
    </row>
    <row r="92" spans="1:34" customFormat="1" x14ac:dyDescent="0.25">
      <c r="A92" s="10" t="s">
        <v>294</v>
      </c>
      <c r="B92" s="1" t="s">
        <v>274</v>
      </c>
      <c r="C92" s="1" t="s">
        <v>275</v>
      </c>
      <c r="D92" s="26" t="s">
        <v>276</v>
      </c>
      <c r="E92" s="27" t="s">
        <v>207</v>
      </c>
      <c r="F92" s="26" t="s">
        <v>277</v>
      </c>
      <c r="G92" s="26" t="s">
        <v>278</v>
      </c>
      <c r="H92" s="26" t="s">
        <v>279</v>
      </c>
      <c r="I92" s="26" t="s">
        <v>280</v>
      </c>
      <c r="J92" s="26" t="s">
        <v>281</v>
      </c>
      <c r="K92" s="26" t="s">
        <v>282</v>
      </c>
      <c r="L92" s="26" t="s">
        <v>283</v>
      </c>
      <c r="M92" s="26"/>
      <c r="N92" s="26"/>
      <c r="O92" s="26" t="s">
        <v>284</v>
      </c>
      <c r="P92" s="26" t="s">
        <v>285</v>
      </c>
      <c r="Q92" s="26" t="s">
        <v>295</v>
      </c>
      <c r="R92" s="26" t="s">
        <v>286</v>
      </c>
      <c r="S92" s="26" t="s">
        <v>287</v>
      </c>
      <c r="T92" s="26" t="s">
        <v>288</v>
      </c>
      <c r="U92" s="26" t="s">
        <v>211</v>
      </c>
      <c r="V92" s="26" t="s">
        <v>90</v>
      </c>
      <c r="W92" s="26" t="s">
        <v>91</v>
      </c>
      <c r="X92" s="26" t="s">
        <v>92</v>
      </c>
      <c r="Y92" s="26" t="s">
        <v>93</v>
      </c>
      <c r="Z92" s="26" t="s">
        <v>108</v>
      </c>
      <c r="AA92" s="26" t="s">
        <v>94</v>
      </c>
      <c r="AB92" s="26" t="s">
        <v>95</v>
      </c>
      <c r="AC92" s="26" t="s">
        <v>96</v>
      </c>
      <c r="AD92" s="26" t="s">
        <v>97</v>
      </c>
      <c r="AE92" s="26" t="s">
        <v>98</v>
      </c>
      <c r="AF92" s="26" t="s">
        <v>99</v>
      </c>
      <c r="AG92" s="26" t="s">
        <v>100</v>
      </c>
      <c r="AH92" s="26" t="s">
        <v>101</v>
      </c>
    </row>
    <row r="93" spans="1:34" x14ac:dyDescent="0.25">
      <c r="A93" s="10" t="s">
        <v>363</v>
      </c>
      <c r="B93" s="1" t="str">
        <f>Translations!$B$76</f>
        <v>soumis à l'autorité compétente</v>
      </c>
      <c r="C93" s="1" t="str">
        <f>Translations!$B$78</f>
        <v>approuvé par l'autorité compétente</v>
      </c>
      <c r="D93" s="1" t="str">
        <f>Translations!$B$173</f>
        <v>rejeté par l'autorité compétente</v>
      </c>
      <c r="E93" s="1" t="str">
        <f>Translations!$B$77</f>
        <v>retour avec des remarques</v>
      </c>
      <c r="F93" s="1" t="str">
        <f>Translations!$B$174</f>
        <v>projet de travail</v>
      </c>
      <c r="G93" s="1"/>
    </row>
    <row r="94" spans="1:34" x14ac:dyDescent="0.25">
      <c r="A94" s="10" t="s">
        <v>151</v>
      </c>
      <c r="B94" s="10" t="str">
        <f>Translations!$B$630</f>
        <v>Sections concernées : D_VerRepImprovements (section 9)</v>
      </c>
    </row>
    <row r="95" spans="1:34" x14ac:dyDescent="0.25">
      <c r="A95" s="10" t="s">
        <v>152</v>
      </c>
      <c r="B95" s="10" t="str">
        <f>Translations!$B$631</f>
        <v>Articles pertinents : 7(1), E_SourceStreams (article 10)</v>
      </c>
    </row>
    <row r="96" spans="1:34" x14ac:dyDescent="0.25">
      <c r="A96" s="10" t="s">
        <v>153</v>
      </c>
      <c r="B96" s="10" t="str">
        <f>Translations!$B$632</f>
        <v>Sections pertinentes : 7(2), F_Approches fondées sur la mesure (section 11)</v>
      </c>
    </row>
    <row r="97" spans="1:6" x14ac:dyDescent="0.25">
      <c r="A97" s="10" t="s">
        <v>154</v>
      </c>
      <c r="B97" s="10" t="str">
        <f>Translations!$B$633</f>
        <v>Sections pertinentes : G_Fall-backApproach (section 12)</v>
      </c>
    </row>
    <row r="98" spans="1:6" x14ac:dyDescent="0.25">
      <c r="A98" s="10" t="s">
        <v>155</v>
      </c>
      <c r="B98" s="10" t="str">
        <f>Translations!$B$634</f>
        <v>Sections pertinentes : C_VerRepNonConformities (section 8)</v>
      </c>
    </row>
    <row r="99" spans="1:6" x14ac:dyDescent="0.25">
      <c r="A99" s="10" t="s">
        <v>425</v>
      </c>
      <c r="B99" s="30" t="s">
        <v>56</v>
      </c>
      <c r="C99" s="10" t="s">
        <v>57</v>
      </c>
      <c r="D99" s="30" t="str">
        <f>Translations!$B$175</f>
        <v>transfert de CO2</v>
      </c>
      <c r="E99" s="30" t="str">
        <f>Translations!$B$679</f>
        <v>transfert de N2O</v>
      </c>
    </row>
    <row r="100" spans="1:6" x14ac:dyDescent="0.25">
      <c r="A100" s="10" t="s">
        <v>110</v>
      </c>
      <c r="B100" s="30" t="str">
        <f>Translations!$B$176</f>
        <v>Émissions de PFC</v>
      </c>
    </row>
    <row r="101" spans="1:6" x14ac:dyDescent="0.25">
      <c r="A101" s="10" t="s">
        <v>705</v>
      </c>
      <c r="B101" s="10" t="str">
        <f>Translations!$B$468</f>
        <v>Retomber</v>
      </c>
    </row>
    <row r="102" spans="1:6" x14ac:dyDescent="0.25">
      <c r="A102" s="10" t="s">
        <v>168</v>
      </c>
      <c r="B102" s="142" t="str">
        <f>Translations!$B$177</f>
        <v>Réception de CO2 inhérent</v>
      </c>
      <c r="C102" s="142" t="str">
        <f>Translations!$B$178</f>
        <v>Exportation du CO2 inhérent vers l'installation ETS</v>
      </c>
      <c r="D102" s="142" t="str">
        <f>Translations!$B$179</f>
        <v>Exportation du CO2 inhérent vers les consommateurs non membres du SEQE.</v>
      </c>
      <c r="E102" s="142" t="str">
        <f>Translations!$B$180</f>
        <v>Réception du CO2 transféré</v>
      </c>
      <c r="F102" s="142" t="str">
        <f>Translations!$B$181</f>
        <v>Exportation du CO2 transféré</v>
      </c>
    </row>
    <row r="103" spans="1:6" x14ac:dyDescent="0.25">
      <c r="A103" s="10" t="s">
        <v>169</v>
      </c>
      <c r="B103" s="142" t="str">
        <f>Translations!$B$182</f>
        <v>Utilisation de ses propres instruments</v>
      </c>
      <c r="C103" s="142" t="str">
        <f>Translations!$B$183</f>
        <v>utilisation d'instruments d'autres installations</v>
      </c>
      <c r="D103" s="142" t="str">
        <f>Translations!$B$184</f>
        <v>Utiliser les instruments des deux partenaires</v>
      </c>
    </row>
    <row r="104" spans="1:6" x14ac:dyDescent="0.25">
      <c r="A104" s="10" t="s">
        <v>632</v>
      </c>
      <c r="B104" s="30" t="str">
        <f>Translations!$B$185</f>
        <v>Méthode A</v>
      </c>
      <c r="C104" s="27" t="str">
        <f>Translations!$B$186</f>
        <v>Méthode B</v>
      </c>
    </row>
    <row r="107" spans="1:6" s="44" customFormat="1" x14ac:dyDescent="0.25"/>
    <row r="109" spans="1:6" customFormat="1" x14ac:dyDescent="0.25">
      <c r="A109" s="43" t="str">
        <f>Translations!$B$187</f>
        <v>Annexe I Activités</v>
      </c>
    </row>
    <row r="110" spans="1:6" customFormat="1" x14ac:dyDescent="0.25">
      <c r="A110" s="10" t="str">
        <f>Translations!$B$91</f>
        <v>Combustion des carburants</v>
      </c>
    </row>
    <row r="111" spans="1:6" customFormat="1" x14ac:dyDescent="0.25">
      <c r="A111" s="10" t="str">
        <f>Translations!$B$708</f>
        <v>Incinération des déchets municipaux</v>
      </c>
    </row>
    <row r="112" spans="1:6" customFormat="1" x14ac:dyDescent="0.25">
      <c r="A112" s="30" t="str">
        <f>Translations!$B$709</f>
        <v>Raffinage d'huile</v>
      </c>
    </row>
    <row r="113" spans="1:1" customFormat="1" x14ac:dyDescent="0.25">
      <c r="A113" s="30" t="str">
        <f>Translations!$B$189</f>
        <v>Production de coke</v>
      </c>
    </row>
    <row r="114" spans="1:1" customFormat="1" x14ac:dyDescent="0.25">
      <c r="A114" s="30" t="str">
        <f>Translations!$B$190</f>
        <v>Grillage ou frittage des minerais métalliques</v>
      </c>
    </row>
    <row r="115" spans="1:1" customFormat="1" x14ac:dyDescent="0.25">
      <c r="A115" s="30" t="str">
        <f>Translations!$B$710</f>
        <v>Production de fer ou d'acier</v>
      </c>
    </row>
    <row r="116" spans="1:1" customFormat="1" x14ac:dyDescent="0.25">
      <c r="A116" s="30" t="str">
        <f>Translations!$B$192</f>
        <v>Production ou transformation des métaux ferreux</v>
      </c>
    </row>
    <row r="117" spans="1:1" customFormat="1" x14ac:dyDescent="0.25">
      <c r="A117" s="30" t="str">
        <f>Translations!$B$193</f>
        <v>Production d'aluminium primaire</v>
      </c>
    </row>
    <row r="118" spans="1:1" customFormat="1" x14ac:dyDescent="0.25">
      <c r="A118" s="30" t="str">
        <f>Translations!$B$194</f>
        <v>Production d'aluminium secondaire</v>
      </c>
    </row>
    <row r="119" spans="1:1" customFormat="1" x14ac:dyDescent="0.25">
      <c r="A119" s="30" t="str">
        <f>Translations!$B$195</f>
        <v>Production ou transformation des métaux non ferreux</v>
      </c>
    </row>
    <row r="120" spans="1:1" customFormat="1" x14ac:dyDescent="0.25">
      <c r="A120" s="30" t="str">
        <f>Translations!$B$90</f>
        <v>Production de clinker de ciment</v>
      </c>
    </row>
    <row r="121" spans="1:1" customFormat="1" x14ac:dyDescent="0.25">
      <c r="A121" s="30" t="str">
        <f>Translations!$B$196</f>
        <v>Production de chaux, ou calcination de dolomite/magnésite</v>
      </c>
    </row>
    <row r="122" spans="1:1" customFormat="1" x14ac:dyDescent="0.25">
      <c r="A122" s="30" t="str">
        <f>Translations!$B$197</f>
        <v>Fabrication du verre</v>
      </c>
    </row>
    <row r="123" spans="1:1" customFormat="1" x14ac:dyDescent="0.25">
      <c r="A123" s="30" t="str">
        <f>Translations!$B$198</f>
        <v>Fabrication de céramiques</v>
      </c>
    </row>
    <row r="124" spans="1:1" customFormat="1" x14ac:dyDescent="0.25">
      <c r="A124" s="30" t="str">
        <f>Translations!$B$199</f>
        <v>Fabrication de laine minérale</v>
      </c>
    </row>
    <row r="125" spans="1:1" customFormat="1" x14ac:dyDescent="0.25">
      <c r="A125" s="30" t="str">
        <f>Translations!$B$200</f>
        <v>Production ou transformation de plaques de plâtre</v>
      </c>
    </row>
    <row r="126" spans="1:1" customFormat="1" x14ac:dyDescent="0.25">
      <c r="A126" s="30" t="str">
        <f>Translations!$B$201</f>
        <v>Production de pâte à papier</v>
      </c>
    </row>
    <row r="127" spans="1:1" customFormat="1" x14ac:dyDescent="0.25">
      <c r="A127" s="30" t="str">
        <f>Translations!$B$202</f>
        <v>Production de papier ou de carton</v>
      </c>
    </row>
    <row r="128" spans="1:1" customFormat="1" x14ac:dyDescent="0.25">
      <c r="A128" s="30" t="str">
        <f>Translations!$B$203</f>
        <v>Production de noir de carbone</v>
      </c>
    </row>
    <row r="129" spans="1:1" customFormat="1" x14ac:dyDescent="0.25">
      <c r="A129" s="30" t="str">
        <f>Translations!$B$204</f>
        <v>Production d'acide nitrique</v>
      </c>
    </row>
    <row r="130" spans="1:1" customFormat="1" x14ac:dyDescent="0.25">
      <c r="A130" s="30" t="str">
        <f>Translations!$B$205</f>
        <v>Production d'acide adipique</v>
      </c>
    </row>
    <row r="131" spans="1:1" customFormat="1" x14ac:dyDescent="0.25">
      <c r="A131" s="30" t="str">
        <f>Translations!$B$206</f>
        <v>Production de glyoxal et d'acide glyoxylique</v>
      </c>
    </row>
    <row r="132" spans="1:1" customFormat="1" x14ac:dyDescent="0.25">
      <c r="A132" s="30" t="str">
        <f>Translations!$B$207</f>
        <v>Production d'ammoniac</v>
      </c>
    </row>
    <row r="133" spans="1:1" customFormat="1" x14ac:dyDescent="0.25">
      <c r="A133" s="10" t="str">
        <f>Translations!$B$208</f>
        <v>Production de produits chimiques en vrac</v>
      </c>
    </row>
    <row r="134" spans="1:1" customFormat="1" x14ac:dyDescent="0.25">
      <c r="A134" s="30" t="str">
        <f>Translations!$B$209</f>
        <v>Production d'hydrogène et de gaz de synthèse</v>
      </c>
    </row>
    <row r="135" spans="1:1" customFormat="1" x14ac:dyDescent="0.25">
      <c r="A135" s="30" t="str">
        <f>Translations!$B$210</f>
        <v>Production de carbonate de sodium et de bicarbonate de sodium</v>
      </c>
    </row>
    <row r="136" spans="1:1" customFormat="1" x14ac:dyDescent="0.25">
      <c r="A136" s="30" t="str">
        <f>Translations!$B$211</f>
        <v>Capture des gaz à effet de serre en vertu de la directive 2009/31/CE</v>
      </c>
    </row>
    <row r="137" spans="1:1" customFormat="1" x14ac:dyDescent="0.25">
      <c r="A137" s="30" t="str">
        <f>Translations!$B$212</f>
        <v>Transport des gaz à effet de serre en vertu de la directive 2009/31/CE</v>
      </c>
    </row>
    <row r="138" spans="1:1" customFormat="1" x14ac:dyDescent="0.25">
      <c r="A138" s="30" t="str">
        <f>Translations!$B$213</f>
        <v>Stockage des gaz à effet de serre en vertu de la directive 2009/31/CE</v>
      </c>
    </row>
    <row r="139" spans="1:1" customFormat="1" x14ac:dyDescent="0.25"/>
    <row r="140" spans="1:1" customFormat="1" x14ac:dyDescent="0.25">
      <c r="A140" s="43" t="str">
        <f>Translations!$B$214</f>
        <v>Émissions spécifiées2</v>
      </c>
    </row>
    <row r="141" spans="1:1" customFormat="1" x14ac:dyDescent="0.25">
      <c r="A141" s="30" t="s">
        <v>56</v>
      </c>
    </row>
    <row r="142" spans="1:1" customFormat="1" x14ac:dyDescent="0.25">
      <c r="A142" s="30" t="s">
        <v>57</v>
      </c>
    </row>
    <row r="143" spans="1:1" customFormat="1" x14ac:dyDescent="0.25">
      <c r="A143" s="30" t="str">
        <f>Translations!$B$215</f>
        <v>PFC</v>
      </c>
    </row>
    <row r="144" spans="1:1" customFormat="1" x14ac:dyDescent="0.25">
      <c r="A144" s="30" t="str">
        <f>Translations!$B$216</f>
        <v>CO2 et N2O</v>
      </c>
    </row>
    <row r="145" spans="1:1" customFormat="1" x14ac:dyDescent="0.25">
      <c r="A145" s="30" t="str">
        <f>Translations!$B$217</f>
        <v>CO2 et PFC</v>
      </c>
    </row>
    <row r="146" spans="1:1" customFormat="1" x14ac:dyDescent="0.25"/>
    <row r="147" spans="1:1" customFormat="1" x14ac:dyDescent="0.25">
      <c r="A147" s="43" t="str">
        <f>Translations!$B$218</f>
        <v>Catégorie de source</v>
      </c>
    </row>
    <row r="148" spans="1:1" customFormat="1" x14ac:dyDescent="0.25">
      <c r="A148" s="30" t="str">
        <f>Translations!$B$97</f>
        <v>Majeur</v>
      </c>
    </row>
    <row r="149" spans="1:1" customFormat="1" x14ac:dyDescent="0.25">
      <c r="A149" s="30" t="str">
        <f>Translations!$B$219</f>
        <v>Mineur</v>
      </c>
    </row>
    <row r="150" spans="1:1" customFormat="1" x14ac:dyDescent="0.25"/>
    <row r="151" spans="1:1" customFormat="1" x14ac:dyDescent="0.25">
      <c r="A151" s="43" t="str">
        <f>Translations!$B$220</f>
        <v>SourceCategoryCEMS</v>
      </c>
    </row>
    <row r="152" spans="1:1" customFormat="1" x14ac:dyDescent="0.25">
      <c r="A152" s="30" t="str">
        <f>Translations!$B$97</f>
        <v>Majeur</v>
      </c>
    </row>
    <row r="153" spans="1:1" customFormat="1" x14ac:dyDescent="0.25">
      <c r="A153" s="30" t="str">
        <f>Translations!$B$219</f>
        <v>Mineur</v>
      </c>
    </row>
    <row r="154" spans="1:1" customFormat="1" x14ac:dyDescent="0.25">
      <c r="A154" s="43"/>
    </row>
    <row r="155" spans="1:1" customFormat="1" x14ac:dyDescent="0.25">
      <c r="A155" s="43"/>
    </row>
    <row r="156" spans="1:1" customFormat="1" x14ac:dyDescent="0.25">
      <c r="A156" s="43" t="str">
        <f>Translations!$B$221</f>
        <v>Fréquence d'analyse</v>
      </c>
    </row>
    <row r="157" spans="1:1" customFormat="1" x14ac:dyDescent="0.25">
      <c r="A157" s="30" t="str">
        <f>Translations!$B$222</f>
        <v>Continu</v>
      </c>
    </row>
    <row r="158" spans="1:1" customFormat="1" x14ac:dyDescent="0.25">
      <c r="A158" s="30" t="str">
        <f>Translations!$B$223</f>
        <v>Tous les jours</v>
      </c>
    </row>
    <row r="159" spans="1:1" customFormat="1" x14ac:dyDescent="0.25">
      <c r="A159" s="30" t="str">
        <f>Translations!$B$114</f>
        <v>Hebdomadaire</v>
      </c>
    </row>
    <row r="160" spans="1:1" customFormat="1" x14ac:dyDescent="0.25">
      <c r="A160" s="30" t="str">
        <f>Translations!$B$224</f>
        <v>Mensuel</v>
      </c>
    </row>
    <row r="161" spans="1:1" customFormat="1" x14ac:dyDescent="0.25">
      <c r="A161" s="30" t="str">
        <f>Translations!$B$225</f>
        <v>Trimestriel</v>
      </c>
    </row>
    <row r="162" spans="1:1" customFormat="1" x14ac:dyDescent="0.25">
      <c r="A162" s="30" t="str">
        <f>Translations!$B$226</f>
        <v>Semestriel</v>
      </c>
    </row>
    <row r="163" spans="1:1" customFormat="1" x14ac:dyDescent="0.25">
      <c r="A163" s="30" t="str">
        <f>Translations!$B$227</f>
        <v>Annuel</v>
      </c>
    </row>
    <row r="164" spans="1:1" customFormat="1" x14ac:dyDescent="0.25">
      <c r="A164" s="30"/>
    </row>
    <row r="165" spans="1:1" customFormat="1" x14ac:dyDescent="0.25"/>
    <row r="166" spans="1:1" customFormat="1" x14ac:dyDescent="0.25">
      <c r="A166" s="43" t="str">
        <f>Translations!$B$228</f>
        <v>Type d'opération</v>
      </c>
    </row>
    <row r="167" spans="1:1" customFormat="1" x14ac:dyDescent="0.25">
      <c r="A167" s="30" t="str">
        <f>Translations!$B$229</f>
        <v>Fonctionnement typique</v>
      </c>
    </row>
    <row r="168" spans="1:1" customFormat="1" x14ac:dyDescent="0.25">
      <c r="A168" s="30" t="str">
        <f>Translations!$B$230</f>
        <v>Opération atypique</v>
      </c>
    </row>
    <row r="169" spans="1:1" customFormat="1" x14ac:dyDescent="0.25">
      <c r="A169" s="30" t="str">
        <f>Translations!$B$115</f>
        <v>Fonctionnement typique et atypique</v>
      </c>
    </row>
    <row r="170" spans="1:1" customFormat="1" x14ac:dyDescent="0.25"/>
    <row r="171" spans="1:1" customFormat="1" x14ac:dyDescent="0.25">
      <c r="A171" s="43" t="str">
        <f>Translations!$B$231</f>
        <v>Méthodes PFC</v>
      </c>
    </row>
    <row r="172" spans="1:1" customFormat="1" x14ac:dyDescent="0.25">
      <c r="A172" s="30" t="str">
        <f>Translations!$B$232</f>
        <v>Méthode A - Méthode de la pente</v>
      </c>
    </row>
    <row r="173" spans="1:1" customFormat="1" x14ac:dyDescent="0.25">
      <c r="A173" s="30" t="str">
        <f>Translations!$B$233</f>
        <v>Méthode B - Méthode de surtension</v>
      </c>
    </row>
    <row r="174" spans="1:1" customFormat="1" x14ac:dyDescent="0.25"/>
    <row r="175" spans="1:1" customFormat="1" x14ac:dyDescent="0.25">
      <c r="A175" s="43" t="str">
        <f>Translations!$B$234</f>
        <v>Types de cellules PFCC</v>
      </c>
    </row>
    <row r="176" spans="1:1" customFormat="1" x14ac:dyDescent="0.25">
      <c r="A176" s="63" t="str">
        <f>Translations!$B$235</f>
        <v>Matériau - Précuisson travaillée au centre (CWPB)</v>
      </c>
    </row>
    <row r="177" spans="1:1" customFormat="1" x14ac:dyDescent="0.25">
      <c r="A177" s="63" t="str">
        <f>Translations!$B$236</f>
        <v>Matériau - Goujon vertical Søderberg (VSS)</v>
      </c>
    </row>
    <row r="178" spans="1:1" customFormat="1" x14ac:dyDescent="0.25">
      <c r="A178" s="63" t="str">
        <f>Translations!$B$237</f>
        <v>Matériau - Précuisson latérale (SWPB)</v>
      </c>
    </row>
    <row r="179" spans="1:1" customFormat="1" x14ac:dyDescent="0.25">
      <c r="A179" s="63" t="str">
        <f>Translations!$B$238</f>
        <v>Matériau - Goujon horizontal Søderberg (HSS)</v>
      </c>
    </row>
    <row r="180" spans="1:1" customFormat="1" x14ac:dyDescent="0.25"/>
    <row r="181" spans="1:1" customFormat="1" x14ac:dyDescent="0.25">
      <c r="A181" s="43" t="str">
        <f>Translations!$B$496</f>
        <v>Unités PFC</v>
      </c>
    </row>
    <row r="182" spans="1:1" customFormat="1" x14ac:dyDescent="0.25">
      <c r="A182" s="10" t="str">
        <f>Translations!$B$497</f>
        <v>1/(cellule-jour)</v>
      </c>
    </row>
    <row r="183" spans="1:1" customFormat="1" x14ac:dyDescent="0.25">
      <c r="A183" s="10" t="str">
        <f>Translations!$B$498</f>
        <v>min</v>
      </c>
    </row>
    <row r="184" spans="1:1" customFormat="1" x14ac:dyDescent="0.25">
      <c r="A184" s="10" t="str">
        <f>Translations!$B$499</f>
        <v>(kgCF4/tAl)/(min/cellule-jour)</v>
      </c>
    </row>
    <row r="185" spans="1:1" customFormat="1" x14ac:dyDescent="0.25">
      <c r="A185" s="10" t="s">
        <v>685</v>
      </c>
    </row>
    <row r="186" spans="1:1" customFormat="1" x14ac:dyDescent="0.25">
      <c r="A186" s="10" t="s">
        <v>0</v>
      </c>
    </row>
    <row r="187" spans="1:1" customFormat="1" x14ac:dyDescent="0.25">
      <c r="A187" s="10" t="str">
        <f>Translations!$B$500</f>
        <v>(kg CF4)/(t Al mV)</v>
      </c>
    </row>
    <row r="188" spans="1:1" customFormat="1" x14ac:dyDescent="0.25">
      <c r="A188" s="10" t="str">
        <f>Translations!$B$501</f>
        <v>tC2F6 / tCF4</v>
      </c>
    </row>
    <row r="189" spans="1:1" customFormat="1" x14ac:dyDescent="0.25"/>
    <row r="190" spans="1:1" customFormat="1" x14ac:dyDescent="0.25">
      <c r="A190" s="43" t="str">
        <f>Translations!$B$239</f>
        <v>Dispositifs de mesure</v>
      </c>
    </row>
    <row r="191" spans="1:1" customFormat="1" x14ac:dyDescent="0.25">
      <c r="A191" s="30" t="str">
        <f>Translations!$B$98</f>
        <v>compteur rotatif</v>
      </c>
    </row>
    <row r="192" spans="1:1" customFormat="1" x14ac:dyDescent="0.25">
      <c r="A192" s="30" t="str">
        <f>Translations!$B$240</f>
        <v>compteur à turbine</v>
      </c>
    </row>
    <row r="193" spans="1:3" customFormat="1" x14ac:dyDescent="0.25">
      <c r="A193" s="30" t="str">
        <f>Translations!$B$241</f>
        <v>compteur à soufflet</v>
      </c>
    </row>
    <row r="194" spans="1:3" customFormat="1" x14ac:dyDescent="0.25">
      <c r="A194" s="30" t="str">
        <f>Translations!$B$242</f>
        <v>compteur à orifice</v>
      </c>
    </row>
    <row r="195" spans="1:3" customFormat="1" x14ac:dyDescent="0.25">
      <c r="A195" s="30" t="str">
        <f>Translations!$B$243</f>
        <v>Venturi</v>
      </c>
    </row>
    <row r="196" spans="1:3" customFormat="1" x14ac:dyDescent="0.25">
      <c r="A196" s="30" t="str">
        <f>Translations!$B$244</f>
        <v>compteur à ultrasons</v>
      </c>
    </row>
    <row r="197" spans="1:3" customFormat="1" x14ac:dyDescent="0.25">
      <c r="A197" s="30" t="str">
        <f>Translations!$B$245</f>
        <v>compteur de vortex</v>
      </c>
      <c r="C197" s="47"/>
    </row>
    <row r="198" spans="1:3" customFormat="1" x14ac:dyDescent="0.25">
      <c r="A198" s="30" t="str">
        <f>Translations!$B$246</f>
        <v>compteur Coriolis</v>
      </c>
    </row>
    <row r="199" spans="1:3" customFormat="1" x14ac:dyDescent="0.25">
      <c r="A199" s="30" t="str">
        <f>Translations!$B$247</f>
        <v>Compteur de vitesse ovale</v>
      </c>
    </row>
    <row r="200" spans="1:3" customFormat="1" x14ac:dyDescent="0.25">
      <c r="A200" s="30" t="str">
        <f>Translations!$B$248</f>
        <v>Instrument de conversion de volume électronique (EVCI)</v>
      </c>
    </row>
    <row r="201" spans="1:3" customFormat="1" x14ac:dyDescent="0.25">
      <c r="A201" s="30" t="str">
        <f>Translations!$B$249</f>
        <v>Chromatographe en phase gazeuse</v>
      </c>
    </row>
    <row r="202" spans="1:3" customFormat="1" x14ac:dyDescent="0.25">
      <c r="A202" s="10" t="str">
        <f>Translations!$B$99</f>
        <v>Pont-bascule</v>
      </c>
    </row>
    <row r="203" spans="1:3" customFormat="1" x14ac:dyDescent="0.25">
      <c r="A203" s="10" t="str">
        <f>Translations!$B$250</f>
        <v>convoyeur de pesage</v>
      </c>
    </row>
    <row r="204" spans="1:3" customFormat="1" x14ac:dyDescent="0.25">
      <c r="A204" s="30"/>
    </row>
    <row r="205" spans="1:3" customFormat="1" x14ac:dyDescent="0.25"/>
    <row r="206" spans="1:3" customFormat="1" x14ac:dyDescent="0.25">
      <c r="A206" s="43" t="str">
        <f>Translations!$B$251</f>
        <v>Niveaux de mesure</v>
      </c>
    </row>
    <row r="207" spans="1:3" customFormat="1" x14ac:dyDescent="0.25">
      <c r="A207" s="31">
        <v>1</v>
      </c>
    </row>
    <row r="208" spans="1:3" customFormat="1" x14ac:dyDescent="0.25">
      <c r="A208" s="31">
        <v>2</v>
      </c>
    </row>
    <row r="209" spans="1:1" customFormat="1" x14ac:dyDescent="0.25">
      <c r="A209" s="31">
        <v>3</v>
      </c>
    </row>
    <row r="210" spans="1:1" customFormat="1" x14ac:dyDescent="0.25">
      <c r="A210" s="31">
        <v>4</v>
      </c>
    </row>
    <row r="211" spans="1:1" customFormat="1" x14ac:dyDescent="0.25"/>
    <row r="212" spans="1:1" customFormat="1" x14ac:dyDescent="0.25">
      <c r="A212" s="43" t="str">
        <f>Translations!$B$252</f>
        <v>PFCTiers</v>
      </c>
    </row>
    <row r="213" spans="1:1" customFormat="1" x14ac:dyDescent="0.25">
      <c r="A213" s="31">
        <v>1</v>
      </c>
    </row>
    <row r="214" spans="1:1" customFormat="1" x14ac:dyDescent="0.25">
      <c r="A214" s="31">
        <v>2</v>
      </c>
    </row>
    <row r="215" spans="1:1" customFormat="1" x14ac:dyDescent="0.25"/>
    <row r="216" spans="1:1" customFormat="1" x14ac:dyDescent="0.25">
      <c r="A216" s="43" t="str">
        <f>Translations!$B$253</f>
        <v>Niveaux de biomasse</v>
      </c>
    </row>
    <row r="217" spans="1:1" customFormat="1" x14ac:dyDescent="0.25">
      <c r="A217" s="31">
        <v>1</v>
      </c>
    </row>
    <row r="218" spans="1:1" customFormat="1" x14ac:dyDescent="0.25">
      <c r="A218" s="31">
        <v>2</v>
      </c>
    </row>
    <row r="219" spans="1:1" customFormat="1" x14ac:dyDescent="0.25">
      <c r="A219" s="30" t="str">
        <f>EUconst_NoTier</f>
        <v>Aucun niveau</v>
      </c>
    </row>
    <row r="220" spans="1:1" customFormat="1" x14ac:dyDescent="0.25">
      <c r="A220" s="30" t="str">
        <f>EUconst_NA</f>
        <v>n / A</v>
      </c>
    </row>
    <row r="221" spans="1:1" customFormat="1" x14ac:dyDescent="0.25">
      <c r="A221" s="45"/>
    </row>
    <row r="222" spans="1:1" customFormat="1" x14ac:dyDescent="0.25">
      <c r="A222" s="43" t="str">
        <f>Translations!$B$254</f>
        <v>Niveaux de facteurs de conversion</v>
      </c>
    </row>
    <row r="223" spans="1:1" customFormat="1" x14ac:dyDescent="0.25">
      <c r="A223" s="31">
        <v>1</v>
      </c>
    </row>
    <row r="224" spans="1:1" customFormat="1" x14ac:dyDescent="0.25">
      <c r="A224" s="31">
        <v>2</v>
      </c>
    </row>
    <row r="225" spans="1:3" x14ac:dyDescent="0.25">
      <c r="A225" s="30" t="str">
        <f>EUconst_NoTier</f>
        <v>Aucun niveau</v>
      </c>
      <c r="C225"/>
    </row>
    <row r="226" spans="1:3" x14ac:dyDescent="0.25">
      <c r="A226" s="30" t="str">
        <f>EUconst_NA</f>
        <v>n / A</v>
      </c>
      <c r="C226"/>
    </row>
    <row r="228" spans="1:3" x14ac:dyDescent="0.25">
      <c r="A228" s="43" t="str">
        <f>Translations!$B$255</f>
        <v>Niveaux de données d'activité</v>
      </c>
    </row>
    <row r="229" spans="1:3" x14ac:dyDescent="0.25">
      <c r="A229" s="46">
        <v>1</v>
      </c>
    </row>
    <row r="230" spans="1:3" x14ac:dyDescent="0.25">
      <c r="A230" s="31">
        <v>2</v>
      </c>
    </row>
    <row r="231" spans="1:3" x14ac:dyDescent="0.25">
      <c r="A231" s="31">
        <v>3</v>
      </c>
    </row>
    <row r="232" spans="1:3" x14ac:dyDescent="0.25">
      <c r="A232" s="31">
        <v>4</v>
      </c>
    </row>
    <row r="233" spans="1:3" x14ac:dyDescent="0.25">
      <c r="A233" s="30" t="str">
        <f>EUconst_NoTier</f>
        <v>Aucun niveau</v>
      </c>
    </row>
    <row r="234" spans="1:3" x14ac:dyDescent="0.25">
      <c r="A234" s="30" t="str">
        <f>EUconst_NA</f>
        <v>n / A</v>
      </c>
    </row>
    <row r="235" spans="1:3" x14ac:dyDescent="0.25">
      <c r="A235"/>
    </row>
    <row r="236" spans="1:3" x14ac:dyDescent="0.25">
      <c r="A236" s="43" t="str">
        <f>Translations!$B$256</f>
        <v>NCVTiers</v>
      </c>
    </row>
    <row r="237" spans="1:3" x14ac:dyDescent="0.25">
      <c r="A237" s="31">
        <v>1</v>
      </c>
    </row>
    <row r="238" spans="1:3" x14ac:dyDescent="0.25">
      <c r="A238" s="30" t="s">
        <v>441</v>
      </c>
    </row>
    <row r="239" spans="1:3" x14ac:dyDescent="0.25">
      <c r="A239" s="30" t="str">
        <f>Translations!$B$257</f>
        <v>2b</v>
      </c>
    </row>
    <row r="240" spans="1:3" x14ac:dyDescent="0.25">
      <c r="A240" s="31">
        <v>3</v>
      </c>
    </row>
    <row r="241" spans="1:1" x14ac:dyDescent="0.25">
      <c r="A241" s="30" t="str">
        <f>EUconst_NoTier</f>
        <v>Aucun niveau</v>
      </c>
    </row>
    <row r="242" spans="1:1" x14ac:dyDescent="0.25">
      <c r="A242" s="30" t="str">
        <f>EUconst_NA</f>
        <v>n / A</v>
      </c>
    </row>
    <row r="243" spans="1:1" x14ac:dyDescent="0.25">
      <c r="A243"/>
    </row>
    <row r="244" spans="1:1" x14ac:dyDescent="0.25">
      <c r="A244" s="43" t="str">
        <f>Translations!$B$258</f>
        <v>EFTiers</v>
      </c>
    </row>
    <row r="245" spans="1:1" x14ac:dyDescent="0.25">
      <c r="A245" s="31">
        <v>1</v>
      </c>
    </row>
    <row r="246" spans="1:1" x14ac:dyDescent="0.25">
      <c r="A246" s="31">
        <v>2</v>
      </c>
    </row>
    <row r="247" spans="1:1" x14ac:dyDescent="0.25">
      <c r="A247" s="30" t="s">
        <v>441</v>
      </c>
    </row>
    <row r="248" spans="1:1" x14ac:dyDescent="0.25">
      <c r="A248" s="30" t="str">
        <f>Translations!$B$257</f>
        <v>2b</v>
      </c>
    </row>
    <row r="249" spans="1:1" x14ac:dyDescent="0.25">
      <c r="A249" s="31">
        <v>3</v>
      </c>
    </row>
    <row r="250" spans="1:1" x14ac:dyDescent="0.25">
      <c r="A250" s="30" t="str">
        <f>EUconst_NoTier</f>
        <v>Aucun niveau</v>
      </c>
    </row>
    <row r="252" spans="1:1" x14ac:dyDescent="0.25">
      <c r="A252" s="43" t="str">
        <f>Translations!$B$259</f>
        <v>Niveaux de contenu carbone</v>
      </c>
    </row>
    <row r="253" spans="1:1" x14ac:dyDescent="0.25">
      <c r="A253" s="31">
        <v>1</v>
      </c>
    </row>
    <row r="254" spans="1:1" x14ac:dyDescent="0.25">
      <c r="A254" s="30" t="s">
        <v>441</v>
      </c>
    </row>
    <row r="255" spans="1:1" x14ac:dyDescent="0.25">
      <c r="A255" s="30" t="str">
        <f>Translations!$B$257</f>
        <v>2b</v>
      </c>
    </row>
    <row r="256" spans="1:1" x14ac:dyDescent="0.25">
      <c r="A256" s="31">
        <v>3</v>
      </c>
    </row>
    <row r="257" spans="1:1" x14ac:dyDescent="0.25">
      <c r="A257" s="30" t="str">
        <f>EUconst_NoTier</f>
        <v>Aucun niveau</v>
      </c>
    </row>
    <row r="258" spans="1:1" x14ac:dyDescent="0.25">
      <c r="A258" s="30" t="str">
        <f>EUconst_NA</f>
        <v>n / A</v>
      </c>
    </row>
    <row r="260" spans="1:1" x14ac:dyDescent="0.25">
      <c r="A260" s="11" t="str">
        <f>Translations!$B$502</f>
        <v>PCIUnités</v>
      </c>
    </row>
    <row r="261" spans="1:1" x14ac:dyDescent="0.25">
      <c r="A261" s="33" t="str">
        <f>EUconst_GJpt</f>
        <v>GJ/t</v>
      </c>
    </row>
    <row r="262" spans="1:1" x14ac:dyDescent="0.25">
      <c r="A262" s="33" t="str">
        <f>EUconst_GJpkNm3</f>
        <v>GJ/1000Nm3</v>
      </c>
    </row>
    <row r="263" spans="1:1" x14ac:dyDescent="0.25">
      <c r="A263" s="31" t="str">
        <f>EUconst_NA</f>
        <v>n / A</v>
      </c>
    </row>
    <row r="265" spans="1:1" x14ac:dyDescent="0.25">
      <c r="A265" s="11" t="str">
        <f>Translations!$B$503</f>
        <v>EFUnits</v>
      </c>
    </row>
    <row r="266" spans="1:1" x14ac:dyDescent="0.25">
      <c r="A266" s="33" t="str">
        <f>EUconst_tCO2pTJ</f>
        <v>tCO2/TJ</v>
      </c>
    </row>
    <row r="267" spans="1:1" x14ac:dyDescent="0.25">
      <c r="A267" s="33" t="str">
        <f>EUconst_tCO2pt</f>
        <v>tCO2/t</v>
      </c>
    </row>
    <row r="268" spans="1:1" x14ac:dyDescent="0.25">
      <c r="A268" s="33" t="str">
        <f>EUconst_tCO2pkNm3</f>
        <v>tCO2/1000 Nm3</v>
      </c>
    </row>
    <row r="269" spans="1:1" x14ac:dyDescent="0.25">
      <c r="A269" s="31" t="str">
        <f>EUconst_NA</f>
        <v>n / A</v>
      </c>
    </row>
    <row r="271" spans="1:1" x14ac:dyDescent="0.25">
      <c r="A271" s="11" t="str">
        <f>Translations!$B$504</f>
        <v>PctUnités</v>
      </c>
    </row>
    <row r="272" spans="1:1" x14ac:dyDescent="0.25">
      <c r="A272" s="33" t="s">
        <v>0</v>
      </c>
    </row>
    <row r="273" spans="1:15" x14ac:dyDescent="0.25">
      <c r="A273" s="33"/>
    </row>
    <row r="276" spans="1:15" s="44" customFormat="1" x14ac:dyDescent="0.25"/>
    <row r="278" spans="1:15" ht="13.8" thickBot="1" x14ac:dyDescent="0.3">
      <c r="B278" s="11" t="str">
        <f>Translations!$B$260</f>
        <v>Directive Annexe I</v>
      </c>
      <c r="D278"/>
      <c r="E278" s="882" t="s">
        <v>1071</v>
      </c>
      <c r="F278" s="882"/>
      <c r="G278" s="882"/>
      <c r="H278" s="882"/>
      <c r="I278" s="882"/>
      <c r="L278" s="11" t="str">
        <f>Translations!$B$89</f>
        <v>émissions de GES</v>
      </c>
      <c r="O278" s="48" t="s">
        <v>1072</v>
      </c>
    </row>
    <row r="279" spans="1:15" x14ac:dyDescent="0.25">
      <c r="A279" s="11">
        <v>1</v>
      </c>
      <c r="B279" s="158" t="str">
        <f>IF(LEN(Translations!$B$262)&gt;250,LEFT(Translations!$B$262,250),Translations!$B$262)</f>
        <v>Combustion de combustibles dans les installations dont la puissance thermique nominale totale dépasse 20 MW (sauf dans les installations d'incinération de déchets dangereux ou municipaux)</v>
      </c>
      <c r="C279" s="159" t="str">
        <f t="shared" ref="C279:C307" si="1">INDEX(AnnexIActivities,A279)</f>
        <v>Combustion des carburants</v>
      </c>
      <c r="D279" s="160"/>
      <c r="E279" s="579"/>
      <c r="F279" s="579"/>
      <c r="G279" s="579"/>
      <c r="H279" s="579"/>
      <c r="I279" s="580"/>
      <c r="J279" s="580"/>
      <c r="K279" s="580"/>
      <c r="L279" s="297" t="s">
        <v>56</v>
      </c>
      <c r="M279" s="48"/>
      <c r="N279" s="48"/>
      <c r="O279" s="390"/>
    </row>
    <row r="280" spans="1:15" x14ac:dyDescent="0.25">
      <c r="A280" s="11">
        <f>A279+1</f>
        <v>2</v>
      </c>
      <c r="B280" s="161" t="str">
        <f>Translations!$B$708</f>
        <v>Incinération des déchets municipaux</v>
      </c>
      <c r="C280" s="11" t="str">
        <f t="shared" si="1"/>
        <v>Incinération des déchets municipaux</v>
      </c>
      <c r="D280"/>
      <c r="E280" s="579"/>
      <c r="F280" s="579"/>
      <c r="G280" s="579"/>
      <c r="H280" s="579"/>
      <c r="I280" s="580"/>
      <c r="J280" s="580"/>
      <c r="K280" s="580"/>
      <c r="L280" s="298"/>
      <c r="M280" s="48"/>
      <c r="N280" s="48"/>
      <c r="O280" s="390"/>
    </row>
    <row r="281" spans="1:15" x14ac:dyDescent="0.25">
      <c r="A281" s="11">
        <f t="shared" ref="A281:A307" si="2">A280+1</f>
        <v>3</v>
      </c>
      <c r="B281" s="161" t="str">
        <f>Translations!$B$709</f>
        <v>Raffinage d'huile</v>
      </c>
      <c r="C281" s="11" t="str">
        <f t="shared" si="1"/>
        <v>Raffinage d'huile</v>
      </c>
      <c r="D281"/>
      <c r="E281" s="581" t="str">
        <f>IFERROR(IF(INDEX($B$314:$B$374,$O281+COLUMNS($E278:E278)-1)&lt;&gt;$C281,"",INDEX(EUConst_TierActivityListNames,$O281+COLUMNS($E278:E278)-1)),"")</f>
        <v>Raffineries: Bilan massique</v>
      </c>
      <c r="F281" s="581" t="str">
        <f>IFERROR(IF(INDEX($B$314:$B$374,$O281+COLUMNS($E278:F278)-1)&lt;&gt;$C281,"",INDEX(EUConst_TierActivityListNames,$O281+COLUMNS($E278:F278)-1)),"")</f>
        <v>Raffineries: Régénération des catalyseurs de craquage catalytique</v>
      </c>
      <c r="G281" s="581" t="str">
        <f>IFERROR(IF(INDEX($B$314:$B$374,$O281+COLUMNS($E278:G278)-1)&lt;&gt;$C281,"",INDEX(EUConst_TierActivityListNames,$O281+COLUMNS($E278:G278)-1)),"")</f>
        <v>Raffineries: production d'hydrogène</v>
      </c>
      <c r="H281" s="581" t="str">
        <f>IFERROR(IF(INDEX($B$314:$B$374,$O281+COLUMNS($E278:H278)-1)&lt;&gt;$C281,"",INDEX(EUConst_TierActivityListNames,$O281+COLUMNS($E278:H278)-1)),"")</f>
        <v/>
      </c>
      <c r="I281" s="581" t="str">
        <f>IFERROR(IF(INDEX($B$314:$B$374,$O281+COLUMNS($E278:I278)-1)&lt;&gt;$C281,"",INDEX(EUConst_TierActivityListNames,$O281+COLUMNS($E278:I278)-1)),"")</f>
        <v/>
      </c>
      <c r="J281" s="581" t="str">
        <f>IFERROR(IF(INDEX($B$314:$B$374,$O281+COLUMNS($E278:J278)-1)&lt;&gt;$C281,"",INDEX(EUConst_TierActivityListNames,$O281+COLUMNS($E278:J278)-1)),"")</f>
        <v/>
      </c>
      <c r="K281" s="581" t="str">
        <f>IFERROR(IF(INDEX($B$314:$B$374,$O281+COLUMNS($E278:K278)-1)&lt;&gt;$C281,"",INDEX(EUConst_TierActivityListNames,$O281+COLUMNS($E278:K278)-1)),"")</f>
        <v/>
      </c>
      <c r="L281" s="298" t="s">
        <v>56</v>
      </c>
      <c r="M281" s="48"/>
      <c r="N281" s="48"/>
      <c r="O281" s="390">
        <f t="shared" ref="O281:O307" si="3">IFERROR(MATCH(C281,$B$314:$B$374,0),"")</f>
        <v>10</v>
      </c>
    </row>
    <row r="282" spans="1:15" x14ac:dyDescent="0.25">
      <c r="A282" s="11">
        <f t="shared" si="2"/>
        <v>4</v>
      </c>
      <c r="B282" s="161" t="str">
        <f>Translations!$B$189</f>
        <v>Production de coke</v>
      </c>
      <c r="C282" s="11" t="str">
        <f t="shared" si="1"/>
        <v>Production de coke</v>
      </c>
      <c r="D282"/>
      <c r="E282" s="581" t="str">
        <f>IFERROR(IF(INDEX($B$314:$B$374,$O282+COLUMNS($E279:E279)-1)&lt;&gt;$C282,"",INDEX(EUConst_TierActivityListNames,$O282+COLUMNS($E279:E279)-1)),"")</f>
        <v>Coke: Combustible employé pour alimenter le procédé</v>
      </c>
      <c r="F282" s="581" t="str">
        <f>IFERROR(IF(INDEX($B$314:$B$374,$O282+COLUMNS($E279:F279)-1)&lt;&gt;$C282,"",INDEX(EUConst_TierActivityListNames,$O282+COLUMNS($E279:F279)-1)),"")</f>
        <v>Coke: Procédé (méthode A) : carbonate uniquement</v>
      </c>
      <c r="G282" s="581" t="str">
        <f>IFERROR(IF(INDEX($B$314:$B$374,$O282+COLUMNS($E279:G279)-1)&lt;&gt;$C282,"",INDEX(EUConst_TierActivityListNames,$O282+COLUMNS($E279:G279)-1)),"")</f>
        <v>Coke: Procédé (méthode A) : mixte (carbonate + non-carbonate)</v>
      </c>
      <c r="H282" s="581" t="str">
        <f>IFERROR(IF(INDEX($B$314:$B$374,$O282+COLUMNS($E279:H279)-1)&lt;&gt;$C282,"",INDEX(EUConst_TierActivityListNames,$O282+COLUMNS($E279:H279)-1)),"")</f>
        <v>Coke: Procédé (méthode A) : sans carbonate</v>
      </c>
      <c r="I282" s="581" t="str">
        <f>IFERROR(IF(INDEX($B$314:$B$374,$O282+COLUMNS($E279:I279)-1)&lt;&gt;$C282,"",INDEX(EUConst_TierActivityListNames,$O282+COLUMNS($E279:I279)-1)),"")</f>
        <v>Coke: Procédé (méthode B) : production d'oxyde</v>
      </c>
      <c r="J282" s="581" t="str">
        <f>IFERROR(IF(INDEX($B$314:$B$374,$O282+COLUMNS($E279:J279)-1)&lt;&gt;$C282,"",INDEX(EUConst_TierActivityListNames,$O282+COLUMNS($E279:J279)-1)),"")</f>
        <v>Coke: Bilan massique</v>
      </c>
      <c r="K282" s="581" t="str">
        <f>IFERROR(IF(INDEX($B$314:$B$374,$O282+COLUMNS($E279:K279)-1)&lt;&gt;$C282,"",INDEX(EUConst_TierActivityListNames,$O282+COLUMNS($E279:K279)-1)),"")</f>
        <v/>
      </c>
      <c r="L282" s="298" t="s">
        <v>56</v>
      </c>
      <c r="M282" s="48"/>
      <c r="N282" s="48"/>
      <c r="O282" s="390">
        <f t="shared" si="3"/>
        <v>13</v>
      </c>
    </row>
    <row r="283" spans="1:15" x14ac:dyDescent="0.25">
      <c r="A283" s="11">
        <f t="shared" si="2"/>
        <v>5</v>
      </c>
      <c r="B283" s="161" t="str">
        <f>IF(LEN(Translations!$B$263)&gt;250,LEFT(Translations!$B$263,250),Translations!$B$263)</f>
        <v xml:space="preserve"> Grillage ou frittage de minerais métalliques (y compris les minerais sulfurés), y compris la granulation</v>
      </c>
      <c r="C283" s="11" t="str">
        <f t="shared" si="1"/>
        <v>Grillage ou frittage des minerais métalliques</v>
      </c>
      <c r="D283"/>
      <c r="E283" s="581" t="str">
        <f>IFERROR(IF(INDEX($B$314:$B$374,$O283+COLUMNS($E281:E281)-1)&lt;&gt;$C283,"",INDEX(EUConst_TierActivityListNames,$O283+COLUMNS($E281:E281)-1)),"")</f>
        <v>minerai métallique: Procédé (méthode A) : carbonate uniquement</v>
      </c>
      <c r="F283" s="581" t="str">
        <f>IFERROR(IF(INDEX($B$314:$B$374,$O283+COLUMNS($E281:F281)-1)&lt;&gt;$C283,"",INDEX(EUConst_TierActivityListNames,$O283+COLUMNS($E281:F281)-1)),"")</f>
        <v>minerai métallique: Procédé (méthode A) : mixte (carbonate + non-carbonate)</v>
      </c>
      <c r="G283" s="581" t="str">
        <f>IFERROR(IF(INDEX($B$314:$B$374,$O283+COLUMNS($E281:G281)-1)&lt;&gt;$C283,"",INDEX(EUConst_TierActivityListNames,$O283+COLUMNS($E281:G281)-1)),"")</f>
        <v>minerai métallique: Procédé (méthode A) : sans carbonate</v>
      </c>
      <c r="H283" s="581" t="str">
        <f>IFERROR(IF(INDEX($B$314:$B$374,$O283+COLUMNS($E281:H281)-1)&lt;&gt;$C283,"",INDEX(EUConst_TierActivityListNames,$O283+COLUMNS($E281:H281)-1)),"")</f>
        <v>minerai métallique: Procédé (méthode B) : production d'oxyde</v>
      </c>
      <c r="I283" s="581" t="str">
        <f>IFERROR(IF(INDEX($B$314:$B$374,$O283+COLUMNS($E281:I281)-1)&lt;&gt;$C283,"",INDEX(EUConst_TierActivityListNames,$O283+COLUMNS($E281:I281)-1)),"")</f>
        <v>minerai métallique: Bilan massique</v>
      </c>
      <c r="J283" s="581" t="str">
        <f>IFERROR(IF(INDEX($B$314:$B$374,$O283+COLUMNS($E281:J281)-1)&lt;&gt;$C283,"",INDEX(EUConst_TierActivityListNames,$O283+COLUMNS($E281:J281)-1)),"")</f>
        <v/>
      </c>
      <c r="K283" s="581" t="str">
        <f>IFERROR(IF(INDEX($B$314:$B$374,$O283+COLUMNS($E281:K281)-1)&lt;&gt;$C283,"",INDEX(EUConst_TierActivityListNames,$O283+COLUMNS($E281:K281)-1)),"")</f>
        <v/>
      </c>
      <c r="L283" s="298" t="s">
        <v>56</v>
      </c>
      <c r="M283" s="48"/>
      <c r="N283" s="48"/>
      <c r="O283" s="390">
        <f t="shared" si="3"/>
        <v>19</v>
      </c>
    </row>
    <row r="284" spans="1:15" x14ac:dyDescent="0.25">
      <c r="A284" s="11">
        <f t="shared" si="2"/>
        <v>6</v>
      </c>
      <c r="B284" s="161" t="str">
        <f>Translations!$B$710</f>
        <v>Production de fer ou d'acier</v>
      </c>
      <c r="C284" s="11" t="str">
        <f t="shared" si="1"/>
        <v>Production de fer ou d'acier</v>
      </c>
      <c r="D284"/>
      <c r="E284" s="581" t="str">
        <f>IFERROR(IF(INDEX($B$314:$B$374,$O284+COLUMNS($E282:E282)-1)&lt;&gt;$C284,"",INDEX(EUConst_TierActivityListNames,$O284+COLUMNS($E282:E282)-1)),"")</f>
        <v>Fer et acier: Combustible employé pour alimenter le procédé</v>
      </c>
      <c r="F284" s="581" t="str">
        <f>IFERROR(IF(INDEX($B$314:$B$374,$O284+COLUMNS($E282:F282)-1)&lt;&gt;$C284,"",INDEX(EUConst_TierActivityListNames,$O284+COLUMNS($E282:F282)-1)),"")</f>
        <v>Fer et acier: Procédé (méthode A) : carbonate uniquement</v>
      </c>
      <c r="G284" s="581" t="str">
        <f>IFERROR(IF(INDEX($B$314:$B$374,$O284+COLUMNS($E282:G282)-1)&lt;&gt;$C284,"",INDEX(EUConst_TierActivityListNames,$O284+COLUMNS($E282:G282)-1)),"")</f>
        <v>Fer et acier: Procédé (méthode A) : mixte (carbonate + non-carbonate)</v>
      </c>
      <c r="H284" s="581" t="str">
        <f>IFERROR(IF(INDEX($B$314:$B$374,$O284+COLUMNS($E282:H282)-1)&lt;&gt;$C284,"",INDEX(EUConst_TierActivityListNames,$O284+COLUMNS($E282:H282)-1)),"")</f>
        <v>Fer et acier: Procédé (méthode A) : sans carbonate</v>
      </c>
      <c r="I284" s="581" t="str">
        <f>IFERROR(IF(INDEX($B$314:$B$374,$O284+COLUMNS($E282:I282)-1)&lt;&gt;$C284,"",INDEX(EUConst_TierActivityListNames,$O284+COLUMNS($E282:I282)-1)),"")</f>
        <v>Fer et acier: Procédé (méthode B) : production d'oxyde</v>
      </c>
      <c r="J284" s="581" t="str">
        <f>IFERROR(IF(INDEX($B$314:$B$374,$O284+COLUMNS($E282:J282)-1)&lt;&gt;$C284,"",INDEX(EUConst_TierActivityListNames,$O284+COLUMNS($E282:J282)-1)),"")</f>
        <v>Fer et acier: Bilan massique</v>
      </c>
      <c r="K284" s="581" t="str">
        <f>IFERROR(IF(INDEX($B$314:$B$374,$O284+COLUMNS($E282:K282)-1)&lt;&gt;$C284,"",INDEX(EUConst_TierActivityListNames,$O284+COLUMNS($E282:K282)-1)),"")</f>
        <v/>
      </c>
      <c r="L284" s="298" t="s">
        <v>56</v>
      </c>
      <c r="M284" s="48"/>
      <c r="N284" s="48"/>
      <c r="O284" s="390">
        <f t="shared" si="3"/>
        <v>24</v>
      </c>
    </row>
    <row r="285" spans="1:15" x14ac:dyDescent="0.25">
      <c r="A285" s="11">
        <f t="shared" si="2"/>
        <v>7</v>
      </c>
      <c r="B285" s="161" t="str">
        <f>IF(LEN(Translations!$B$265)&gt;250,LEFT(Translations!$B$265,250),Translations!$B$265)</f>
        <v>Production ou transformation de métaux ferreux (y compris les ferro-alliages) utilisant des unités de combustion d'une puissance thermique nominale totale supérieure à 20 MW. La transformation comprend notamment les laminoirs, les réchauffeurs, les f</v>
      </c>
      <c r="C285" s="11" t="str">
        <f t="shared" si="1"/>
        <v>Production ou transformation des métaux ferreux</v>
      </c>
      <c r="D285"/>
      <c r="E285" s="581" t="str">
        <f>IFERROR(IF(INDEX($B$314:$B$374,$O285+COLUMNS($E283:E283)-1)&lt;&gt;$C285,"",INDEX(EUConst_TierActivityListNames,$O285+COLUMNS($E283:E283)-1)),"")</f>
        <v>Aluminium secondaire, (non) ferreux: Procédé (méthode A) : carbonate uniquement</v>
      </c>
      <c r="F285" s="581" t="str">
        <f>IFERROR(IF(INDEX($B$314:$B$374,$O285+COLUMNS($E283:F283)-1)&lt;&gt;$C285,"",INDEX(EUConst_TierActivityListNames,$O285+COLUMNS($E283:F283)-1)),"")</f>
        <v>Aluminium secondaire, (non) ferreux: Procédé (méthode A) : mixte (carbonate + non-carbonate)</v>
      </c>
      <c r="G285" s="581" t="str">
        <f>IFERROR(IF(INDEX($B$314:$B$374,$O285+COLUMNS($E283:G283)-1)&lt;&gt;$C285,"",INDEX(EUConst_TierActivityListNames,$O285+COLUMNS($E283:G283)-1)),"")</f>
        <v>Aluminium secondaire, (non) ferreux: Procédé (méthode A) : sans carbonate</v>
      </c>
      <c r="H285" s="581" t="str">
        <f>IFERROR(IF(INDEX($B$314:$B$374,$O285+COLUMNS($E283:H283)-1)&lt;&gt;$C285,"",INDEX(EUConst_TierActivityListNames,$O285+COLUMNS($E283:H283)-1)),"")</f>
        <v>Aluminium secondaire, (non) ferreux: Procédé (méthode B) : production d'oxyde</v>
      </c>
      <c r="I285" s="581" t="str">
        <f>IFERROR(IF(INDEX($B$314:$B$374,$O285+COLUMNS($E283:I283)-1)&lt;&gt;$C285,"",INDEX(EUConst_TierActivityListNames,$O285+COLUMNS($E283:I283)-1)),"")</f>
        <v>Aluminium secondaire, (non) ferreux: Méthode du bilan massique</v>
      </c>
      <c r="J285" s="581" t="str">
        <f>IFERROR(IF(INDEX($B$314:$B$374,$O285+COLUMNS($E283:J283)-1)&lt;&gt;$C285,"",INDEX(EUConst_TierActivityListNames,$O285+COLUMNS($E283:J283)-1)),"")</f>
        <v/>
      </c>
      <c r="K285" s="581" t="str">
        <f>IFERROR(IF(INDEX($B$314:$B$374,$O285+COLUMNS($E283:K283)-1)&lt;&gt;$C285,"",INDEX(EUConst_TierActivityListNames,$O285+COLUMNS($E283:K283)-1)),"")</f>
        <v/>
      </c>
      <c r="L285" s="298" t="s">
        <v>56</v>
      </c>
      <c r="M285" s="48"/>
      <c r="N285" s="48"/>
      <c r="O285" s="390">
        <f t="shared" si="3"/>
        <v>53</v>
      </c>
    </row>
    <row r="286" spans="1:15" x14ac:dyDescent="0.25">
      <c r="A286" s="11">
        <f t="shared" si="2"/>
        <v>8</v>
      </c>
      <c r="B286" s="161" t="str">
        <f>Translations!$B$193</f>
        <v>Production d'aluminium primaire</v>
      </c>
      <c r="C286" s="11" t="str">
        <f t="shared" si="1"/>
        <v>Production d'aluminium primaire</v>
      </c>
      <c r="D286"/>
      <c r="E286" s="581" t="str">
        <f>IFERROR(IF(INDEX($B$314:$B$374,$O286+COLUMNS($E284:E284)-1)&lt;&gt;$C286,"",INDEX(EUConst_TierActivityListNames,$O286+COLUMNS($E284:E284)-1)),"")</f>
        <v>Aluminium primaire: Méthode du bilan massique</v>
      </c>
      <c r="F286" s="581" t="str">
        <f>IFERROR(IF(INDEX($B$314:$B$374,$O286+COLUMNS($E284:F284)-1)&lt;&gt;$C286,"",INDEX(EUConst_TierActivityListNames,$O286+COLUMNS($E284:F284)-1)),"")</f>
        <v>Aluminium primaire: Émissions de PFC (méthode des pentes)</v>
      </c>
      <c r="G286" s="581" t="str">
        <f>IFERROR(IF(INDEX($B$314:$B$374,$O286+COLUMNS($E284:G284)-1)&lt;&gt;$C286,"",INDEX(EUConst_TierActivityListNames,$O286+COLUMNS($E284:G284)-1)),"")</f>
        <v>Aluminium primaire: Émissions de PFC (méthode de surtension)</v>
      </c>
      <c r="H286" s="581" t="str">
        <f>IFERROR(IF(INDEX($B$314:$B$374,$O286+COLUMNS($E284:H284)-1)&lt;&gt;$C286,"",INDEX(EUConst_TierActivityListNames,$O286+COLUMNS($E284:H284)-1)),"")</f>
        <v/>
      </c>
      <c r="I286" s="581" t="str">
        <f>IFERROR(IF(INDEX($B$314:$B$374,$O286+COLUMNS($E284:I284)-1)&lt;&gt;$C286,"",INDEX(EUConst_TierActivityListNames,$O286+COLUMNS($E284:I284)-1)),"")</f>
        <v/>
      </c>
      <c r="J286" s="581" t="str">
        <f>IFERROR(IF(INDEX($B$314:$B$374,$O286+COLUMNS($E284:J284)-1)&lt;&gt;$C286,"",INDEX(EUConst_TierActivityListNames,$O286+COLUMNS($E284:J284)-1)),"")</f>
        <v/>
      </c>
      <c r="K286" s="581" t="str">
        <f>IFERROR(IF(INDEX($B$314:$B$374,$O286+COLUMNS($E284:K284)-1)&lt;&gt;$C286,"",INDEX(EUConst_TierActivityListNames,$O286+COLUMNS($E284:K284)-1)),"")</f>
        <v/>
      </c>
      <c r="L286" s="298" t="str">
        <f>Translations!$B$217</f>
        <v>CO2 et PFC</v>
      </c>
      <c r="M286" s="48"/>
      <c r="N286" s="48"/>
      <c r="O286" s="390">
        <f t="shared" si="3"/>
        <v>59</v>
      </c>
    </row>
    <row r="287" spans="1:15" x14ac:dyDescent="0.25">
      <c r="A287" s="11">
        <f t="shared" si="2"/>
        <v>9</v>
      </c>
      <c r="B287" s="161" t="str">
        <f>IF(LEN(Translations!$B$266)&gt;250,LEFT(Translations!$B$266,250),Translations!$B$266)</f>
        <v>Production d'aluminium secondaire dans des unités de combustion dont la puissance thermique nominale totale dépasse 20 MW.</v>
      </c>
      <c r="C287" s="11" t="str">
        <f t="shared" si="1"/>
        <v>Production d'aluminium secondaire</v>
      </c>
      <c r="D287"/>
      <c r="E287" s="359" t="str">
        <f t="shared" ref="E287:K287" si="4">IF(E285="","",E285)</f>
        <v>Aluminium secondaire, (non) ferreux: Procédé (méthode A) : carbonate uniquement</v>
      </c>
      <c r="F287" s="359" t="str">
        <f t="shared" si="4"/>
        <v>Aluminium secondaire, (non) ferreux: Procédé (méthode A) : mixte (carbonate + non-carbonate)</v>
      </c>
      <c r="G287" s="359" t="str">
        <f t="shared" si="4"/>
        <v>Aluminium secondaire, (non) ferreux: Procédé (méthode A) : sans carbonate</v>
      </c>
      <c r="H287" s="359" t="str">
        <f t="shared" si="4"/>
        <v>Aluminium secondaire, (non) ferreux: Procédé (méthode B) : production d'oxyde</v>
      </c>
      <c r="I287" s="359" t="str">
        <f t="shared" si="4"/>
        <v>Aluminium secondaire, (non) ferreux: Méthode du bilan massique</v>
      </c>
      <c r="J287" s="359" t="str">
        <f t="shared" si="4"/>
        <v/>
      </c>
      <c r="K287" s="359" t="str">
        <f t="shared" si="4"/>
        <v/>
      </c>
      <c r="L287" s="298" t="s">
        <v>56</v>
      </c>
      <c r="M287" s="48"/>
      <c r="N287" s="48"/>
      <c r="O287" s="390" t="str">
        <f t="shared" si="3"/>
        <v/>
      </c>
    </row>
    <row r="288" spans="1:15" x14ac:dyDescent="0.25">
      <c r="A288" s="11">
        <f t="shared" si="2"/>
        <v>10</v>
      </c>
      <c r="B288" s="161" t="str">
        <f>IF(LEN(Translations!$B$267)&gt;250,LEFT(Translations!$B$267,250),Translations!$B$267)</f>
        <v>Production ou transformation de métaux non ferreux, y compris la production d'alliages, le raffinage, la fonderie, etc., où sont exploitées des unités de combustion dont la puissance thermique nominale totale (y compris les combustibles utilisés comm</v>
      </c>
      <c r="C288" s="11" t="str">
        <f t="shared" si="1"/>
        <v>Production ou transformation des métaux non ferreux</v>
      </c>
      <c r="D288"/>
      <c r="E288" s="359" t="str">
        <f t="shared" ref="E288:K288" si="5">E287</f>
        <v>Aluminium secondaire, (non) ferreux: Procédé (méthode A) : carbonate uniquement</v>
      </c>
      <c r="F288" s="359" t="str">
        <f t="shared" si="5"/>
        <v>Aluminium secondaire, (non) ferreux: Procédé (méthode A) : mixte (carbonate + non-carbonate)</v>
      </c>
      <c r="G288" s="359" t="str">
        <f t="shared" si="5"/>
        <v>Aluminium secondaire, (non) ferreux: Procédé (méthode A) : sans carbonate</v>
      </c>
      <c r="H288" s="359" t="str">
        <f t="shared" si="5"/>
        <v>Aluminium secondaire, (non) ferreux: Procédé (méthode B) : production d'oxyde</v>
      </c>
      <c r="I288" s="359" t="str">
        <f t="shared" si="5"/>
        <v>Aluminium secondaire, (non) ferreux: Méthode du bilan massique</v>
      </c>
      <c r="J288" s="359" t="str">
        <f t="shared" si="5"/>
        <v/>
      </c>
      <c r="K288" s="359" t="str">
        <f t="shared" si="5"/>
        <v/>
      </c>
      <c r="L288" s="298" t="s">
        <v>56</v>
      </c>
      <c r="M288" s="48"/>
      <c r="N288" s="48"/>
      <c r="O288" s="390" t="str">
        <f t="shared" si="3"/>
        <v/>
      </c>
    </row>
    <row r="289" spans="1:15" x14ac:dyDescent="0.25">
      <c r="A289" s="11">
        <f t="shared" si="2"/>
        <v>11</v>
      </c>
      <c r="B289" s="161" t="str">
        <f>IF(LEN(Translations!$B$268)&gt;250,LEFT(Translations!$B$268,250),Translations!$B$268)</f>
        <v xml:space="preserve"> Production de clinker de ciment dans des fours rotatifs d'une capacité de production supérieure à 500 tonnes par jour ou dans d'autres fours d'une capacité de production supérieure à 50 tonnes par jour</v>
      </c>
      <c r="C289" s="11" t="str">
        <f t="shared" si="1"/>
        <v>Production de clinker de ciment</v>
      </c>
      <c r="D289"/>
      <c r="E289" s="581" t="str">
        <f>IFERROR(IF(INDEX($B$314:$B$374,$O289+COLUMNS($E287:E287)-1)&lt;&gt;$C289,"",INDEX(EUConst_TierActivityListNames,$O289+COLUMNS($E287:E287)-1)),"")</f>
        <v>Clinker: D'après la charge du four (méthode A)</v>
      </c>
      <c r="F289" s="581" t="str">
        <f>IFERROR(IF(INDEX($B$314:$B$374,$O289+COLUMNS($E287:F287)-1)&lt;&gt;$C289,"",INDEX(EUConst_TierActivityListNames,$O289+COLUMNS($E287:F287)-1)),"")</f>
        <v>Clinker: Clinker produit (Méthode B)</v>
      </c>
      <c r="G289" s="581" t="str">
        <f>IFERROR(IF(INDEX($B$314:$B$374,$O289+COLUMNS($E287:G287)-1)&lt;&gt;$C289,"",INDEX(EUConst_TierActivityListNames,$O289+COLUMNS($E287:G287)-1)),"")</f>
        <v>Clinker: Poussières des fours à ciment</v>
      </c>
      <c r="H289" s="581" t="str">
        <f>IFERROR(IF(INDEX($B$314:$B$374,$O289+COLUMNS($E287:H287)-1)&lt;&gt;$C289,"",INDEX(EUConst_TierActivityListNames,$O289+COLUMNS($E287:H287)-1)),"")</f>
        <v>Clinker: Carbone non issu de carbonates</v>
      </c>
      <c r="I289" s="581" t="str">
        <f>IFERROR(IF(INDEX($B$314:$B$374,$O289+COLUMNS($E287:I287)-1)&lt;&gt;$C289,"",INDEX(EUConst_TierActivityListNames,$O289+COLUMNS($E287:I287)-1)),"")</f>
        <v/>
      </c>
      <c r="J289" s="581" t="str">
        <f>IFERROR(IF(INDEX($B$314:$B$374,$O289+COLUMNS($E287:J287)-1)&lt;&gt;$C289,"",INDEX(EUConst_TierActivityListNames,$O289+COLUMNS($E287:J287)-1)),"")</f>
        <v/>
      </c>
      <c r="K289" s="581" t="str">
        <f>IFERROR(IF(INDEX($B$314:$B$374,$O289+COLUMNS($E287:K287)-1)&lt;&gt;$C289,"",INDEX(EUConst_TierActivityListNames,$O289+COLUMNS($E287:K287)-1)),"")</f>
        <v/>
      </c>
      <c r="L289" s="298" t="s">
        <v>56</v>
      </c>
      <c r="M289" s="48"/>
      <c r="N289" s="48"/>
      <c r="O289" s="390">
        <f t="shared" si="3"/>
        <v>30</v>
      </c>
    </row>
    <row r="290" spans="1:15" x14ac:dyDescent="0.25">
      <c r="A290" s="11">
        <f t="shared" si="2"/>
        <v>12</v>
      </c>
      <c r="B290" s="161" t="str">
        <f>IF(LEN(Translations!$B$269)&gt;250,LEFT(Translations!$B$269,250),Translations!$B$269)</f>
        <v xml:space="preserve"> Production de chaux ou calcination de dolomite ou de magnésite dans des fours rotatifs ou dans d'autres fours d'une capacité de production supérieure à 50 tonnes par jour</v>
      </c>
      <c r="C290" s="11" t="str">
        <f t="shared" si="1"/>
        <v>Production de chaux, ou calcination de dolomite/magnésite</v>
      </c>
      <c r="D290"/>
      <c r="E290" s="581" t="str">
        <f>IFERROR(IF(INDEX($B$314:$B$374,$O290+COLUMNS($E288:E288)-1)&lt;&gt;$C290,"",INDEX(EUConst_TierActivityListNames,$O290+COLUMNS($E288:E288)-1)),"")</f>
        <v>Chaux / dolomite / magnésite: Procédé (méthode A) : carbonate uniquement</v>
      </c>
      <c r="F290" s="581" t="str">
        <f>IFERROR(IF(INDEX($B$314:$B$374,$O290+COLUMNS($E288:F288)-1)&lt;&gt;$C290,"",INDEX(EUConst_TierActivityListNames,$O290+COLUMNS($E288:F288)-1)),"")</f>
        <v>Chaux / dolomite / magnésite: Procédé (méthode A) : mixte (carbonate + non-carbonate)</v>
      </c>
      <c r="G290" s="581" t="str">
        <f>IFERROR(IF(INDEX($B$314:$B$374,$O290+COLUMNS($E288:G288)-1)&lt;&gt;$C290,"",INDEX(EUConst_TierActivityListNames,$O290+COLUMNS($E288:G288)-1)),"")</f>
        <v>Chaux / dolomite / magnésite: Procédé (méthode A) : sans carbonate</v>
      </c>
      <c r="H290" s="581" t="str">
        <f>IFERROR(IF(INDEX($B$314:$B$374,$O290+COLUMNS($E288:H288)-1)&lt;&gt;$C290,"",INDEX(EUConst_TierActivityListNames,$O290+COLUMNS($E288:H288)-1)),"")</f>
        <v>Chaux / dolomite / magnésite: Procédé (méthode B) : production d'oxyde</v>
      </c>
      <c r="I290" s="581" t="str">
        <f>IFERROR(IF(INDEX($B$314:$B$374,$O290+COLUMNS($E288:I288)-1)&lt;&gt;$C290,"",INDEX(EUConst_TierActivityListNames,$O290+COLUMNS($E288:I288)-1)),"")</f>
        <v>Chaux / dolomite / magnésite: Poussière de four (Méthode B)</v>
      </c>
      <c r="J290" s="581" t="str">
        <f>IFERROR(IF(INDEX($B$314:$B$374,$O290+COLUMNS($E288:J288)-1)&lt;&gt;$C290,"",INDEX(EUConst_TierActivityListNames,$O290+COLUMNS($E288:J288)-1)),"")</f>
        <v/>
      </c>
      <c r="K290" s="581" t="str">
        <f>IFERROR(IF(INDEX($B$314:$B$374,$O290+COLUMNS($E288:K288)-1)&lt;&gt;$C290,"",INDEX(EUConst_TierActivityListNames,$O290+COLUMNS($E288:K288)-1)),"")</f>
        <v/>
      </c>
      <c r="L290" s="298" t="s">
        <v>56</v>
      </c>
      <c r="M290" s="48"/>
      <c r="N290" s="48"/>
      <c r="O290" s="390">
        <f t="shared" si="3"/>
        <v>34</v>
      </c>
    </row>
    <row r="291" spans="1:15" x14ac:dyDescent="0.25">
      <c r="A291" s="11">
        <f t="shared" si="2"/>
        <v>13</v>
      </c>
      <c r="B291" s="161" t="str">
        <f>IF(LEN(Translations!$B$270)&gt;250,LEFT(Translations!$B$270,250),Translations!$B$270)</f>
        <v xml:space="preserve"> Fabrication de verre, y compris de fibres de verre, avec une capacité de fusion supérieure à 20 tonnes par jour.</v>
      </c>
      <c r="C291" s="11" t="str">
        <f t="shared" si="1"/>
        <v>Fabrication du verre</v>
      </c>
      <c r="D291"/>
      <c r="E291" s="581" t="str">
        <f>IFERROR(IF(INDEX($B$314:$B$374,$O291+COLUMNS($E289:E289)-1)&lt;&gt;$C291,"",INDEX(EUConst_TierActivityListNames,$O291+COLUMNS($E289:E289)-1)),"")</f>
        <v>Laine de verre et minérale: Procédé (méthode A) : carbonate uniquement</v>
      </c>
      <c r="F291" s="581" t="str">
        <f>IFERROR(IF(INDEX($B$314:$B$374,$O291+COLUMNS($E289:F289)-1)&lt;&gt;$C291,"",INDEX(EUConst_TierActivityListNames,$O291+COLUMNS($E289:F289)-1)),"")</f>
        <v>Laine de verre et minérale: Procédé (méthode A) : mixte (carbonate + non-carbonate)</v>
      </c>
      <c r="G291" s="581" t="str">
        <f>IFERROR(IF(INDEX($B$314:$B$374,$O291+COLUMNS($E289:G289)-1)&lt;&gt;$C291,"",INDEX(EUConst_TierActivityListNames,$O291+COLUMNS($E289:G289)-1)),"")</f>
        <v>Laine de verre et minérale: Procédé (méthode A) : sans carbonate</v>
      </c>
      <c r="H291" s="581" t="str">
        <f>IFERROR(IF(INDEX($B$314:$B$374,$O291+COLUMNS($E289:H289)-1)&lt;&gt;$C291,"",INDEX(EUConst_TierActivityListNames,$O291+COLUMNS($E289:H289)-1)),"")</f>
        <v/>
      </c>
      <c r="I291" s="581" t="str">
        <f>IFERROR(IF(INDEX($B$314:$B$374,$O291+COLUMNS($E289:I289)-1)&lt;&gt;$C291,"",INDEX(EUConst_TierActivityListNames,$O291+COLUMNS($E289:I289)-1)),"")</f>
        <v/>
      </c>
      <c r="J291" s="581" t="str">
        <f>IFERROR(IF(INDEX($B$314:$B$374,$O291+COLUMNS($E289:J289)-1)&lt;&gt;$C291,"",INDEX(EUConst_TierActivityListNames,$O291+COLUMNS($E289:J289)-1)),"")</f>
        <v/>
      </c>
      <c r="K291" s="581" t="str">
        <f>IFERROR(IF(INDEX($B$314:$B$374,$O291+COLUMNS($E289:K289)-1)&lt;&gt;$C291,"",INDEX(EUConst_TierActivityListNames,$O291+COLUMNS($E289:K289)-1)),"")</f>
        <v/>
      </c>
      <c r="L291" s="298" t="s">
        <v>56</v>
      </c>
      <c r="M291" s="48"/>
      <c r="N291" s="48"/>
      <c r="O291" s="390">
        <f t="shared" si="3"/>
        <v>39</v>
      </c>
    </row>
    <row r="292" spans="1:15" x14ac:dyDescent="0.25">
      <c r="A292" s="11">
        <f t="shared" si="2"/>
        <v>14</v>
      </c>
      <c r="B292" s="161" t="str">
        <f>IF(LEN(Translations!$B$271)&gt;250,LEFT(Translations!$B$271,250),Translations!$B$271)</f>
        <v xml:space="preserve"> Fabrication de produits céramiques par cuisson, notamment tuiles, briques, briques réfractaires, carreaux, grès cérame ou porcelaine, avec une capacité de production supérieure à 75 tonnes par jour.</v>
      </c>
      <c r="C292" s="11" t="str">
        <f t="shared" si="1"/>
        <v>Fabrication de céramiques</v>
      </c>
      <c r="D292"/>
      <c r="E292" s="581" t="str">
        <f>IFERROR(IF(INDEX($B$314:$B$374,$O292+COLUMNS($E290:E290)-1)&lt;&gt;$C292,"",INDEX(EUConst_TierActivityListNames,$O292+COLUMNS($E290:E290)-1)),"")</f>
        <v>Céramique: Procédé (méthode A) : carbonate uniquement</v>
      </c>
      <c r="F292" s="581" t="str">
        <f>IFERROR(IF(INDEX($B$314:$B$374,$O292+COLUMNS($E290:F290)-1)&lt;&gt;$C292,"",INDEX(EUConst_TierActivityListNames,$O292+COLUMNS($E290:F290)-1)),"")</f>
        <v>Céramique: Procédé (méthode A) : mixte (carbonate + non-carbonate)</v>
      </c>
      <c r="G292" s="581" t="str">
        <f>IFERROR(IF(INDEX($B$314:$B$374,$O292+COLUMNS($E290:G290)-1)&lt;&gt;$C292,"",INDEX(EUConst_TierActivityListNames,$O292+COLUMNS($E290:G290)-1)),"")</f>
        <v>Céramique: Procédé (méthode A) : sans carbonate</v>
      </c>
      <c r="H292" s="581" t="str">
        <f>IFERROR(IF(INDEX($B$314:$B$374,$O292+COLUMNS($E290:H290)-1)&lt;&gt;$C292,"",INDEX(EUConst_TierActivityListNames,$O292+COLUMNS($E290:H290)-1)),"")</f>
        <v>Céramique: Procédé (méthode B) : production d'oxyde</v>
      </c>
      <c r="I292" s="581" t="str">
        <f>IFERROR(IF(INDEX($B$314:$B$374,$O292+COLUMNS($E290:I290)-1)&lt;&gt;$C292,"",INDEX(EUConst_TierActivityListNames,$O292+COLUMNS($E290:I290)-1)),"")</f>
        <v>Céramique: Épuration</v>
      </c>
      <c r="J292" s="581" t="str">
        <f>IFERROR(IF(INDEX($B$314:$B$374,$O292+COLUMNS($E290:J290)-1)&lt;&gt;$C292,"",INDEX(EUConst_TierActivityListNames,$O292+COLUMNS($E290:J290)-1)),"")</f>
        <v/>
      </c>
      <c r="K292" s="581" t="str">
        <f>IFERROR(IF(INDEX($B$314:$B$374,$O292+COLUMNS($E290:K290)-1)&lt;&gt;$C292,"",INDEX(EUConst_TierActivityListNames,$O292+COLUMNS($E290:K290)-1)),"")</f>
        <v/>
      </c>
      <c r="L292" s="298" t="s">
        <v>56</v>
      </c>
      <c r="M292" s="48"/>
      <c r="N292" s="48"/>
      <c r="O292" s="390">
        <f t="shared" si="3"/>
        <v>42</v>
      </c>
    </row>
    <row r="293" spans="1:15" x14ac:dyDescent="0.25">
      <c r="A293" s="11">
        <f t="shared" si="2"/>
        <v>15</v>
      </c>
      <c r="B293" s="161" t="str">
        <f>IF(LEN(Translations!$B$272)&gt;250,LEFT(Translations!$B$272,250),Translations!$B$272)</f>
        <v xml:space="preserve"> Fabrication de matériaux d'isolation en laine minérale à partir de verre, de roche ou de scories, avec une capacité de fusion supérieure à 20 tonnes par jour.</v>
      </c>
      <c r="C293" s="11" t="str">
        <f t="shared" si="1"/>
        <v>Fabrication de laine minérale</v>
      </c>
      <c r="D293"/>
      <c r="E293" s="359" t="str">
        <f t="shared" ref="E293:K293" si="6">IF(E291="","",E291)</f>
        <v>Laine de verre et minérale: Procédé (méthode A) : carbonate uniquement</v>
      </c>
      <c r="F293" s="359" t="str">
        <f t="shared" si="6"/>
        <v>Laine de verre et minérale: Procédé (méthode A) : mixte (carbonate + non-carbonate)</v>
      </c>
      <c r="G293" s="359" t="str">
        <f t="shared" si="6"/>
        <v>Laine de verre et minérale: Procédé (méthode A) : sans carbonate</v>
      </c>
      <c r="H293" s="359" t="str">
        <f t="shared" si="6"/>
        <v/>
      </c>
      <c r="I293" s="359" t="str">
        <f t="shared" si="6"/>
        <v/>
      </c>
      <c r="J293" s="359" t="str">
        <f t="shared" si="6"/>
        <v/>
      </c>
      <c r="K293" s="359" t="str">
        <f t="shared" si="6"/>
        <v/>
      </c>
      <c r="L293" s="298" t="s">
        <v>56</v>
      </c>
      <c r="M293" s="48"/>
      <c r="N293" s="48"/>
      <c r="O293" s="390" t="str">
        <f t="shared" si="3"/>
        <v/>
      </c>
    </row>
    <row r="294" spans="1:15" x14ac:dyDescent="0.25">
      <c r="A294" s="11">
        <f t="shared" si="2"/>
        <v>16</v>
      </c>
      <c r="B294" s="161" t="str">
        <f>IF(LEN(Translations!$B$273)&gt;250,LEFT(Translations!$B$273,250),Translations!$B$273)</f>
        <v>Séchage ou calcination du gypse ou production de plaques de plâtre et autres produits à base de gypse, où sont exploitées des unités de combustion dont la puissance thermique nominale totale dépasse 20 MW</v>
      </c>
      <c r="C294" s="11" t="str">
        <f t="shared" si="1"/>
        <v>Production ou transformation de plaques de plâtre</v>
      </c>
      <c r="D294"/>
      <c r="E294" s="579"/>
      <c r="F294" s="579"/>
      <c r="G294" s="579"/>
      <c r="H294" s="579"/>
      <c r="I294" s="580"/>
      <c r="J294" s="580"/>
      <c r="K294" s="580"/>
      <c r="L294" s="298" t="s">
        <v>56</v>
      </c>
      <c r="M294" s="48"/>
      <c r="N294" s="48"/>
      <c r="O294" s="390" t="str">
        <f t="shared" si="3"/>
        <v/>
      </c>
    </row>
    <row r="295" spans="1:15" x14ac:dyDescent="0.25">
      <c r="A295" s="11">
        <f t="shared" si="2"/>
        <v>17</v>
      </c>
      <c r="B295" s="161" t="str">
        <f>Translations!$B$274</f>
        <v xml:space="preserve"> Production de pâte à papier à partir de bois ou d'autres matières fibreuses</v>
      </c>
      <c r="C295" s="11" t="str">
        <f t="shared" si="1"/>
        <v>Production de pâte à papier</v>
      </c>
      <c r="D295"/>
      <c r="E295" s="581" t="str">
        <f>IFERROR(IF(INDEX($B$314:$B$374,$O295+COLUMNS($E293:E293)-1)&lt;&gt;$C295,"",INDEX(EUConst_TierActivityListNames,$O295+COLUMNS($E293:E293)-1)),"")</f>
        <v>Papier et pâte à papier: Produits chimiques d'appoint</v>
      </c>
      <c r="F295" s="581" t="str">
        <f>IFERROR(IF(INDEX($B$314:$B$374,$O295+COLUMNS($E293:F293)-1)&lt;&gt;$C295,"",INDEX(EUConst_TierActivityListNames,$O295+COLUMNS($E293:F293)-1)),"")</f>
        <v/>
      </c>
      <c r="G295" s="581" t="str">
        <f>IFERROR(IF(INDEX($B$314:$B$374,$O295+COLUMNS($E293:G293)-1)&lt;&gt;$C295,"",INDEX(EUConst_TierActivityListNames,$O295+COLUMNS($E293:G293)-1)),"")</f>
        <v/>
      </c>
      <c r="H295" s="581" t="str">
        <f>IFERROR(IF(INDEX($B$314:$B$374,$O295+COLUMNS($E293:H293)-1)&lt;&gt;$C295,"",INDEX(EUConst_TierActivityListNames,$O295+COLUMNS($E293:H293)-1)),"")</f>
        <v/>
      </c>
      <c r="I295" s="581" t="str">
        <f>IFERROR(IF(INDEX($B$314:$B$374,$O295+COLUMNS($E293:I293)-1)&lt;&gt;$C295,"",INDEX(EUConst_TierActivityListNames,$O295+COLUMNS($E293:I293)-1)),"")</f>
        <v/>
      </c>
      <c r="J295" s="581" t="str">
        <f>IFERROR(IF(INDEX($B$314:$B$374,$O295+COLUMNS($E293:J293)-1)&lt;&gt;$C295,"",INDEX(EUConst_TierActivityListNames,$O295+COLUMNS($E293:J293)-1)),"")</f>
        <v/>
      </c>
      <c r="K295" s="581" t="str">
        <f>IFERROR(IF(INDEX($B$314:$B$374,$O295+COLUMNS($E293:K293)-1)&lt;&gt;$C295,"",INDEX(EUConst_TierActivityListNames,$O295+COLUMNS($E293:K293)-1)),"")</f>
        <v/>
      </c>
      <c r="L295" s="298" t="s">
        <v>56</v>
      </c>
      <c r="M295" s="48"/>
      <c r="N295" s="48"/>
      <c r="O295" s="390">
        <f t="shared" si="3"/>
        <v>47</v>
      </c>
    </row>
    <row r="296" spans="1:15" x14ac:dyDescent="0.25">
      <c r="A296" s="11">
        <f t="shared" si="2"/>
        <v>18</v>
      </c>
      <c r="B296" s="161" t="str">
        <f>IF(LEN(Translations!$B$275)&gt;250,LEFT(Translations!$B$275,250),Translations!$B$275)</f>
        <v xml:space="preserve"> Production de papier ou de carton avec une capacité de production supérieure à 20 tonnes par jour</v>
      </c>
      <c r="C296" s="11" t="str">
        <f t="shared" si="1"/>
        <v>Production de papier ou de carton</v>
      </c>
      <c r="D296"/>
      <c r="E296" s="359" t="str">
        <f>IF(E295="","",E295)</f>
        <v>Papier et pâte à papier: Produits chimiques d'appoint</v>
      </c>
      <c r="F296" s="359" t="str">
        <f t="shared" ref="F296:K296" si="7">IF(F295="","",F295)</f>
        <v/>
      </c>
      <c r="G296" s="359" t="str">
        <f t="shared" si="7"/>
        <v/>
      </c>
      <c r="H296" s="359" t="str">
        <f t="shared" si="7"/>
        <v/>
      </c>
      <c r="I296" s="359" t="str">
        <f t="shared" si="7"/>
        <v/>
      </c>
      <c r="J296" s="359" t="str">
        <f t="shared" si="7"/>
        <v/>
      </c>
      <c r="K296" s="359" t="str">
        <f t="shared" si="7"/>
        <v/>
      </c>
      <c r="L296" s="298" t="s">
        <v>56</v>
      </c>
      <c r="M296" s="48"/>
      <c r="N296" s="48"/>
      <c r="O296" s="390" t="str">
        <f t="shared" si="3"/>
        <v/>
      </c>
    </row>
    <row r="297" spans="1:15" x14ac:dyDescent="0.25">
      <c r="A297" s="11">
        <f t="shared" si="2"/>
        <v>19</v>
      </c>
      <c r="B297" s="161" t="str">
        <f>IF(LEN(Translations!$B$276)&gt;250,LEFT(Translations!$B$276,250),Translations!$B$276)</f>
        <v xml:space="preserve"> Production de noir de carbone par carbonisation de substances organiques telles que les huiles, les goudrons, les résidus de craquage et de distillation, dans des unités de combustion d'une puissance thermique nominale totale supérieure à 20 MW.</v>
      </c>
      <c r="C297" s="11" t="str">
        <f t="shared" si="1"/>
        <v>Production de noir de carbone</v>
      </c>
      <c r="D297"/>
      <c r="E297" s="581" t="str">
        <f>IFERROR(IF(INDEX($B$314:$B$374,$O297+COLUMNS($E295:E295)-1)&lt;&gt;$C297,"",INDEX(EUConst_TierActivityListNames,$O297+COLUMNS($E295:E295)-1)),"")</f>
        <v>Noir de carbone: Méthode du bilan massique</v>
      </c>
      <c r="F297" s="581" t="str">
        <f>IFERROR(IF(INDEX($B$314:$B$374,$O297+COLUMNS($E295:F295)-1)&lt;&gt;$C297,"",INDEX(EUConst_TierActivityListNames,$O297+COLUMNS($E295:F295)-1)),"")</f>
        <v/>
      </c>
      <c r="G297" s="581" t="str">
        <f>IFERROR(IF(INDEX($B$314:$B$374,$O297+COLUMNS($E295:G295)-1)&lt;&gt;$C297,"",INDEX(EUConst_TierActivityListNames,$O297+COLUMNS($E295:G295)-1)),"")</f>
        <v/>
      </c>
      <c r="H297" s="581" t="str">
        <f>IFERROR(IF(INDEX($B$314:$B$374,$O297+COLUMNS($E295:H295)-1)&lt;&gt;$C297,"",INDEX(EUConst_TierActivityListNames,$O297+COLUMNS($E295:H295)-1)),"")</f>
        <v/>
      </c>
      <c r="I297" s="581" t="str">
        <f>IFERROR(IF(INDEX($B$314:$B$374,$O297+COLUMNS($E295:I295)-1)&lt;&gt;$C297,"",INDEX(EUConst_TierActivityListNames,$O297+COLUMNS($E295:I295)-1)),"")</f>
        <v/>
      </c>
      <c r="J297" s="581" t="str">
        <f>IFERROR(IF(INDEX($B$314:$B$374,$O297+COLUMNS($E295:J295)-1)&lt;&gt;$C297,"",INDEX(EUConst_TierActivityListNames,$O297+COLUMNS($E295:J295)-1)),"")</f>
        <v/>
      </c>
      <c r="K297" s="581" t="str">
        <f>IFERROR(IF(INDEX($B$314:$B$374,$O297+COLUMNS($E295:K295)-1)&lt;&gt;$C297,"",INDEX(EUConst_TierActivityListNames,$O297+COLUMNS($E295:K295)-1)),"")</f>
        <v/>
      </c>
      <c r="L297" s="298" t="s">
        <v>56</v>
      </c>
      <c r="M297" s="48"/>
      <c r="N297" s="48"/>
      <c r="O297" s="390">
        <f t="shared" si="3"/>
        <v>48</v>
      </c>
    </row>
    <row r="298" spans="1:15" x14ac:dyDescent="0.25">
      <c r="A298" s="11">
        <f t="shared" si="2"/>
        <v>20</v>
      </c>
      <c r="B298" s="161" t="str">
        <f>Translations!$B$204</f>
        <v>Production d'acide nitrique</v>
      </c>
      <c r="C298" s="11" t="str">
        <f t="shared" si="1"/>
        <v>Production d'acide nitrique</v>
      </c>
      <c r="D298"/>
      <c r="E298" s="579"/>
      <c r="F298" s="579"/>
      <c r="G298" s="579"/>
      <c r="H298" s="579"/>
      <c r="I298" s="580"/>
      <c r="J298" s="580"/>
      <c r="K298" s="580"/>
      <c r="L298" s="298" t="str">
        <f>Translations!$B$216</f>
        <v>CO2 et N2O</v>
      </c>
      <c r="M298" s="48"/>
      <c r="N298" s="48"/>
      <c r="O298" s="390" t="str">
        <f t="shared" si="3"/>
        <v/>
      </c>
    </row>
    <row r="299" spans="1:15" x14ac:dyDescent="0.25">
      <c r="A299" s="11">
        <f t="shared" si="2"/>
        <v>21</v>
      </c>
      <c r="B299" s="161" t="str">
        <f>Translations!$B$205</f>
        <v>Production d'acide adipique</v>
      </c>
      <c r="C299" s="11" t="str">
        <f t="shared" si="1"/>
        <v>Production d'acide adipique</v>
      </c>
      <c r="D299"/>
      <c r="E299" s="579"/>
      <c r="F299" s="579"/>
      <c r="G299" s="579"/>
      <c r="H299" s="579"/>
      <c r="I299" s="580"/>
      <c r="J299" s="580"/>
      <c r="K299" s="580"/>
      <c r="L299" s="298" t="str">
        <f>Translations!$B$216</f>
        <v>CO2 et N2O</v>
      </c>
      <c r="M299" s="48"/>
      <c r="N299" s="48"/>
      <c r="O299" s="390" t="str">
        <f t="shared" si="3"/>
        <v/>
      </c>
    </row>
    <row r="300" spans="1:15" x14ac:dyDescent="0.25">
      <c r="A300" s="11">
        <f t="shared" si="2"/>
        <v>22</v>
      </c>
      <c r="B300" s="161" t="str">
        <f>Translations!$B$206</f>
        <v>Production de glyoxal et d'acide glyoxylique</v>
      </c>
      <c r="C300" s="11" t="str">
        <f t="shared" si="1"/>
        <v>Production de glyoxal et d'acide glyoxylique</v>
      </c>
      <c r="D300"/>
      <c r="E300" s="579"/>
      <c r="F300" s="579"/>
      <c r="G300" s="579"/>
      <c r="H300" s="579"/>
      <c r="I300" s="580"/>
      <c r="J300" s="580"/>
      <c r="K300" s="580"/>
      <c r="L300" s="298" t="str">
        <f>Translations!$B$216</f>
        <v>CO2 et N2O</v>
      </c>
      <c r="M300" s="48"/>
      <c r="N300" s="48"/>
      <c r="O300" s="390" t="str">
        <f t="shared" si="3"/>
        <v/>
      </c>
    </row>
    <row r="301" spans="1:15" x14ac:dyDescent="0.25">
      <c r="A301" s="11">
        <f t="shared" si="2"/>
        <v>23</v>
      </c>
      <c r="B301" s="161" t="str">
        <f>Translations!$B$207</f>
        <v>Production d'ammoniac</v>
      </c>
      <c r="C301" s="11" t="str">
        <f t="shared" si="1"/>
        <v>Production d'ammoniac</v>
      </c>
      <c r="D301"/>
      <c r="E301" s="581" t="str">
        <f>IFERROR(IF(INDEX($B$314:$B$374,$O301+COLUMNS($E299:E299)-1)&lt;&gt;$C301,"",INDEX(EUConst_TierActivityListNames,$O301+COLUMNS($E299:E299)-1)),"")</f>
        <v>Ammoniac: Combustible employé pour alimenter le procédé</v>
      </c>
      <c r="F301" s="581" t="str">
        <f>IFERROR(IF(INDEX($B$314:$B$374,$O301+COLUMNS($E299:F299)-1)&lt;&gt;$C301,"",INDEX(EUConst_TierActivityListNames,$O301+COLUMNS($E299:F299)-1)),"")</f>
        <v/>
      </c>
      <c r="G301" s="581" t="str">
        <f>IFERROR(IF(INDEX($B$314:$B$374,$O301+COLUMNS($E299:G299)-1)&lt;&gt;$C301,"",INDEX(EUConst_TierActivityListNames,$O301+COLUMNS($E299:G299)-1)),"")</f>
        <v/>
      </c>
      <c r="H301" s="581" t="str">
        <f>IFERROR(IF(INDEX($B$314:$B$374,$O301+COLUMNS($E299:H299)-1)&lt;&gt;$C301,"",INDEX(EUConst_TierActivityListNames,$O301+COLUMNS($E299:H299)-1)),"")</f>
        <v/>
      </c>
      <c r="I301" s="581" t="str">
        <f>IFERROR(IF(INDEX($B$314:$B$374,$O301+COLUMNS($E299:I299)-1)&lt;&gt;$C301,"",INDEX(EUConst_TierActivityListNames,$O301+COLUMNS($E299:I299)-1)),"")</f>
        <v/>
      </c>
      <c r="J301" s="581" t="str">
        <f>IFERROR(IF(INDEX($B$314:$B$374,$O301+COLUMNS($E299:J299)-1)&lt;&gt;$C301,"",INDEX(EUConst_TierActivityListNames,$O301+COLUMNS($E299:J299)-1)),"")</f>
        <v/>
      </c>
      <c r="K301" s="581" t="str">
        <f>IFERROR(IF(INDEX($B$314:$B$374,$O301+COLUMNS($E299:K299)-1)&lt;&gt;$C301,"",INDEX(EUConst_TierActivityListNames,$O301+COLUMNS($E299:K299)-1)),"")</f>
        <v/>
      </c>
      <c r="L301" s="298" t="s">
        <v>56</v>
      </c>
      <c r="M301" s="48"/>
      <c r="N301" s="48"/>
      <c r="O301" s="390">
        <f t="shared" si="3"/>
        <v>49</v>
      </c>
    </row>
    <row r="302" spans="1:15" x14ac:dyDescent="0.25">
      <c r="A302" s="11">
        <f t="shared" si="2"/>
        <v>24</v>
      </c>
      <c r="B302" s="161" t="str">
        <f>IF(LEN(Translations!$B$277)&gt;250,LEFT(Translations!$B$277,250),Translations!$B$277)</f>
        <v xml:space="preserve"> Production de produits chimiques organiques en vrac par craquage, reformage, oxydation partielle ou totale ou par des procédés similaires, avec une capacité de production supérieure à 100 tonnes par jour</v>
      </c>
      <c r="C302" s="11" t="str">
        <f t="shared" si="1"/>
        <v>Production de produits chimiques en vrac</v>
      </c>
      <c r="D302"/>
      <c r="E302" s="581" t="str">
        <f>IFERROR(IF(INDEX($B$314:$B$374,$O302+COLUMNS($E300:E300)-1)&lt;&gt;$C302,"",INDEX(EUConst_TierActivityListNames,$O302+COLUMNS($E300:E300)-1)),"")</f>
        <v>Produits chimiques organiques en vrac: Méthode du bilan massique</v>
      </c>
      <c r="F302" s="581" t="str">
        <f>IFERROR(IF(INDEX($B$314:$B$374,$O302+COLUMNS($E300:F300)-1)&lt;&gt;$C302,"",INDEX(EUConst_TierActivityListNames,$O302+COLUMNS($E300:F300)-1)),"")</f>
        <v/>
      </c>
      <c r="G302" s="581" t="str">
        <f>IFERROR(IF(INDEX($B$314:$B$374,$O302+COLUMNS($E300:G300)-1)&lt;&gt;$C302,"",INDEX(EUConst_TierActivityListNames,$O302+COLUMNS($E300:G300)-1)),"")</f>
        <v/>
      </c>
      <c r="H302" s="581" t="str">
        <f>IFERROR(IF(INDEX($B$314:$B$374,$O302+COLUMNS($E300:H300)-1)&lt;&gt;$C302,"",INDEX(EUConst_TierActivityListNames,$O302+COLUMNS($E300:H300)-1)),"")</f>
        <v/>
      </c>
      <c r="I302" s="581" t="str">
        <f>IFERROR(IF(INDEX($B$314:$B$374,$O302+COLUMNS($E300:I300)-1)&lt;&gt;$C302,"",INDEX(EUConst_TierActivityListNames,$O302+COLUMNS($E300:I300)-1)),"")</f>
        <v/>
      </c>
      <c r="J302" s="581" t="str">
        <f>IFERROR(IF(INDEX($B$314:$B$374,$O302+COLUMNS($E300:J300)-1)&lt;&gt;$C302,"",INDEX(EUConst_TierActivityListNames,$O302+COLUMNS($E300:J300)-1)),"")</f>
        <v/>
      </c>
      <c r="K302" s="581" t="str">
        <f>IFERROR(IF(INDEX($B$314:$B$374,$O302+COLUMNS($E300:K300)-1)&lt;&gt;$C302,"",INDEX(EUConst_TierActivityListNames,$O302+COLUMNS($E300:K300)-1)),"")</f>
        <v/>
      </c>
      <c r="L302" s="298" t="s">
        <v>56</v>
      </c>
      <c r="M302" s="48"/>
      <c r="N302" s="48"/>
      <c r="O302" s="390">
        <f t="shared" si="3"/>
        <v>52</v>
      </c>
    </row>
    <row r="303" spans="1:15" x14ac:dyDescent="0.25">
      <c r="A303" s="11">
        <f t="shared" si="2"/>
        <v>25</v>
      </c>
      <c r="B303" s="161" t="str">
        <f>IF(LEN(Translations!$B$278)&gt;250,LEFT(Translations!$B$278,250),Translations!$B$278)</f>
        <v xml:space="preserve"> Production d'hydrogène (H2) et de gaz de synthèse par reformage ou oxydation partielle avec une capacité de production supérieure à 25 tonnes par jour</v>
      </c>
      <c r="C303" s="11" t="str">
        <f t="shared" si="1"/>
        <v>Production d'hydrogène et de gaz de synthèse</v>
      </c>
      <c r="D303"/>
      <c r="E303" s="581" t="str">
        <f>IFERROR(IF(INDEX($B$314:$B$374,$O303+COLUMNS($E301:E301)-1)&lt;&gt;$C303,"",INDEX(EUConst_TierActivityListNames,$O303+COLUMNS($E301:E301)-1)),"")</f>
        <v>Hydrogène et gaz de synthèse: Combustible employé pour alimenter le procédé</v>
      </c>
      <c r="F303" s="581" t="str">
        <f>IFERROR(IF(INDEX($B$314:$B$374,$O303+COLUMNS($E301:F301)-1)&lt;&gt;$C303,"",INDEX(EUConst_TierActivityListNames,$O303+COLUMNS($E301:F301)-1)),"")</f>
        <v>Hydrogène et gaz de synthèse: Méthode du bilan massique</v>
      </c>
      <c r="G303" s="581" t="str">
        <f>IFERROR(IF(INDEX($B$314:$B$374,$O303+COLUMNS($E301:G301)-1)&lt;&gt;$C303,"",INDEX(EUConst_TierActivityListNames,$O303+COLUMNS($E301:G301)-1)),"")</f>
        <v/>
      </c>
      <c r="H303" s="581" t="str">
        <f>IFERROR(IF(INDEX($B$314:$B$374,$O303+COLUMNS($E301:H301)-1)&lt;&gt;$C303,"",INDEX(EUConst_TierActivityListNames,$O303+COLUMNS($E301:H301)-1)),"")</f>
        <v/>
      </c>
      <c r="I303" s="581" t="str">
        <f>IFERROR(IF(INDEX($B$314:$B$374,$O303+COLUMNS($E301:I301)-1)&lt;&gt;$C303,"",INDEX(EUConst_TierActivityListNames,$O303+COLUMNS($E301:I301)-1)),"")</f>
        <v/>
      </c>
      <c r="J303" s="581" t="str">
        <f>IFERROR(IF(INDEX($B$314:$B$374,$O303+COLUMNS($E301:J301)-1)&lt;&gt;$C303,"",INDEX(EUConst_TierActivityListNames,$O303+COLUMNS($E301:J301)-1)),"")</f>
        <v/>
      </c>
      <c r="K303" s="581" t="str">
        <f>IFERROR(IF(INDEX($B$314:$B$374,$O303+COLUMNS($E301:K301)-1)&lt;&gt;$C303,"",INDEX(EUConst_TierActivityListNames,$O303+COLUMNS($E301:K301)-1)),"")</f>
        <v/>
      </c>
      <c r="L303" s="298" t="s">
        <v>56</v>
      </c>
      <c r="M303" s="48"/>
      <c r="N303" s="48"/>
      <c r="O303" s="390">
        <f t="shared" si="3"/>
        <v>50</v>
      </c>
    </row>
    <row r="304" spans="1:15" x14ac:dyDescent="0.25">
      <c r="A304" s="11">
        <f t="shared" si="2"/>
        <v>26</v>
      </c>
      <c r="B304" s="161" t="str">
        <f>Translations!$B$279</f>
        <v xml:space="preserve"> Production de carbonate de sodium (Na2CO3) et de bicarbonate de sodium (NaHCO3)</v>
      </c>
      <c r="C304" s="11" t="str">
        <f t="shared" si="1"/>
        <v>Production de carbonate de sodium et de bicarbonate de sodium</v>
      </c>
      <c r="D304"/>
      <c r="E304" s="581" t="str">
        <f>IFERROR(IF(INDEX($B$314:$B$374,$O304+COLUMNS($E302:E302)-1)&lt;&gt;$C304,"",INDEX(EUConst_TierActivityListNames,$O304+COLUMNS($E302:E302)-1)),"")</f>
        <v>Soude / bicarbonate de sodium: Procédé (méthode A) : carbonate uniquement</v>
      </c>
      <c r="F304" s="581" t="str">
        <f>IFERROR(IF(INDEX($B$314:$B$374,$O304+COLUMNS($E302:F302)-1)&lt;&gt;$C304,"",INDEX(EUConst_TierActivityListNames,$O304+COLUMNS($E302:F302)-1)),"")</f>
        <v/>
      </c>
      <c r="G304" s="581" t="str">
        <f>IFERROR(IF(INDEX($B$314:$B$374,$O304+COLUMNS($E302:G302)-1)&lt;&gt;$C304,"",INDEX(EUConst_TierActivityListNames,$O304+COLUMNS($E302:G302)-1)),"")</f>
        <v/>
      </c>
      <c r="H304" s="581" t="str">
        <f>IFERROR(IF(INDEX($B$314:$B$374,$O304+COLUMNS($E302:H302)-1)&lt;&gt;$C304,"",INDEX(EUConst_TierActivityListNames,$O304+COLUMNS($E302:H302)-1)),"")</f>
        <v/>
      </c>
      <c r="I304" s="581" t="str">
        <f>IFERROR(IF(INDEX($B$314:$B$374,$O304+COLUMNS($E302:I302)-1)&lt;&gt;$C304,"",INDEX(EUConst_TierActivityListNames,$O304+COLUMNS($E302:I302)-1)),"")</f>
        <v/>
      </c>
      <c r="J304" s="581" t="str">
        <f>IFERROR(IF(INDEX($B$314:$B$374,$O304+COLUMNS($E302:J302)-1)&lt;&gt;$C304,"",INDEX(EUConst_TierActivityListNames,$O304+COLUMNS($E302:J302)-1)),"")</f>
        <v/>
      </c>
      <c r="K304" s="581" t="str">
        <f>IFERROR(IF(INDEX($B$314:$B$374,$O304+COLUMNS($E302:K302)-1)&lt;&gt;$C304,"",INDEX(EUConst_TierActivityListNames,$O304+COLUMNS($E302:K302)-1)),"")</f>
        <v/>
      </c>
      <c r="L304" s="298" t="s">
        <v>56</v>
      </c>
      <c r="M304" s="48"/>
      <c r="N304" s="48"/>
      <c r="O304" s="390">
        <f t="shared" si="3"/>
        <v>58</v>
      </c>
    </row>
    <row r="305" spans="1:89" x14ac:dyDescent="0.25">
      <c r="A305" s="11">
        <f t="shared" si="2"/>
        <v>27</v>
      </c>
      <c r="B305" s="161" t="str">
        <f>IF(LEN(Translations!$B$280)&gt;250,LEFT(Translations!$B$280,250),Translations!$B$280)</f>
        <v>Capture des gaz à effet de serre provenant d'installations visées par la présente directive, en vue de leur transport et de leur stockage géologique dans un site de stockage autorisé au titre de la directive 2009/31/CE.</v>
      </c>
      <c r="C305" s="11" t="str">
        <f t="shared" si="1"/>
        <v>Capture des gaz à effet de serre en vertu de la directive 2009/31/CE</v>
      </c>
      <c r="D305"/>
      <c r="E305" s="579"/>
      <c r="F305" s="579"/>
      <c r="G305" s="579"/>
      <c r="H305" s="579"/>
      <c r="I305" s="580"/>
      <c r="J305" s="580"/>
      <c r="K305" s="580"/>
      <c r="L305" s="298" t="s">
        <v>56</v>
      </c>
      <c r="M305" s="48"/>
      <c r="N305" s="48"/>
      <c r="O305" s="390" t="str">
        <f t="shared" si="3"/>
        <v/>
      </c>
    </row>
    <row r="306" spans="1:89" x14ac:dyDescent="0.25">
      <c r="A306" s="11">
        <f t="shared" si="2"/>
        <v>28</v>
      </c>
      <c r="B306" s="161" t="str">
        <f>IF(LEN(Translations!$B$281)&gt;250,LEFT(Translations!$B$281,250),Translations!$B$281)</f>
        <v>Le transport de gaz à effet de serre par pipelines en vue de leur stockage géologique sur un site de stockage autorisé en vertu de la directive 2009/31/CE est autorisé.</v>
      </c>
      <c r="C306" s="11" t="str">
        <f t="shared" si="1"/>
        <v>Transport des gaz à effet de serre en vertu de la directive 2009/31/CE</v>
      </c>
      <c r="D306"/>
      <c r="E306" s="579"/>
      <c r="F306" s="579"/>
      <c r="G306" s="579"/>
      <c r="H306" s="579"/>
      <c r="I306" s="580"/>
      <c r="J306" s="580"/>
      <c r="K306" s="580"/>
      <c r="L306" s="298" t="s">
        <v>56</v>
      </c>
      <c r="M306" s="48"/>
      <c r="N306" s="48"/>
      <c r="O306" s="390" t="str">
        <f t="shared" si="3"/>
        <v/>
      </c>
    </row>
    <row r="307" spans="1:89" ht="13.8" thickBot="1" x14ac:dyDescent="0.3">
      <c r="A307" s="11">
        <f t="shared" si="2"/>
        <v>29</v>
      </c>
      <c r="B307" s="162" t="str">
        <f>IF(LEN(Translations!$B$282)&gt;250,LEFT(Translations!$B$282,250),Translations!$B$282)</f>
        <v>Le stockage géologique des gaz à effet de serre sur un site de stockage autorisé en vertu de la directive 2009/31/CE</v>
      </c>
      <c r="C307" s="163" t="str">
        <f t="shared" si="1"/>
        <v>Stockage des gaz à effet de serre en vertu de la directive 2009/31/CE</v>
      </c>
      <c r="D307" s="164"/>
      <c r="E307" s="579"/>
      <c r="F307" s="579"/>
      <c r="G307" s="579"/>
      <c r="H307" s="579"/>
      <c r="I307" s="580"/>
      <c r="J307" s="580"/>
      <c r="K307" s="580"/>
      <c r="L307" s="299" t="s">
        <v>56</v>
      </c>
      <c r="M307" s="48"/>
      <c r="N307" s="48"/>
      <c r="O307" s="390" t="str">
        <f t="shared" si="3"/>
        <v/>
      </c>
    </row>
    <row r="310" spans="1:89" s="44" customFormat="1" x14ac:dyDescent="0.25"/>
    <row r="312" spans="1:89" s="49" customFormat="1" x14ac:dyDescent="0.25">
      <c r="B312" s="50" t="str">
        <f>Translations!$B$283</f>
        <v>Données d'activité</v>
      </c>
      <c r="C312" s="50"/>
      <c r="G312" s="51" t="str">
        <f>Translations!$B$284</f>
        <v>Étage</v>
      </c>
      <c r="H312" s="51" t="str">
        <f>Translations!$B$284</f>
        <v>Étage</v>
      </c>
      <c r="I312" s="51" t="str">
        <f>Translations!$B$284</f>
        <v>Étage</v>
      </c>
      <c r="J312" s="51" t="str">
        <f>Translations!$B$284</f>
        <v>Étage</v>
      </c>
      <c r="K312" s="51" t="str">
        <f>Translations!$B$284</f>
        <v>Étage</v>
      </c>
      <c r="L312" s="51" t="str">
        <f>Translations!$B$284</f>
        <v>Étage</v>
      </c>
      <c r="M312" s="51" t="str">
        <f>Translations!$B$284</f>
        <v>Étage</v>
      </c>
      <c r="N312" s="51" t="str">
        <f>Translations!$B$284</f>
        <v>Étage</v>
      </c>
      <c r="O312" s="51" t="str">
        <f>Translations!$B$284</f>
        <v>Étage</v>
      </c>
      <c r="P312" s="51" t="str">
        <f>Translations!$B$284</f>
        <v>Étage</v>
      </c>
    </row>
    <row r="313" spans="1:89" s="49" customFormat="1" ht="12.75" customHeight="1" x14ac:dyDescent="0.25">
      <c r="B313" s="50" t="str">
        <f>Translations!$B$285</f>
        <v>Activité</v>
      </c>
      <c r="C313" s="50" t="str">
        <f>Translations!$B$286</f>
        <v>Nom court</v>
      </c>
      <c r="D313" s="50" t="str">
        <f>Translations!$B$287</f>
        <v>Sous-activité</v>
      </c>
      <c r="E313" s="50" t="str">
        <f>Translations!$B$100</f>
        <v>Paramètre</v>
      </c>
      <c r="F313" s="50" t="str">
        <f>Translations!$B$288</f>
        <v>Type de source</v>
      </c>
      <c r="G313" s="51" t="str">
        <f>Translations!$B$289</f>
        <v>Minimum</v>
      </c>
      <c r="H313" s="51">
        <v>1</v>
      </c>
      <c r="I313" s="51">
        <v>2</v>
      </c>
      <c r="J313" s="51" t="s">
        <v>441</v>
      </c>
      <c r="K313" s="51" t="str">
        <f>Translations!$B$257</f>
        <v>2b</v>
      </c>
      <c r="L313" s="51">
        <v>3</v>
      </c>
      <c r="M313" s="51" t="s">
        <v>1100</v>
      </c>
      <c r="N313" s="51" t="s">
        <v>1101</v>
      </c>
      <c r="O313" s="51">
        <v>4</v>
      </c>
      <c r="P313" s="51" t="str">
        <f>Translations!$B$290</f>
        <v>Le plus haut</v>
      </c>
      <c r="Q313" s="145" t="s">
        <v>801</v>
      </c>
      <c r="Z313" s="49" t="str">
        <f>Translations!$B$291</f>
        <v>rendre gris ?</v>
      </c>
    </row>
    <row r="314" spans="1:89" s="560" customFormat="1" ht="12.75" customHeight="1" x14ac:dyDescent="0.25">
      <c r="A314" s="11">
        <v>1</v>
      </c>
      <c r="B314" s="10" t="str">
        <f>Translations!$B$91</f>
        <v>Combustion des carburants</v>
      </c>
      <c r="C314" s="10" t="str">
        <f>Translations!$B$293</f>
        <v>Combustion</v>
      </c>
      <c r="D314" s="10" t="str">
        <f>Translations!$B$294</f>
        <v>combustibles marchands ordinaires</v>
      </c>
      <c r="E314" s="10" t="str">
        <f>Translations!$B$102</f>
        <v>Quantité de carburant [t] ou [Nm3]</v>
      </c>
      <c r="F314" s="58" t="str">
        <f>EUconst_Fuel</f>
        <v>Combustion</v>
      </c>
      <c r="G314" s="36">
        <v>2</v>
      </c>
      <c r="H314" s="53" t="str">
        <f>Translations!$B$295</f>
        <v>± 7,5%</v>
      </c>
      <c r="I314" s="53" t="str">
        <f>Translations!$B$296</f>
        <v>± 5,0%</v>
      </c>
      <c r="J314" s="10"/>
      <c r="K314" s="10"/>
      <c r="L314" s="53" t="str">
        <f>Translations!$B$297</f>
        <v>± 2,5%</v>
      </c>
      <c r="M314" s="53"/>
      <c r="N314" s="53"/>
      <c r="O314" s="53" t="str">
        <f>Translations!$B$298</f>
        <v>± 1,5%</v>
      </c>
      <c r="P314" s="36">
        <f t="shared" ref="P314:P377" si="8">COUNTA(H314:O314)</f>
        <v>4</v>
      </c>
      <c r="Q314" s="54" t="str">
        <f t="shared" ref="Q314:Q374" si="9">C314 &amp; ": " &amp;D314</f>
        <v>Combustion: combustibles marchands ordinaires</v>
      </c>
      <c r="R314" s="10"/>
      <c r="S314" s="10" t="str">
        <f t="shared" ref="S314:S338" si="10">EUconst_CNTR_ActivityData&amp;Q314</f>
        <v>ActivityData_Combustion: combustibles marchands ordinaires</v>
      </c>
      <c r="T314" s="11"/>
      <c r="U314" s="11"/>
      <c r="V314" s="11"/>
      <c r="W314" s="11"/>
      <c r="X314" s="11"/>
      <c r="Y314" s="11"/>
      <c r="Z314" s="11" t="b">
        <f t="shared" ref="Z314:Z358" si="11">IF(G314=EUconst_NA,TRUE,FALSE)</f>
        <v>0</v>
      </c>
      <c r="AA314" s="11"/>
      <c r="AB314" s="11"/>
      <c r="AC314" s="11"/>
      <c r="AD314" s="11"/>
      <c r="AE314" s="11"/>
      <c r="AF314" s="11"/>
      <c r="AG314" s="11"/>
      <c r="AH314" s="11"/>
      <c r="AI314" s="11"/>
      <c r="AJ314" s="11"/>
      <c r="AK314" s="11"/>
      <c r="AL314" s="11"/>
      <c r="AM314" s="11"/>
      <c r="AN314" s="11"/>
      <c r="AO314" s="11"/>
      <c r="AP314" s="11"/>
      <c r="AQ314" s="11"/>
      <c r="AR314" s="11"/>
      <c r="AS314" s="11"/>
      <c r="AT314" s="11"/>
      <c r="AU314" s="11"/>
      <c r="AV314" s="11"/>
      <c r="AW314" s="11"/>
      <c r="AX314" s="11"/>
      <c r="AY314" s="11"/>
      <c r="AZ314" s="11"/>
      <c r="BA314" s="11"/>
      <c r="BB314" s="11"/>
      <c r="BC314" s="11"/>
      <c r="BD314" s="11"/>
      <c r="BE314" s="11"/>
      <c r="BF314" s="11"/>
      <c r="BG314" s="11"/>
      <c r="BH314" s="11"/>
      <c r="BI314" s="11"/>
      <c r="BJ314" s="11"/>
      <c r="BK314" s="11"/>
      <c r="BL314" s="11"/>
      <c r="BM314" s="11"/>
      <c r="BN314" s="11"/>
      <c r="BO314" s="11"/>
      <c r="BP314" s="11"/>
      <c r="BQ314" s="11"/>
      <c r="BR314" s="11"/>
      <c r="BS314" s="11"/>
      <c r="BT314" s="11"/>
      <c r="BU314" s="11"/>
      <c r="BV314" s="11"/>
      <c r="BW314" s="11"/>
      <c r="BX314" s="11"/>
      <c r="BY314" s="11"/>
      <c r="BZ314" s="11"/>
      <c r="CA314" s="11"/>
      <c r="CB314" s="11"/>
      <c r="CC314" s="11"/>
      <c r="CD314" s="11"/>
      <c r="CE314" s="11"/>
      <c r="CF314" s="11"/>
      <c r="CG314" s="11"/>
      <c r="CH314" s="11"/>
      <c r="CI314" s="11"/>
      <c r="CJ314" s="11"/>
      <c r="CK314" s="11"/>
    </row>
    <row r="315" spans="1:89" s="560" customFormat="1" ht="12.75" customHeight="1" x14ac:dyDescent="0.25">
      <c r="A315" s="11">
        <v>2</v>
      </c>
      <c r="B315" s="10" t="str">
        <f>Translations!$B$91</f>
        <v>Combustion des carburants</v>
      </c>
      <c r="C315" s="10" t="str">
        <f>Translations!$B$293</f>
        <v>Combustion</v>
      </c>
      <c r="D315" s="10" t="str">
        <f>Translations!$B$299</f>
        <v>Autres combustibles gazeux &amp; liquides</v>
      </c>
      <c r="E315" s="10" t="str">
        <f>Translations!$B$102</f>
        <v>Quantité de carburant [t] ou [Nm3]</v>
      </c>
      <c r="F315" s="58" t="str">
        <f>F314</f>
        <v>Combustion</v>
      </c>
      <c r="G315" s="36">
        <v>2</v>
      </c>
      <c r="H315" s="53" t="str">
        <f>Translations!$B$295</f>
        <v>± 7,5%</v>
      </c>
      <c r="I315" s="53" t="str">
        <f>Translations!$B$296</f>
        <v>± 5,0%</v>
      </c>
      <c r="J315" s="10"/>
      <c r="K315" s="10"/>
      <c r="L315" s="53" t="str">
        <f>Translations!$B$297</f>
        <v>± 2,5%</v>
      </c>
      <c r="M315" s="53"/>
      <c r="N315" s="53"/>
      <c r="O315" s="53" t="str">
        <f>Translations!$B$298</f>
        <v>± 1,5%</v>
      </c>
      <c r="P315" s="36">
        <f t="shared" si="8"/>
        <v>4</v>
      </c>
      <c r="Q315" s="54" t="str">
        <f t="shared" si="9"/>
        <v>Combustion: Autres combustibles gazeux &amp; liquides</v>
      </c>
      <c r="R315" s="10"/>
      <c r="S315" s="10" t="str">
        <f t="shared" si="10"/>
        <v>ActivityData_Combustion: Autres combustibles gazeux &amp; liquides</v>
      </c>
      <c r="T315" s="11"/>
      <c r="U315" s="11"/>
      <c r="V315" s="11"/>
      <c r="W315" s="11"/>
      <c r="X315" s="11"/>
      <c r="Y315" s="11"/>
      <c r="Z315" s="11" t="b">
        <f t="shared" si="11"/>
        <v>0</v>
      </c>
      <c r="AA315" s="11"/>
      <c r="AB315" s="11"/>
      <c r="AC315" s="11"/>
      <c r="AD315" s="11"/>
      <c r="AE315" s="11"/>
      <c r="AF315" s="11"/>
      <c r="AG315" s="11"/>
      <c r="AH315" s="11"/>
      <c r="AI315" s="11"/>
      <c r="AJ315" s="11"/>
      <c r="AK315" s="11"/>
      <c r="AL315" s="11"/>
      <c r="AM315" s="11"/>
      <c r="AN315" s="11"/>
      <c r="AO315" s="11"/>
      <c r="AP315" s="11"/>
      <c r="AQ315" s="11"/>
      <c r="AR315" s="11"/>
      <c r="AS315" s="11"/>
      <c r="AT315" s="11"/>
      <c r="AU315" s="11"/>
      <c r="AV315" s="11"/>
      <c r="AW315" s="11"/>
      <c r="AX315" s="11"/>
      <c r="AY315" s="11"/>
      <c r="AZ315" s="11"/>
      <c r="BA315" s="11"/>
      <c r="BB315" s="11"/>
      <c r="BC315" s="11"/>
      <c r="BD315" s="11"/>
      <c r="BE315" s="11"/>
      <c r="BF315" s="11"/>
      <c r="BG315" s="11"/>
      <c r="BH315" s="11"/>
      <c r="BI315" s="11"/>
      <c r="BJ315" s="11"/>
      <c r="BK315" s="11"/>
      <c r="BL315" s="11"/>
      <c r="BM315" s="11"/>
      <c r="BN315" s="11"/>
      <c r="BO315" s="11"/>
      <c r="BP315" s="11"/>
      <c r="BQ315" s="11"/>
      <c r="BR315" s="11"/>
      <c r="BS315" s="11"/>
      <c r="BT315" s="11"/>
      <c r="BU315" s="11"/>
      <c r="BV315" s="11"/>
      <c r="BW315" s="11"/>
      <c r="BX315" s="11"/>
      <c r="BY315" s="11"/>
      <c r="BZ315" s="11"/>
      <c r="CA315" s="11"/>
      <c r="CB315" s="11"/>
      <c r="CC315" s="11"/>
      <c r="CD315" s="11"/>
      <c r="CE315" s="11"/>
      <c r="CF315" s="11"/>
      <c r="CG315" s="11"/>
      <c r="CH315" s="11"/>
      <c r="CI315" s="11"/>
      <c r="CJ315" s="11"/>
      <c r="CK315" s="11"/>
    </row>
    <row r="316" spans="1:89" s="560" customFormat="1" ht="12.75" customHeight="1" x14ac:dyDescent="0.25">
      <c r="A316" s="11">
        <v>3</v>
      </c>
      <c r="B316" s="10" t="str">
        <f>Translations!$B$91</f>
        <v>Combustion des carburants</v>
      </c>
      <c r="C316" s="10" t="str">
        <f>Translations!$B$293</f>
        <v>Combustion</v>
      </c>
      <c r="D316" s="10" t="str">
        <f>Translations!$B$300</f>
        <v>Combustibles solides</v>
      </c>
      <c r="E316" s="10" t="str">
        <f>Translations!$B$301</f>
        <v>Quantité de combustible [t]</v>
      </c>
      <c r="F316" s="58" t="str">
        <f>F314</f>
        <v>Combustion</v>
      </c>
      <c r="G316" s="36">
        <v>1</v>
      </c>
      <c r="H316" s="53" t="str">
        <f>Translations!$B$295</f>
        <v>± 7,5%</v>
      </c>
      <c r="I316" s="53" t="str">
        <f>Translations!$B$296</f>
        <v>± 5,0%</v>
      </c>
      <c r="J316" s="10"/>
      <c r="K316" s="10"/>
      <c r="L316" s="53" t="str">
        <f>Translations!$B$297</f>
        <v>± 2,5%</v>
      </c>
      <c r="M316" s="53"/>
      <c r="N316" s="53"/>
      <c r="O316" s="53" t="str">
        <f>Translations!$B$298</f>
        <v>± 1,5%</v>
      </c>
      <c r="P316" s="36">
        <f t="shared" si="8"/>
        <v>4</v>
      </c>
      <c r="Q316" s="54" t="str">
        <f t="shared" si="9"/>
        <v>Combustion: Combustibles solides</v>
      </c>
      <c r="R316" s="10"/>
      <c r="S316" s="10" t="str">
        <f t="shared" si="10"/>
        <v>ActivityData_Combustion: Combustibles solides</v>
      </c>
      <c r="T316" s="11"/>
      <c r="U316" s="11"/>
      <c r="V316" s="11"/>
      <c r="W316" s="11"/>
      <c r="X316" s="11"/>
      <c r="Y316" s="11"/>
      <c r="Z316" s="11" t="b">
        <f t="shared" si="11"/>
        <v>0</v>
      </c>
      <c r="AA316" s="11"/>
      <c r="AB316" s="11"/>
      <c r="AC316" s="11"/>
      <c r="AD316" s="11"/>
      <c r="AE316" s="11"/>
      <c r="AF316" s="11"/>
      <c r="AG316" s="11"/>
      <c r="AH316" s="11"/>
      <c r="AI316" s="11"/>
      <c r="AJ316" s="11"/>
      <c r="AK316" s="11"/>
      <c r="AL316" s="11"/>
      <c r="AM316" s="11"/>
      <c r="AN316" s="11"/>
      <c r="AO316" s="11"/>
      <c r="AP316" s="11"/>
      <c r="AQ316" s="11"/>
      <c r="AR316" s="11"/>
      <c r="AS316" s="11"/>
      <c r="AT316" s="11"/>
      <c r="AU316" s="11"/>
      <c r="AV316" s="11"/>
      <c r="AW316" s="11"/>
      <c r="AX316" s="11"/>
      <c r="AY316" s="11"/>
      <c r="AZ316" s="11"/>
      <c r="BA316" s="11"/>
      <c r="BB316" s="11"/>
      <c r="BC316" s="11"/>
      <c r="BD316" s="11"/>
      <c r="BE316" s="11"/>
      <c r="BF316" s="11"/>
      <c r="BG316" s="11"/>
      <c r="BH316" s="11"/>
      <c r="BI316" s="11"/>
      <c r="BJ316" s="11"/>
      <c r="BK316" s="11"/>
      <c r="BL316" s="11"/>
      <c r="BM316" s="11"/>
      <c r="BN316" s="11"/>
      <c r="BO316" s="11"/>
      <c r="BP316" s="11"/>
      <c r="BQ316" s="11"/>
      <c r="BR316" s="11"/>
      <c r="BS316" s="11"/>
      <c r="BT316" s="11"/>
      <c r="BU316" s="11"/>
      <c r="BV316" s="11"/>
      <c r="BW316" s="11"/>
      <c r="BX316" s="11"/>
      <c r="BY316" s="11"/>
      <c r="BZ316" s="11"/>
      <c r="CA316" s="11"/>
      <c r="CB316" s="11"/>
      <c r="CC316" s="11"/>
      <c r="CD316" s="11"/>
      <c r="CE316" s="11"/>
      <c r="CF316" s="11"/>
      <c r="CG316" s="11"/>
      <c r="CH316" s="11"/>
      <c r="CI316" s="11"/>
      <c r="CJ316" s="11"/>
      <c r="CK316" s="11"/>
    </row>
    <row r="317" spans="1:89" s="560" customFormat="1" ht="12.75" customHeight="1" x14ac:dyDescent="0.25">
      <c r="A317" s="11">
        <v>4</v>
      </c>
      <c r="B317" s="10" t="str">
        <f>Translations!$B$91</f>
        <v>Combustion des carburants</v>
      </c>
      <c r="C317" s="10" t="str">
        <f>Translations!$B$293</f>
        <v>Combustion</v>
      </c>
      <c r="D317" s="10" t="str">
        <f>Translations!$B$711</f>
        <v>Déchets</v>
      </c>
      <c r="E317" s="10" t="str">
        <f>Translations!$B$301</f>
        <v>Quantité de combustible [t]</v>
      </c>
      <c r="F317" s="58" t="str">
        <f>F315</f>
        <v>Combustion</v>
      </c>
      <c r="G317" s="36">
        <v>1</v>
      </c>
      <c r="H317" s="53" t="str">
        <f>Translations!$B$295</f>
        <v>± 7,5%</v>
      </c>
      <c r="I317" s="53" t="str">
        <f>Translations!$B$296</f>
        <v>± 5,0%</v>
      </c>
      <c r="J317" s="10"/>
      <c r="K317" s="10"/>
      <c r="L317" s="53" t="str">
        <f>Translations!$B$297</f>
        <v>± 2,5%</v>
      </c>
      <c r="M317" s="53"/>
      <c r="N317" s="53"/>
      <c r="O317" s="53" t="str">
        <f>Translations!$B$298</f>
        <v>± 1,5%</v>
      </c>
      <c r="P317" s="36">
        <f t="shared" ref="P317" si="12">COUNTA(H317:O317)</f>
        <v>4</v>
      </c>
      <c r="Q317" s="54" t="str">
        <f t="shared" ref="Q317" si="13">C317 &amp; ": " &amp;D317</f>
        <v>Combustion: Déchets</v>
      </c>
      <c r="R317" s="10"/>
      <c r="S317" s="10" t="str">
        <f t="shared" ref="S317" si="14">EUconst_CNTR_ActivityData&amp;Q317</f>
        <v>ActivityData_Combustion: Déchets</v>
      </c>
      <c r="T317" s="11"/>
      <c r="U317" s="11"/>
      <c r="V317" s="11"/>
      <c r="W317" s="11"/>
      <c r="X317" s="11"/>
      <c r="Y317" s="11"/>
      <c r="Z317" s="11"/>
      <c r="AA317" s="11"/>
      <c r="AB317" s="11"/>
      <c r="AC317" s="11"/>
      <c r="AD317" s="11"/>
      <c r="AE317" s="11"/>
      <c r="AF317" s="11"/>
      <c r="AG317" s="11"/>
      <c r="AH317" s="11"/>
      <c r="AI317" s="11"/>
      <c r="AJ317" s="11"/>
      <c r="AK317" s="11"/>
      <c r="AL317" s="11"/>
      <c r="AM317" s="11"/>
      <c r="AN317" s="11"/>
      <c r="AO317" s="11"/>
      <c r="AP317" s="11"/>
      <c r="AQ317" s="11"/>
      <c r="AR317" s="11"/>
      <c r="AS317" s="11"/>
      <c r="AT317" s="11"/>
      <c r="AU317" s="11"/>
      <c r="AV317" s="11"/>
      <c r="AW317" s="11"/>
      <c r="AX317" s="11"/>
      <c r="AY317" s="11"/>
      <c r="AZ317" s="11"/>
      <c r="BA317" s="11"/>
      <c r="BB317" s="11"/>
      <c r="BC317" s="11"/>
      <c r="BD317" s="11"/>
      <c r="BE317" s="11"/>
      <c r="BF317" s="11"/>
      <c r="BG317" s="11"/>
      <c r="BH317" s="11"/>
      <c r="BI317" s="11"/>
      <c r="BJ317" s="11"/>
      <c r="BK317" s="11"/>
      <c r="BL317" s="11"/>
      <c r="BM317" s="11"/>
      <c r="BN317" s="11"/>
      <c r="BO317" s="11"/>
      <c r="BP317" s="11"/>
      <c r="BQ317" s="11"/>
      <c r="BR317" s="11"/>
      <c r="BS317" s="11"/>
      <c r="BT317" s="11"/>
      <c r="BU317" s="11"/>
      <c r="BV317" s="11"/>
      <c r="BW317" s="11"/>
      <c r="BX317" s="11"/>
      <c r="BY317" s="11"/>
      <c r="BZ317" s="11"/>
      <c r="CA317" s="11"/>
      <c r="CB317" s="11"/>
      <c r="CC317" s="11"/>
      <c r="CD317" s="11"/>
      <c r="CE317" s="11"/>
      <c r="CF317" s="11"/>
      <c r="CG317" s="11"/>
      <c r="CH317" s="11"/>
      <c r="CI317" s="11"/>
      <c r="CJ317" s="11"/>
      <c r="CK317" s="11"/>
    </row>
    <row r="318" spans="1:89" s="560" customFormat="1" ht="12.75" customHeight="1" x14ac:dyDescent="0.25">
      <c r="A318" s="11">
        <v>5</v>
      </c>
      <c r="B318" s="10" t="str">
        <f>Translations!$B$91</f>
        <v>Combustion des carburants</v>
      </c>
      <c r="C318" s="10" t="str">
        <f>Translations!$B$293</f>
        <v>Combustion</v>
      </c>
      <c r="D318" s="10" t="str">
        <f>Translations!$B$302</f>
        <v>Terminaux de traitement du gaz</v>
      </c>
      <c r="E318" s="10" t="str">
        <f>Translations!$B$303</f>
        <v>Chaque matière entrante et sortante [t]</v>
      </c>
      <c r="F318" s="58" t="str">
        <f>EUconst_MassBalance</f>
        <v>Bilan massique</v>
      </c>
      <c r="G318" s="36">
        <v>1</v>
      </c>
      <c r="H318" s="53" t="str">
        <f>Translations!$B$295</f>
        <v>± 7,5%</v>
      </c>
      <c r="I318" s="53" t="str">
        <f>Translations!$B$296</f>
        <v>± 5,0%</v>
      </c>
      <c r="J318" s="10"/>
      <c r="K318" s="10"/>
      <c r="L318" s="53" t="str">
        <f>Translations!$B$297</f>
        <v>± 2,5%</v>
      </c>
      <c r="M318" s="53"/>
      <c r="N318" s="53"/>
      <c r="O318" s="53" t="str">
        <f>Translations!$B$298</f>
        <v>± 1,5%</v>
      </c>
      <c r="P318" s="36">
        <f t="shared" si="8"/>
        <v>4</v>
      </c>
      <c r="Q318" s="54" t="str">
        <f t="shared" si="9"/>
        <v>Combustion: Terminaux de traitement du gaz</v>
      </c>
      <c r="R318" s="10"/>
      <c r="S318" s="10" t="str">
        <f t="shared" si="10"/>
        <v>ActivityData_Combustion: Terminaux de traitement du gaz</v>
      </c>
      <c r="T318" s="11"/>
      <c r="U318" s="11"/>
      <c r="V318" s="11"/>
      <c r="W318" s="561"/>
      <c r="X318" s="11"/>
      <c r="Y318" s="11"/>
      <c r="Z318" s="11" t="b">
        <f t="shared" si="11"/>
        <v>0</v>
      </c>
      <c r="AA318" s="11"/>
      <c r="AB318" s="11"/>
      <c r="AC318" s="11"/>
      <c r="AD318" s="11"/>
      <c r="AE318" s="11"/>
      <c r="AF318" s="11"/>
      <c r="AG318" s="11"/>
      <c r="AH318" s="11"/>
      <c r="AI318" s="11"/>
      <c r="AJ318" s="11"/>
      <c r="AK318" s="11"/>
      <c r="AL318" s="11"/>
      <c r="AM318" s="11"/>
      <c r="AN318" s="11"/>
      <c r="AO318" s="11"/>
      <c r="AP318" s="11"/>
      <c r="AQ318" s="11"/>
      <c r="AR318" s="11"/>
      <c r="AS318" s="11"/>
      <c r="AT318" s="11"/>
      <c r="AU318" s="11"/>
      <c r="AV318" s="11"/>
      <c r="AW318" s="11"/>
      <c r="AX318" s="11"/>
      <c r="AY318" s="11"/>
      <c r="AZ318" s="11"/>
      <c r="BA318" s="11"/>
      <c r="BB318" s="11"/>
      <c r="BC318" s="11"/>
      <c r="BD318" s="11"/>
      <c r="BE318" s="11"/>
      <c r="BF318" s="11"/>
      <c r="BG318" s="11"/>
      <c r="BH318" s="11"/>
      <c r="BI318" s="11"/>
      <c r="BJ318" s="11"/>
      <c r="BK318" s="11"/>
      <c r="BL318" s="11"/>
      <c r="BM318" s="11"/>
      <c r="BN318" s="11"/>
      <c r="BO318" s="11"/>
      <c r="BP318" s="11"/>
      <c r="BQ318" s="11"/>
      <c r="BR318" s="11"/>
      <c r="BS318" s="11"/>
      <c r="BT318" s="11"/>
      <c r="BU318" s="11"/>
      <c r="BV318" s="11"/>
      <c r="BW318" s="11"/>
      <c r="BX318" s="11"/>
      <c r="BY318" s="11"/>
      <c r="BZ318" s="11"/>
      <c r="CA318" s="11"/>
      <c r="CB318" s="11"/>
      <c r="CC318" s="11"/>
      <c r="CD318" s="11"/>
      <c r="CE318" s="11"/>
      <c r="CF318" s="11"/>
      <c r="CG318" s="11"/>
      <c r="CH318" s="11"/>
      <c r="CI318" s="11"/>
      <c r="CJ318" s="11"/>
      <c r="CK318" s="11"/>
    </row>
    <row r="319" spans="1:89" s="560" customFormat="1" ht="12.75" customHeight="1" x14ac:dyDescent="0.25">
      <c r="A319" s="11">
        <v>6</v>
      </c>
      <c r="B319" s="10" t="str">
        <f>Translations!$B$91</f>
        <v>Combustion des carburants</v>
      </c>
      <c r="C319" s="10" t="str">
        <f>Translations!$B$293</f>
        <v>Combustion</v>
      </c>
      <c r="D319" s="10" t="str">
        <f>Translations!$B$304</f>
        <v>Torchères</v>
      </c>
      <c r="E319" s="10" t="str">
        <f>Translations!$B$305</f>
        <v>Quantité de gaz brûlée [Nm3]</v>
      </c>
      <c r="F319" s="58" t="str">
        <f>F314</f>
        <v>Combustion</v>
      </c>
      <c r="G319" s="36">
        <v>1</v>
      </c>
      <c r="H319" s="53" t="str">
        <f>Translations!$B$306</f>
        <v>± 17,5%</v>
      </c>
      <c r="I319" s="53" t="str">
        <f>Translations!$B$307</f>
        <v>± 12,5%</v>
      </c>
      <c r="J319" s="10"/>
      <c r="K319" s="10"/>
      <c r="L319" s="53" t="str">
        <f>Translations!$B$295</f>
        <v>± 7,5%</v>
      </c>
      <c r="M319" s="53"/>
      <c r="N319" s="53"/>
      <c r="O319" s="53"/>
      <c r="P319" s="36">
        <f t="shared" si="8"/>
        <v>3</v>
      </c>
      <c r="Q319" s="54" t="str">
        <f t="shared" si="9"/>
        <v>Combustion: Torchères</v>
      </c>
      <c r="R319" s="10"/>
      <c r="S319" s="10" t="str">
        <f t="shared" si="10"/>
        <v>ActivityData_Combustion: Torchères</v>
      </c>
      <c r="T319" s="11"/>
      <c r="U319" s="11"/>
      <c r="V319" s="11"/>
      <c r="W319" s="11"/>
      <c r="X319" s="11"/>
      <c r="Y319" s="11"/>
      <c r="Z319" s="11" t="b">
        <f t="shared" si="11"/>
        <v>0</v>
      </c>
      <c r="AA319" s="11"/>
      <c r="AB319" s="11"/>
      <c r="AC319" s="11"/>
      <c r="AD319" s="11"/>
      <c r="AE319" s="11"/>
      <c r="AF319" s="11"/>
      <c r="AG319" s="11"/>
      <c r="AH319" s="11"/>
      <c r="AI319" s="11"/>
      <c r="AJ319" s="11"/>
      <c r="AK319" s="11"/>
      <c r="AL319" s="11"/>
      <c r="AM319" s="11"/>
      <c r="AN319" s="11"/>
      <c r="AO319" s="11"/>
      <c r="AP319" s="11"/>
      <c r="AQ319" s="11"/>
      <c r="AR319" s="11"/>
      <c r="AS319" s="11"/>
      <c r="AT319" s="11"/>
      <c r="AU319" s="11"/>
      <c r="AV319" s="11"/>
      <c r="AW319" s="11"/>
      <c r="AX319" s="11"/>
      <c r="AY319" s="11"/>
      <c r="AZ319" s="11"/>
      <c r="BA319" s="11"/>
      <c r="BB319" s="11"/>
      <c r="BC319" s="11"/>
      <c r="BD319" s="11"/>
      <c r="BE319" s="11"/>
      <c r="BF319" s="11"/>
      <c r="BG319" s="11"/>
      <c r="BH319" s="11"/>
      <c r="BI319" s="11"/>
      <c r="BJ319" s="11"/>
      <c r="BK319" s="11"/>
      <c r="BL319" s="11"/>
      <c r="BM319" s="11"/>
      <c r="BN319" s="11"/>
      <c r="BO319" s="11"/>
      <c r="BP319" s="11"/>
      <c r="BQ319" s="11"/>
      <c r="BR319" s="11"/>
      <c r="BS319" s="11"/>
      <c r="BT319" s="11"/>
      <c r="BU319" s="11"/>
      <c r="BV319" s="11"/>
      <c r="BW319" s="11"/>
      <c r="BX319" s="11"/>
      <c r="BY319" s="11"/>
      <c r="BZ319" s="11"/>
      <c r="CA319" s="11"/>
      <c r="CB319" s="11"/>
      <c r="CC319" s="11"/>
      <c r="CD319" s="11"/>
      <c r="CE319" s="11"/>
      <c r="CF319" s="11"/>
      <c r="CG319" s="11"/>
      <c r="CH319" s="11"/>
      <c r="CI319" s="11"/>
      <c r="CJ319" s="11"/>
      <c r="CK319" s="11"/>
    </row>
    <row r="320" spans="1:89" s="560" customFormat="1" ht="12.75" customHeight="1" x14ac:dyDescent="0.25">
      <c r="A320" s="11">
        <v>7</v>
      </c>
      <c r="B320" s="10" t="str">
        <f>Translations!$B$91</f>
        <v>Combustion des carburants</v>
      </c>
      <c r="C320" s="10" t="str">
        <f>Translations!$B$293</f>
        <v>Combustion</v>
      </c>
      <c r="D320" s="10" t="str">
        <f>Translations!$B$308</f>
        <v>Épuration (carbonate)</v>
      </c>
      <c r="E320" s="10" t="str">
        <f>Translations!$B$309</f>
        <v>Quantité de carbonate consommée [t]</v>
      </c>
      <c r="F320" s="58" t="str">
        <f>EUconst_ProcessCarbonate</f>
        <v>Émissions de procédé</v>
      </c>
      <c r="G320" s="36">
        <v>1</v>
      </c>
      <c r="H320" s="53" t="str">
        <f>Translations!$B$295</f>
        <v>± 7,5%</v>
      </c>
      <c r="I320" s="55"/>
      <c r="J320" s="10"/>
      <c r="K320" s="10"/>
      <c r="L320" s="55"/>
      <c r="M320" s="55"/>
      <c r="N320" s="55"/>
      <c r="O320" s="55"/>
      <c r="P320" s="36">
        <f t="shared" si="8"/>
        <v>1</v>
      </c>
      <c r="Q320" s="54" t="str">
        <f t="shared" si="9"/>
        <v>Combustion: Épuration (carbonate)</v>
      </c>
      <c r="R320" s="10"/>
      <c r="S320" s="10" t="str">
        <f t="shared" si="10"/>
        <v>ActivityData_Combustion: Épuration (carbonate)</v>
      </c>
      <c r="T320" s="11"/>
      <c r="U320" s="11"/>
      <c r="V320" s="11"/>
      <c r="W320" s="11"/>
      <c r="X320" s="11"/>
      <c r="Y320" s="11"/>
      <c r="Z320" s="11" t="b">
        <f t="shared" si="11"/>
        <v>0</v>
      </c>
      <c r="AA320" s="11"/>
      <c r="AB320" s="11"/>
      <c r="AC320" s="11"/>
      <c r="AD320" s="11"/>
      <c r="AE320" s="11"/>
      <c r="AF320" s="11"/>
      <c r="AG320" s="11"/>
      <c r="AH320" s="11"/>
      <c r="AI320" s="11"/>
      <c r="AJ320" s="11"/>
      <c r="AK320" s="11"/>
      <c r="AL320" s="11"/>
      <c r="AM320" s="11"/>
      <c r="AN320" s="11"/>
      <c r="AO320" s="11"/>
      <c r="AP320" s="11"/>
      <c r="AQ320" s="11"/>
      <c r="AR320" s="11"/>
      <c r="AS320" s="11"/>
      <c r="AT320" s="11"/>
      <c r="AU320" s="11"/>
      <c r="AV320" s="11"/>
      <c r="AW320" s="11"/>
      <c r="AX320" s="11"/>
      <c r="AY320" s="11"/>
      <c r="AZ320" s="11"/>
      <c r="BA320" s="11"/>
      <c r="BB320" s="11"/>
      <c r="BC320" s="11"/>
      <c r="BD320" s="11"/>
      <c r="BE320" s="11"/>
      <c r="BF320" s="11"/>
      <c r="BG320" s="11"/>
      <c r="BH320" s="11"/>
      <c r="BI320" s="11"/>
      <c r="BJ320" s="11"/>
      <c r="BK320" s="11"/>
      <c r="BL320" s="11"/>
      <c r="BM320" s="11"/>
      <c r="BN320" s="11"/>
      <c r="BO320" s="11"/>
      <c r="BP320" s="11"/>
      <c r="BQ320" s="11"/>
      <c r="BR320" s="11"/>
      <c r="BS320" s="11"/>
      <c r="BT320" s="11"/>
      <c r="BU320" s="11"/>
      <c r="BV320" s="11"/>
      <c r="BW320" s="11"/>
      <c r="BX320" s="11"/>
      <c r="BY320" s="11"/>
      <c r="BZ320" s="11"/>
      <c r="CA320" s="11"/>
      <c r="CB320" s="11"/>
      <c r="CC320" s="11"/>
      <c r="CD320" s="11"/>
      <c r="CE320" s="11"/>
      <c r="CF320" s="11"/>
      <c r="CG320" s="11"/>
      <c r="CH320" s="11"/>
      <c r="CI320" s="11"/>
      <c r="CJ320" s="11"/>
      <c r="CK320" s="11"/>
    </row>
    <row r="321" spans="1:89" s="560" customFormat="1" ht="12.75" customHeight="1" x14ac:dyDescent="0.25">
      <c r="A321" s="11">
        <v>8</v>
      </c>
      <c r="B321" s="10" t="str">
        <f>Translations!$B$91</f>
        <v>Combustion des carburants</v>
      </c>
      <c r="C321" s="10" t="str">
        <f>Translations!$B$293</f>
        <v>Combustion</v>
      </c>
      <c r="D321" s="10" t="str">
        <f>Translations!$B$310</f>
        <v>Épuration (gypse)</v>
      </c>
      <c r="E321" s="10" t="str">
        <f>Translations!$B$311</f>
        <v>Quantité de gypse produite [t]</v>
      </c>
      <c r="F321" s="58" t="str">
        <f>F320</f>
        <v>Émissions de procédé</v>
      </c>
      <c r="G321" s="36">
        <v>1</v>
      </c>
      <c r="H321" s="53" t="str">
        <f>Translations!$B$295</f>
        <v>± 7,5%</v>
      </c>
      <c r="I321" s="55"/>
      <c r="J321" s="10"/>
      <c r="K321" s="10"/>
      <c r="L321" s="55"/>
      <c r="M321" s="55"/>
      <c r="N321" s="55"/>
      <c r="O321" s="55"/>
      <c r="P321" s="36">
        <f t="shared" si="8"/>
        <v>1</v>
      </c>
      <c r="Q321" s="54" t="str">
        <f t="shared" si="9"/>
        <v>Combustion: Épuration (gypse)</v>
      </c>
      <c r="R321" s="10"/>
      <c r="S321" s="10" t="str">
        <f t="shared" si="10"/>
        <v>ActivityData_Combustion: Épuration (gypse)</v>
      </c>
      <c r="T321" s="11"/>
      <c r="U321" s="11"/>
      <c r="V321" s="11"/>
      <c r="W321" s="11"/>
      <c r="X321" s="11"/>
      <c r="Y321" s="11"/>
      <c r="Z321" s="11" t="b">
        <f t="shared" si="11"/>
        <v>0</v>
      </c>
      <c r="AA321" s="11"/>
      <c r="AB321" s="11"/>
      <c r="AC321" s="11"/>
      <c r="AD321" s="11"/>
      <c r="AE321" s="11"/>
      <c r="AF321" s="11"/>
      <c r="AG321" s="11"/>
      <c r="AH321" s="11"/>
      <c r="AI321" s="11"/>
      <c r="AJ321" s="11"/>
      <c r="AK321" s="11"/>
      <c r="AL321" s="11"/>
      <c r="AM321" s="11"/>
      <c r="AN321" s="11"/>
      <c r="AO321" s="11"/>
      <c r="AP321" s="11"/>
      <c r="AQ321" s="11"/>
      <c r="AR321" s="11"/>
      <c r="AS321" s="11"/>
      <c r="AT321" s="11"/>
      <c r="AU321" s="11"/>
      <c r="AV321" s="11"/>
      <c r="AW321" s="11"/>
      <c r="AX321" s="11"/>
      <c r="AY321" s="11"/>
      <c r="AZ321" s="11"/>
      <c r="BA321" s="11"/>
      <c r="BB321" s="11"/>
      <c r="BC321" s="11"/>
      <c r="BD321" s="11"/>
      <c r="BE321" s="11"/>
      <c r="BF321" s="11"/>
      <c r="BG321" s="11"/>
      <c r="BH321" s="11"/>
      <c r="BI321" s="11"/>
      <c r="BJ321" s="11"/>
      <c r="BK321" s="11"/>
      <c r="BL321" s="11"/>
      <c r="BM321" s="11"/>
      <c r="BN321" s="11"/>
      <c r="BO321" s="11"/>
      <c r="BP321" s="11"/>
      <c r="BQ321" s="11"/>
      <c r="BR321" s="11"/>
      <c r="BS321" s="11"/>
      <c r="BT321" s="11"/>
      <c r="BU321" s="11"/>
      <c r="BV321" s="11"/>
      <c r="BW321" s="11"/>
      <c r="BX321" s="11"/>
      <c r="BY321" s="11"/>
      <c r="BZ321" s="11"/>
      <c r="CA321" s="11"/>
      <c r="CB321" s="11"/>
      <c r="CC321" s="11"/>
      <c r="CD321" s="11"/>
      <c r="CE321" s="11"/>
      <c r="CF321" s="11"/>
      <c r="CG321" s="11"/>
      <c r="CH321" s="11"/>
      <c r="CI321" s="11"/>
      <c r="CJ321" s="11"/>
      <c r="CK321" s="11"/>
    </row>
    <row r="322" spans="1:89" s="560" customFormat="1" ht="12.75" customHeight="1" x14ac:dyDescent="0.25">
      <c r="A322" s="11">
        <v>9</v>
      </c>
      <c r="B322" s="10" t="str">
        <f>Translations!$B$91</f>
        <v>Combustion des carburants</v>
      </c>
      <c r="C322" s="10" t="str">
        <f>Translations!$B$293</f>
        <v>Combustion</v>
      </c>
      <c r="D322" s="10" t="str">
        <f>Translations!$B$680</f>
        <v>Nettoyage (urée)</v>
      </c>
      <c r="E322" s="10" t="str">
        <f>Translations!$B$681</f>
        <v>Quantité d'urée consommée [t]</v>
      </c>
      <c r="F322" s="58" t="str">
        <f>F320</f>
        <v>Émissions de procédé</v>
      </c>
      <c r="G322" s="36">
        <v>1</v>
      </c>
      <c r="H322" s="53" t="str">
        <f>Translations!$B$295</f>
        <v>± 7,5%</v>
      </c>
      <c r="I322" s="55"/>
      <c r="J322" s="10"/>
      <c r="K322" s="10"/>
      <c r="L322" s="55"/>
      <c r="M322" s="55"/>
      <c r="N322" s="55"/>
      <c r="O322" s="55"/>
      <c r="P322" s="36">
        <f>COUNTA(H322:O322)</f>
        <v>1</v>
      </c>
      <c r="Q322" s="54" t="str">
        <f>C322 &amp; ": " &amp;D322</f>
        <v>Combustion: Nettoyage (urée)</v>
      </c>
      <c r="R322" s="10"/>
      <c r="S322" s="10" t="str">
        <f>EUconst_CNTR_ActivityData&amp;Q322</f>
        <v>ActivityData_Combustion: Nettoyage (urée)</v>
      </c>
      <c r="T322" s="11"/>
      <c r="U322" s="11"/>
      <c r="V322" s="11"/>
      <c r="W322" s="11"/>
      <c r="X322" s="11"/>
      <c r="Y322" s="11"/>
      <c r="Z322" s="11" t="b">
        <f t="shared" si="11"/>
        <v>0</v>
      </c>
      <c r="AA322" s="11"/>
      <c r="AB322" s="11"/>
      <c r="AC322" s="11"/>
      <c r="AD322" s="11"/>
      <c r="AE322" s="11"/>
      <c r="AF322" s="11"/>
      <c r="AG322" s="11"/>
      <c r="AH322" s="11"/>
      <c r="AI322" s="11"/>
      <c r="AJ322" s="11"/>
      <c r="AK322" s="11"/>
      <c r="AL322" s="11"/>
      <c r="AM322" s="11"/>
      <c r="AN322" s="11"/>
      <c r="AO322" s="11"/>
      <c r="AP322" s="11"/>
      <c r="AQ322" s="11"/>
      <c r="AR322" s="11"/>
      <c r="AS322" s="11"/>
      <c r="AT322" s="11"/>
      <c r="AU322" s="11"/>
      <c r="AV322" s="11"/>
      <c r="AW322" s="11"/>
      <c r="AX322" s="11"/>
      <c r="AY322" s="11"/>
      <c r="AZ322" s="11"/>
      <c r="BA322" s="11"/>
      <c r="BB322" s="11"/>
      <c r="BC322" s="11"/>
      <c r="BD322" s="11"/>
      <c r="BE322" s="11"/>
      <c r="BF322" s="11"/>
      <c r="BG322" s="11"/>
      <c r="BH322" s="11"/>
      <c r="BI322" s="11"/>
      <c r="BJ322" s="11"/>
      <c r="BK322" s="11"/>
      <c r="BL322" s="11"/>
      <c r="BM322" s="11"/>
      <c r="BN322" s="11"/>
      <c r="BO322" s="11"/>
      <c r="BP322" s="11"/>
      <c r="BQ322" s="11"/>
      <c r="BR322" s="11"/>
      <c r="BS322" s="11"/>
      <c r="BT322" s="11"/>
      <c r="BU322" s="11"/>
      <c r="BV322" s="11"/>
      <c r="BW322" s="11"/>
      <c r="BX322" s="11"/>
      <c r="BY322" s="11"/>
      <c r="BZ322" s="11"/>
      <c r="CA322" s="11"/>
      <c r="CB322" s="11"/>
      <c r="CC322" s="11"/>
      <c r="CD322" s="11"/>
      <c r="CE322" s="11"/>
      <c r="CF322" s="11"/>
      <c r="CG322" s="11"/>
      <c r="CH322" s="11"/>
      <c r="CI322" s="11"/>
      <c r="CJ322" s="11"/>
      <c r="CK322" s="11"/>
    </row>
    <row r="323" spans="1:89" s="560" customFormat="1" ht="12.75" customHeight="1" x14ac:dyDescent="0.25">
      <c r="A323" s="11">
        <v>10</v>
      </c>
      <c r="B323" s="10" t="str">
        <f>Translations!$B$709</f>
        <v>Raffinage d'huile</v>
      </c>
      <c r="C323" s="10" t="str">
        <f>Translations!$B$312</f>
        <v>Raffineries</v>
      </c>
      <c r="D323" s="10" t="str">
        <f>Translations!$B$313</f>
        <v>Bilan massique</v>
      </c>
      <c r="E323" s="10" t="str">
        <f>Translations!$B$303</f>
        <v>Chaque matière entrante et sortante [t]</v>
      </c>
      <c r="F323" s="58" t="str">
        <f>EUconst_MassBalance</f>
        <v>Bilan massique</v>
      </c>
      <c r="G323" s="36">
        <v>1</v>
      </c>
      <c r="H323" s="53" t="str">
        <f>Translations!$B$295</f>
        <v>± 7,5%</v>
      </c>
      <c r="I323" s="53" t="str">
        <f>Translations!$B$296</f>
        <v>± 5,0%</v>
      </c>
      <c r="J323" s="10"/>
      <c r="K323" s="10"/>
      <c r="L323" s="53" t="str">
        <f>Translations!$B$297</f>
        <v>± 2,5%</v>
      </c>
      <c r="M323" s="53"/>
      <c r="N323" s="53"/>
      <c r="O323" s="53" t="str">
        <f>Translations!$B$298</f>
        <v>± 1,5%</v>
      </c>
      <c r="P323" s="36">
        <f t="shared" si="8"/>
        <v>4</v>
      </c>
      <c r="Q323" s="54" t="str">
        <f t="shared" si="9"/>
        <v>Raffineries: Bilan massique</v>
      </c>
      <c r="R323" s="10"/>
      <c r="S323" s="10" t="str">
        <f t="shared" si="10"/>
        <v>ActivityData_Raffineries: Bilan massique</v>
      </c>
      <c r="T323" s="11"/>
      <c r="U323" s="11"/>
      <c r="V323" s="11"/>
      <c r="W323" s="561"/>
      <c r="X323" s="11"/>
      <c r="Y323" s="11"/>
      <c r="Z323" s="11" t="b">
        <f t="shared" si="11"/>
        <v>0</v>
      </c>
      <c r="AA323" s="11"/>
      <c r="AB323" s="11"/>
      <c r="AC323" s="11"/>
      <c r="AD323" s="11"/>
      <c r="AE323" s="11"/>
      <c r="AF323" s="11"/>
      <c r="AG323" s="11"/>
      <c r="AH323" s="11"/>
      <c r="AI323" s="11"/>
      <c r="AJ323" s="11"/>
      <c r="AK323" s="11"/>
      <c r="AL323" s="11"/>
      <c r="AM323" s="11"/>
      <c r="AN323" s="11"/>
      <c r="AO323" s="11"/>
      <c r="AP323" s="11"/>
      <c r="AQ323" s="11"/>
      <c r="AR323" s="11"/>
      <c r="AS323" s="11"/>
      <c r="AT323" s="11"/>
      <c r="AU323" s="11"/>
      <c r="AV323" s="11"/>
      <c r="AW323" s="11"/>
      <c r="AX323" s="11"/>
      <c r="AY323" s="11"/>
      <c r="AZ323" s="11"/>
      <c r="BA323" s="11"/>
      <c r="BB323" s="11"/>
      <c r="BC323" s="11"/>
      <c r="BD323" s="11"/>
      <c r="BE323" s="11"/>
      <c r="BF323" s="11"/>
      <c r="BG323" s="11"/>
      <c r="BH323" s="11"/>
      <c r="BI323" s="11"/>
      <c r="BJ323" s="11"/>
      <c r="BK323" s="11"/>
      <c r="BL323" s="11"/>
      <c r="BM323" s="11"/>
      <c r="BN323" s="11"/>
      <c r="BO323" s="11"/>
      <c r="BP323" s="11"/>
      <c r="BQ323" s="11"/>
      <c r="BR323" s="11"/>
      <c r="BS323" s="11"/>
      <c r="BT323" s="11"/>
      <c r="BU323" s="11"/>
      <c r="BV323" s="11"/>
      <c r="BW323" s="11"/>
      <c r="BX323" s="11"/>
      <c r="BY323" s="11"/>
      <c r="BZ323" s="11"/>
      <c r="CA323" s="11"/>
      <c r="CB323" s="11"/>
      <c r="CC323" s="11"/>
      <c r="CD323" s="11"/>
      <c r="CE323" s="11"/>
      <c r="CF323" s="11"/>
      <c r="CG323" s="11"/>
      <c r="CH323" s="11"/>
      <c r="CI323" s="11"/>
      <c r="CJ323" s="11"/>
      <c r="CK323" s="11"/>
    </row>
    <row r="324" spans="1:89" s="560" customFormat="1" ht="12.75" customHeight="1" x14ac:dyDescent="0.25">
      <c r="A324" s="11">
        <v>11</v>
      </c>
      <c r="B324" s="10" t="str">
        <f>Translations!$B$709</f>
        <v>Raffinage d'huile</v>
      </c>
      <c r="C324" s="10" t="str">
        <f>Translations!$B$312</f>
        <v>Raffineries</v>
      </c>
      <c r="D324" s="10" t="str">
        <f>Translations!$B$314</f>
        <v>Régénération des catalyseurs de craquage catalytique</v>
      </c>
      <c r="E324" s="10" t="str">
        <f>Translations!$B$315</f>
        <v>Les exigences en matière d'incertitude s'appliquent séparément à chaque source d'émission</v>
      </c>
      <c r="F324" s="58" t="str">
        <f>EUconst_MassBalance</f>
        <v>Bilan massique</v>
      </c>
      <c r="G324" s="36">
        <v>1</v>
      </c>
      <c r="H324" s="53" t="str">
        <f>Translations!$B$682</f>
        <v>± 10,0 % (en t CO2)</v>
      </c>
      <c r="I324" s="53" t="str">
        <f>Translations!$B$683</f>
        <v>± 7,5 % (en CO2 total)</v>
      </c>
      <c r="J324" s="10"/>
      <c r="K324" s="10"/>
      <c r="L324" s="53" t="str">
        <f>Translations!$B$684</f>
        <v>± 5,0 % (en t CO2)</v>
      </c>
      <c r="M324" s="53"/>
      <c r="N324" s="53"/>
      <c r="O324" s="53" t="str">
        <f>Translations!$B$685</f>
        <v>± 2,5 % (en CO2 total)</v>
      </c>
      <c r="P324" s="36">
        <f t="shared" si="8"/>
        <v>4</v>
      </c>
      <c r="Q324" s="54" t="str">
        <f t="shared" si="9"/>
        <v>Raffineries: Régénération des catalyseurs de craquage catalytique</v>
      </c>
      <c r="R324" s="10"/>
      <c r="S324" s="10" t="str">
        <f t="shared" si="10"/>
        <v>ActivityData_Raffineries: Régénération des catalyseurs de craquage catalytique</v>
      </c>
      <c r="T324" s="11"/>
      <c r="U324" s="11"/>
      <c r="V324" s="11"/>
      <c r="W324" s="11"/>
      <c r="X324" s="11"/>
      <c r="Y324" s="11"/>
      <c r="Z324" s="11" t="b">
        <f t="shared" si="11"/>
        <v>0</v>
      </c>
      <c r="AA324" s="11"/>
      <c r="AB324" s="11"/>
      <c r="AC324" s="11"/>
      <c r="AD324" s="11"/>
      <c r="AE324" s="11"/>
      <c r="AF324" s="11"/>
      <c r="AG324" s="11"/>
      <c r="AH324" s="11"/>
      <c r="AI324" s="11"/>
      <c r="AJ324" s="11"/>
      <c r="AK324" s="11"/>
      <c r="AL324" s="11"/>
      <c r="AM324" s="11"/>
      <c r="AN324" s="11"/>
      <c r="AO324" s="11"/>
      <c r="AP324" s="11"/>
      <c r="AQ324" s="11"/>
      <c r="AR324" s="11"/>
      <c r="AS324" s="11"/>
      <c r="AT324" s="11"/>
      <c r="AU324" s="11"/>
      <c r="AV324" s="11"/>
      <c r="AW324" s="11"/>
      <c r="AX324" s="11"/>
      <c r="AY324" s="11"/>
      <c r="AZ324" s="11"/>
      <c r="BA324" s="11"/>
      <c r="BB324" s="11"/>
      <c r="BC324" s="11"/>
      <c r="BD324" s="11"/>
      <c r="BE324" s="11"/>
      <c r="BF324" s="11"/>
      <c r="BG324" s="11"/>
      <c r="BH324" s="11"/>
      <c r="BI324" s="11"/>
      <c r="BJ324" s="11"/>
      <c r="BK324" s="11"/>
      <c r="BL324" s="11"/>
      <c r="BM324" s="11"/>
      <c r="BN324" s="11"/>
      <c r="BO324" s="11"/>
      <c r="BP324" s="11"/>
      <c r="BQ324" s="11"/>
      <c r="BR324" s="11"/>
      <c r="BS324" s="11"/>
      <c r="BT324" s="11"/>
      <c r="BU324" s="11"/>
      <c r="BV324" s="11"/>
      <c r="BW324" s="11"/>
      <c r="BX324" s="11"/>
      <c r="BY324" s="11"/>
      <c r="BZ324" s="11"/>
      <c r="CA324" s="11"/>
      <c r="CB324" s="11"/>
      <c r="CC324" s="11"/>
      <c r="CD324" s="11"/>
      <c r="CE324" s="11"/>
      <c r="CF324" s="11"/>
      <c r="CG324" s="11"/>
      <c r="CH324" s="11"/>
      <c r="CI324" s="11"/>
      <c r="CJ324" s="11"/>
      <c r="CK324" s="11"/>
    </row>
    <row r="325" spans="1:89" s="560" customFormat="1" ht="12.75" customHeight="1" x14ac:dyDescent="0.25">
      <c r="A325" s="11">
        <v>12</v>
      </c>
      <c r="B325" s="10" t="str">
        <f>Translations!$B$709</f>
        <v>Raffinage d'huile</v>
      </c>
      <c r="C325" s="10" t="str">
        <f>Translations!$B$312</f>
        <v>Raffineries</v>
      </c>
      <c r="D325" s="10" t="str">
        <f>Translations!$B$320</f>
        <v>production d'hydrogène</v>
      </c>
      <c r="E325" s="10" t="str">
        <f>Translations!$B$321</f>
        <v>Alimentation en hydrocarbures [t]</v>
      </c>
      <c r="F325" s="58" t="str">
        <f>EUconst_MassBalance</f>
        <v>Bilan massique</v>
      </c>
      <c r="G325" s="36">
        <v>1</v>
      </c>
      <c r="H325" s="53" t="str">
        <f>Translations!$B$295</f>
        <v>± 7,5%</v>
      </c>
      <c r="I325" s="562" t="str">
        <f>Translations!$B$296</f>
        <v>± 5,0%</v>
      </c>
      <c r="J325" s="563"/>
      <c r="K325" s="563"/>
      <c r="L325" s="562" t="str">
        <f>Translations!$B$297</f>
        <v>± 2,5%</v>
      </c>
      <c r="M325" s="562"/>
      <c r="N325" s="562"/>
      <c r="O325" s="562" t="str">
        <f>Translations!$B$298</f>
        <v>± 1,5%</v>
      </c>
      <c r="P325" s="36">
        <f t="shared" si="8"/>
        <v>4</v>
      </c>
      <c r="Q325" s="54" t="str">
        <f t="shared" si="9"/>
        <v>Raffineries: production d'hydrogène</v>
      </c>
      <c r="R325" s="10"/>
      <c r="S325" s="10" t="str">
        <f t="shared" si="10"/>
        <v>ActivityData_Raffineries: production d'hydrogène</v>
      </c>
      <c r="T325" s="11"/>
      <c r="U325" s="11"/>
      <c r="V325" s="11"/>
      <c r="W325" s="11"/>
      <c r="X325" s="29"/>
      <c r="Y325" s="11"/>
      <c r="Z325" s="11" t="b">
        <f t="shared" si="11"/>
        <v>0</v>
      </c>
      <c r="AA325" s="11"/>
      <c r="AB325" s="11"/>
      <c r="AC325" s="11"/>
      <c r="AD325" s="11"/>
      <c r="AE325" s="11"/>
      <c r="AF325" s="11"/>
      <c r="AG325" s="11"/>
      <c r="AH325" s="11"/>
      <c r="AI325" s="11"/>
      <c r="AJ325" s="11"/>
      <c r="AK325" s="11"/>
      <c r="AL325" s="11"/>
      <c r="AM325" s="11"/>
      <c r="AN325" s="11"/>
      <c r="AO325" s="11"/>
      <c r="AP325" s="11"/>
      <c r="AQ325" s="11"/>
      <c r="AR325" s="11"/>
      <c r="AS325" s="11"/>
      <c r="AT325" s="11"/>
      <c r="AU325" s="11"/>
      <c r="AV325" s="11"/>
      <c r="AW325" s="11"/>
      <c r="AX325" s="11"/>
      <c r="AY325" s="11"/>
      <c r="AZ325" s="11"/>
      <c r="BA325" s="11"/>
      <c r="BB325" s="11"/>
      <c r="BC325" s="11"/>
      <c r="BD325" s="11"/>
      <c r="BE325" s="11"/>
      <c r="BF325" s="11"/>
      <c r="BG325" s="11"/>
      <c r="BH325" s="11"/>
      <c r="BI325" s="11"/>
      <c r="BJ325" s="11"/>
      <c r="BK325" s="11"/>
      <c r="BL325" s="11"/>
      <c r="BM325" s="11"/>
      <c r="BN325" s="11"/>
      <c r="BO325" s="11"/>
      <c r="BP325" s="11"/>
      <c r="BQ325" s="11"/>
      <c r="BR325" s="11"/>
      <c r="BS325" s="11"/>
      <c r="BT325" s="11"/>
      <c r="BU325" s="11"/>
      <c r="BV325" s="11"/>
      <c r="BW325" s="11"/>
      <c r="BX325" s="11"/>
      <c r="BY325" s="11"/>
      <c r="BZ325" s="11"/>
      <c r="CA325" s="11"/>
      <c r="CB325" s="11"/>
      <c r="CC325" s="11"/>
      <c r="CD325" s="11"/>
      <c r="CE325" s="11"/>
      <c r="CF325" s="11"/>
      <c r="CG325" s="11"/>
      <c r="CH325" s="11"/>
      <c r="CI325" s="11"/>
      <c r="CJ325" s="11"/>
      <c r="CK325" s="11"/>
    </row>
    <row r="326" spans="1:89" s="560" customFormat="1" ht="12.75" customHeight="1" x14ac:dyDescent="0.25">
      <c r="A326" s="11">
        <v>13</v>
      </c>
      <c r="B326" s="10" t="str">
        <f>Translations!$B$189</f>
        <v>Production de coke</v>
      </c>
      <c r="C326" s="10" t="str">
        <f>Translations!$B$322</f>
        <v>Coke</v>
      </c>
      <c r="D326" s="10" t="str">
        <f>Translations!$B$323</f>
        <v>Combustible employé pour alimenter le procédé</v>
      </c>
      <c r="E326" s="10" t="str">
        <f>Translations!$B$102</f>
        <v>Quantité de carburant [t] ou [Nm3]</v>
      </c>
      <c r="F326" s="58" t="str">
        <f>EUconst_Fuel</f>
        <v>Combustion</v>
      </c>
      <c r="G326" s="36">
        <v>1</v>
      </c>
      <c r="H326" s="53" t="str">
        <f>Translations!$B$295</f>
        <v>± 7,5%</v>
      </c>
      <c r="I326" s="53" t="str">
        <f>Translations!$B$296</f>
        <v>± 5,0%</v>
      </c>
      <c r="J326" s="10"/>
      <c r="K326" s="10"/>
      <c r="L326" s="53" t="str">
        <f>Translations!$B$297</f>
        <v>± 2,5%</v>
      </c>
      <c r="M326" s="53"/>
      <c r="N326" s="53"/>
      <c r="O326" s="53" t="str">
        <f>Translations!$B$298</f>
        <v>± 1,5%</v>
      </c>
      <c r="P326" s="36">
        <f t="shared" si="8"/>
        <v>4</v>
      </c>
      <c r="Q326" s="54" t="str">
        <f t="shared" si="9"/>
        <v>Coke: Combustible employé pour alimenter le procédé</v>
      </c>
      <c r="R326" s="10"/>
      <c r="S326" s="10" t="str">
        <f t="shared" si="10"/>
        <v>ActivityData_Coke: Combustible employé pour alimenter le procédé</v>
      </c>
      <c r="T326" s="11"/>
      <c r="U326" s="11"/>
      <c r="V326" s="11"/>
      <c r="W326" s="561"/>
      <c r="X326" s="29"/>
      <c r="Y326" s="11"/>
      <c r="Z326" s="11" t="b">
        <f t="shared" si="11"/>
        <v>0</v>
      </c>
      <c r="AA326" s="11"/>
      <c r="AB326" s="11"/>
      <c r="AC326" s="11"/>
      <c r="AD326" s="11"/>
      <c r="AE326" s="11"/>
      <c r="AF326" s="11"/>
      <c r="AG326" s="11"/>
      <c r="AH326" s="11"/>
      <c r="AI326" s="11"/>
      <c r="AJ326" s="11"/>
      <c r="AK326" s="11"/>
      <c r="AL326" s="11"/>
      <c r="AM326" s="11"/>
      <c r="AN326" s="11"/>
      <c r="AO326" s="11"/>
      <c r="AP326" s="11"/>
      <c r="AQ326" s="11"/>
      <c r="AR326" s="11"/>
      <c r="AS326" s="11"/>
      <c r="AT326" s="11"/>
      <c r="AU326" s="11"/>
      <c r="AV326" s="11"/>
      <c r="AW326" s="11"/>
      <c r="AX326" s="11"/>
      <c r="AY326" s="11"/>
      <c r="AZ326" s="11"/>
      <c r="BA326" s="11"/>
      <c r="BB326" s="11"/>
      <c r="BC326" s="11"/>
      <c r="BD326" s="11"/>
      <c r="BE326" s="11"/>
      <c r="BF326" s="11"/>
      <c r="BG326" s="11"/>
      <c r="BH326" s="11"/>
      <c r="BI326" s="11"/>
      <c r="BJ326" s="11"/>
      <c r="BK326" s="11"/>
      <c r="BL326" s="11"/>
      <c r="BM326" s="11"/>
      <c r="BN326" s="11"/>
      <c r="BO326" s="11"/>
      <c r="BP326" s="11"/>
      <c r="BQ326" s="11"/>
      <c r="BR326" s="11"/>
      <c r="BS326" s="11"/>
      <c r="BT326" s="11"/>
      <c r="BU326" s="11"/>
      <c r="BV326" s="11"/>
      <c r="BW326" s="11"/>
      <c r="BX326" s="11"/>
      <c r="BY326" s="11"/>
      <c r="BZ326" s="11"/>
      <c r="CA326" s="11"/>
      <c r="CB326" s="11"/>
      <c r="CC326" s="11"/>
      <c r="CD326" s="11"/>
      <c r="CE326" s="11"/>
      <c r="CF326" s="11"/>
      <c r="CG326" s="11"/>
      <c r="CH326" s="11"/>
      <c r="CI326" s="11"/>
      <c r="CJ326" s="11"/>
      <c r="CK326" s="11"/>
    </row>
    <row r="327" spans="1:89" s="560" customFormat="1" ht="12.75" customHeight="1" x14ac:dyDescent="0.25">
      <c r="A327" s="11">
        <v>14</v>
      </c>
      <c r="B327" s="10" t="str">
        <f>Translations!$B$189</f>
        <v>Production de coke</v>
      </c>
      <c r="C327" s="10" t="str">
        <f>Translations!$B$322</f>
        <v>Coke</v>
      </c>
      <c r="D327" s="563" t="str">
        <f>Translations!$B$686</f>
        <v>Procédé (méthode A) : carbonate uniquement</v>
      </c>
      <c r="E327" s="563" t="str">
        <f>Translations!$B$687</f>
        <v>Entrée du processus [t]</v>
      </c>
      <c r="F327" s="58" t="str">
        <f>EUconst_ProcessCarbonate</f>
        <v>Émissions de procédé</v>
      </c>
      <c r="G327" s="36">
        <v>1</v>
      </c>
      <c r="H327" s="53" t="str">
        <f>Translations!$B$295</f>
        <v>± 7,5%</v>
      </c>
      <c r="I327" s="53" t="str">
        <f>Translations!$B$296</f>
        <v>± 5,0%</v>
      </c>
      <c r="J327" s="10"/>
      <c r="K327" s="10"/>
      <c r="L327" s="53" t="str">
        <f>Translations!$B$297</f>
        <v>± 2,5%</v>
      </c>
      <c r="M327" s="53"/>
      <c r="N327" s="53"/>
      <c r="O327" s="55"/>
      <c r="P327" s="36">
        <f t="shared" si="8"/>
        <v>3</v>
      </c>
      <c r="Q327" s="54" t="str">
        <f t="shared" si="9"/>
        <v>Coke: Procédé (méthode A) : carbonate uniquement</v>
      </c>
      <c r="R327" s="10"/>
      <c r="S327" s="10" t="str">
        <f t="shared" si="10"/>
        <v>ActivityData_Coke: Procédé (méthode A) : carbonate uniquement</v>
      </c>
      <c r="T327" s="11"/>
      <c r="U327" s="11"/>
      <c r="V327" s="11"/>
      <c r="W327" s="561"/>
      <c r="X327" s="29"/>
      <c r="Y327" s="11"/>
      <c r="Z327" s="11" t="b">
        <f t="shared" si="11"/>
        <v>0</v>
      </c>
      <c r="AA327" s="11"/>
      <c r="AB327" s="11"/>
      <c r="AC327" s="11"/>
      <c r="AD327" s="11"/>
      <c r="AE327" s="11"/>
      <c r="AF327" s="11"/>
      <c r="AG327" s="11"/>
      <c r="AH327" s="11"/>
      <c r="AI327" s="11"/>
      <c r="AJ327" s="11"/>
      <c r="AK327" s="11"/>
      <c r="AL327" s="11"/>
      <c r="AM327" s="11"/>
      <c r="AN327" s="11"/>
      <c r="AO327" s="11"/>
      <c r="AP327" s="11"/>
      <c r="AQ327" s="11"/>
      <c r="AR327" s="11"/>
      <c r="AS327" s="11"/>
      <c r="AT327" s="11"/>
      <c r="AU327" s="11"/>
      <c r="AV327" s="11"/>
      <c r="AW327" s="11"/>
      <c r="AX327" s="11"/>
      <c r="AY327" s="11"/>
      <c r="AZ327" s="11"/>
      <c r="BA327" s="11"/>
      <c r="BB327" s="11"/>
      <c r="BC327" s="11"/>
      <c r="BD327" s="11"/>
      <c r="BE327" s="11"/>
      <c r="BF327" s="11"/>
      <c r="BG327" s="11"/>
      <c r="BH327" s="11"/>
      <c r="BI327" s="11"/>
      <c r="BJ327" s="11"/>
      <c r="BK327" s="11"/>
      <c r="BL327" s="11"/>
      <c r="BM327" s="11"/>
      <c r="BN327" s="11"/>
      <c r="BO327" s="11"/>
      <c r="BP327" s="11"/>
      <c r="BQ327" s="11"/>
      <c r="BR327" s="11"/>
      <c r="BS327" s="11"/>
      <c r="BT327" s="11"/>
      <c r="BU327" s="11"/>
      <c r="BV327" s="11"/>
      <c r="BW327" s="11"/>
      <c r="BX327" s="11"/>
      <c r="BY327" s="11"/>
      <c r="BZ327" s="11"/>
      <c r="CA327" s="11"/>
      <c r="CB327" s="11"/>
      <c r="CC327" s="11"/>
      <c r="CD327" s="11"/>
      <c r="CE327" s="11"/>
      <c r="CF327" s="11"/>
      <c r="CG327" s="11"/>
      <c r="CH327" s="11"/>
      <c r="CI327" s="11"/>
      <c r="CJ327" s="11"/>
      <c r="CK327" s="11"/>
    </row>
    <row r="328" spans="1:89" s="560" customFormat="1" ht="12.75" customHeight="1" x14ac:dyDescent="0.25">
      <c r="A328" s="11">
        <v>15</v>
      </c>
      <c r="B328" s="563" t="str">
        <f>Translations!$B$189</f>
        <v>Production de coke</v>
      </c>
      <c r="C328" s="563" t="str">
        <f>Translations!$B$322</f>
        <v>Coke</v>
      </c>
      <c r="D328" s="563" t="str">
        <f>Translations!$B$688</f>
        <v>Procédé (méthode A) : mixte (carbonate + non-carbonate)</v>
      </c>
      <c r="E328" s="563" t="str">
        <f>Translations!$B$687</f>
        <v>Entrée du processus [t]</v>
      </c>
      <c r="F328" s="58" t="str">
        <f>EUconst_ProcessCarbonate</f>
        <v>Émissions de procédé</v>
      </c>
      <c r="G328" s="36">
        <v>1</v>
      </c>
      <c r="H328" s="53" t="str">
        <f>Translations!$B$295</f>
        <v>± 7,5%</v>
      </c>
      <c r="I328" s="53" t="str">
        <f>Translations!$B$296</f>
        <v>± 5,0%</v>
      </c>
      <c r="J328" s="10"/>
      <c r="K328" s="10"/>
      <c r="L328" s="53" t="str">
        <f>Translations!$B$297</f>
        <v>± 2,5%</v>
      </c>
      <c r="M328" s="53"/>
      <c r="N328" s="53"/>
      <c r="O328" s="55"/>
      <c r="P328" s="36">
        <f>COUNTA(H328:O328)</f>
        <v>3</v>
      </c>
      <c r="Q328" s="54" t="str">
        <f>C328 &amp; ": " &amp;D328</f>
        <v>Coke: Procédé (méthode A) : mixte (carbonate + non-carbonate)</v>
      </c>
      <c r="R328" s="10"/>
      <c r="S328" s="10" t="str">
        <f>EUconst_CNTR_ActivityData&amp;Q328</f>
        <v>ActivityData_Coke: Procédé (méthode A) : mixte (carbonate + non-carbonate)</v>
      </c>
      <c r="T328" s="11"/>
      <c r="U328" s="11"/>
      <c r="V328" s="11"/>
      <c r="W328" s="561"/>
      <c r="X328" s="29"/>
      <c r="Y328" s="11"/>
      <c r="Z328" s="11" t="b">
        <f t="shared" si="11"/>
        <v>0</v>
      </c>
      <c r="AA328" s="11"/>
      <c r="AB328" s="11"/>
      <c r="AC328" s="11"/>
      <c r="AD328" s="11"/>
      <c r="AE328" s="11"/>
      <c r="AF328" s="11"/>
      <c r="AG328" s="11"/>
      <c r="AH328" s="11"/>
      <c r="AI328" s="11"/>
      <c r="AJ328" s="11"/>
      <c r="AK328" s="11"/>
      <c r="AL328" s="11"/>
      <c r="AM328" s="11"/>
      <c r="AN328" s="11"/>
      <c r="AO328" s="11"/>
      <c r="AP328" s="11"/>
      <c r="AQ328" s="11"/>
      <c r="AR328" s="11"/>
      <c r="AS328" s="11"/>
      <c r="AT328" s="11"/>
      <c r="AU328" s="11"/>
      <c r="AV328" s="11"/>
      <c r="AW328" s="11"/>
      <c r="AX328" s="11"/>
      <c r="AY328" s="11"/>
      <c r="AZ328" s="11"/>
      <c r="BA328" s="11"/>
      <c r="BB328" s="11"/>
      <c r="BC328" s="11"/>
      <c r="BD328" s="11"/>
      <c r="BE328" s="11"/>
      <c r="BF328" s="11"/>
      <c r="BG328" s="11"/>
      <c r="BH328" s="11"/>
      <c r="BI328" s="11"/>
      <c r="BJ328" s="11"/>
      <c r="BK328" s="11"/>
      <c r="BL328" s="11"/>
      <c r="BM328" s="11"/>
      <c r="BN328" s="11"/>
      <c r="BO328" s="11"/>
      <c r="BP328" s="11"/>
      <c r="BQ328" s="11"/>
      <c r="BR328" s="11"/>
      <c r="BS328" s="11"/>
      <c r="BT328" s="11"/>
      <c r="BU328" s="11"/>
      <c r="BV328" s="11"/>
      <c r="BW328" s="11"/>
      <c r="BX328" s="11"/>
      <c r="BY328" s="11"/>
      <c r="BZ328" s="11"/>
      <c r="CA328" s="11"/>
      <c r="CB328" s="11"/>
      <c r="CC328" s="11"/>
      <c r="CD328" s="11"/>
      <c r="CE328" s="11"/>
      <c r="CF328" s="11"/>
      <c r="CG328" s="11"/>
      <c r="CH328" s="11"/>
      <c r="CI328" s="11"/>
      <c r="CJ328" s="11"/>
      <c r="CK328" s="11"/>
    </row>
    <row r="329" spans="1:89" s="560" customFormat="1" ht="12.75" customHeight="1" x14ac:dyDescent="0.25">
      <c r="A329" s="11">
        <v>16</v>
      </c>
      <c r="B329" s="563" t="str">
        <f>Translations!$B$189</f>
        <v>Production de coke</v>
      </c>
      <c r="C329" s="563" t="str">
        <f>Translations!$B$322</f>
        <v>Coke</v>
      </c>
      <c r="D329" s="563" t="str">
        <f>Translations!$B$689</f>
        <v>Procédé (méthode A) : sans carbonate</v>
      </c>
      <c r="E329" s="563" t="str">
        <f>Translations!$B$687</f>
        <v>Entrée du processus [t]</v>
      </c>
      <c r="F329" s="58" t="str">
        <f>EUconst_ProcessCarbonate</f>
        <v>Émissions de procédé</v>
      </c>
      <c r="G329" s="36">
        <v>1</v>
      </c>
      <c r="H329" s="53" t="str">
        <f>Translations!$B$295</f>
        <v>± 7,5%</v>
      </c>
      <c r="I329" s="53" t="str">
        <f>Translations!$B$296</f>
        <v>± 5,0%</v>
      </c>
      <c r="J329" s="10"/>
      <c r="K329" s="10"/>
      <c r="L329" s="53" t="str">
        <f>Translations!$B$297</f>
        <v>± 2,5%</v>
      </c>
      <c r="M329" s="53"/>
      <c r="N329" s="53"/>
      <c r="O329" s="55"/>
      <c r="P329" s="36">
        <f>COUNTA(H329:O329)</f>
        <v>3</v>
      </c>
      <c r="Q329" s="54" t="str">
        <f>C329 &amp; ": " &amp;D329</f>
        <v>Coke: Procédé (méthode A) : sans carbonate</v>
      </c>
      <c r="R329" s="10"/>
      <c r="S329" s="10" t="str">
        <f>EUconst_CNTR_ActivityData&amp;Q329</f>
        <v>ActivityData_Coke: Procédé (méthode A) : sans carbonate</v>
      </c>
      <c r="T329" s="11"/>
      <c r="U329" s="11"/>
      <c r="V329" s="11"/>
      <c r="W329" s="561"/>
      <c r="X329" s="29"/>
      <c r="Y329" s="11"/>
      <c r="Z329" s="11" t="b">
        <f t="shared" si="11"/>
        <v>0</v>
      </c>
      <c r="AA329" s="11"/>
      <c r="AB329" s="11"/>
      <c r="AC329" s="11"/>
      <c r="AD329" s="11"/>
      <c r="AE329" s="11"/>
      <c r="AF329" s="11"/>
      <c r="AG329" s="11"/>
      <c r="AH329" s="11"/>
      <c r="AI329" s="11"/>
      <c r="AJ329" s="11"/>
      <c r="AK329" s="11"/>
      <c r="AL329" s="11"/>
      <c r="AM329" s="11"/>
      <c r="AN329" s="11"/>
      <c r="AO329" s="11"/>
      <c r="AP329" s="11"/>
      <c r="AQ329" s="11"/>
      <c r="AR329" s="11"/>
      <c r="AS329" s="11"/>
      <c r="AT329" s="11"/>
      <c r="AU329" s="11"/>
      <c r="AV329" s="11"/>
      <c r="AW329" s="11"/>
      <c r="AX329" s="11"/>
      <c r="AY329" s="11"/>
      <c r="AZ329" s="11"/>
      <c r="BA329" s="11"/>
      <c r="BB329" s="11"/>
      <c r="BC329" s="11"/>
      <c r="BD329" s="11"/>
      <c r="BE329" s="11"/>
      <c r="BF329" s="11"/>
      <c r="BG329" s="11"/>
      <c r="BH329" s="11"/>
      <c r="BI329" s="11"/>
      <c r="BJ329" s="11"/>
      <c r="BK329" s="11"/>
      <c r="BL329" s="11"/>
      <c r="BM329" s="11"/>
      <c r="BN329" s="11"/>
      <c r="BO329" s="11"/>
      <c r="BP329" s="11"/>
      <c r="BQ329" s="11"/>
      <c r="BR329" s="11"/>
      <c r="BS329" s="11"/>
      <c r="BT329" s="11"/>
      <c r="BU329" s="11"/>
      <c r="BV329" s="11"/>
      <c r="BW329" s="11"/>
      <c r="BX329" s="11"/>
      <c r="BY329" s="11"/>
      <c r="BZ329" s="11"/>
      <c r="CA329" s="11"/>
      <c r="CB329" s="11"/>
      <c r="CC329" s="11"/>
      <c r="CD329" s="11"/>
      <c r="CE329" s="11"/>
      <c r="CF329" s="11"/>
      <c r="CG329" s="11"/>
      <c r="CH329" s="11"/>
      <c r="CI329" s="11"/>
      <c r="CJ329" s="11"/>
      <c r="CK329" s="11"/>
    </row>
    <row r="330" spans="1:89" s="560" customFormat="1" ht="12.75" customHeight="1" x14ac:dyDescent="0.25">
      <c r="A330" s="11">
        <v>17</v>
      </c>
      <c r="B330" s="10" t="str">
        <f>Translations!$B$189</f>
        <v>Production de coke</v>
      </c>
      <c r="C330" s="10" t="str">
        <f>Translations!$B$322</f>
        <v>Coke</v>
      </c>
      <c r="D330" s="10" t="str">
        <f>Translations!$B$690</f>
        <v>Procédé (méthode B) : production d'oxyde</v>
      </c>
      <c r="E330" s="10" t="str">
        <f>Translations!$B$327</f>
        <v>Production d'oxyde [t]</v>
      </c>
      <c r="F330" s="58" t="str">
        <f>EUconst_ProcessCarbonate</f>
        <v>Émissions de procédé</v>
      </c>
      <c r="G330" s="36">
        <v>1</v>
      </c>
      <c r="H330" s="53" t="str">
        <f>Translations!$B$296</f>
        <v>± 5,0%</v>
      </c>
      <c r="I330" s="53" t="str">
        <f>Translations!$B$297</f>
        <v>± 2,5%</v>
      </c>
      <c r="J330" s="10"/>
      <c r="K330" s="10"/>
      <c r="L330" s="55"/>
      <c r="M330" s="55"/>
      <c r="N330" s="55"/>
      <c r="O330" s="55"/>
      <c r="P330" s="36">
        <f t="shared" si="8"/>
        <v>2</v>
      </c>
      <c r="Q330" s="54" t="str">
        <f t="shared" si="9"/>
        <v>Coke: Procédé (méthode B) : production d'oxyde</v>
      </c>
      <c r="R330" s="10"/>
      <c r="S330" s="10" t="str">
        <f t="shared" si="10"/>
        <v>ActivityData_Coke: Procédé (méthode B) : production d'oxyde</v>
      </c>
      <c r="T330" s="11"/>
      <c r="U330" s="11"/>
      <c r="V330" s="11"/>
      <c r="W330" s="561"/>
      <c r="X330" s="29"/>
      <c r="Y330" s="11"/>
      <c r="Z330" s="11" t="b">
        <f t="shared" si="11"/>
        <v>0</v>
      </c>
      <c r="AA330" s="11"/>
      <c r="AB330" s="11"/>
      <c r="AC330" s="11"/>
      <c r="AD330" s="11"/>
      <c r="AE330" s="11"/>
      <c r="AF330" s="11"/>
      <c r="AG330" s="11"/>
      <c r="AH330" s="11"/>
      <c r="AI330" s="11"/>
      <c r="AJ330" s="11"/>
      <c r="AK330" s="11"/>
      <c r="AL330" s="11"/>
      <c r="AM330" s="11"/>
      <c r="AN330" s="11"/>
      <c r="AO330" s="11"/>
      <c r="AP330" s="11"/>
      <c r="AQ330" s="11"/>
      <c r="AR330" s="11"/>
      <c r="AS330" s="11"/>
      <c r="AT330" s="11"/>
      <c r="AU330" s="11"/>
      <c r="AV330" s="11"/>
      <c r="AW330" s="11"/>
      <c r="AX330" s="11"/>
      <c r="AY330" s="11"/>
      <c r="AZ330" s="11"/>
      <c r="BA330" s="11"/>
      <c r="BB330" s="11"/>
      <c r="BC330" s="11"/>
      <c r="BD330" s="11"/>
      <c r="BE330" s="11"/>
      <c r="BF330" s="11"/>
      <c r="BG330" s="11"/>
      <c r="BH330" s="11"/>
      <c r="BI330" s="11"/>
      <c r="BJ330" s="11"/>
      <c r="BK330" s="11"/>
      <c r="BL330" s="11"/>
      <c r="BM330" s="11"/>
      <c r="BN330" s="11"/>
      <c r="BO330" s="11"/>
      <c r="BP330" s="11"/>
      <c r="BQ330" s="11"/>
      <c r="BR330" s="11"/>
      <c r="BS330" s="11"/>
      <c r="BT330" s="11"/>
      <c r="BU330" s="11"/>
      <c r="BV330" s="11"/>
      <c r="BW330" s="11"/>
      <c r="BX330" s="11"/>
      <c r="BY330" s="11"/>
      <c r="BZ330" s="11"/>
      <c r="CA330" s="11"/>
      <c r="CB330" s="11"/>
      <c r="CC330" s="11"/>
      <c r="CD330" s="11"/>
      <c r="CE330" s="11"/>
      <c r="CF330" s="11"/>
      <c r="CG330" s="11"/>
      <c r="CH330" s="11"/>
      <c r="CI330" s="11"/>
      <c r="CJ330" s="11"/>
      <c r="CK330" s="11"/>
    </row>
    <row r="331" spans="1:89" s="560" customFormat="1" ht="12.75" customHeight="1" x14ac:dyDescent="0.25">
      <c r="A331" s="11">
        <v>18</v>
      </c>
      <c r="B331" s="10" t="str">
        <f>Translations!$B$189</f>
        <v>Production de coke</v>
      </c>
      <c r="C331" s="10" t="str">
        <f>Translations!$B$322</f>
        <v>Coke</v>
      </c>
      <c r="D331" s="10" t="str">
        <f>Translations!$B$313</f>
        <v>Bilan massique</v>
      </c>
      <c r="E331" s="10" t="str">
        <f>Translations!$B$303</f>
        <v>Chaque matière entrante et sortante [t]</v>
      </c>
      <c r="F331" s="58" t="str">
        <f>EUconst_MassBalance</f>
        <v>Bilan massique</v>
      </c>
      <c r="G331" s="36">
        <v>1</v>
      </c>
      <c r="H331" s="53" t="str">
        <f>Translations!$B$295</f>
        <v>± 7,5%</v>
      </c>
      <c r="I331" s="53" t="str">
        <f>Translations!$B$296</f>
        <v>± 5,0%</v>
      </c>
      <c r="J331" s="10"/>
      <c r="K331" s="10"/>
      <c r="L331" s="53" t="str">
        <f>Translations!$B$297</f>
        <v>± 2,5%</v>
      </c>
      <c r="M331" s="53"/>
      <c r="N331" s="53"/>
      <c r="O331" s="53" t="str">
        <f>Translations!$B$298</f>
        <v>± 1,5%</v>
      </c>
      <c r="P331" s="36">
        <f t="shared" si="8"/>
        <v>4</v>
      </c>
      <c r="Q331" s="54" t="str">
        <f t="shared" si="9"/>
        <v>Coke: Bilan massique</v>
      </c>
      <c r="R331" s="10"/>
      <c r="S331" s="10" t="str">
        <f t="shared" si="10"/>
        <v>ActivityData_Coke: Bilan massique</v>
      </c>
      <c r="T331" s="11"/>
      <c r="U331" s="11"/>
      <c r="V331" s="11"/>
      <c r="W331" s="11"/>
      <c r="X331" s="29"/>
      <c r="Y331" s="11"/>
      <c r="Z331" s="11" t="b">
        <f t="shared" si="11"/>
        <v>0</v>
      </c>
      <c r="AA331" s="11"/>
      <c r="AB331" s="11"/>
      <c r="AC331" s="11"/>
      <c r="AD331" s="11"/>
      <c r="AE331" s="11"/>
      <c r="AF331" s="11"/>
      <c r="AG331" s="11"/>
      <c r="AH331" s="11"/>
      <c r="AI331" s="11"/>
      <c r="AJ331" s="11"/>
      <c r="AK331" s="11"/>
      <c r="AL331" s="11"/>
      <c r="AM331" s="11"/>
      <c r="AN331" s="11"/>
      <c r="AO331" s="11"/>
      <c r="AP331" s="11"/>
      <c r="AQ331" s="11"/>
      <c r="AR331" s="11"/>
      <c r="AS331" s="11"/>
      <c r="AT331" s="11"/>
      <c r="AU331" s="11"/>
      <c r="AV331" s="11"/>
      <c r="AW331" s="11"/>
      <c r="AX331" s="11"/>
      <c r="AY331" s="11"/>
      <c r="AZ331" s="11"/>
      <c r="BA331" s="11"/>
      <c r="BB331" s="11"/>
      <c r="BC331" s="11"/>
      <c r="BD331" s="11"/>
      <c r="BE331" s="11"/>
      <c r="BF331" s="11"/>
      <c r="BG331" s="11"/>
      <c r="BH331" s="11"/>
      <c r="BI331" s="11"/>
      <c r="BJ331" s="11"/>
      <c r="BK331" s="11"/>
      <c r="BL331" s="11"/>
      <c r="BM331" s="11"/>
      <c r="BN331" s="11"/>
      <c r="BO331" s="11"/>
      <c r="BP331" s="11"/>
      <c r="BQ331" s="11"/>
      <c r="BR331" s="11"/>
      <c r="BS331" s="11"/>
      <c r="BT331" s="11"/>
      <c r="BU331" s="11"/>
      <c r="BV331" s="11"/>
      <c r="BW331" s="11"/>
      <c r="BX331" s="11"/>
      <c r="BY331" s="11"/>
      <c r="BZ331" s="11"/>
      <c r="CA331" s="11"/>
      <c r="CB331" s="11"/>
      <c r="CC331" s="11"/>
      <c r="CD331" s="11"/>
      <c r="CE331" s="11"/>
      <c r="CF331" s="11"/>
      <c r="CG331" s="11"/>
      <c r="CH331" s="11"/>
      <c r="CI331" s="11"/>
      <c r="CJ331" s="11"/>
      <c r="CK331" s="11"/>
    </row>
    <row r="332" spans="1:89" s="560" customFormat="1" ht="12.75" customHeight="1" x14ac:dyDescent="0.25">
      <c r="A332" s="11">
        <v>19</v>
      </c>
      <c r="B332" s="10" t="str">
        <f>Translations!$B$190</f>
        <v>Grillage ou frittage des minerais métalliques</v>
      </c>
      <c r="C332" s="10" t="str">
        <f>Translations!$B$329</f>
        <v>minerai métallique</v>
      </c>
      <c r="D332" s="563" t="str">
        <f>Translations!$B$686</f>
        <v>Procédé (méthode A) : carbonate uniquement</v>
      </c>
      <c r="E332" s="563" t="str">
        <f>Translations!$B$687</f>
        <v>Entrée du processus [t]</v>
      </c>
      <c r="F332" s="58" t="str">
        <f>F320</f>
        <v>Émissions de procédé</v>
      </c>
      <c r="G332" s="36">
        <v>1</v>
      </c>
      <c r="H332" s="53" t="str">
        <f>Translations!$B$296</f>
        <v>± 5,0%</v>
      </c>
      <c r="I332" s="53" t="str">
        <f>Translations!$B$297</f>
        <v>± 2,5%</v>
      </c>
      <c r="J332" s="10"/>
      <c r="K332" s="10"/>
      <c r="L332" s="55"/>
      <c r="M332" s="55"/>
      <c r="N332" s="55"/>
      <c r="O332" s="55"/>
      <c r="P332" s="36">
        <f t="shared" si="8"/>
        <v>2</v>
      </c>
      <c r="Q332" s="54" t="str">
        <f t="shared" si="9"/>
        <v>minerai métallique: Procédé (méthode A) : carbonate uniquement</v>
      </c>
      <c r="R332" s="10"/>
      <c r="S332" s="10" t="str">
        <f t="shared" si="10"/>
        <v>ActivityData_minerai métallique: Procédé (méthode A) : carbonate uniquement</v>
      </c>
      <c r="T332" s="11"/>
      <c r="U332" s="11"/>
      <c r="V332" s="11"/>
      <c r="W332" s="11"/>
      <c r="X332" s="29"/>
      <c r="Y332" s="11"/>
      <c r="Z332" s="11" t="b">
        <f t="shared" si="11"/>
        <v>0</v>
      </c>
      <c r="AA332" s="11"/>
      <c r="AB332" s="11"/>
      <c r="AC332" s="11"/>
      <c r="AD332" s="11"/>
      <c r="AE332" s="11"/>
      <c r="AF332" s="11"/>
      <c r="AG332" s="11"/>
      <c r="AH332" s="11"/>
      <c r="AI332" s="11"/>
      <c r="AJ332" s="11"/>
      <c r="AK332" s="11"/>
      <c r="AL332" s="11"/>
      <c r="AM332" s="11"/>
      <c r="AN332" s="11"/>
      <c r="AO332" s="11"/>
      <c r="AP332" s="11"/>
      <c r="AQ332" s="11"/>
      <c r="AR332" s="11"/>
      <c r="AS332" s="11"/>
      <c r="AT332" s="11"/>
      <c r="AU332" s="11"/>
      <c r="AV332" s="11"/>
      <c r="AW332" s="11"/>
      <c r="AX332" s="11"/>
      <c r="AY332" s="11"/>
      <c r="AZ332" s="11"/>
      <c r="BA332" s="11"/>
      <c r="BB332" s="11"/>
      <c r="BC332" s="11"/>
      <c r="BD332" s="11"/>
      <c r="BE332" s="11"/>
      <c r="BF332" s="11"/>
      <c r="BG332" s="11"/>
      <c r="BH332" s="11"/>
      <c r="BI332" s="11"/>
      <c r="BJ332" s="11"/>
      <c r="BK332" s="11"/>
      <c r="BL332" s="11"/>
      <c r="BM332" s="11"/>
      <c r="BN332" s="11"/>
      <c r="BO332" s="11"/>
      <c r="BP332" s="11"/>
      <c r="BQ332" s="11"/>
      <c r="BR332" s="11"/>
      <c r="BS332" s="11"/>
      <c r="BT332" s="11"/>
      <c r="BU332" s="11"/>
      <c r="BV332" s="11"/>
      <c r="BW332" s="11"/>
      <c r="BX332" s="11"/>
      <c r="BY332" s="11"/>
      <c r="BZ332" s="11"/>
      <c r="CA332" s="11"/>
      <c r="CB332" s="11"/>
      <c r="CC332" s="11"/>
      <c r="CD332" s="11"/>
      <c r="CE332" s="11"/>
      <c r="CF332" s="11"/>
      <c r="CG332" s="11"/>
      <c r="CH332" s="11"/>
      <c r="CI332" s="11"/>
      <c r="CJ332" s="11"/>
      <c r="CK332" s="11"/>
    </row>
    <row r="333" spans="1:89" s="560" customFormat="1" ht="12.75" customHeight="1" x14ac:dyDescent="0.25">
      <c r="A333" s="11">
        <v>20</v>
      </c>
      <c r="B333" s="563" t="str">
        <f>Translations!$B$190</f>
        <v>Grillage ou frittage des minerais métalliques</v>
      </c>
      <c r="C333" s="563" t="str">
        <f>Translations!$B$329</f>
        <v>minerai métallique</v>
      </c>
      <c r="D333" s="563" t="str">
        <f>Translations!$B$688</f>
        <v>Procédé (méthode A) : mixte (carbonate + non-carbonate)</v>
      </c>
      <c r="E333" s="563" t="str">
        <f>Translations!$B$687</f>
        <v>Entrée du processus [t]</v>
      </c>
      <c r="F333" s="58" t="str">
        <f>EUconst_ProcessCarbonate</f>
        <v>Émissions de procédé</v>
      </c>
      <c r="G333" s="36">
        <v>1</v>
      </c>
      <c r="H333" s="53" t="str">
        <f>Translations!$B$295</f>
        <v>± 7,5%</v>
      </c>
      <c r="I333" s="53" t="str">
        <f>Translations!$B$296</f>
        <v>± 5,0%</v>
      </c>
      <c r="J333" s="10"/>
      <c r="K333" s="10"/>
      <c r="L333" s="53" t="str">
        <f>Translations!$B$297</f>
        <v>± 2,5%</v>
      </c>
      <c r="M333" s="53"/>
      <c r="N333" s="53"/>
      <c r="O333" s="55"/>
      <c r="P333" s="36">
        <f>COUNTA(H333:O333)</f>
        <v>3</v>
      </c>
      <c r="Q333" s="54" t="str">
        <f>C333 &amp; ": " &amp;D333</f>
        <v>minerai métallique: Procédé (méthode A) : mixte (carbonate + non-carbonate)</v>
      </c>
      <c r="R333" s="10"/>
      <c r="S333" s="10" t="str">
        <f>EUconst_CNTR_ActivityData&amp;Q333</f>
        <v>ActivityData_minerai métallique: Procédé (méthode A) : mixte (carbonate + non-carbonate)</v>
      </c>
      <c r="T333" s="11"/>
      <c r="U333" s="11"/>
      <c r="V333" s="11"/>
      <c r="W333" s="561"/>
      <c r="X333" s="29"/>
      <c r="Y333" s="11"/>
      <c r="Z333" s="11" t="b">
        <f t="shared" si="11"/>
        <v>0</v>
      </c>
      <c r="AA333" s="11"/>
      <c r="AB333" s="11"/>
      <c r="AC333" s="11"/>
      <c r="AD333" s="11"/>
      <c r="AE333" s="11"/>
      <c r="AF333" s="11"/>
      <c r="AG333" s="11"/>
      <c r="AH333" s="11"/>
      <c r="AI333" s="11"/>
      <c r="AJ333" s="11"/>
      <c r="AK333" s="11"/>
      <c r="AL333" s="11"/>
      <c r="AM333" s="11"/>
      <c r="AN333" s="11"/>
      <c r="AO333" s="11"/>
      <c r="AP333" s="11"/>
      <c r="AQ333" s="11"/>
      <c r="AR333" s="11"/>
      <c r="AS333" s="11"/>
      <c r="AT333" s="11"/>
      <c r="AU333" s="11"/>
      <c r="AV333" s="11"/>
      <c r="AW333" s="11"/>
      <c r="AX333" s="11"/>
      <c r="AY333" s="11"/>
      <c r="AZ333" s="11"/>
      <c r="BA333" s="11"/>
      <c r="BB333" s="11"/>
      <c r="BC333" s="11"/>
      <c r="BD333" s="11"/>
      <c r="BE333" s="11"/>
      <c r="BF333" s="11"/>
      <c r="BG333" s="11"/>
      <c r="BH333" s="11"/>
      <c r="BI333" s="11"/>
      <c r="BJ333" s="11"/>
      <c r="BK333" s="11"/>
      <c r="BL333" s="11"/>
      <c r="BM333" s="11"/>
      <c r="BN333" s="11"/>
      <c r="BO333" s="11"/>
      <c r="BP333" s="11"/>
      <c r="BQ333" s="11"/>
      <c r="BR333" s="11"/>
      <c r="BS333" s="11"/>
      <c r="BT333" s="11"/>
      <c r="BU333" s="11"/>
      <c r="BV333" s="11"/>
      <c r="BW333" s="11"/>
      <c r="BX333" s="11"/>
      <c r="BY333" s="11"/>
      <c r="BZ333" s="11"/>
      <c r="CA333" s="11"/>
      <c r="CB333" s="11"/>
      <c r="CC333" s="11"/>
      <c r="CD333" s="11"/>
      <c r="CE333" s="11"/>
      <c r="CF333" s="11"/>
      <c r="CG333" s="11"/>
      <c r="CH333" s="11"/>
      <c r="CI333" s="11"/>
      <c r="CJ333" s="11"/>
      <c r="CK333" s="11"/>
    </row>
    <row r="334" spans="1:89" s="560" customFormat="1" ht="12.75" customHeight="1" x14ac:dyDescent="0.25">
      <c r="A334" s="11">
        <v>21</v>
      </c>
      <c r="B334" s="563" t="str">
        <f>Translations!$B$190</f>
        <v>Grillage ou frittage des minerais métalliques</v>
      </c>
      <c r="C334" s="563" t="str">
        <f>Translations!$B$329</f>
        <v>minerai métallique</v>
      </c>
      <c r="D334" s="563" t="str">
        <f>Translations!$B$689</f>
        <v>Procédé (méthode A) : sans carbonate</v>
      </c>
      <c r="E334" s="563" t="str">
        <f>Translations!$B$687</f>
        <v>Entrée du processus [t]</v>
      </c>
      <c r="F334" s="58" t="str">
        <f>EUconst_ProcessCarbonate</f>
        <v>Émissions de procédé</v>
      </c>
      <c r="G334" s="36">
        <v>1</v>
      </c>
      <c r="H334" s="53" t="str">
        <f>Translations!$B$295</f>
        <v>± 7,5%</v>
      </c>
      <c r="I334" s="53" t="str">
        <f>Translations!$B$296</f>
        <v>± 5,0%</v>
      </c>
      <c r="J334" s="10"/>
      <c r="K334" s="10"/>
      <c r="L334" s="53" t="str">
        <f>Translations!$B$297</f>
        <v>± 2,5%</v>
      </c>
      <c r="M334" s="53"/>
      <c r="N334" s="53"/>
      <c r="O334" s="55"/>
      <c r="P334" s="36">
        <f>COUNTA(H334:O334)</f>
        <v>3</v>
      </c>
      <c r="Q334" s="54" t="str">
        <f>C334 &amp; ": " &amp;D334</f>
        <v>minerai métallique: Procédé (méthode A) : sans carbonate</v>
      </c>
      <c r="R334" s="10"/>
      <c r="S334" s="10" t="str">
        <f>EUconst_CNTR_ActivityData&amp;Q334</f>
        <v>ActivityData_minerai métallique: Procédé (méthode A) : sans carbonate</v>
      </c>
      <c r="T334" s="11"/>
      <c r="U334" s="11"/>
      <c r="V334" s="11"/>
      <c r="W334" s="561"/>
      <c r="X334" s="29"/>
      <c r="Y334" s="11"/>
      <c r="Z334" s="11" t="b">
        <f t="shared" si="11"/>
        <v>0</v>
      </c>
      <c r="AA334" s="11"/>
      <c r="AB334" s="11"/>
      <c r="AC334" s="11"/>
      <c r="AD334" s="11"/>
      <c r="AE334" s="11"/>
      <c r="AF334" s="11"/>
      <c r="AG334" s="11"/>
      <c r="AH334" s="11"/>
      <c r="AI334" s="11"/>
      <c r="AJ334" s="11"/>
      <c r="AK334" s="11"/>
      <c r="AL334" s="11"/>
      <c r="AM334" s="11"/>
      <c r="AN334" s="11"/>
      <c r="AO334" s="11"/>
      <c r="AP334" s="11"/>
      <c r="AQ334" s="11"/>
      <c r="AR334" s="11"/>
      <c r="AS334" s="11"/>
      <c r="AT334" s="11"/>
      <c r="AU334" s="11"/>
      <c r="AV334" s="11"/>
      <c r="AW334" s="11"/>
      <c r="AX334" s="11"/>
      <c r="AY334" s="11"/>
      <c r="AZ334" s="11"/>
      <c r="BA334" s="11"/>
      <c r="BB334" s="11"/>
      <c r="BC334" s="11"/>
      <c r="BD334" s="11"/>
      <c r="BE334" s="11"/>
      <c r="BF334" s="11"/>
      <c r="BG334" s="11"/>
      <c r="BH334" s="11"/>
      <c r="BI334" s="11"/>
      <c r="BJ334" s="11"/>
      <c r="BK334" s="11"/>
      <c r="BL334" s="11"/>
      <c r="BM334" s="11"/>
      <c r="BN334" s="11"/>
      <c r="BO334" s="11"/>
      <c r="BP334" s="11"/>
      <c r="BQ334" s="11"/>
      <c r="BR334" s="11"/>
      <c r="BS334" s="11"/>
      <c r="BT334" s="11"/>
      <c r="BU334" s="11"/>
      <c r="BV334" s="11"/>
      <c r="BW334" s="11"/>
      <c r="BX334" s="11"/>
      <c r="BY334" s="11"/>
      <c r="BZ334" s="11"/>
      <c r="CA334" s="11"/>
      <c r="CB334" s="11"/>
      <c r="CC334" s="11"/>
      <c r="CD334" s="11"/>
      <c r="CE334" s="11"/>
      <c r="CF334" s="11"/>
      <c r="CG334" s="11"/>
      <c r="CH334" s="11"/>
      <c r="CI334" s="11"/>
      <c r="CJ334" s="11"/>
      <c r="CK334" s="11"/>
    </row>
    <row r="335" spans="1:89" s="560" customFormat="1" ht="12.75" customHeight="1" x14ac:dyDescent="0.25">
      <c r="A335" s="11">
        <v>22</v>
      </c>
      <c r="B335" s="563" t="str">
        <f>Translations!$B$190</f>
        <v>Grillage ou frittage des minerais métalliques</v>
      </c>
      <c r="C335" s="563" t="str">
        <f>Translations!$B$329</f>
        <v>minerai métallique</v>
      </c>
      <c r="D335" s="563" t="str">
        <f>Translations!$B$690</f>
        <v>Procédé (méthode B) : production d'oxyde</v>
      </c>
      <c r="E335" s="563" t="str">
        <f>Translations!$B$327</f>
        <v>Production d'oxyde [t]</v>
      </c>
      <c r="F335" s="58" t="str">
        <f>EUconst_ProcessCarbonate</f>
        <v>Émissions de procédé</v>
      </c>
      <c r="G335" s="36">
        <v>1</v>
      </c>
      <c r="H335" s="53" t="str">
        <f>Translations!$B$296</f>
        <v>± 5,0%</v>
      </c>
      <c r="I335" s="53" t="str">
        <f>Translations!$B$297</f>
        <v>± 2,5%</v>
      </c>
      <c r="J335" s="10"/>
      <c r="K335" s="10"/>
      <c r="L335" s="55"/>
      <c r="M335" s="55"/>
      <c r="N335" s="55"/>
      <c r="O335" s="55"/>
      <c r="P335" s="36">
        <f>COUNTA(H335:O335)</f>
        <v>2</v>
      </c>
      <c r="Q335" s="54" t="str">
        <f>C335 &amp; ": " &amp;D335</f>
        <v>minerai métallique: Procédé (méthode B) : production d'oxyde</v>
      </c>
      <c r="R335" s="10"/>
      <c r="S335" s="10" t="str">
        <f>EUconst_CNTR_ActivityData&amp;Q335</f>
        <v>ActivityData_minerai métallique: Procédé (méthode B) : production d'oxyde</v>
      </c>
      <c r="T335" s="11"/>
      <c r="U335" s="11"/>
      <c r="V335" s="11"/>
      <c r="W335" s="561"/>
      <c r="X335" s="29"/>
      <c r="Y335" s="11"/>
      <c r="Z335" s="11" t="b">
        <f t="shared" si="11"/>
        <v>0</v>
      </c>
      <c r="AA335" s="11"/>
      <c r="AB335" s="11"/>
      <c r="AC335" s="11"/>
      <c r="AD335" s="11"/>
      <c r="AE335" s="11"/>
      <c r="AF335" s="11"/>
      <c r="AG335" s="11"/>
      <c r="AH335" s="11"/>
      <c r="AI335" s="11"/>
      <c r="AJ335" s="11"/>
      <c r="AK335" s="11"/>
      <c r="AL335" s="11"/>
      <c r="AM335" s="11"/>
      <c r="AN335" s="11"/>
      <c r="AO335" s="11"/>
      <c r="AP335" s="11"/>
      <c r="AQ335" s="11"/>
      <c r="AR335" s="11"/>
      <c r="AS335" s="11"/>
      <c r="AT335" s="11"/>
      <c r="AU335" s="11"/>
      <c r="AV335" s="11"/>
      <c r="AW335" s="11"/>
      <c r="AX335" s="11"/>
      <c r="AY335" s="11"/>
      <c r="AZ335" s="11"/>
      <c r="BA335" s="11"/>
      <c r="BB335" s="11"/>
      <c r="BC335" s="11"/>
      <c r="BD335" s="11"/>
      <c r="BE335" s="11"/>
      <c r="BF335" s="11"/>
      <c r="BG335" s="11"/>
      <c r="BH335" s="11"/>
      <c r="BI335" s="11"/>
      <c r="BJ335" s="11"/>
      <c r="BK335" s="11"/>
      <c r="BL335" s="11"/>
      <c r="BM335" s="11"/>
      <c r="BN335" s="11"/>
      <c r="BO335" s="11"/>
      <c r="BP335" s="11"/>
      <c r="BQ335" s="11"/>
      <c r="BR335" s="11"/>
      <c r="BS335" s="11"/>
      <c r="BT335" s="11"/>
      <c r="BU335" s="11"/>
      <c r="BV335" s="11"/>
      <c r="BW335" s="11"/>
      <c r="BX335" s="11"/>
      <c r="BY335" s="11"/>
      <c r="BZ335" s="11"/>
      <c r="CA335" s="11"/>
      <c r="CB335" s="11"/>
      <c r="CC335" s="11"/>
      <c r="CD335" s="11"/>
      <c r="CE335" s="11"/>
      <c r="CF335" s="11"/>
      <c r="CG335" s="11"/>
      <c r="CH335" s="11"/>
      <c r="CI335" s="11"/>
      <c r="CJ335" s="11"/>
      <c r="CK335" s="11"/>
    </row>
    <row r="336" spans="1:89" s="560" customFormat="1" ht="12.75" customHeight="1" x14ac:dyDescent="0.25">
      <c r="A336" s="11">
        <v>23</v>
      </c>
      <c r="B336" s="10" t="str">
        <f>Translations!$B$190</f>
        <v>Grillage ou frittage des minerais métalliques</v>
      </c>
      <c r="C336" s="10" t="str">
        <f>Translations!$B$329</f>
        <v>minerai métallique</v>
      </c>
      <c r="D336" s="10" t="str">
        <f>Translations!$B$313</f>
        <v>Bilan massique</v>
      </c>
      <c r="E336" s="10" t="str">
        <f>Translations!$B$303</f>
        <v>Chaque matière entrante et sortante [t]</v>
      </c>
      <c r="F336" s="58" t="str">
        <f>EUconst_MassBalance</f>
        <v>Bilan massique</v>
      </c>
      <c r="G336" s="36">
        <v>1</v>
      </c>
      <c r="H336" s="53" t="str">
        <f>Translations!$B$295</f>
        <v>± 7,5%</v>
      </c>
      <c r="I336" s="53" t="str">
        <f>Translations!$B$296</f>
        <v>± 5,0%</v>
      </c>
      <c r="J336" s="10"/>
      <c r="K336" s="10"/>
      <c r="L336" s="53" t="str">
        <f>Translations!$B$297</f>
        <v>± 2,5%</v>
      </c>
      <c r="M336" s="53"/>
      <c r="N336" s="53"/>
      <c r="O336" s="53" t="str">
        <f>Translations!$B$298</f>
        <v>± 1,5%</v>
      </c>
      <c r="P336" s="36">
        <f t="shared" si="8"/>
        <v>4</v>
      </c>
      <c r="Q336" s="54" t="str">
        <f t="shared" si="9"/>
        <v>minerai métallique: Bilan massique</v>
      </c>
      <c r="R336" s="10"/>
      <c r="S336" s="10" t="str">
        <f t="shared" si="10"/>
        <v>ActivityData_minerai métallique: Bilan massique</v>
      </c>
      <c r="T336" s="11"/>
      <c r="U336" s="11"/>
      <c r="V336" s="11"/>
      <c r="W336" s="11"/>
      <c r="X336" s="29"/>
      <c r="Y336" s="11"/>
      <c r="Z336" s="11" t="b">
        <f t="shared" si="11"/>
        <v>0</v>
      </c>
      <c r="AA336" s="11"/>
      <c r="AB336" s="11"/>
      <c r="AC336" s="11"/>
      <c r="AD336" s="11"/>
      <c r="AE336" s="11"/>
      <c r="AF336" s="11"/>
      <c r="AG336" s="11"/>
      <c r="AH336" s="11"/>
      <c r="AI336" s="11"/>
      <c r="AJ336" s="11"/>
      <c r="AK336" s="11"/>
      <c r="AL336" s="11"/>
      <c r="AM336" s="11"/>
      <c r="AN336" s="11"/>
      <c r="AO336" s="11"/>
      <c r="AP336" s="11"/>
      <c r="AQ336" s="11"/>
      <c r="AR336" s="11"/>
      <c r="AS336" s="11"/>
      <c r="AT336" s="11"/>
      <c r="AU336" s="11"/>
      <c r="AV336" s="11"/>
      <c r="AW336" s="11"/>
      <c r="AX336" s="11"/>
      <c r="AY336" s="11"/>
      <c r="AZ336" s="11"/>
      <c r="BA336" s="11"/>
      <c r="BB336" s="11"/>
      <c r="BC336" s="11"/>
      <c r="BD336" s="11"/>
      <c r="BE336" s="11"/>
      <c r="BF336" s="11"/>
      <c r="BG336" s="11"/>
      <c r="BH336" s="11"/>
      <c r="BI336" s="11"/>
      <c r="BJ336" s="11"/>
      <c r="BK336" s="11"/>
      <c r="BL336" s="11"/>
      <c r="BM336" s="11"/>
      <c r="BN336" s="11"/>
      <c r="BO336" s="11"/>
      <c r="BP336" s="11"/>
      <c r="BQ336" s="11"/>
      <c r="BR336" s="11"/>
      <c r="BS336" s="11"/>
      <c r="BT336" s="11"/>
      <c r="BU336" s="11"/>
      <c r="BV336" s="11"/>
      <c r="BW336" s="11"/>
      <c r="BX336" s="11"/>
      <c r="BY336" s="11"/>
      <c r="BZ336" s="11"/>
      <c r="CA336" s="11"/>
      <c r="CB336" s="11"/>
      <c r="CC336" s="11"/>
      <c r="CD336" s="11"/>
      <c r="CE336" s="11"/>
      <c r="CF336" s="11"/>
      <c r="CG336" s="11"/>
      <c r="CH336" s="11"/>
      <c r="CI336" s="11"/>
      <c r="CJ336" s="11"/>
      <c r="CK336" s="11"/>
    </row>
    <row r="337" spans="1:89" s="560" customFormat="1" ht="12.75" customHeight="1" x14ac:dyDescent="0.25">
      <c r="A337" s="11">
        <v>24</v>
      </c>
      <c r="B337" s="10" t="str">
        <f>Translations!$B$710</f>
        <v>Production de fer ou d'acier</v>
      </c>
      <c r="C337" s="10" t="str">
        <f>Translations!$B$333</f>
        <v>Fer et acier</v>
      </c>
      <c r="D337" s="10" t="str">
        <f>Translations!$B$323</f>
        <v>Combustible employé pour alimenter le procédé</v>
      </c>
      <c r="E337" s="10" t="str">
        <f>Translations!$B$334</f>
        <v>Chaque flux de masse entrant et sortant de l'installation [t]</v>
      </c>
      <c r="F337" s="58" t="str">
        <f>F314</f>
        <v>Combustion</v>
      </c>
      <c r="G337" s="36">
        <v>1</v>
      </c>
      <c r="H337" s="53" t="str">
        <f>Translations!$B$295</f>
        <v>± 7,5%</v>
      </c>
      <c r="I337" s="53" t="str">
        <f>Translations!$B$296</f>
        <v>± 5,0%</v>
      </c>
      <c r="J337" s="10"/>
      <c r="K337" s="10"/>
      <c r="L337" s="53" t="str">
        <f>Translations!$B$297</f>
        <v>± 2,5%</v>
      </c>
      <c r="M337" s="53"/>
      <c r="N337" s="53"/>
      <c r="O337" s="53" t="str">
        <f>Translations!$B$298</f>
        <v>± 1,5%</v>
      </c>
      <c r="P337" s="36">
        <f t="shared" si="8"/>
        <v>4</v>
      </c>
      <c r="Q337" s="54" t="str">
        <f t="shared" si="9"/>
        <v>Fer et acier: Combustible employé pour alimenter le procédé</v>
      </c>
      <c r="R337" s="10"/>
      <c r="S337" s="10" t="str">
        <f t="shared" si="10"/>
        <v>ActivityData_Fer et acier: Combustible employé pour alimenter le procédé</v>
      </c>
      <c r="T337" s="11"/>
      <c r="U337" s="11"/>
      <c r="V337" s="11"/>
      <c r="W337" s="11"/>
      <c r="X337" s="29"/>
      <c r="Y337" s="11"/>
      <c r="Z337" s="11" t="b">
        <f t="shared" si="11"/>
        <v>0</v>
      </c>
      <c r="AA337" s="11"/>
      <c r="AB337" s="11"/>
      <c r="AC337" s="11"/>
      <c r="AD337" s="11"/>
      <c r="AE337" s="11"/>
      <c r="AF337" s="11"/>
      <c r="AG337" s="11"/>
      <c r="AH337" s="11"/>
      <c r="AI337" s="11"/>
      <c r="AJ337" s="11"/>
      <c r="AK337" s="11"/>
      <c r="AL337" s="11"/>
      <c r="AM337" s="11"/>
      <c r="AN337" s="11"/>
      <c r="AO337" s="11"/>
      <c r="AP337" s="11"/>
      <c r="AQ337" s="11"/>
      <c r="AR337" s="11"/>
      <c r="AS337" s="11"/>
      <c r="AT337" s="11"/>
      <c r="AU337" s="11"/>
      <c r="AV337" s="11"/>
      <c r="AW337" s="11"/>
      <c r="AX337" s="11"/>
      <c r="AY337" s="11"/>
      <c r="AZ337" s="11"/>
      <c r="BA337" s="11"/>
      <c r="BB337" s="11"/>
      <c r="BC337" s="11"/>
      <c r="BD337" s="11"/>
      <c r="BE337" s="11"/>
      <c r="BF337" s="11"/>
      <c r="BG337" s="11"/>
      <c r="BH337" s="11"/>
      <c r="BI337" s="11"/>
      <c r="BJ337" s="11"/>
      <c r="BK337" s="11"/>
      <c r="BL337" s="11"/>
      <c r="BM337" s="11"/>
      <c r="BN337" s="11"/>
      <c r="BO337" s="11"/>
      <c r="BP337" s="11"/>
      <c r="BQ337" s="11"/>
      <c r="BR337" s="11"/>
      <c r="BS337" s="11"/>
      <c r="BT337" s="11"/>
      <c r="BU337" s="11"/>
      <c r="BV337" s="11"/>
      <c r="BW337" s="11"/>
      <c r="BX337" s="11"/>
      <c r="BY337" s="11"/>
      <c r="BZ337" s="11"/>
      <c r="CA337" s="11"/>
      <c r="CB337" s="11"/>
      <c r="CC337" s="11"/>
      <c r="CD337" s="11"/>
      <c r="CE337" s="11"/>
      <c r="CF337" s="11"/>
      <c r="CG337" s="11"/>
      <c r="CH337" s="11"/>
      <c r="CI337" s="11"/>
      <c r="CJ337" s="11"/>
      <c r="CK337" s="11"/>
    </row>
    <row r="338" spans="1:89" s="560" customFormat="1" ht="12.75" customHeight="1" x14ac:dyDescent="0.25">
      <c r="A338" s="11">
        <v>25</v>
      </c>
      <c r="B338" s="10" t="str">
        <f>Translations!$B$710</f>
        <v>Production de fer ou d'acier</v>
      </c>
      <c r="C338" s="10" t="str">
        <f>Translations!$B$333</f>
        <v>Fer et acier</v>
      </c>
      <c r="D338" s="563" t="str">
        <f>Translations!$B$686</f>
        <v>Procédé (méthode A) : carbonate uniquement</v>
      </c>
      <c r="E338" s="563" t="str">
        <f>Translations!$B$687</f>
        <v>Entrée du processus [t]</v>
      </c>
      <c r="F338" s="58" t="str">
        <f>F320</f>
        <v>Émissions de procédé</v>
      </c>
      <c r="G338" s="36">
        <v>1</v>
      </c>
      <c r="H338" s="53" t="str">
        <f>Translations!$B$295</f>
        <v>± 7,5%</v>
      </c>
      <c r="I338" s="53" t="str">
        <f>Translations!$B$296</f>
        <v>± 5,0%</v>
      </c>
      <c r="J338" s="10"/>
      <c r="K338" s="10"/>
      <c r="L338" s="53" t="str">
        <f>Translations!$B$297</f>
        <v>± 2,5%</v>
      </c>
      <c r="M338" s="53"/>
      <c r="N338" s="53"/>
      <c r="O338" s="53"/>
      <c r="P338" s="36">
        <f t="shared" si="8"/>
        <v>3</v>
      </c>
      <c r="Q338" s="54" t="str">
        <f t="shared" si="9"/>
        <v>Fer et acier: Procédé (méthode A) : carbonate uniquement</v>
      </c>
      <c r="R338" s="10"/>
      <c r="S338" s="10" t="str">
        <f t="shared" si="10"/>
        <v>ActivityData_Fer et acier: Procédé (méthode A) : carbonate uniquement</v>
      </c>
      <c r="T338" s="11"/>
      <c r="U338" s="11"/>
      <c r="V338" s="11"/>
      <c r="W338" s="561"/>
      <c r="X338" s="29"/>
      <c r="Y338" s="11"/>
      <c r="Z338" s="11" t="b">
        <f t="shared" si="11"/>
        <v>0</v>
      </c>
      <c r="AA338" s="11"/>
      <c r="AB338" s="11"/>
      <c r="AC338" s="11"/>
      <c r="AD338" s="11"/>
      <c r="AE338" s="11"/>
      <c r="AF338" s="11"/>
      <c r="AG338" s="11"/>
      <c r="AH338" s="11"/>
      <c r="AI338" s="11"/>
      <c r="AJ338" s="11"/>
      <c r="AK338" s="11"/>
      <c r="AL338" s="11"/>
      <c r="AM338" s="11"/>
      <c r="AN338" s="11"/>
      <c r="AO338" s="11"/>
      <c r="AP338" s="11"/>
      <c r="AQ338" s="11"/>
      <c r="AR338" s="11"/>
      <c r="AS338" s="11"/>
      <c r="AT338" s="11"/>
      <c r="AU338" s="11"/>
      <c r="AV338" s="11"/>
      <c r="AW338" s="11"/>
      <c r="AX338" s="11"/>
      <c r="AY338" s="11"/>
      <c r="AZ338" s="11"/>
      <c r="BA338" s="11"/>
      <c r="BB338" s="11"/>
      <c r="BC338" s="11"/>
      <c r="BD338" s="11"/>
      <c r="BE338" s="11"/>
      <c r="BF338" s="11"/>
      <c r="BG338" s="11"/>
      <c r="BH338" s="11"/>
      <c r="BI338" s="11"/>
      <c r="BJ338" s="11"/>
      <c r="BK338" s="11"/>
      <c r="BL338" s="11"/>
      <c r="BM338" s="11"/>
      <c r="BN338" s="11"/>
      <c r="BO338" s="11"/>
      <c r="BP338" s="11"/>
      <c r="BQ338" s="11"/>
      <c r="BR338" s="11"/>
      <c r="BS338" s="11"/>
      <c r="BT338" s="11"/>
      <c r="BU338" s="11"/>
      <c r="BV338" s="11"/>
      <c r="BW338" s="11"/>
      <c r="BX338" s="11"/>
      <c r="BY338" s="11"/>
      <c r="BZ338" s="11"/>
      <c r="CA338" s="11"/>
      <c r="CB338" s="11"/>
      <c r="CC338" s="11"/>
      <c r="CD338" s="11"/>
      <c r="CE338" s="11"/>
      <c r="CF338" s="11"/>
      <c r="CG338" s="11"/>
      <c r="CH338" s="11"/>
      <c r="CI338" s="11"/>
      <c r="CJ338" s="11"/>
      <c r="CK338" s="11"/>
    </row>
    <row r="339" spans="1:89" s="560" customFormat="1" ht="12.75" customHeight="1" x14ac:dyDescent="0.25">
      <c r="A339" s="11">
        <v>26</v>
      </c>
      <c r="B339" s="563" t="str">
        <f>Translations!$B$710</f>
        <v>Production de fer ou d'acier</v>
      </c>
      <c r="C339" s="563" t="str">
        <f>Translations!$B$333</f>
        <v>Fer et acier</v>
      </c>
      <c r="D339" s="563" t="str">
        <f>Translations!$B$688</f>
        <v>Procédé (méthode A) : mixte (carbonate + non-carbonate)</v>
      </c>
      <c r="E339" s="563" t="str">
        <f>Translations!$B$687</f>
        <v>Entrée du processus [t]</v>
      </c>
      <c r="F339" s="58" t="str">
        <f>F320</f>
        <v>Émissions de procédé</v>
      </c>
      <c r="G339" s="36">
        <v>1</v>
      </c>
      <c r="H339" s="53" t="str">
        <f>Translations!$B$295</f>
        <v>± 7,5%</v>
      </c>
      <c r="I339" s="53" t="str">
        <f>Translations!$B$296</f>
        <v>± 5,0%</v>
      </c>
      <c r="J339" s="10"/>
      <c r="K339" s="10"/>
      <c r="L339" s="53" t="str">
        <f>Translations!$B$297</f>
        <v>± 2,5%</v>
      </c>
      <c r="M339" s="53"/>
      <c r="N339" s="53"/>
      <c r="O339" s="53"/>
      <c r="P339" s="36">
        <f t="shared" si="8"/>
        <v>3</v>
      </c>
      <c r="Q339" s="54" t="str">
        <f t="shared" si="9"/>
        <v>Fer et acier: Procédé (méthode A) : mixte (carbonate + non-carbonate)</v>
      </c>
      <c r="R339" s="10"/>
      <c r="S339" s="10" t="str">
        <f t="shared" ref="S339:S374" si="15">EUconst_CNTR_ActivityData&amp;Q339</f>
        <v>ActivityData_Fer et acier: Procédé (méthode A) : mixte (carbonate + non-carbonate)</v>
      </c>
      <c r="T339" s="11"/>
      <c r="U339" s="11"/>
      <c r="V339" s="11"/>
      <c r="W339" s="561"/>
      <c r="X339" s="29"/>
      <c r="Y339" s="11"/>
      <c r="Z339" s="11" t="b">
        <f t="shared" si="11"/>
        <v>0</v>
      </c>
      <c r="AA339" s="11"/>
      <c r="AB339" s="11"/>
      <c r="AC339" s="11"/>
      <c r="AD339" s="11"/>
      <c r="AE339" s="11"/>
      <c r="AF339" s="11"/>
      <c r="AG339" s="11"/>
      <c r="AH339" s="11"/>
      <c r="AI339" s="11"/>
      <c r="AJ339" s="11"/>
      <c r="AK339" s="11"/>
      <c r="AL339" s="11"/>
      <c r="AM339" s="11"/>
      <c r="AN339" s="11"/>
      <c r="AO339" s="11"/>
      <c r="AP339" s="11"/>
      <c r="AQ339" s="11"/>
      <c r="AR339" s="11"/>
      <c r="AS339" s="11"/>
      <c r="AT339" s="11"/>
      <c r="AU339" s="11"/>
      <c r="AV339" s="11"/>
      <c r="AW339" s="11"/>
      <c r="AX339" s="11"/>
      <c r="AY339" s="11"/>
      <c r="AZ339" s="11"/>
      <c r="BA339" s="11"/>
      <c r="BB339" s="11"/>
      <c r="BC339" s="11"/>
      <c r="BD339" s="11"/>
      <c r="BE339" s="11"/>
      <c r="BF339" s="11"/>
      <c r="BG339" s="11"/>
      <c r="BH339" s="11"/>
      <c r="BI339" s="11"/>
      <c r="BJ339" s="11"/>
      <c r="BK339" s="11"/>
      <c r="BL339" s="11"/>
      <c r="BM339" s="11"/>
      <c r="BN339" s="11"/>
      <c r="BO339" s="11"/>
      <c r="BP339" s="11"/>
      <c r="BQ339" s="11"/>
      <c r="BR339" s="11"/>
      <c r="BS339" s="11"/>
      <c r="BT339" s="11"/>
      <c r="BU339" s="11"/>
      <c r="BV339" s="11"/>
      <c r="BW339" s="11"/>
      <c r="BX339" s="11"/>
      <c r="BY339" s="11"/>
      <c r="BZ339" s="11"/>
      <c r="CA339" s="11"/>
      <c r="CB339" s="11"/>
      <c r="CC339" s="11"/>
      <c r="CD339" s="11"/>
      <c r="CE339" s="11"/>
      <c r="CF339" s="11"/>
      <c r="CG339" s="11"/>
      <c r="CH339" s="11"/>
      <c r="CI339" s="11"/>
      <c r="CJ339" s="11"/>
      <c r="CK339" s="11"/>
    </row>
    <row r="340" spans="1:89" s="560" customFormat="1" ht="12.75" customHeight="1" x14ac:dyDescent="0.25">
      <c r="A340" s="11">
        <v>27</v>
      </c>
      <c r="B340" s="563" t="str">
        <f>Translations!$B$710</f>
        <v>Production de fer ou d'acier</v>
      </c>
      <c r="C340" s="563" t="str">
        <f>Translations!$B$333</f>
        <v>Fer et acier</v>
      </c>
      <c r="D340" s="563" t="str">
        <f>Translations!$B$689</f>
        <v>Procédé (méthode A) : sans carbonate</v>
      </c>
      <c r="E340" s="563" t="str">
        <f>Translations!$B$687</f>
        <v>Entrée du processus [t]</v>
      </c>
      <c r="F340" s="58" t="str">
        <f>F320</f>
        <v>Émissions de procédé</v>
      </c>
      <c r="G340" s="36">
        <v>1</v>
      </c>
      <c r="H340" s="53" t="str">
        <f>Translations!$B$295</f>
        <v>± 7,5%</v>
      </c>
      <c r="I340" s="53" t="str">
        <f>Translations!$B$296</f>
        <v>± 5,0%</v>
      </c>
      <c r="J340" s="10"/>
      <c r="K340" s="10"/>
      <c r="L340" s="53" t="str">
        <f>Translations!$B$297</f>
        <v>± 2,5%</v>
      </c>
      <c r="M340" s="53"/>
      <c r="N340" s="53"/>
      <c r="O340" s="53"/>
      <c r="P340" s="36">
        <f t="shared" si="8"/>
        <v>3</v>
      </c>
      <c r="Q340" s="54" t="str">
        <f t="shared" si="9"/>
        <v>Fer et acier: Procédé (méthode A) : sans carbonate</v>
      </c>
      <c r="R340" s="10"/>
      <c r="S340" s="10" t="str">
        <f t="shared" si="15"/>
        <v>ActivityData_Fer et acier: Procédé (méthode A) : sans carbonate</v>
      </c>
      <c r="T340" s="11"/>
      <c r="U340" s="11"/>
      <c r="V340" s="11"/>
      <c r="W340" s="561"/>
      <c r="X340" s="29"/>
      <c r="Y340" s="11"/>
      <c r="Z340" s="11" t="b">
        <f t="shared" si="11"/>
        <v>0</v>
      </c>
      <c r="AA340" s="11"/>
      <c r="AB340" s="11"/>
      <c r="AC340" s="11"/>
      <c r="AD340" s="11"/>
      <c r="AE340" s="11"/>
      <c r="AF340" s="11"/>
      <c r="AG340" s="11"/>
      <c r="AH340" s="11"/>
      <c r="AI340" s="11"/>
      <c r="AJ340" s="11"/>
      <c r="AK340" s="11"/>
      <c r="AL340" s="11"/>
      <c r="AM340" s="11"/>
      <c r="AN340" s="11"/>
      <c r="AO340" s="11"/>
      <c r="AP340" s="11"/>
      <c r="AQ340" s="11"/>
      <c r="AR340" s="11"/>
      <c r="AS340" s="11"/>
      <c r="AT340" s="11"/>
      <c r="AU340" s="11"/>
      <c r="AV340" s="11"/>
      <c r="AW340" s="11"/>
      <c r="AX340" s="11"/>
      <c r="AY340" s="11"/>
      <c r="AZ340" s="11"/>
      <c r="BA340" s="11"/>
      <c r="BB340" s="11"/>
      <c r="BC340" s="11"/>
      <c r="BD340" s="11"/>
      <c r="BE340" s="11"/>
      <c r="BF340" s="11"/>
      <c r="BG340" s="11"/>
      <c r="BH340" s="11"/>
      <c r="BI340" s="11"/>
      <c r="BJ340" s="11"/>
      <c r="BK340" s="11"/>
      <c r="BL340" s="11"/>
      <c r="BM340" s="11"/>
      <c r="BN340" s="11"/>
      <c r="BO340" s="11"/>
      <c r="BP340" s="11"/>
      <c r="BQ340" s="11"/>
      <c r="BR340" s="11"/>
      <c r="BS340" s="11"/>
      <c r="BT340" s="11"/>
      <c r="BU340" s="11"/>
      <c r="BV340" s="11"/>
      <c r="BW340" s="11"/>
      <c r="BX340" s="11"/>
      <c r="BY340" s="11"/>
      <c r="BZ340" s="11"/>
      <c r="CA340" s="11"/>
      <c r="CB340" s="11"/>
      <c r="CC340" s="11"/>
      <c r="CD340" s="11"/>
      <c r="CE340" s="11"/>
      <c r="CF340" s="11"/>
      <c r="CG340" s="11"/>
      <c r="CH340" s="11"/>
      <c r="CI340" s="11"/>
      <c r="CJ340" s="11"/>
      <c r="CK340" s="11"/>
    </row>
    <row r="341" spans="1:89" s="560" customFormat="1" ht="12.75" customHeight="1" x14ac:dyDescent="0.25">
      <c r="A341" s="11">
        <v>28</v>
      </c>
      <c r="B341" s="563" t="str">
        <f>Translations!$B$710</f>
        <v>Production de fer ou d'acier</v>
      </c>
      <c r="C341" s="563" t="str">
        <f>Translations!$B$333</f>
        <v>Fer et acier</v>
      </c>
      <c r="D341" s="563" t="str">
        <f>Translations!$B$690</f>
        <v>Procédé (méthode B) : production d'oxyde</v>
      </c>
      <c r="E341" s="563" t="str">
        <f>Translations!$B$327</f>
        <v>Production d'oxyde [t]</v>
      </c>
      <c r="F341" s="58" t="str">
        <f>F320</f>
        <v>Émissions de procédé</v>
      </c>
      <c r="G341" s="36">
        <v>1</v>
      </c>
      <c r="H341" s="53" t="str">
        <f>Translations!$B$296</f>
        <v>± 5,0%</v>
      </c>
      <c r="I341" s="53" t="str">
        <f>Translations!$B$297</f>
        <v>± 2,5%</v>
      </c>
      <c r="J341" s="10"/>
      <c r="K341" s="10"/>
      <c r="L341" s="55"/>
      <c r="M341" s="55"/>
      <c r="N341" s="55"/>
      <c r="O341" s="53"/>
      <c r="P341" s="36">
        <f t="shared" si="8"/>
        <v>2</v>
      </c>
      <c r="Q341" s="54" t="str">
        <f t="shared" si="9"/>
        <v>Fer et acier: Procédé (méthode B) : production d'oxyde</v>
      </c>
      <c r="R341" s="10"/>
      <c r="S341" s="10" t="str">
        <f t="shared" si="15"/>
        <v>ActivityData_Fer et acier: Procédé (méthode B) : production d'oxyde</v>
      </c>
      <c r="T341" s="11"/>
      <c r="U341" s="11"/>
      <c r="V341" s="11"/>
      <c r="W341" s="561"/>
      <c r="X341" s="29"/>
      <c r="Y341" s="11"/>
      <c r="Z341" s="11" t="b">
        <f t="shared" si="11"/>
        <v>0</v>
      </c>
      <c r="AA341" s="11"/>
      <c r="AB341" s="11"/>
      <c r="AC341" s="11"/>
      <c r="AD341" s="11"/>
      <c r="AE341" s="11"/>
      <c r="AF341" s="11"/>
      <c r="AG341" s="11"/>
      <c r="AH341" s="11"/>
      <c r="AI341" s="11"/>
      <c r="AJ341" s="11"/>
      <c r="AK341" s="11"/>
      <c r="AL341" s="11"/>
      <c r="AM341" s="11"/>
      <c r="AN341" s="11"/>
      <c r="AO341" s="11"/>
      <c r="AP341" s="11"/>
      <c r="AQ341" s="11"/>
      <c r="AR341" s="11"/>
      <c r="AS341" s="11"/>
      <c r="AT341" s="11"/>
      <c r="AU341" s="11"/>
      <c r="AV341" s="11"/>
      <c r="AW341" s="11"/>
      <c r="AX341" s="11"/>
      <c r="AY341" s="11"/>
      <c r="AZ341" s="11"/>
      <c r="BA341" s="11"/>
      <c r="BB341" s="11"/>
      <c r="BC341" s="11"/>
      <c r="BD341" s="11"/>
      <c r="BE341" s="11"/>
      <c r="BF341" s="11"/>
      <c r="BG341" s="11"/>
      <c r="BH341" s="11"/>
      <c r="BI341" s="11"/>
      <c r="BJ341" s="11"/>
      <c r="BK341" s="11"/>
      <c r="BL341" s="11"/>
      <c r="BM341" s="11"/>
      <c r="BN341" s="11"/>
      <c r="BO341" s="11"/>
      <c r="BP341" s="11"/>
      <c r="BQ341" s="11"/>
      <c r="BR341" s="11"/>
      <c r="BS341" s="11"/>
      <c r="BT341" s="11"/>
      <c r="BU341" s="11"/>
      <c r="BV341" s="11"/>
      <c r="BW341" s="11"/>
      <c r="BX341" s="11"/>
      <c r="BY341" s="11"/>
      <c r="BZ341" s="11"/>
      <c r="CA341" s="11"/>
      <c r="CB341" s="11"/>
      <c r="CC341" s="11"/>
      <c r="CD341" s="11"/>
      <c r="CE341" s="11"/>
      <c r="CF341" s="11"/>
      <c r="CG341" s="11"/>
      <c r="CH341" s="11"/>
      <c r="CI341" s="11"/>
      <c r="CJ341" s="11"/>
      <c r="CK341" s="11"/>
    </row>
    <row r="342" spans="1:89" s="560" customFormat="1" ht="12.75" customHeight="1" x14ac:dyDescent="0.25">
      <c r="A342" s="11">
        <v>29</v>
      </c>
      <c r="B342" s="10" t="str">
        <f>Translations!$B$710</f>
        <v>Production de fer ou d'acier</v>
      </c>
      <c r="C342" s="10" t="str">
        <f>Translations!$B$333</f>
        <v>Fer et acier</v>
      </c>
      <c r="D342" s="10" t="str">
        <f>Translations!$B$313</f>
        <v>Bilan massique</v>
      </c>
      <c r="E342" s="10" t="str">
        <f>Translations!$B$303</f>
        <v>Chaque matière entrante et sortante [t]</v>
      </c>
      <c r="F342" s="58" t="str">
        <f>EUconst_MassBalance</f>
        <v>Bilan massique</v>
      </c>
      <c r="G342" s="36">
        <v>1</v>
      </c>
      <c r="H342" s="53" t="str">
        <f>Translations!$B$295</f>
        <v>± 7,5%</v>
      </c>
      <c r="I342" s="53" t="str">
        <f>Translations!$B$296</f>
        <v>± 5,0%</v>
      </c>
      <c r="J342" s="10"/>
      <c r="K342" s="10"/>
      <c r="L342" s="53" t="str">
        <f>Translations!$B$297</f>
        <v>± 2,5%</v>
      </c>
      <c r="M342" s="53"/>
      <c r="N342" s="53"/>
      <c r="O342" s="53" t="str">
        <f>Translations!$B$298</f>
        <v>± 1,5%</v>
      </c>
      <c r="P342" s="36">
        <f t="shared" si="8"/>
        <v>4</v>
      </c>
      <c r="Q342" s="54" t="str">
        <f t="shared" si="9"/>
        <v>Fer et acier: Bilan massique</v>
      </c>
      <c r="R342" s="10"/>
      <c r="S342" s="10" t="str">
        <f t="shared" si="15"/>
        <v>ActivityData_Fer et acier: Bilan massique</v>
      </c>
      <c r="T342" s="11"/>
      <c r="U342" s="11"/>
      <c r="V342" s="11"/>
      <c r="W342" s="11"/>
      <c r="X342" s="29"/>
      <c r="Y342" s="11"/>
      <c r="Z342" s="11" t="b">
        <f t="shared" si="11"/>
        <v>0</v>
      </c>
      <c r="AA342" s="11"/>
      <c r="AB342" s="11"/>
      <c r="AC342" s="11"/>
      <c r="AD342" s="11"/>
      <c r="AE342" s="11"/>
      <c r="AF342" s="11"/>
      <c r="AG342" s="11"/>
      <c r="AH342" s="11"/>
      <c r="AI342" s="11"/>
      <c r="AJ342" s="11"/>
      <c r="AK342" s="11"/>
      <c r="AL342" s="11"/>
      <c r="AM342" s="11"/>
      <c r="AN342" s="11"/>
      <c r="AO342" s="11"/>
      <c r="AP342" s="11"/>
      <c r="AQ342" s="11"/>
      <c r="AR342" s="11"/>
      <c r="AS342" s="11"/>
      <c r="AT342" s="11"/>
      <c r="AU342" s="11"/>
      <c r="AV342" s="11"/>
      <c r="AW342" s="11"/>
      <c r="AX342" s="11"/>
      <c r="AY342" s="11"/>
      <c r="AZ342" s="11"/>
      <c r="BA342" s="11"/>
      <c r="BB342" s="11"/>
      <c r="BC342" s="11"/>
      <c r="BD342" s="11"/>
      <c r="BE342" s="11"/>
      <c r="BF342" s="11"/>
      <c r="BG342" s="11"/>
      <c r="BH342" s="11"/>
      <c r="BI342" s="11"/>
      <c r="BJ342" s="11"/>
      <c r="BK342" s="11"/>
      <c r="BL342" s="11"/>
      <c r="BM342" s="11"/>
      <c r="BN342" s="11"/>
      <c r="BO342" s="11"/>
      <c r="BP342" s="11"/>
      <c r="BQ342" s="11"/>
      <c r="BR342" s="11"/>
      <c r="BS342" s="11"/>
      <c r="BT342" s="11"/>
      <c r="BU342" s="11"/>
      <c r="BV342" s="11"/>
      <c r="BW342" s="11"/>
      <c r="BX342" s="11"/>
      <c r="BY342" s="11"/>
      <c r="BZ342" s="11"/>
      <c r="CA342" s="11"/>
      <c r="CB342" s="11"/>
      <c r="CC342" s="11"/>
      <c r="CD342" s="11"/>
      <c r="CE342" s="11"/>
      <c r="CF342" s="11"/>
      <c r="CG342" s="11"/>
      <c r="CH342" s="11"/>
      <c r="CI342" s="11"/>
      <c r="CJ342" s="11"/>
      <c r="CK342" s="11"/>
    </row>
    <row r="343" spans="1:89" s="560" customFormat="1" ht="12.75" customHeight="1" x14ac:dyDescent="0.25">
      <c r="A343" s="11">
        <v>30</v>
      </c>
      <c r="B343" s="10" t="str">
        <f>Translations!$B$90</f>
        <v>Production de clinker de ciment</v>
      </c>
      <c r="C343" s="10" t="str">
        <f>Translations!$B$335</f>
        <v>Clinker</v>
      </c>
      <c r="D343" s="10" t="str">
        <f>Translations!$B$336</f>
        <v>D'après la charge du four (méthode A)</v>
      </c>
      <c r="E343" s="10" t="str">
        <f>Translations!$B$337</f>
        <v>Chaque charge du four [t]</v>
      </c>
      <c r="F343" s="58" t="str">
        <f>F320</f>
        <v>Émissions de procédé</v>
      </c>
      <c r="G343" s="36">
        <v>1</v>
      </c>
      <c r="H343" s="53" t="str">
        <f>Translations!$B$295</f>
        <v>± 7,5%</v>
      </c>
      <c r="I343" s="53" t="str">
        <f>Translations!$B$296</f>
        <v>± 5,0%</v>
      </c>
      <c r="J343" s="10"/>
      <c r="K343" s="10"/>
      <c r="L343" s="53" t="str">
        <f>Translations!$B$297</f>
        <v>± 2,5%</v>
      </c>
      <c r="M343" s="53"/>
      <c r="N343" s="53"/>
      <c r="O343" s="55"/>
      <c r="P343" s="36">
        <f t="shared" si="8"/>
        <v>3</v>
      </c>
      <c r="Q343" s="54" t="str">
        <f t="shared" si="9"/>
        <v>Clinker: D'après la charge du four (méthode A)</v>
      </c>
      <c r="R343" s="10"/>
      <c r="S343" s="10" t="str">
        <f t="shared" si="15"/>
        <v>ActivityData_Clinker: D'après la charge du four (méthode A)</v>
      </c>
      <c r="T343" s="11"/>
      <c r="U343" s="11"/>
      <c r="V343" s="11"/>
      <c r="W343" s="11"/>
      <c r="X343" s="29"/>
      <c r="Y343" s="11"/>
      <c r="Z343" s="11" t="b">
        <f t="shared" si="11"/>
        <v>0</v>
      </c>
      <c r="AA343" s="11"/>
      <c r="AB343" s="11"/>
      <c r="AC343" s="11"/>
      <c r="AD343" s="11"/>
      <c r="AE343" s="11"/>
      <c r="AF343" s="11"/>
      <c r="AG343" s="11"/>
      <c r="AH343" s="11"/>
      <c r="AI343" s="11"/>
      <c r="AJ343" s="11"/>
      <c r="AK343" s="11"/>
      <c r="AL343" s="11"/>
      <c r="AM343" s="11"/>
      <c r="AN343" s="11"/>
      <c r="AO343" s="11"/>
      <c r="AP343" s="11"/>
      <c r="AQ343" s="11"/>
      <c r="AR343" s="11"/>
      <c r="AS343" s="11"/>
      <c r="AT343" s="11"/>
      <c r="AU343" s="11"/>
      <c r="AV343" s="11"/>
      <c r="AW343" s="11"/>
      <c r="AX343" s="11"/>
      <c r="AY343" s="11"/>
      <c r="AZ343" s="11"/>
      <c r="BA343" s="11"/>
      <c r="BB343" s="11"/>
      <c r="BC343" s="11"/>
      <c r="BD343" s="11"/>
      <c r="BE343" s="11"/>
      <c r="BF343" s="11"/>
      <c r="BG343" s="11"/>
      <c r="BH343" s="11"/>
      <c r="BI343" s="11"/>
      <c r="BJ343" s="11"/>
      <c r="BK343" s="11"/>
      <c r="BL343" s="11"/>
      <c r="BM343" s="11"/>
      <c r="BN343" s="11"/>
      <c r="BO343" s="11"/>
      <c r="BP343" s="11"/>
      <c r="BQ343" s="11"/>
      <c r="BR343" s="11"/>
      <c r="BS343" s="11"/>
      <c r="BT343" s="11"/>
      <c r="BU343" s="11"/>
      <c r="BV343" s="11"/>
      <c r="BW343" s="11"/>
      <c r="BX343" s="11"/>
      <c r="BY343" s="11"/>
      <c r="BZ343" s="11"/>
      <c r="CA343" s="11"/>
      <c r="CB343" s="11"/>
      <c r="CC343" s="11"/>
      <c r="CD343" s="11"/>
      <c r="CE343" s="11"/>
      <c r="CF343" s="11"/>
      <c r="CG343" s="11"/>
      <c r="CH343" s="11"/>
      <c r="CI343" s="11"/>
      <c r="CJ343" s="11"/>
      <c r="CK343" s="11"/>
    </row>
    <row r="344" spans="1:89" s="560" customFormat="1" ht="12.75" customHeight="1" x14ac:dyDescent="0.25">
      <c r="A344" s="11">
        <v>31</v>
      </c>
      <c r="B344" s="10" t="str">
        <f>Translations!$B$90</f>
        <v>Production de clinker de ciment</v>
      </c>
      <c r="C344" s="10" t="str">
        <f>Translations!$B$335</f>
        <v>Clinker</v>
      </c>
      <c r="D344" s="10" t="str">
        <f>Translations!$B$338</f>
        <v>Clinker produit (Méthode B)</v>
      </c>
      <c r="E344" s="10" t="str">
        <f>Translations!$B$339</f>
        <v>Clinker produit [t]</v>
      </c>
      <c r="F344" s="58" t="str">
        <f>F320</f>
        <v>Émissions de procédé</v>
      </c>
      <c r="G344" s="36">
        <v>1</v>
      </c>
      <c r="H344" s="53" t="str">
        <f>Translations!$B$296</f>
        <v>± 5,0%</v>
      </c>
      <c r="I344" s="53" t="str">
        <f>Translations!$B$297</f>
        <v>± 2,5%</v>
      </c>
      <c r="J344" s="10"/>
      <c r="K344" s="10"/>
      <c r="L344" s="55"/>
      <c r="M344" s="55"/>
      <c r="N344" s="55"/>
      <c r="O344" s="55"/>
      <c r="P344" s="36">
        <f t="shared" si="8"/>
        <v>2</v>
      </c>
      <c r="Q344" s="54" t="str">
        <f t="shared" si="9"/>
        <v>Clinker: Clinker produit (Méthode B)</v>
      </c>
      <c r="R344" s="10"/>
      <c r="S344" s="10" t="str">
        <f t="shared" si="15"/>
        <v>ActivityData_Clinker: Clinker produit (Méthode B)</v>
      </c>
      <c r="T344" s="11"/>
      <c r="U344" s="11"/>
      <c r="V344" s="11"/>
      <c r="W344" s="11"/>
      <c r="X344" s="29"/>
      <c r="Y344" s="11"/>
      <c r="Z344" s="11" t="b">
        <f t="shared" si="11"/>
        <v>0</v>
      </c>
      <c r="AA344" s="11"/>
      <c r="AB344" s="11"/>
      <c r="AC344" s="11"/>
      <c r="AD344" s="11"/>
      <c r="AE344" s="11"/>
      <c r="AF344" s="11"/>
      <c r="AG344" s="11"/>
      <c r="AH344" s="11"/>
      <c r="AI344" s="11"/>
      <c r="AJ344" s="11"/>
      <c r="AK344" s="11"/>
      <c r="AL344" s="11"/>
      <c r="AM344" s="11"/>
      <c r="AN344" s="11"/>
      <c r="AO344" s="11"/>
      <c r="AP344" s="11"/>
      <c r="AQ344" s="11"/>
      <c r="AR344" s="11"/>
      <c r="AS344" s="11"/>
      <c r="AT344" s="11"/>
      <c r="AU344" s="11"/>
      <c r="AV344" s="11"/>
      <c r="AW344" s="11"/>
      <c r="AX344" s="11"/>
      <c r="AY344" s="11"/>
      <c r="AZ344" s="11"/>
      <c r="BA344" s="11"/>
      <c r="BB344" s="11"/>
      <c r="BC344" s="11"/>
      <c r="BD344" s="11"/>
      <c r="BE344" s="11"/>
      <c r="BF344" s="11"/>
      <c r="BG344" s="11"/>
      <c r="BH344" s="11"/>
      <c r="BI344" s="11"/>
      <c r="BJ344" s="11"/>
      <c r="BK344" s="11"/>
      <c r="BL344" s="11"/>
      <c r="BM344" s="11"/>
      <c r="BN344" s="11"/>
      <c r="BO344" s="11"/>
      <c r="BP344" s="11"/>
      <c r="BQ344" s="11"/>
      <c r="BR344" s="11"/>
      <c r="BS344" s="11"/>
      <c r="BT344" s="11"/>
      <c r="BU344" s="11"/>
      <c r="BV344" s="11"/>
      <c r="BW344" s="11"/>
      <c r="BX344" s="11"/>
      <c r="BY344" s="11"/>
      <c r="BZ344" s="11"/>
      <c r="CA344" s="11"/>
      <c r="CB344" s="11"/>
      <c r="CC344" s="11"/>
      <c r="CD344" s="11"/>
      <c r="CE344" s="11"/>
      <c r="CF344" s="11"/>
      <c r="CG344" s="11"/>
      <c r="CH344" s="11"/>
      <c r="CI344" s="11"/>
      <c r="CJ344" s="11"/>
      <c r="CK344" s="11"/>
    </row>
    <row r="345" spans="1:89" s="560" customFormat="1" ht="12.75" customHeight="1" x14ac:dyDescent="0.25">
      <c r="A345" s="11">
        <v>32</v>
      </c>
      <c r="B345" s="10" t="str">
        <f>Translations!$B$90</f>
        <v>Production de clinker de ciment</v>
      </c>
      <c r="C345" s="10" t="str">
        <f>Translations!$B$335</f>
        <v>Clinker</v>
      </c>
      <c r="D345" s="10" t="str">
        <f>Translations!$B$340</f>
        <v>Poussières des fours à ciment</v>
      </c>
      <c r="E345" s="10" t="str">
        <f>Translations!$B$341</f>
        <v>Poussières des fours à ciment ou de bypass [t]</v>
      </c>
      <c r="F345" s="58" t="str">
        <f>F320</f>
        <v>Émissions de procédé</v>
      </c>
      <c r="G345" s="36">
        <v>1</v>
      </c>
      <c r="H345" s="564" t="str">
        <f>Translations!$B$131</f>
        <v>(s.d. ; utiliser une estimation basée sur les meilleures pratiques)</v>
      </c>
      <c r="I345" s="53" t="str">
        <f>Translations!$B$295</f>
        <v>± 7,5%</v>
      </c>
      <c r="J345" s="10"/>
      <c r="K345" s="10"/>
      <c r="L345" s="55"/>
      <c r="M345" s="55"/>
      <c r="N345" s="55"/>
      <c r="O345" s="55"/>
      <c r="P345" s="36">
        <f t="shared" si="8"/>
        <v>2</v>
      </c>
      <c r="Q345" s="54" t="str">
        <f t="shared" si="9"/>
        <v>Clinker: Poussières des fours à ciment</v>
      </c>
      <c r="R345" s="10"/>
      <c r="S345" s="10" t="str">
        <f t="shared" si="15"/>
        <v>ActivityData_Clinker: Poussières des fours à ciment</v>
      </c>
      <c r="T345" s="11"/>
      <c r="U345" s="11"/>
      <c r="V345" s="11"/>
      <c r="W345" s="11"/>
      <c r="X345" s="29"/>
      <c r="Y345" s="11"/>
      <c r="Z345" s="11" t="b">
        <f t="shared" si="11"/>
        <v>0</v>
      </c>
      <c r="AA345" s="11"/>
      <c r="AB345" s="11"/>
      <c r="AC345" s="11"/>
      <c r="AD345" s="11"/>
      <c r="AE345" s="11"/>
      <c r="AF345" s="11"/>
      <c r="AG345" s="11"/>
      <c r="AH345" s="11"/>
      <c r="AI345" s="11"/>
      <c r="AJ345" s="11"/>
      <c r="AK345" s="11"/>
      <c r="AL345" s="11"/>
      <c r="AM345" s="11"/>
      <c r="AN345" s="11"/>
      <c r="AO345" s="11"/>
      <c r="AP345" s="11"/>
      <c r="AQ345" s="11"/>
      <c r="AR345" s="11"/>
      <c r="AS345" s="11"/>
      <c r="AT345" s="11"/>
      <c r="AU345" s="11"/>
      <c r="AV345" s="11"/>
      <c r="AW345" s="11"/>
      <c r="AX345" s="11"/>
      <c r="AY345" s="11"/>
      <c r="AZ345" s="11"/>
      <c r="BA345" s="11"/>
      <c r="BB345" s="11"/>
      <c r="BC345" s="11"/>
      <c r="BD345" s="11"/>
      <c r="BE345" s="11"/>
      <c r="BF345" s="11"/>
      <c r="BG345" s="11"/>
      <c r="BH345" s="11"/>
      <c r="BI345" s="11"/>
      <c r="BJ345" s="11"/>
      <c r="BK345" s="11"/>
      <c r="BL345" s="11"/>
      <c r="BM345" s="11"/>
      <c r="BN345" s="11"/>
      <c r="BO345" s="11"/>
      <c r="BP345" s="11"/>
      <c r="BQ345" s="11"/>
      <c r="BR345" s="11"/>
      <c r="BS345" s="11"/>
      <c r="BT345" s="11"/>
      <c r="BU345" s="11"/>
      <c r="BV345" s="11"/>
      <c r="BW345" s="11"/>
      <c r="BX345" s="11"/>
      <c r="BY345" s="11"/>
      <c r="BZ345" s="11"/>
      <c r="CA345" s="11"/>
      <c r="CB345" s="11"/>
      <c r="CC345" s="11"/>
      <c r="CD345" s="11"/>
      <c r="CE345" s="11"/>
      <c r="CF345" s="11"/>
      <c r="CG345" s="11"/>
      <c r="CH345" s="11"/>
      <c r="CI345" s="11"/>
      <c r="CJ345" s="11"/>
      <c r="CK345" s="11"/>
    </row>
    <row r="346" spans="1:89" s="560" customFormat="1" ht="12.75" customHeight="1" x14ac:dyDescent="0.25">
      <c r="A346" s="11">
        <v>33</v>
      </c>
      <c r="B346" s="10" t="str">
        <f>Translations!$B$90</f>
        <v>Production de clinker de ciment</v>
      </c>
      <c r="C346" s="10" t="str">
        <f>Translations!$B$335</f>
        <v>Clinker</v>
      </c>
      <c r="D346" s="10" t="str">
        <f>Translations!$B$342</f>
        <v>Carbone non issu de carbonates</v>
      </c>
      <c r="E346" s="10" t="str">
        <f>Translations!$B$343</f>
        <v>Chaque matière première [t]</v>
      </c>
      <c r="F346" s="58" t="str">
        <f>F320</f>
        <v>Émissions de procédé</v>
      </c>
      <c r="G346" s="36">
        <v>1</v>
      </c>
      <c r="H346" s="53" t="str">
        <f>Translations!$B$344</f>
        <v>± 15,0%</v>
      </c>
      <c r="I346" s="53" t="str">
        <f>Translations!$B$295</f>
        <v>± 7,5%</v>
      </c>
      <c r="J346" s="10"/>
      <c r="K346" s="10"/>
      <c r="L346" s="55"/>
      <c r="M346" s="55"/>
      <c r="N346" s="55"/>
      <c r="O346" s="55"/>
      <c r="P346" s="36">
        <f t="shared" si="8"/>
        <v>2</v>
      </c>
      <c r="Q346" s="54" t="str">
        <f t="shared" si="9"/>
        <v>Clinker: Carbone non issu de carbonates</v>
      </c>
      <c r="R346" s="10"/>
      <c r="S346" s="10" t="str">
        <f t="shared" si="15"/>
        <v>ActivityData_Clinker: Carbone non issu de carbonates</v>
      </c>
      <c r="T346" s="11"/>
      <c r="U346" s="11"/>
      <c r="V346" s="11"/>
      <c r="W346" s="11"/>
      <c r="X346" s="11"/>
      <c r="Y346" s="11"/>
      <c r="Z346" s="11" t="b">
        <f t="shared" si="11"/>
        <v>0</v>
      </c>
      <c r="AA346" s="11"/>
      <c r="AB346" s="11"/>
      <c r="AC346" s="11"/>
      <c r="AD346" s="11"/>
      <c r="AE346" s="11"/>
      <c r="AF346" s="11"/>
      <c r="AG346" s="11"/>
      <c r="AH346" s="11"/>
      <c r="AI346" s="11"/>
      <c r="AJ346" s="11"/>
      <c r="AK346" s="11"/>
      <c r="AL346" s="11"/>
      <c r="AM346" s="11"/>
      <c r="AN346" s="11"/>
      <c r="AO346" s="11"/>
      <c r="AP346" s="11"/>
      <c r="AQ346" s="11"/>
      <c r="AR346" s="11"/>
      <c r="AS346" s="11"/>
      <c r="AT346" s="11"/>
      <c r="AU346" s="11"/>
      <c r="AV346" s="11"/>
      <c r="AW346" s="11"/>
      <c r="AX346" s="11"/>
      <c r="AY346" s="11"/>
      <c r="AZ346" s="11"/>
      <c r="BA346" s="11"/>
      <c r="BB346" s="11"/>
      <c r="BC346" s="11"/>
      <c r="BD346" s="11"/>
      <c r="BE346" s="11"/>
      <c r="BF346" s="11"/>
      <c r="BG346" s="11"/>
      <c r="BH346" s="11"/>
      <c r="BI346" s="11"/>
      <c r="BJ346" s="11"/>
      <c r="BK346" s="11"/>
      <c r="BL346" s="11"/>
      <c r="BM346" s="11"/>
      <c r="BN346" s="11"/>
      <c r="BO346" s="11"/>
      <c r="BP346" s="11"/>
      <c r="BQ346" s="11"/>
      <c r="BR346" s="11"/>
      <c r="BS346" s="11"/>
      <c r="BT346" s="11"/>
      <c r="BU346" s="11"/>
      <c r="BV346" s="11"/>
      <c r="BW346" s="11"/>
      <c r="BX346" s="11"/>
      <c r="BY346" s="11"/>
      <c r="BZ346" s="11"/>
      <c r="CA346" s="11"/>
      <c r="CB346" s="11"/>
      <c r="CC346" s="11"/>
      <c r="CD346" s="11"/>
      <c r="CE346" s="11"/>
      <c r="CF346" s="11"/>
      <c r="CG346" s="11"/>
      <c r="CH346" s="11"/>
      <c r="CI346" s="11"/>
      <c r="CJ346" s="11"/>
      <c r="CK346" s="11"/>
    </row>
    <row r="347" spans="1:89" s="560" customFormat="1" ht="12.75" customHeight="1" x14ac:dyDescent="0.25">
      <c r="A347" s="11">
        <v>34</v>
      </c>
      <c r="B347" s="10" t="str">
        <f>Translations!$B$196</f>
        <v>Production de chaux, ou calcination de dolomite/magnésite</v>
      </c>
      <c r="C347" s="10" t="str">
        <f>Translations!$B$346</f>
        <v>Chaux / dolomite / magnésite</v>
      </c>
      <c r="D347" s="563" t="str">
        <f>Translations!$B$686</f>
        <v>Procédé (méthode A) : carbonate uniquement</v>
      </c>
      <c r="E347" s="563" t="str">
        <f>Translations!$B$687</f>
        <v>Entrée du processus [t]</v>
      </c>
      <c r="F347" s="58" t="str">
        <f>F320</f>
        <v>Émissions de procédé</v>
      </c>
      <c r="G347" s="36">
        <v>1</v>
      </c>
      <c r="H347" s="53" t="str">
        <f>Translations!$B$295</f>
        <v>± 7,5%</v>
      </c>
      <c r="I347" s="53" t="str">
        <f>Translations!$B$296</f>
        <v>± 5,0%</v>
      </c>
      <c r="J347" s="10"/>
      <c r="K347" s="10"/>
      <c r="L347" s="53" t="str">
        <f>Translations!$B$297</f>
        <v>± 2,5%</v>
      </c>
      <c r="M347" s="53"/>
      <c r="N347" s="53"/>
      <c r="O347" s="55"/>
      <c r="P347" s="36">
        <f t="shared" si="8"/>
        <v>3</v>
      </c>
      <c r="Q347" s="54" t="str">
        <f t="shared" si="9"/>
        <v>Chaux / dolomite / magnésite: Procédé (méthode A) : carbonate uniquement</v>
      </c>
      <c r="R347" s="10"/>
      <c r="S347" s="10" t="str">
        <f t="shared" si="15"/>
        <v>ActivityData_Chaux / dolomite / magnésite: Procédé (méthode A) : carbonate uniquement</v>
      </c>
      <c r="T347" s="11"/>
      <c r="U347" s="11"/>
      <c r="V347" s="11"/>
      <c r="W347" s="11"/>
      <c r="X347" s="11"/>
      <c r="Y347" s="11"/>
      <c r="Z347" s="11" t="b">
        <f t="shared" si="11"/>
        <v>0</v>
      </c>
      <c r="AA347" s="11"/>
      <c r="AB347" s="11"/>
      <c r="AC347" s="11"/>
      <c r="AD347" s="11"/>
      <c r="AE347" s="11"/>
      <c r="AF347" s="11"/>
      <c r="AG347" s="11"/>
      <c r="AH347" s="11"/>
      <c r="AI347" s="11"/>
      <c r="AJ347" s="11"/>
      <c r="AK347" s="11"/>
      <c r="AL347" s="11"/>
      <c r="AM347" s="11"/>
      <c r="AN347" s="11"/>
      <c r="AO347" s="11"/>
      <c r="AP347" s="11"/>
      <c r="AQ347" s="11"/>
      <c r="AR347" s="11"/>
      <c r="AS347" s="11"/>
      <c r="AT347" s="11"/>
      <c r="AU347" s="11"/>
      <c r="AV347" s="11"/>
      <c r="AW347" s="11"/>
      <c r="AX347" s="11"/>
      <c r="AY347" s="11"/>
      <c r="AZ347" s="11"/>
      <c r="BA347" s="11"/>
      <c r="BB347" s="11"/>
      <c r="BC347" s="11"/>
      <c r="BD347" s="11"/>
      <c r="BE347" s="11"/>
      <c r="BF347" s="11"/>
      <c r="BG347" s="11"/>
      <c r="BH347" s="11"/>
      <c r="BI347" s="11"/>
      <c r="BJ347" s="11"/>
      <c r="BK347" s="11"/>
      <c r="BL347" s="11"/>
      <c r="BM347" s="11"/>
      <c r="BN347" s="11"/>
      <c r="BO347" s="11"/>
      <c r="BP347" s="11"/>
      <c r="BQ347" s="11"/>
      <c r="BR347" s="11"/>
      <c r="BS347" s="11"/>
      <c r="BT347" s="11"/>
      <c r="BU347" s="11"/>
      <c r="BV347" s="11"/>
      <c r="BW347" s="11"/>
      <c r="BX347" s="11"/>
      <c r="BY347" s="11"/>
      <c r="BZ347" s="11"/>
      <c r="CA347" s="11"/>
      <c r="CB347" s="11"/>
      <c r="CC347" s="11"/>
      <c r="CD347" s="11"/>
      <c r="CE347" s="11"/>
      <c r="CF347" s="11"/>
      <c r="CG347" s="11"/>
      <c r="CH347" s="11"/>
      <c r="CI347" s="11"/>
      <c r="CJ347" s="11"/>
      <c r="CK347" s="11"/>
    </row>
    <row r="348" spans="1:89" s="560" customFormat="1" ht="12.75" customHeight="1" x14ac:dyDescent="0.25">
      <c r="A348" s="11">
        <v>35</v>
      </c>
      <c r="B348" s="563" t="str">
        <f>Translations!$B$196</f>
        <v>Production de chaux, ou calcination de dolomite/magnésite</v>
      </c>
      <c r="C348" s="563" t="str">
        <f>Translations!$B$346</f>
        <v>Chaux / dolomite / magnésite</v>
      </c>
      <c r="D348" s="563" t="str">
        <f>Translations!$B$688</f>
        <v>Procédé (méthode A) : mixte (carbonate + non-carbonate)</v>
      </c>
      <c r="E348" s="563" t="str">
        <f>Translations!$B$687</f>
        <v>Entrée du processus [t]</v>
      </c>
      <c r="F348" s="58" t="str">
        <f>F320</f>
        <v>Émissions de procédé</v>
      </c>
      <c r="G348" s="36">
        <v>1</v>
      </c>
      <c r="H348" s="53" t="str">
        <f>Translations!$B$295</f>
        <v>± 7,5%</v>
      </c>
      <c r="I348" s="53" t="str">
        <f>Translations!$B$296</f>
        <v>± 5,0%</v>
      </c>
      <c r="J348" s="10"/>
      <c r="K348" s="10"/>
      <c r="L348" s="53" t="str">
        <f>Translations!$B$297</f>
        <v>± 2,5%</v>
      </c>
      <c r="M348" s="53"/>
      <c r="N348" s="53"/>
      <c r="O348" s="55"/>
      <c r="P348" s="36">
        <f t="shared" si="8"/>
        <v>3</v>
      </c>
      <c r="Q348" s="54" t="str">
        <f t="shared" si="9"/>
        <v>Chaux / dolomite / magnésite: Procédé (méthode A) : mixte (carbonate + non-carbonate)</v>
      </c>
      <c r="R348" s="10"/>
      <c r="S348" s="10" t="str">
        <f t="shared" si="15"/>
        <v>ActivityData_Chaux / dolomite / magnésite: Procédé (méthode A) : mixte (carbonate + non-carbonate)</v>
      </c>
      <c r="T348" s="11"/>
      <c r="U348" s="11"/>
      <c r="V348" s="11"/>
      <c r="W348" s="11"/>
      <c r="X348" s="11"/>
      <c r="Y348" s="11"/>
      <c r="Z348" s="11" t="b">
        <f t="shared" si="11"/>
        <v>0</v>
      </c>
      <c r="AA348" s="11"/>
      <c r="AB348" s="11"/>
      <c r="AC348" s="11"/>
      <c r="AD348" s="11"/>
      <c r="AE348" s="11"/>
      <c r="AF348" s="11"/>
      <c r="AG348" s="11"/>
      <c r="AH348" s="11"/>
      <c r="AI348" s="11"/>
      <c r="AJ348" s="11"/>
      <c r="AK348" s="11"/>
      <c r="AL348" s="11"/>
      <c r="AM348" s="11"/>
      <c r="AN348" s="11"/>
      <c r="AO348" s="11"/>
      <c r="AP348" s="11"/>
      <c r="AQ348" s="11"/>
      <c r="AR348" s="11"/>
      <c r="AS348" s="11"/>
      <c r="AT348" s="11"/>
      <c r="AU348" s="11"/>
      <c r="AV348" s="11"/>
      <c r="AW348" s="11"/>
      <c r="AX348" s="11"/>
      <c r="AY348" s="11"/>
      <c r="AZ348" s="11"/>
      <c r="BA348" s="11"/>
      <c r="BB348" s="11"/>
      <c r="BC348" s="11"/>
      <c r="BD348" s="11"/>
      <c r="BE348" s="11"/>
      <c r="BF348" s="11"/>
      <c r="BG348" s="11"/>
      <c r="BH348" s="11"/>
      <c r="BI348" s="11"/>
      <c r="BJ348" s="11"/>
      <c r="BK348" s="11"/>
      <c r="BL348" s="11"/>
      <c r="BM348" s="11"/>
      <c r="BN348" s="11"/>
      <c r="BO348" s="11"/>
      <c r="BP348" s="11"/>
      <c r="BQ348" s="11"/>
      <c r="BR348" s="11"/>
      <c r="BS348" s="11"/>
      <c r="BT348" s="11"/>
      <c r="BU348" s="11"/>
      <c r="BV348" s="11"/>
      <c r="BW348" s="11"/>
      <c r="BX348" s="11"/>
      <c r="BY348" s="11"/>
      <c r="BZ348" s="11"/>
      <c r="CA348" s="11"/>
      <c r="CB348" s="11"/>
      <c r="CC348" s="11"/>
      <c r="CD348" s="11"/>
      <c r="CE348" s="11"/>
      <c r="CF348" s="11"/>
      <c r="CG348" s="11"/>
      <c r="CH348" s="11"/>
      <c r="CI348" s="11"/>
      <c r="CJ348" s="11"/>
      <c r="CK348" s="11"/>
    </row>
    <row r="349" spans="1:89" s="560" customFormat="1" ht="12.75" customHeight="1" x14ac:dyDescent="0.25">
      <c r="A349" s="11">
        <v>36</v>
      </c>
      <c r="B349" s="563" t="str">
        <f>Translations!$B$196</f>
        <v>Production de chaux, ou calcination de dolomite/magnésite</v>
      </c>
      <c r="C349" s="563" t="str">
        <f>Translations!$B$346</f>
        <v>Chaux / dolomite / magnésite</v>
      </c>
      <c r="D349" s="563" t="str">
        <f>Translations!$B$689</f>
        <v>Procédé (méthode A) : sans carbonate</v>
      </c>
      <c r="E349" s="563" t="str">
        <f>Translations!$B$687</f>
        <v>Entrée du processus [t]</v>
      </c>
      <c r="F349" s="58" t="str">
        <f>F320</f>
        <v>Émissions de procédé</v>
      </c>
      <c r="G349" s="36">
        <v>1</v>
      </c>
      <c r="H349" s="53" t="str">
        <f>Translations!$B$295</f>
        <v>± 7,5%</v>
      </c>
      <c r="I349" s="53" t="str">
        <f>Translations!$B$296</f>
        <v>± 5,0%</v>
      </c>
      <c r="J349" s="10"/>
      <c r="K349" s="10"/>
      <c r="L349" s="53" t="str">
        <f>Translations!$B$297</f>
        <v>± 2,5%</v>
      </c>
      <c r="M349" s="53"/>
      <c r="N349" s="53"/>
      <c r="O349" s="55"/>
      <c r="P349" s="36">
        <f t="shared" si="8"/>
        <v>3</v>
      </c>
      <c r="Q349" s="54" t="str">
        <f t="shared" si="9"/>
        <v>Chaux / dolomite / magnésite: Procédé (méthode A) : sans carbonate</v>
      </c>
      <c r="R349" s="10"/>
      <c r="S349" s="10" t="str">
        <f t="shared" si="15"/>
        <v>ActivityData_Chaux / dolomite / magnésite: Procédé (méthode A) : sans carbonate</v>
      </c>
      <c r="T349" s="11"/>
      <c r="U349" s="11"/>
      <c r="V349" s="11"/>
      <c r="W349" s="11"/>
      <c r="X349" s="11"/>
      <c r="Y349" s="11"/>
      <c r="Z349" s="11" t="b">
        <f t="shared" si="11"/>
        <v>0</v>
      </c>
      <c r="AA349" s="11"/>
      <c r="AB349" s="11"/>
      <c r="AC349" s="11"/>
      <c r="AD349" s="11"/>
      <c r="AE349" s="11"/>
      <c r="AF349" s="11"/>
      <c r="AG349" s="11"/>
      <c r="AH349" s="11"/>
      <c r="AI349" s="11"/>
      <c r="AJ349" s="11"/>
      <c r="AK349" s="11"/>
      <c r="AL349" s="11"/>
      <c r="AM349" s="11"/>
      <c r="AN349" s="11"/>
      <c r="AO349" s="11"/>
      <c r="AP349" s="11"/>
      <c r="AQ349" s="11"/>
      <c r="AR349" s="11"/>
      <c r="AS349" s="11"/>
      <c r="AT349" s="11"/>
      <c r="AU349" s="11"/>
      <c r="AV349" s="11"/>
      <c r="AW349" s="11"/>
      <c r="AX349" s="11"/>
      <c r="AY349" s="11"/>
      <c r="AZ349" s="11"/>
      <c r="BA349" s="11"/>
      <c r="BB349" s="11"/>
      <c r="BC349" s="11"/>
      <c r="BD349" s="11"/>
      <c r="BE349" s="11"/>
      <c r="BF349" s="11"/>
      <c r="BG349" s="11"/>
      <c r="BH349" s="11"/>
      <c r="BI349" s="11"/>
      <c r="BJ349" s="11"/>
      <c r="BK349" s="11"/>
      <c r="BL349" s="11"/>
      <c r="BM349" s="11"/>
      <c r="BN349" s="11"/>
      <c r="BO349" s="11"/>
      <c r="BP349" s="11"/>
      <c r="BQ349" s="11"/>
      <c r="BR349" s="11"/>
      <c r="BS349" s="11"/>
      <c r="BT349" s="11"/>
      <c r="BU349" s="11"/>
      <c r="BV349" s="11"/>
      <c r="BW349" s="11"/>
      <c r="BX349" s="11"/>
      <c r="BY349" s="11"/>
      <c r="BZ349" s="11"/>
      <c r="CA349" s="11"/>
      <c r="CB349" s="11"/>
      <c r="CC349" s="11"/>
      <c r="CD349" s="11"/>
      <c r="CE349" s="11"/>
      <c r="CF349" s="11"/>
      <c r="CG349" s="11"/>
      <c r="CH349" s="11"/>
      <c r="CI349" s="11"/>
      <c r="CJ349" s="11"/>
      <c r="CK349" s="11"/>
    </row>
    <row r="350" spans="1:89" s="560" customFormat="1" ht="12.75" customHeight="1" x14ac:dyDescent="0.25">
      <c r="A350" s="11">
        <v>37</v>
      </c>
      <c r="B350" s="10" t="str">
        <f>Translations!$B$196</f>
        <v>Production de chaux, ou calcination de dolomite/magnésite</v>
      </c>
      <c r="C350" s="10" t="str">
        <f>Translations!$B$346</f>
        <v>Chaux / dolomite / magnésite</v>
      </c>
      <c r="D350" s="563" t="str">
        <f>Translations!$B$690</f>
        <v>Procédé (méthode B) : production d'oxyde</v>
      </c>
      <c r="E350" s="563" t="str">
        <f>Translations!$B$327</f>
        <v>Production d'oxyde [t]</v>
      </c>
      <c r="F350" s="58" t="str">
        <f>F320</f>
        <v>Émissions de procédé</v>
      </c>
      <c r="G350" s="36">
        <v>1</v>
      </c>
      <c r="H350" s="53" t="str">
        <f>Translations!$B$296</f>
        <v>± 5,0%</v>
      </c>
      <c r="I350" s="53" t="str">
        <f>Translations!$B$297</f>
        <v>± 2,5%</v>
      </c>
      <c r="J350" s="10"/>
      <c r="K350" s="10"/>
      <c r="L350" s="55"/>
      <c r="M350" s="55"/>
      <c r="N350" s="55"/>
      <c r="O350" s="55"/>
      <c r="P350" s="36">
        <f t="shared" si="8"/>
        <v>2</v>
      </c>
      <c r="Q350" s="54" t="str">
        <f t="shared" si="9"/>
        <v>Chaux / dolomite / magnésite: Procédé (méthode B) : production d'oxyde</v>
      </c>
      <c r="R350" s="10"/>
      <c r="S350" s="10" t="str">
        <f t="shared" si="15"/>
        <v>ActivityData_Chaux / dolomite / magnésite: Procédé (méthode B) : production d'oxyde</v>
      </c>
      <c r="T350" s="11"/>
      <c r="U350" s="11"/>
      <c r="V350" s="11"/>
      <c r="W350" s="11"/>
      <c r="X350" s="11"/>
      <c r="Y350" s="11"/>
      <c r="Z350" s="11" t="b">
        <f t="shared" si="11"/>
        <v>0</v>
      </c>
      <c r="AA350" s="11"/>
      <c r="AB350" s="11"/>
      <c r="AC350" s="11"/>
      <c r="AD350" s="11"/>
      <c r="AE350" s="11"/>
      <c r="AF350" s="11"/>
      <c r="AG350" s="11"/>
      <c r="AH350" s="11"/>
      <c r="AI350" s="11"/>
      <c r="AJ350" s="11"/>
      <c r="AK350" s="11"/>
      <c r="AL350" s="11"/>
      <c r="AM350" s="11"/>
      <c r="AN350" s="11"/>
      <c r="AO350" s="11"/>
      <c r="AP350" s="11"/>
      <c r="AQ350" s="11"/>
      <c r="AR350" s="11"/>
      <c r="AS350" s="11"/>
      <c r="AT350" s="11"/>
      <c r="AU350" s="11"/>
      <c r="AV350" s="11"/>
      <c r="AW350" s="11"/>
      <c r="AX350" s="11"/>
      <c r="AY350" s="11"/>
      <c r="AZ350" s="11"/>
      <c r="BA350" s="11"/>
      <c r="BB350" s="11"/>
      <c r="BC350" s="11"/>
      <c r="BD350" s="11"/>
      <c r="BE350" s="11"/>
      <c r="BF350" s="11"/>
      <c r="BG350" s="11"/>
      <c r="BH350" s="11"/>
      <c r="BI350" s="11"/>
      <c r="BJ350" s="11"/>
      <c r="BK350" s="11"/>
      <c r="BL350" s="11"/>
      <c r="BM350" s="11"/>
      <c r="BN350" s="11"/>
      <c r="BO350" s="11"/>
      <c r="BP350" s="11"/>
      <c r="BQ350" s="11"/>
      <c r="BR350" s="11"/>
      <c r="BS350" s="11"/>
      <c r="BT350" s="11"/>
      <c r="BU350" s="11"/>
      <c r="BV350" s="11"/>
      <c r="BW350" s="11"/>
      <c r="BX350" s="11"/>
      <c r="BY350" s="11"/>
      <c r="BZ350" s="11"/>
      <c r="CA350" s="11"/>
      <c r="CB350" s="11"/>
      <c r="CC350" s="11"/>
      <c r="CD350" s="11"/>
      <c r="CE350" s="11"/>
      <c r="CF350" s="11"/>
      <c r="CG350" s="11"/>
      <c r="CH350" s="11"/>
      <c r="CI350" s="11"/>
      <c r="CJ350" s="11"/>
      <c r="CK350" s="11"/>
    </row>
    <row r="351" spans="1:89" s="560" customFormat="1" ht="12.75" customHeight="1" x14ac:dyDescent="0.25">
      <c r="A351" s="11">
        <v>38</v>
      </c>
      <c r="B351" s="10" t="str">
        <f>Translations!$B$196</f>
        <v>Production de chaux, ou calcination de dolomite/magnésite</v>
      </c>
      <c r="C351" s="10" t="str">
        <f>Translations!$B$346</f>
        <v>Chaux / dolomite / magnésite</v>
      </c>
      <c r="D351" s="10" t="str">
        <f>Translations!$B$350</f>
        <v>Poussière de four (Méthode B)</v>
      </c>
      <c r="E351" s="10" t="str">
        <f>Translations!$B$351</f>
        <v>Poussière de four [t]</v>
      </c>
      <c r="F351" s="58" t="str">
        <f>F320</f>
        <v>Émissions de procédé</v>
      </c>
      <c r="G351" s="36">
        <v>1</v>
      </c>
      <c r="H351" s="564" t="str">
        <f>Translations!$B$131</f>
        <v>(s.d. ; utiliser une estimation basée sur les meilleures pratiques)</v>
      </c>
      <c r="I351" s="53" t="str">
        <f>Translations!$B$295</f>
        <v>± 7,5%</v>
      </c>
      <c r="J351" s="10"/>
      <c r="K351" s="10"/>
      <c r="L351" s="55"/>
      <c r="M351" s="55"/>
      <c r="N351" s="55"/>
      <c r="O351" s="55"/>
      <c r="P351" s="36">
        <f t="shared" si="8"/>
        <v>2</v>
      </c>
      <c r="Q351" s="54" t="str">
        <f t="shared" si="9"/>
        <v>Chaux / dolomite / magnésite: Poussière de four (Méthode B)</v>
      </c>
      <c r="R351" s="10"/>
      <c r="S351" s="10" t="str">
        <f t="shared" si="15"/>
        <v>ActivityData_Chaux / dolomite / magnésite: Poussière de four (Méthode B)</v>
      </c>
      <c r="T351" s="11"/>
      <c r="U351" s="11"/>
      <c r="V351" s="11"/>
      <c r="W351" s="11"/>
      <c r="X351" s="11"/>
      <c r="Y351" s="11"/>
      <c r="Z351" s="11" t="b">
        <f t="shared" si="11"/>
        <v>0</v>
      </c>
      <c r="AA351" s="11"/>
      <c r="AB351" s="11"/>
      <c r="AC351" s="11"/>
      <c r="AD351" s="11"/>
      <c r="AE351" s="11"/>
      <c r="AF351" s="11"/>
      <c r="AG351" s="11"/>
      <c r="AH351" s="11"/>
      <c r="AI351" s="11"/>
      <c r="AJ351" s="11"/>
      <c r="AK351" s="11"/>
      <c r="AL351" s="11"/>
      <c r="AM351" s="11"/>
      <c r="AN351" s="11"/>
      <c r="AO351" s="11"/>
      <c r="AP351" s="11"/>
      <c r="AQ351" s="11"/>
      <c r="AR351" s="11"/>
      <c r="AS351" s="11"/>
      <c r="AT351" s="11"/>
      <c r="AU351" s="11"/>
      <c r="AV351" s="11"/>
      <c r="AW351" s="11"/>
      <c r="AX351" s="11"/>
      <c r="AY351" s="11"/>
      <c r="AZ351" s="11"/>
      <c r="BA351" s="11"/>
      <c r="BB351" s="11"/>
      <c r="BC351" s="11"/>
      <c r="BD351" s="11"/>
      <c r="BE351" s="11"/>
      <c r="BF351" s="11"/>
      <c r="BG351" s="11"/>
      <c r="BH351" s="11"/>
      <c r="BI351" s="11"/>
      <c r="BJ351" s="11"/>
      <c r="BK351" s="11"/>
      <c r="BL351" s="11"/>
      <c r="BM351" s="11"/>
      <c r="BN351" s="11"/>
      <c r="BO351" s="11"/>
      <c r="BP351" s="11"/>
      <c r="BQ351" s="11"/>
      <c r="BR351" s="11"/>
      <c r="BS351" s="11"/>
      <c r="BT351" s="11"/>
      <c r="BU351" s="11"/>
      <c r="BV351" s="11"/>
      <c r="BW351" s="11"/>
      <c r="BX351" s="11"/>
      <c r="BY351" s="11"/>
      <c r="BZ351" s="11"/>
      <c r="CA351" s="11"/>
      <c r="CB351" s="11"/>
      <c r="CC351" s="11"/>
      <c r="CD351" s="11"/>
      <c r="CE351" s="11"/>
      <c r="CF351" s="11"/>
      <c r="CG351" s="11"/>
      <c r="CH351" s="11"/>
      <c r="CI351" s="11"/>
      <c r="CJ351" s="11"/>
      <c r="CK351" s="11"/>
    </row>
    <row r="352" spans="1:89" s="560" customFormat="1" ht="12.75" customHeight="1" x14ac:dyDescent="0.25">
      <c r="A352" s="11">
        <v>39</v>
      </c>
      <c r="B352" s="10" t="str">
        <f>Translations!$B$197</f>
        <v>Fabrication du verre</v>
      </c>
      <c r="C352" s="10" t="str">
        <f>Translations!$B$353</f>
        <v>Laine de verre et minérale</v>
      </c>
      <c r="D352" s="563" t="str">
        <f>Translations!$B$686</f>
        <v>Procédé (méthode A) : carbonate uniquement</v>
      </c>
      <c r="E352" s="563" t="str">
        <f>Translations!$B$687</f>
        <v>Entrée du processus [t]</v>
      </c>
      <c r="F352" s="58" t="str">
        <f>F320</f>
        <v>Émissions de procédé</v>
      </c>
      <c r="G352" s="36">
        <v>1</v>
      </c>
      <c r="H352" s="53" t="str">
        <f>Translations!$B$297</f>
        <v>± 2,5%</v>
      </c>
      <c r="I352" s="53" t="str">
        <f>Translations!$B$298</f>
        <v>± 1,5%</v>
      </c>
      <c r="J352" s="10"/>
      <c r="K352" s="10"/>
      <c r="L352" s="53"/>
      <c r="M352" s="53"/>
      <c r="N352" s="53"/>
      <c r="O352" s="53"/>
      <c r="P352" s="36">
        <f t="shared" si="8"/>
        <v>2</v>
      </c>
      <c r="Q352" s="54" t="str">
        <f t="shared" si="9"/>
        <v>Laine de verre et minérale: Procédé (méthode A) : carbonate uniquement</v>
      </c>
      <c r="R352" s="10"/>
      <c r="S352" s="10" t="str">
        <f t="shared" si="15"/>
        <v>ActivityData_Laine de verre et minérale: Procédé (méthode A) : carbonate uniquement</v>
      </c>
      <c r="T352" s="11"/>
      <c r="U352" s="11"/>
      <c r="V352" s="11"/>
      <c r="W352" s="11"/>
      <c r="X352" s="11"/>
      <c r="Y352" s="11"/>
      <c r="Z352" s="11" t="b">
        <f t="shared" si="11"/>
        <v>0</v>
      </c>
      <c r="AA352" s="11"/>
      <c r="AB352" s="11"/>
      <c r="AC352" s="11"/>
      <c r="AD352" s="11"/>
      <c r="AE352" s="11"/>
      <c r="AF352" s="11"/>
      <c r="AG352" s="11"/>
      <c r="AH352" s="11"/>
      <c r="AI352" s="11"/>
      <c r="AJ352" s="11"/>
      <c r="AK352" s="11"/>
      <c r="AL352" s="11"/>
      <c r="AM352" s="11"/>
      <c r="AN352" s="11"/>
      <c r="AO352" s="11"/>
      <c r="AP352" s="11"/>
      <c r="AQ352" s="11"/>
      <c r="AR352" s="11"/>
      <c r="AS352" s="11"/>
      <c r="AT352" s="11"/>
      <c r="AU352" s="11"/>
      <c r="AV352" s="11"/>
      <c r="AW352" s="11"/>
      <c r="AX352" s="11"/>
      <c r="AY352" s="11"/>
      <c r="AZ352" s="11"/>
      <c r="BA352" s="11"/>
      <c r="BB352" s="11"/>
      <c r="BC352" s="11"/>
      <c r="BD352" s="11"/>
      <c r="BE352" s="11"/>
      <c r="BF352" s="11"/>
      <c r="BG352" s="11"/>
      <c r="BH352" s="11"/>
      <c r="BI352" s="11"/>
      <c r="BJ352" s="11"/>
      <c r="BK352" s="11"/>
      <c r="BL352" s="11"/>
      <c r="BM352" s="11"/>
      <c r="BN352" s="11"/>
      <c r="BO352" s="11"/>
      <c r="BP352" s="11"/>
      <c r="BQ352" s="11"/>
      <c r="BR352" s="11"/>
      <c r="BS352" s="11"/>
      <c r="BT352" s="11"/>
      <c r="BU352" s="11"/>
      <c r="BV352" s="11"/>
      <c r="BW352" s="11"/>
      <c r="BX352" s="11"/>
      <c r="BY352" s="11"/>
      <c r="BZ352" s="11"/>
      <c r="CA352" s="11"/>
      <c r="CB352" s="11"/>
      <c r="CC352" s="11"/>
      <c r="CD352" s="11"/>
      <c r="CE352" s="11"/>
      <c r="CF352" s="11"/>
      <c r="CG352" s="11"/>
      <c r="CH352" s="11"/>
      <c r="CI352" s="11"/>
      <c r="CJ352" s="11"/>
      <c r="CK352" s="11"/>
    </row>
    <row r="353" spans="1:89" s="560" customFormat="1" ht="12.75" customHeight="1" x14ac:dyDescent="0.25">
      <c r="A353" s="11">
        <v>40</v>
      </c>
      <c r="B353" s="563" t="str">
        <f>Translations!$B$197</f>
        <v>Fabrication du verre</v>
      </c>
      <c r="C353" s="563" t="str">
        <f>Translations!$B$353</f>
        <v>Laine de verre et minérale</v>
      </c>
      <c r="D353" s="563" t="str">
        <f>Translations!$B$688</f>
        <v>Procédé (méthode A) : mixte (carbonate + non-carbonate)</v>
      </c>
      <c r="E353" s="563" t="str">
        <f>Translations!$B$687</f>
        <v>Entrée du processus [t]</v>
      </c>
      <c r="F353" s="58" t="str">
        <f>F320</f>
        <v>Émissions de procédé</v>
      </c>
      <c r="G353" s="36">
        <v>1</v>
      </c>
      <c r="H353" s="53" t="str">
        <f>Translations!$B$297</f>
        <v>± 2,5%</v>
      </c>
      <c r="I353" s="53" t="str">
        <f>Translations!$B$298</f>
        <v>± 1,5%</v>
      </c>
      <c r="J353" s="10"/>
      <c r="K353" s="10"/>
      <c r="L353" s="53"/>
      <c r="M353" s="53"/>
      <c r="N353" s="53"/>
      <c r="O353" s="53"/>
      <c r="P353" s="36">
        <f t="shared" si="8"/>
        <v>2</v>
      </c>
      <c r="Q353" s="54" t="str">
        <f t="shared" si="9"/>
        <v>Laine de verre et minérale: Procédé (méthode A) : mixte (carbonate + non-carbonate)</v>
      </c>
      <c r="R353" s="10"/>
      <c r="S353" s="10" t="str">
        <f t="shared" si="15"/>
        <v>ActivityData_Laine de verre et minérale: Procédé (méthode A) : mixte (carbonate + non-carbonate)</v>
      </c>
      <c r="T353" s="11"/>
      <c r="U353" s="11"/>
      <c r="V353" s="11"/>
      <c r="W353" s="11"/>
      <c r="X353" s="11"/>
      <c r="Y353" s="11"/>
      <c r="Z353" s="11" t="b">
        <f t="shared" si="11"/>
        <v>0</v>
      </c>
      <c r="AA353" s="11"/>
      <c r="AB353" s="11"/>
      <c r="AC353" s="11"/>
      <c r="AD353" s="11"/>
      <c r="AE353" s="11"/>
      <c r="AF353" s="11"/>
      <c r="AG353" s="11"/>
      <c r="AH353" s="11"/>
      <c r="AI353" s="11"/>
      <c r="AJ353" s="11"/>
      <c r="AK353" s="11"/>
      <c r="AL353" s="11"/>
      <c r="AM353" s="11"/>
      <c r="AN353" s="11"/>
      <c r="AO353" s="11"/>
      <c r="AP353" s="11"/>
      <c r="AQ353" s="11"/>
      <c r="AR353" s="11"/>
      <c r="AS353" s="11"/>
      <c r="AT353" s="11"/>
      <c r="AU353" s="11"/>
      <c r="AV353" s="11"/>
      <c r="AW353" s="11"/>
      <c r="AX353" s="11"/>
      <c r="AY353" s="11"/>
      <c r="AZ353" s="11"/>
      <c r="BA353" s="11"/>
      <c r="BB353" s="11"/>
      <c r="BC353" s="11"/>
      <c r="BD353" s="11"/>
      <c r="BE353" s="11"/>
      <c r="BF353" s="11"/>
      <c r="BG353" s="11"/>
      <c r="BH353" s="11"/>
      <c r="BI353" s="11"/>
      <c r="BJ353" s="11"/>
      <c r="BK353" s="11"/>
      <c r="BL353" s="11"/>
      <c r="BM353" s="11"/>
      <c r="BN353" s="11"/>
      <c r="BO353" s="11"/>
      <c r="BP353" s="11"/>
      <c r="BQ353" s="11"/>
      <c r="BR353" s="11"/>
      <c r="BS353" s="11"/>
      <c r="BT353" s="11"/>
      <c r="BU353" s="11"/>
      <c r="BV353" s="11"/>
      <c r="BW353" s="11"/>
      <c r="BX353" s="11"/>
      <c r="BY353" s="11"/>
      <c r="BZ353" s="11"/>
      <c r="CA353" s="11"/>
      <c r="CB353" s="11"/>
      <c r="CC353" s="11"/>
      <c r="CD353" s="11"/>
      <c r="CE353" s="11"/>
      <c r="CF353" s="11"/>
      <c r="CG353" s="11"/>
      <c r="CH353" s="11"/>
      <c r="CI353" s="11"/>
      <c r="CJ353" s="11"/>
      <c r="CK353" s="11"/>
    </row>
    <row r="354" spans="1:89" s="560" customFormat="1" ht="12.75" customHeight="1" x14ac:dyDescent="0.25">
      <c r="A354" s="11">
        <v>41</v>
      </c>
      <c r="B354" s="563" t="str">
        <f>Translations!$B$197</f>
        <v>Fabrication du verre</v>
      </c>
      <c r="C354" s="563" t="str">
        <f>Translations!$B$353</f>
        <v>Laine de verre et minérale</v>
      </c>
      <c r="D354" s="563" t="str">
        <f>Translations!$B$689</f>
        <v>Procédé (méthode A) : sans carbonate</v>
      </c>
      <c r="E354" s="563" t="str">
        <f>Translations!$B$687</f>
        <v>Entrée du processus [t]</v>
      </c>
      <c r="F354" s="58" t="str">
        <f>F320</f>
        <v>Émissions de procédé</v>
      </c>
      <c r="G354" s="36">
        <v>1</v>
      </c>
      <c r="H354" s="53" t="str">
        <f>Translations!$B$297</f>
        <v>± 2,5%</v>
      </c>
      <c r="I354" s="53" t="str">
        <f>Translations!$B$298</f>
        <v>± 1,5%</v>
      </c>
      <c r="J354" s="10"/>
      <c r="K354" s="10"/>
      <c r="L354" s="53"/>
      <c r="M354" s="53"/>
      <c r="N354" s="53"/>
      <c r="O354" s="53"/>
      <c r="P354" s="36">
        <f t="shared" si="8"/>
        <v>2</v>
      </c>
      <c r="Q354" s="54" t="str">
        <f t="shared" si="9"/>
        <v>Laine de verre et minérale: Procédé (méthode A) : sans carbonate</v>
      </c>
      <c r="R354" s="10"/>
      <c r="S354" s="10" t="str">
        <f t="shared" si="15"/>
        <v>ActivityData_Laine de verre et minérale: Procédé (méthode A) : sans carbonate</v>
      </c>
      <c r="T354" s="11"/>
      <c r="U354" s="11"/>
      <c r="V354" s="11"/>
      <c r="W354" s="11"/>
      <c r="X354" s="11"/>
      <c r="Y354" s="11"/>
      <c r="Z354" s="11" t="b">
        <f t="shared" si="11"/>
        <v>0</v>
      </c>
      <c r="AA354" s="11"/>
      <c r="AB354" s="11"/>
      <c r="AC354" s="11"/>
      <c r="AD354" s="11"/>
      <c r="AE354" s="11"/>
      <c r="AF354" s="11"/>
      <c r="AG354" s="11"/>
      <c r="AH354" s="11"/>
      <c r="AI354" s="11"/>
      <c r="AJ354" s="11"/>
      <c r="AK354" s="11"/>
      <c r="AL354" s="11"/>
      <c r="AM354" s="11"/>
      <c r="AN354" s="11"/>
      <c r="AO354" s="11"/>
      <c r="AP354" s="11"/>
      <c r="AQ354" s="11"/>
      <c r="AR354" s="11"/>
      <c r="AS354" s="11"/>
      <c r="AT354" s="11"/>
      <c r="AU354" s="11"/>
      <c r="AV354" s="11"/>
      <c r="AW354" s="11"/>
      <c r="AX354" s="11"/>
      <c r="AY354" s="11"/>
      <c r="AZ354" s="11"/>
      <c r="BA354" s="11"/>
      <c r="BB354" s="11"/>
      <c r="BC354" s="11"/>
      <c r="BD354" s="11"/>
      <c r="BE354" s="11"/>
      <c r="BF354" s="11"/>
      <c r="BG354" s="11"/>
      <c r="BH354" s="11"/>
      <c r="BI354" s="11"/>
      <c r="BJ354" s="11"/>
      <c r="BK354" s="11"/>
      <c r="BL354" s="11"/>
      <c r="BM354" s="11"/>
      <c r="BN354" s="11"/>
      <c r="BO354" s="11"/>
      <c r="BP354" s="11"/>
      <c r="BQ354" s="11"/>
      <c r="BR354" s="11"/>
      <c r="BS354" s="11"/>
      <c r="BT354" s="11"/>
      <c r="BU354" s="11"/>
      <c r="BV354" s="11"/>
      <c r="BW354" s="11"/>
      <c r="BX354" s="11"/>
      <c r="BY354" s="11"/>
      <c r="BZ354" s="11"/>
      <c r="CA354" s="11"/>
      <c r="CB354" s="11"/>
      <c r="CC354" s="11"/>
      <c r="CD354" s="11"/>
      <c r="CE354" s="11"/>
      <c r="CF354" s="11"/>
      <c r="CG354" s="11"/>
      <c r="CH354" s="11"/>
      <c r="CI354" s="11"/>
      <c r="CJ354" s="11"/>
      <c r="CK354" s="11"/>
    </row>
    <row r="355" spans="1:89" s="560" customFormat="1" ht="12.75" customHeight="1" x14ac:dyDescent="0.25">
      <c r="A355" s="11">
        <v>42</v>
      </c>
      <c r="B355" s="10" t="str">
        <f>Translations!$B$198</f>
        <v>Fabrication de céramiques</v>
      </c>
      <c r="C355" s="10" t="str">
        <f>Translations!$B$357</f>
        <v>Céramique</v>
      </c>
      <c r="D355" s="563" t="str">
        <f>Translations!$B$686</f>
        <v>Procédé (méthode A) : carbonate uniquement</v>
      </c>
      <c r="E355" s="563" t="str">
        <f>Translations!$B$687</f>
        <v>Entrée du processus [t]</v>
      </c>
      <c r="F355" s="58" t="str">
        <f>F320</f>
        <v>Émissions de procédé</v>
      </c>
      <c r="G355" s="36">
        <v>1</v>
      </c>
      <c r="H355" s="53" t="str">
        <f>Translations!$B$295</f>
        <v>± 7,5%</v>
      </c>
      <c r="I355" s="53" t="str">
        <f>Translations!$B$296</f>
        <v>± 5,0%</v>
      </c>
      <c r="J355" s="10"/>
      <c r="K355" s="10"/>
      <c r="L355" s="53" t="str">
        <f>Translations!$B$297</f>
        <v>± 2,5%</v>
      </c>
      <c r="M355" s="53"/>
      <c r="N355" s="53"/>
      <c r="O355" s="53"/>
      <c r="P355" s="36">
        <f t="shared" si="8"/>
        <v>3</v>
      </c>
      <c r="Q355" s="54" t="str">
        <f t="shared" si="9"/>
        <v>Céramique: Procédé (méthode A) : carbonate uniquement</v>
      </c>
      <c r="R355" s="10"/>
      <c r="S355" s="10" t="str">
        <f t="shared" si="15"/>
        <v>ActivityData_Céramique: Procédé (méthode A) : carbonate uniquement</v>
      </c>
      <c r="T355" s="11"/>
      <c r="U355" s="11"/>
      <c r="V355" s="11"/>
      <c r="W355" s="11"/>
      <c r="X355" s="11"/>
      <c r="Y355" s="11"/>
      <c r="Z355" s="11" t="b">
        <f t="shared" si="11"/>
        <v>0</v>
      </c>
      <c r="AA355" s="11"/>
      <c r="AB355" s="11"/>
      <c r="AC355" s="11"/>
      <c r="AD355" s="11"/>
      <c r="AE355" s="11"/>
      <c r="AF355" s="11"/>
      <c r="AG355" s="11"/>
      <c r="AH355" s="11"/>
      <c r="AI355" s="11"/>
      <c r="AJ355" s="11"/>
      <c r="AK355" s="11"/>
      <c r="AL355" s="11"/>
      <c r="AM355" s="11"/>
      <c r="AN355" s="11"/>
      <c r="AO355" s="11"/>
      <c r="AP355" s="11"/>
      <c r="AQ355" s="11"/>
      <c r="AR355" s="11"/>
      <c r="AS355" s="11"/>
      <c r="AT355" s="11"/>
      <c r="AU355" s="11"/>
      <c r="AV355" s="11"/>
      <c r="AW355" s="11"/>
      <c r="AX355" s="11"/>
      <c r="AY355" s="11"/>
      <c r="AZ355" s="11"/>
      <c r="BA355" s="11"/>
      <c r="BB355" s="11"/>
      <c r="BC355" s="11"/>
      <c r="BD355" s="11"/>
      <c r="BE355" s="11"/>
      <c r="BF355" s="11"/>
      <c r="BG355" s="11"/>
      <c r="BH355" s="11"/>
      <c r="BI355" s="11"/>
      <c r="BJ355" s="11"/>
      <c r="BK355" s="11"/>
      <c r="BL355" s="11"/>
      <c r="BM355" s="11"/>
      <c r="BN355" s="11"/>
      <c r="BO355" s="11"/>
      <c r="BP355" s="11"/>
      <c r="BQ355" s="11"/>
      <c r="BR355" s="11"/>
      <c r="BS355" s="11"/>
      <c r="BT355" s="11"/>
      <c r="BU355" s="11"/>
      <c r="BV355" s="11"/>
      <c r="BW355" s="11"/>
      <c r="BX355" s="11"/>
      <c r="BY355" s="11"/>
      <c r="BZ355" s="11"/>
      <c r="CA355" s="11"/>
      <c r="CB355" s="11"/>
      <c r="CC355" s="11"/>
      <c r="CD355" s="11"/>
      <c r="CE355" s="11"/>
      <c r="CF355" s="11"/>
      <c r="CG355" s="11"/>
      <c r="CH355" s="11"/>
      <c r="CI355" s="11"/>
      <c r="CJ355" s="11"/>
      <c r="CK355" s="11"/>
    </row>
    <row r="356" spans="1:89" s="560" customFormat="1" ht="12.75" customHeight="1" x14ac:dyDescent="0.25">
      <c r="A356" s="11">
        <v>43</v>
      </c>
      <c r="B356" s="563" t="str">
        <f>Translations!$B$198</f>
        <v>Fabrication de céramiques</v>
      </c>
      <c r="C356" s="563" t="str">
        <f>Translations!$B$357</f>
        <v>Céramique</v>
      </c>
      <c r="D356" s="563" t="str">
        <f>Translations!$B$688</f>
        <v>Procédé (méthode A) : mixte (carbonate + non-carbonate)</v>
      </c>
      <c r="E356" s="563" t="str">
        <f>Translations!$B$687</f>
        <v>Entrée du processus [t]</v>
      </c>
      <c r="F356" s="58" t="str">
        <f>EUconst_ProcessCarbonate</f>
        <v>Émissions de procédé</v>
      </c>
      <c r="G356" s="36">
        <v>1</v>
      </c>
      <c r="H356" s="53" t="str">
        <f>Translations!$B$295</f>
        <v>± 7,5%</v>
      </c>
      <c r="I356" s="53" t="str">
        <f>Translations!$B$296</f>
        <v>± 5,0%</v>
      </c>
      <c r="J356" s="10"/>
      <c r="K356" s="10"/>
      <c r="L356" s="53" t="str">
        <f>Translations!$B$297</f>
        <v>± 2,5%</v>
      </c>
      <c r="M356" s="53"/>
      <c r="N356" s="53"/>
      <c r="O356" s="55"/>
      <c r="P356" s="36">
        <f t="shared" si="8"/>
        <v>3</v>
      </c>
      <c r="Q356" s="54" t="str">
        <f t="shared" si="9"/>
        <v>Céramique: Procédé (méthode A) : mixte (carbonate + non-carbonate)</v>
      </c>
      <c r="R356" s="10"/>
      <c r="S356" s="10" t="str">
        <f t="shared" si="15"/>
        <v>ActivityData_Céramique: Procédé (méthode A) : mixte (carbonate + non-carbonate)</v>
      </c>
      <c r="T356" s="11"/>
      <c r="U356" s="11"/>
      <c r="V356" s="11"/>
      <c r="W356" s="561"/>
      <c r="X356" s="29"/>
      <c r="Y356" s="11"/>
      <c r="Z356" s="11" t="b">
        <f t="shared" si="11"/>
        <v>0</v>
      </c>
      <c r="AA356" s="11"/>
      <c r="AB356" s="11"/>
      <c r="AC356" s="11"/>
      <c r="AD356" s="11"/>
      <c r="AE356" s="11"/>
      <c r="AF356" s="11"/>
      <c r="AG356" s="11"/>
      <c r="AH356" s="11"/>
      <c r="AI356" s="11"/>
      <c r="AJ356" s="11"/>
      <c r="AK356" s="11"/>
      <c r="AL356" s="11"/>
      <c r="AM356" s="11"/>
      <c r="AN356" s="11"/>
      <c r="AO356" s="11"/>
      <c r="AP356" s="11"/>
      <c r="AQ356" s="11"/>
      <c r="AR356" s="11"/>
      <c r="AS356" s="11"/>
      <c r="AT356" s="11"/>
      <c r="AU356" s="11"/>
      <c r="AV356" s="11"/>
      <c r="AW356" s="11"/>
      <c r="AX356" s="11"/>
      <c r="AY356" s="11"/>
      <c r="AZ356" s="11"/>
      <c r="BA356" s="11"/>
      <c r="BB356" s="11"/>
      <c r="BC356" s="11"/>
      <c r="BD356" s="11"/>
      <c r="BE356" s="11"/>
      <c r="BF356" s="11"/>
      <c r="BG356" s="11"/>
      <c r="BH356" s="11"/>
      <c r="BI356" s="11"/>
      <c r="BJ356" s="11"/>
      <c r="BK356" s="11"/>
      <c r="BL356" s="11"/>
      <c r="BM356" s="11"/>
      <c r="BN356" s="11"/>
      <c r="BO356" s="11"/>
      <c r="BP356" s="11"/>
      <c r="BQ356" s="11"/>
      <c r="BR356" s="11"/>
      <c r="BS356" s="11"/>
      <c r="BT356" s="11"/>
      <c r="BU356" s="11"/>
      <c r="BV356" s="11"/>
      <c r="BW356" s="11"/>
      <c r="BX356" s="11"/>
      <c r="BY356" s="11"/>
      <c r="BZ356" s="11"/>
      <c r="CA356" s="11"/>
      <c r="CB356" s="11"/>
      <c r="CC356" s="11"/>
      <c r="CD356" s="11"/>
      <c r="CE356" s="11"/>
      <c r="CF356" s="11"/>
      <c r="CG356" s="11"/>
      <c r="CH356" s="11"/>
      <c r="CI356" s="11"/>
      <c r="CJ356" s="11"/>
      <c r="CK356" s="11"/>
    </row>
    <row r="357" spans="1:89" s="560" customFormat="1" ht="12.75" customHeight="1" x14ac:dyDescent="0.25">
      <c r="A357" s="11">
        <v>44</v>
      </c>
      <c r="B357" s="563" t="str">
        <f>Translations!$B$198</f>
        <v>Fabrication de céramiques</v>
      </c>
      <c r="C357" s="563" t="str">
        <f>Translations!$B$357</f>
        <v>Céramique</v>
      </c>
      <c r="D357" s="563" t="str">
        <f>Translations!$B$689</f>
        <v>Procédé (méthode A) : sans carbonate</v>
      </c>
      <c r="E357" s="563" t="str">
        <f>Translations!$B$687</f>
        <v>Entrée du processus [t]</v>
      </c>
      <c r="F357" s="58" t="str">
        <f>EUconst_ProcessCarbonate</f>
        <v>Émissions de procédé</v>
      </c>
      <c r="G357" s="36">
        <v>1</v>
      </c>
      <c r="H357" s="53" t="str">
        <f>Translations!$B$295</f>
        <v>± 7,5%</v>
      </c>
      <c r="I357" s="53" t="str">
        <f>Translations!$B$296</f>
        <v>± 5,0%</v>
      </c>
      <c r="J357" s="10"/>
      <c r="K357" s="10"/>
      <c r="L357" s="53" t="str">
        <f>Translations!$B$297</f>
        <v>± 2,5%</v>
      </c>
      <c r="M357" s="53"/>
      <c r="N357" s="53"/>
      <c r="O357" s="55"/>
      <c r="P357" s="36">
        <f t="shared" si="8"/>
        <v>3</v>
      </c>
      <c r="Q357" s="54" t="str">
        <f t="shared" si="9"/>
        <v>Céramique: Procédé (méthode A) : sans carbonate</v>
      </c>
      <c r="R357" s="10"/>
      <c r="S357" s="10" t="str">
        <f t="shared" si="15"/>
        <v>ActivityData_Céramique: Procédé (méthode A) : sans carbonate</v>
      </c>
      <c r="T357" s="11"/>
      <c r="U357" s="11"/>
      <c r="V357" s="11"/>
      <c r="W357" s="561"/>
      <c r="X357" s="29"/>
      <c r="Y357" s="11"/>
      <c r="Z357" s="11" t="b">
        <f t="shared" si="11"/>
        <v>0</v>
      </c>
      <c r="AA357" s="11"/>
      <c r="AB357" s="11"/>
      <c r="AC357" s="11"/>
      <c r="AD357" s="11"/>
      <c r="AE357" s="11"/>
      <c r="AF357" s="11"/>
      <c r="AG357" s="11"/>
      <c r="AH357" s="11"/>
      <c r="AI357" s="11"/>
      <c r="AJ357" s="11"/>
      <c r="AK357" s="11"/>
      <c r="AL357" s="11"/>
      <c r="AM357" s="11"/>
      <c r="AN357" s="11"/>
      <c r="AO357" s="11"/>
      <c r="AP357" s="11"/>
      <c r="AQ357" s="11"/>
      <c r="AR357" s="11"/>
      <c r="AS357" s="11"/>
      <c r="AT357" s="11"/>
      <c r="AU357" s="11"/>
      <c r="AV357" s="11"/>
      <c r="AW357" s="11"/>
      <c r="AX357" s="11"/>
      <c r="AY357" s="11"/>
      <c r="AZ357" s="11"/>
      <c r="BA357" s="11"/>
      <c r="BB357" s="11"/>
      <c r="BC357" s="11"/>
      <c r="BD357" s="11"/>
      <c r="BE357" s="11"/>
      <c r="BF357" s="11"/>
      <c r="BG357" s="11"/>
      <c r="BH357" s="11"/>
      <c r="BI357" s="11"/>
      <c r="BJ357" s="11"/>
      <c r="BK357" s="11"/>
      <c r="BL357" s="11"/>
      <c r="BM357" s="11"/>
      <c r="BN357" s="11"/>
      <c r="BO357" s="11"/>
      <c r="BP357" s="11"/>
      <c r="BQ357" s="11"/>
      <c r="BR357" s="11"/>
      <c r="BS357" s="11"/>
      <c r="BT357" s="11"/>
      <c r="BU357" s="11"/>
      <c r="BV357" s="11"/>
      <c r="BW357" s="11"/>
      <c r="BX357" s="11"/>
      <c r="BY357" s="11"/>
      <c r="BZ357" s="11"/>
      <c r="CA357" s="11"/>
      <c r="CB357" s="11"/>
      <c r="CC357" s="11"/>
      <c r="CD357" s="11"/>
      <c r="CE357" s="11"/>
      <c r="CF357" s="11"/>
      <c r="CG357" s="11"/>
      <c r="CH357" s="11"/>
      <c r="CI357" s="11"/>
      <c r="CJ357" s="11"/>
      <c r="CK357" s="11"/>
    </row>
    <row r="358" spans="1:89" s="560" customFormat="1" ht="12.75" customHeight="1" x14ac:dyDescent="0.25">
      <c r="A358" s="11">
        <v>45</v>
      </c>
      <c r="B358" s="10" t="str">
        <f>Translations!$B$198</f>
        <v>Fabrication de céramiques</v>
      </c>
      <c r="C358" s="10" t="str">
        <f>Translations!$B$357</f>
        <v>Céramique</v>
      </c>
      <c r="D358" s="563" t="str">
        <f>Translations!$B$690</f>
        <v>Procédé (méthode B) : production d'oxyde</v>
      </c>
      <c r="E358" s="10" t="str">
        <f>Translations!$B$361</f>
        <v>production brute, y compris les produits rejetés et le calcin des fours et l'expédition [t]</v>
      </c>
      <c r="F358" s="58" t="str">
        <f>F320</f>
        <v>Émissions de procédé</v>
      </c>
      <c r="G358" s="36">
        <v>1</v>
      </c>
      <c r="H358" s="53" t="str">
        <f>Translations!$B$295</f>
        <v>± 7,5%</v>
      </c>
      <c r="I358" s="53" t="str">
        <f>Translations!$B$296</f>
        <v>± 5,0%</v>
      </c>
      <c r="J358" s="10"/>
      <c r="K358" s="10"/>
      <c r="L358" s="53" t="str">
        <f>Translations!$B$297</f>
        <v>± 2,5%</v>
      </c>
      <c r="M358" s="53"/>
      <c r="N358" s="53"/>
      <c r="O358" s="53"/>
      <c r="P358" s="36">
        <f t="shared" si="8"/>
        <v>3</v>
      </c>
      <c r="Q358" s="54" t="str">
        <f t="shared" si="9"/>
        <v>Céramique: Procédé (méthode B) : production d'oxyde</v>
      </c>
      <c r="R358" s="10"/>
      <c r="S358" s="10" t="str">
        <f t="shared" si="15"/>
        <v>ActivityData_Céramique: Procédé (méthode B) : production d'oxyde</v>
      </c>
      <c r="T358" s="11"/>
      <c r="U358" s="11"/>
      <c r="V358" s="11"/>
      <c r="W358" s="11"/>
      <c r="X358" s="11"/>
      <c r="Y358" s="11"/>
      <c r="Z358" s="11" t="b">
        <f t="shared" si="11"/>
        <v>0</v>
      </c>
      <c r="AA358" s="11"/>
      <c r="AB358" s="11"/>
      <c r="AC358" s="11"/>
      <c r="AD358" s="11"/>
      <c r="AE358" s="11"/>
      <c r="AF358" s="11"/>
      <c r="AG358" s="11"/>
      <c r="AH358" s="11"/>
      <c r="AI358" s="11"/>
      <c r="AJ358" s="11"/>
      <c r="AK358" s="11"/>
      <c r="AL358" s="11"/>
      <c r="AM358" s="11"/>
      <c r="AN358" s="11"/>
      <c r="AO358" s="11"/>
      <c r="AP358" s="11"/>
      <c r="AQ358" s="11"/>
      <c r="AR358" s="11"/>
      <c r="AS358" s="11"/>
      <c r="AT358" s="11"/>
      <c r="AU358" s="11"/>
      <c r="AV358" s="11"/>
      <c r="AW358" s="11"/>
      <c r="AX358" s="11"/>
      <c r="AY358" s="11"/>
      <c r="AZ358" s="11"/>
      <c r="BA358" s="11"/>
      <c r="BB358" s="11"/>
      <c r="BC358" s="11"/>
      <c r="BD358" s="11"/>
      <c r="BE358" s="11"/>
      <c r="BF358" s="11"/>
      <c r="BG358" s="11"/>
      <c r="BH358" s="11"/>
      <c r="BI358" s="11"/>
      <c r="BJ358" s="11"/>
      <c r="BK358" s="11"/>
      <c r="BL358" s="11"/>
      <c r="BM358" s="11"/>
      <c r="BN358" s="11"/>
      <c r="BO358" s="11"/>
      <c r="BP358" s="11"/>
      <c r="BQ358" s="11"/>
      <c r="BR358" s="11"/>
      <c r="BS358" s="11"/>
      <c r="BT358" s="11"/>
      <c r="BU358" s="11"/>
      <c r="BV358" s="11"/>
      <c r="BW358" s="11"/>
      <c r="BX358" s="11"/>
      <c r="BY358" s="11"/>
      <c r="BZ358" s="11"/>
      <c r="CA358" s="11"/>
      <c r="CB358" s="11"/>
      <c r="CC358" s="11"/>
      <c r="CD358" s="11"/>
      <c r="CE358" s="11"/>
      <c r="CF358" s="11"/>
      <c r="CG358" s="11"/>
      <c r="CH358" s="11"/>
      <c r="CI358" s="11"/>
      <c r="CJ358" s="11"/>
      <c r="CK358" s="11"/>
    </row>
    <row r="359" spans="1:89" s="560" customFormat="1" ht="12.75" customHeight="1" x14ac:dyDescent="0.25">
      <c r="A359" s="11">
        <v>46</v>
      </c>
      <c r="B359" s="10" t="str">
        <f>Translations!$B$198</f>
        <v>Fabrication de céramiques</v>
      </c>
      <c r="C359" s="10" t="str">
        <f>Translations!$B$357</f>
        <v>Céramique</v>
      </c>
      <c r="D359" s="10" t="str">
        <f>Translations!$B$362</f>
        <v>Épuration</v>
      </c>
      <c r="E359" s="10" t="str">
        <f>Translations!$B$363</f>
        <v>Quantité de CaCO3 sec consommée [t]</v>
      </c>
      <c r="F359" s="58" t="str">
        <f>F320</f>
        <v>Émissions de procédé</v>
      </c>
      <c r="G359" s="36">
        <v>1</v>
      </c>
      <c r="H359" s="53" t="str">
        <f>Translations!$B$295</f>
        <v>± 7,5%</v>
      </c>
      <c r="I359" s="53"/>
      <c r="J359" s="10"/>
      <c r="K359" s="10"/>
      <c r="L359" s="53"/>
      <c r="M359" s="53"/>
      <c r="N359" s="53"/>
      <c r="O359" s="53"/>
      <c r="P359" s="36">
        <f t="shared" si="8"/>
        <v>1</v>
      </c>
      <c r="Q359" s="54" t="str">
        <f t="shared" si="9"/>
        <v>Céramique: Épuration</v>
      </c>
      <c r="R359" s="10"/>
      <c r="S359" s="10" t="str">
        <f t="shared" si="15"/>
        <v>ActivityData_Céramique: Épuration</v>
      </c>
      <c r="T359" s="11"/>
      <c r="U359" s="11"/>
      <c r="V359" s="11"/>
      <c r="W359" s="11"/>
      <c r="X359" s="11"/>
      <c r="Y359" s="11"/>
      <c r="Z359" s="11" t="b">
        <f t="shared" ref="Z359:Z374" si="16">IF(G359=EUconst_NA,TRUE,FALSE)</f>
        <v>0</v>
      </c>
      <c r="AA359" s="11"/>
      <c r="AB359" s="11"/>
      <c r="AC359" s="11"/>
      <c r="AD359" s="11"/>
      <c r="AE359" s="11"/>
      <c r="AF359" s="11"/>
      <c r="AG359" s="11"/>
      <c r="AH359" s="11"/>
      <c r="AI359" s="11"/>
      <c r="AJ359" s="11"/>
      <c r="AK359" s="11"/>
      <c r="AL359" s="11"/>
      <c r="AM359" s="11"/>
      <c r="AN359" s="11"/>
      <c r="AO359" s="11"/>
      <c r="AP359" s="11"/>
      <c r="AQ359" s="11"/>
      <c r="AR359" s="11"/>
      <c r="AS359" s="11"/>
      <c r="AT359" s="11"/>
      <c r="AU359" s="11"/>
      <c r="AV359" s="11"/>
      <c r="AW359" s="11"/>
      <c r="AX359" s="11"/>
      <c r="AY359" s="11"/>
      <c r="AZ359" s="11"/>
      <c r="BA359" s="11"/>
      <c r="BB359" s="11"/>
      <c r="BC359" s="11"/>
      <c r="BD359" s="11"/>
      <c r="BE359" s="11"/>
      <c r="BF359" s="11"/>
      <c r="BG359" s="11"/>
      <c r="BH359" s="11"/>
      <c r="BI359" s="11"/>
      <c r="BJ359" s="11"/>
      <c r="BK359" s="11"/>
      <c r="BL359" s="11"/>
      <c r="BM359" s="11"/>
      <c r="BN359" s="11"/>
      <c r="BO359" s="11"/>
      <c r="BP359" s="11"/>
      <c r="BQ359" s="11"/>
      <c r="BR359" s="11"/>
      <c r="BS359" s="11"/>
      <c r="BT359" s="11"/>
      <c r="BU359" s="11"/>
      <c r="BV359" s="11"/>
      <c r="BW359" s="11"/>
      <c r="BX359" s="11"/>
      <c r="BY359" s="11"/>
      <c r="BZ359" s="11"/>
      <c r="CA359" s="11"/>
      <c r="CB359" s="11"/>
      <c r="CC359" s="11"/>
      <c r="CD359" s="11"/>
      <c r="CE359" s="11"/>
      <c r="CF359" s="11"/>
      <c r="CG359" s="11"/>
      <c r="CH359" s="11"/>
      <c r="CI359" s="11"/>
      <c r="CJ359" s="11"/>
      <c r="CK359" s="11"/>
    </row>
    <row r="360" spans="1:89" s="560" customFormat="1" ht="12.75" customHeight="1" x14ac:dyDescent="0.25">
      <c r="A360" s="11">
        <v>47</v>
      </c>
      <c r="B360" s="10" t="str">
        <f>Translations!$B$201</f>
        <v>Production de pâte à papier</v>
      </c>
      <c r="C360" s="10" t="str">
        <f>Translations!$B$365</f>
        <v>Papier et pâte à papier</v>
      </c>
      <c r="D360" s="10" t="str">
        <f>Translations!$B$366</f>
        <v>Produits chimiques d'appoint</v>
      </c>
      <c r="E360" s="10" t="str">
        <f>Translations!$B$367</f>
        <v>Quantité de CaCO3 et de Na2CO3 [t]</v>
      </c>
      <c r="F360" s="58" t="str">
        <f>F320</f>
        <v>Émissions de procédé</v>
      </c>
      <c r="G360" s="36">
        <v>1</v>
      </c>
      <c r="H360" s="53" t="str">
        <f>Translations!$B$297</f>
        <v>± 2,5%</v>
      </c>
      <c r="I360" s="53" t="str">
        <f>Translations!$B$298</f>
        <v>± 1,5%</v>
      </c>
      <c r="J360" s="10"/>
      <c r="K360" s="10"/>
      <c r="L360" s="53"/>
      <c r="M360" s="53"/>
      <c r="N360" s="53"/>
      <c r="O360" s="53"/>
      <c r="P360" s="36">
        <f t="shared" si="8"/>
        <v>2</v>
      </c>
      <c r="Q360" s="54" t="str">
        <f t="shared" si="9"/>
        <v>Papier et pâte à papier: Produits chimiques d'appoint</v>
      </c>
      <c r="R360" s="10"/>
      <c r="S360" s="10" t="str">
        <f t="shared" si="15"/>
        <v>ActivityData_Papier et pâte à papier: Produits chimiques d'appoint</v>
      </c>
      <c r="T360" s="11"/>
      <c r="U360" s="11"/>
      <c r="V360" s="11"/>
      <c r="W360" s="11"/>
      <c r="X360" s="11"/>
      <c r="Y360" s="11"/>
      <c r="Z360" s="11" t="b">
        <f t="shared" si="16"/>
        <v>0</v>
      </c>
      <c r="AA360" s="11"/>
      <c r="AB360" s="11"/>
      <c r="AC360" s="11"/>
      <c r="AD360" s="11"/>
      <c r="AE360" s="11"/>
      <c r="AF360" s="11"/>
      <c r="AG360" s="11"/>
      <c r="AH360" s="11"/>
      <c r="AI360" s="11"/>
      <c r="AJ360" s="11"/>
      <c r="AK360" s="11"/>
      <c r="AL360" s="11"/>
      <c r="AM360" s="11"/>
      <c r="AN360" s="11"/>
      <c r="AO360" s="11"/>
      <c r="AP360" s="11"/>
      <c r="AQ360" s="11"/>
      <c r="AR360" s="11"/>
      <c r="AS360" s="11"/>
      <c r="AT360" s="11"/>
      <c r="AU360" s="11"/>
      <c r="AV360" s="11"/>
      <c r="AW360" s="11"/>
      <c r="AX360" s="11"/>
      <c r="AY360" s="11"/>
      <c r="AZ360" s="11"/>
      <c r="BA360" s="11"/>
      <c r="BB360" s="11"/>
      <c r="BC360" s="11"/>
      <c r="BD360" s="11"/>
      <c r="BE360" s="11"/>
      <c r="BF360" s="11"/>
      <c r="BG360" s="11"/>
      <c r="BH360" s="11"/>
      <c r="BI360" s="11"/>
      <c r="BJ360" s="11"/>
      <c r="BK360" s="11"/>
      <c r="BL360" s="11"/>
      <c r="BM360" s="11"/>
      <c r="BN360" s="11"/>
      <c r="BO360" s="11"/>
      <c r="BP360" s="11"/>
      <c r="BQ360" s="11"/>
      <c r="BR360" s="11"/>
      <c r="BS360" s="11"/>
      <c r="BT360" s="11"/>
      <c r="BU360" s="11"/>
      <c r="BV360" s="11"/>
      <c r="BW360" s="11"/>
      <c r="BX360" s="11"/>
      <c r="BY360" s="11"/>
      <c r="BZ360" s="11"/>
      <c r="CA360" s="11"/>
      <c r="CB360" s="11"/>
      <c r="CC360" s="11"/>
      <c r="CD360" s="11"/>
      <c r="CE360" s="11"/>
      <c r="CF360" s="11"/>
      <c r="CG360" s="11"/>
      <c r="CH360" s="11"/>
      <c r="CI360" s="11"/>
      <c r="CJ360" s="11"/>
      <c r="CK360" s="11"/>
    </row>
    <row r="361" spans="1:89" s="560" customFormat="1" ht="12.75" customHeight="1" x14ac:dyDescent="0.25">
      <c r="A361" s="11">
        <v>48</v>
      </c>
      <c r="B361" s="10" t="str">
        <f>Translations!$B$203</f>
        <v>Production de noir de carbone</v>
      </c>
      <c r="C361" s="10" t="str">
        <f>Translations!$B$368</f>
        <v>Noir de carbone</v>
      </c>
      <c r="D361" s="10" t="str">
        <f>Translations!$B$369</f>
        <v>Méthode du bilan massique</v>
      </c>
      <c r="E361" s="10" t="str">
        <f>Translations!$B$303</f>
        <v>Chaque matière entrante et sortante [t]</v>
      </c>
      <c r="F361" s="58" t="str">
        <f>EUconst_MassBalance</f>
        <v>Bilan massique</v>
      </c>
      <c r="G361" s="36">
        <v>1</v>
      </c>
      <c r="H361" s="53" t="str">
        <f>Translations!$B$295</f>
        <v>± 7,5%</v>
      </c>
      <c r="I361" s="53" t="str">
        <f>Translations!$B$296</f>
        <v>± 5,0%</v>
      </c>
      <c r="J361" s="10"/>
      <c r="K361" s="10"/>
      <c r="L361" s="53" t="str">
        <f>Translations!$B$297</f>
        <v>± 2,5%</v>
      </c>
      <c r="M361" s="53"/>
      <c r="N361" s="53"/>
      <c r="O361" s="53" t="str">
        <f>Translations!$B$298</f>
        <v>± 1,5%</v>
      </c>
      <c r="P361" s="36">
        <f t="shared" si="8"/>
        <v>4</v>
      </c>
      <c r="Q361" s="54" t="str">
        <f t="shared" si="9"/>
        <v>Noir de carbone: Méthode du bilan massique</v>
      </c>
      <c r="R361" s="10"/>
      <c r="S361" s="10" t="str">
        <f t="shared" si="15"/>
        <v>ActivityData_Noir de carbone: Méthode du bilan massique</v>
      </c>
      <c r="T361" s="11"/>
      <c r="U361" s="11"/>
      <c r="V361" s="11"/>
      <c r="W361" s="11"/>
      <c r="X361" s="11"/>
      <c r="Y361" s="11"/>
      <c r="Z361" s="11" t="b">
        <f t="shared" si="16"/>
        <v>0</v>
      </c>
      <c r="AA361" s="11"/>
      <c r="AB361" s="11"/>
      <c r="AC361" s="11"/>
      <c r="AD361" s="11"/>
      <c r="AE361" s="11"/>
      <c r="AF361" s="11"/>
      <c r="AG361" s="11"/>
      <c r="AH361" s="11"/>
      <c r="AI361" s="11"/>
      <c r="AJ361" s="11"/>
      <c r="AK361" s="11"/>
      <c r="AL361" s="11"/>
      <c r="AM361" s="11"/>
      <c r="AN361" s="11"/>
      <c r="AO361" s="11"/>
      <c r="AP361" s="11"/>
      <c r="AQ361" s="11"/>
      <c r="AR361" s="11"/>
      <c r="AS361" s="11"/>
      <c r="AT361" s="11"/>
      <c r="AU361" s="11"/>
      <c r="AV361" s="11"/>
      <c r="AW361" s="11"/>
      <c r="AX361" s="11"/>
      <c r="AY361" s="11"/>
      <c r="AZ361" s="11"/>
      <c r="BA361" s="11"/>
      <c r="BB361" s="11"/>
      <c r="BC361" s="11"/>
      <c r="BD361" s="11"/>
      <c r="BE361" s="11"/>
      <c r="BF361" s="11"/>
      <c r="BG361" s="11"/>
      <c r="BH361" s="11"/>
      <c r="BI361" s="11"/>
      <c r="BJ361" s="11"/>
      <c r="BK361" s="11"/>
      <c r="BL361" s="11"/>
      <c r="BM361" s="11"/>
      <c r="BN361" s="11"/>
      <c r="BO361" s="11"/>
      <c r="BP361" s="11"/>
      <c r="BQ361" s="11"/>
      <c r="BR361" s="11"/>
      <c r="BS361" s="11"/>
      <c r="BT361" s="11"/>
      <c r="BU361" s="11"/>
      <c r="BV361" s="11"/>
      <c r="BW361" s="11"/>
      <c r="BX361" s="11"/>
      <c r="BY361" s="11"/>
      <c r="BZ361" s="11"/>
      <c r="CA361" s="11"/>
      <c r="CB361" s="11"/>
      <c r="CC361" s="11"/>
      <c r="CD361" s="11"/>
      <c r="CE361" s="11"/>
      <c r="CF361" s="11"/>
      <c r="CG361" s="11"/>
      <c r="CH361" s="11"/>
      <c r="CI361" s="11"/>
      <c r="CJ361" s="11"/>
      <c r="CK361" s="11"/>
    </row>
    <row r="362" spans="1:89" s="560" customFormat="1" ht="12.75" customHeight="1" x14ac:dyDescent="0.25">
      <c r="A362" s="11">
        <v>49</v>
      </c>
      <c r="B362" s="10" t="str">
        <f>Translations!$B$207</f>
        <v>Production d'ammoniac</v>
      </c>
      <c r="C362" s="10" t="str">
        <f>Translations!$B$370</f>
        <v>Ammoniac</v>
      </c>
      <c r="D362" s="10" t="str">
        <f>Translations!$B$323</f>
        <v>Combustible employé pour alimenter le procédé</v>
      </c>
      <c r="E362" s="10" t="str">
        <f>Translations!$B$371</f>
        <v>Quantité de combustible utilisée pour alimenter le procédé [t] ou [Nm3]</v>
      </c>
      <c r="F362" s="58" t="str">
        <f>F314</f>
        <v>Combustion</v>
      </c>
      <c r="G362" s="36">
        <v>2</v>
      </c>
      <c r="H362" s="53" t="str">
        <f>Translations!$B$295</f>
        <v>± 7,5%</v>
      </c>
      <c r="I362" s="53" t="str">
        <f>Translations!$B$296</f>
        <v>± 5,0%</v>
      </c>
      <c r="J362" s="10"/>
      <c r="K362" s="10"/>
      <c r="L362" s="53" t="str">
        <f>Translations!$B$297</f>
        <v>± 2,5%</v>
      </c>
      <c r="M362" s="53"/>
      <c r="N362" s="53"/>
      <c r="O362" s="53" t="str">
        <f>Translations!$B$298</f>
        <v>± 1,5%</v>
      </c>
      <c r="P362" s="36">
        <f t="shared" si="8"/>
        <v>4</v>
      </c>
      <c r="Q362" s="54" t="str">
        <f t="shared" si="9"/>
        <v>Ammoniac: Combustible employé pour alimenter le procédé</v>
      </c>
      <c r="R362" s="10"/>
      <c r="S362" s="10" t="str">
        <f t="shared" si="15"/>
        <v>ActivityData_Ammoniac: Combustible employé pour alimenter le procédé</v>
      </c>
      <c r="T362" s="11"/>
      <c r="U362" s="11"/>
      <c r="V362" s="11"/>
      <c r="W362" s="11"/>
      <c r="X362" s="11"/>
      <c r="Y362" s="11"/>
      <c r="Z362" s="11" t="b">
        <f t="shared" si="16"/>
        <v>0</v>
      </c>
      <c r="AA362" s="11"/>
      <c r="AB362" s="11"/>
      <c r="AC362" s="11"/>
      <c r="AD362" s="11"/>
      <c r="AE362" s="11"/>
      <c r="AF362" s="11"/>
      <c r="AG362" s="11"/>
      <c r="AH362" s="11"/>
      <c r="AI362" s="11"/>
      <c r="AJ362" s="11"/>
      <c r="AK362" s="11"/>
      <c r="AL362" s="11"/>
      <c r="AM362" s="11"/>
      <c r="AN362" s="11"/>
      <c r="AO362" s="11"/>
      <c r="AP362" s="11"/>
      <c r="AQ362" s="11"/>
      <c r="AR362" s="11"/>
      <c r="AS362" s="11"/>
      <c r="AT362" s="11"/>
      <c r="AU362" s="11"/>
      <c r="AV362" s="11"/>
      <c r="AW362" s="11"/>
      <c r="AX362" s="11"/>
      <c r="AY362" s="11"/>
      <c r="AZ362" s="11"/>
      <c r="BA362" s="11"/>
      <c r="BB362" s="11"/>
      <c r="BC362" s="11"/>
      <c r="BD362" s="11"/>
      <c r="BE362" s="11"/>
      <c r="BF362" s="11"/>
      <c r="BG362" s="11"/>
      <c r="BH362" s="11"/>
      <c r="BI362" s="11"/>
      <c r="BJ362" s="11"/>
      <c r="BK362" s="11"/>
      <c r="BL362" s="11"/>
      <c r="BM362" s="11"/>
      <c r="BN362" s="11"/>
      <c r="BO362" s="11"/>
      <c r="BP362" s="11"/>
      <c r="BQ362" s="11"/>
      <c r="BR362" s="11"/>
      <c r="BS362" s="11"/>
      <c r="BT362" s="11"/>
      <c r="BU362" s="11"/>
      <c r="BV362" s="11"/>
      <c r="BW362" s="11"/>
      <c r="BX362" s="11"/>
      <c r="BY362" s="11"/>
      <c r="BZ362" s="11"/>
      <c r="CA362" s="11"/>
      <c r="CB362" s="11"/>
      <c r="CC362" s="11"/>
      <c r="CD362" s="11"/>
      <c r="CE362" s="11"/>
      <c r="CF362" s="11"/>
      <c r="CG362" s="11"/>
      <c r="CH362" s="11"/>
      <c r="CI362" s="11"/>
      <c r="CJ362" s="11"/>
      <c r="CK362" s="11"/>
    </row>
    <row r="363" spans="1:89" s="560" customFormat="1" ht="12.75" customHeight="1" x14ac:dyDescent="0.25">
      <c r="A363" s="11">
        <v>50</v>
      </c>
      <c r="B363" s="10" t="str">
        <f>Translations!$B$209</f>
        <v>Production d'hydrogène et de gaz de synthèse</v>
      </c>
      <c r="C363" s="10" t="str">
        <f>Translations!$B$372</f>
        <v>Hydrogène et gaz de synthèse</v>
      </c>
      <c r="D363" s="10" t="str">
        <f>Translations!$B$323</f>
        <v>Combustible employé pour alimenter le procédé</v>
      </c>
      <c r="E363" s="10" t="str">
        <f>Translations!$B$373</f>
        <v>Quantité de combustible utilisée comme matière entrante pour la production d'hydrogène [t] ou [Nm3]</v>
      </c>
      <c r="F363" s="58" t="str">
        <f>F314</f>
        <v>Combustion</v>
      </c>
      <c r="G363" s="36">
        <v>2</v>
      </c>
      <c r="H363" s="53" t="str">
        <f>Translations!$B$295</f>
        <v>± 7,5%</v>
      </c>
      <c r="I363" s="53" t="str">
        <f>Translations!$B$296</f>
        <v>± 5,0%</v>
      </c>
      <c r="J363" s="10"/>
      <c r="K363" s="10"/>
      <c r="L363" s="53" t="str">
        <f>Translations!$B$297</f>
        <v>± 2,5%</v>
      </c>
      <c r="M363" s="53"/>
      <c r="N363" s="53"/>
      <c r="O363" s="53" t="str">
        <f>Translations!$B$298</f>
        <v>± 1,5%</v>
      </c>
      <c r="P363" s="36">
        <f t="shared" si="8"/>
        <v>4</v>
      </c>
      <c r="Q363" s="54" t="str">
        <f t="shared" si="9"/>
        <v>Hydrogène et gaz de synthèse: Combustible employé pour alimenter le procédé</v>
      </c>
      <c r="R363" s="10"/>
      <c r="S363" s="10" t="str">
        <f t="shared" si="15"/>
        <v>ActivityData_Hydrogène et gaz de synthèse: Combustible employé pour alimenter le procédé</v>
      </c>
      <c r="T363" s="11"/>
      <c r="U363" s="11"/>
      <c r="V363" s="11"/>
      <c r="W363" s="11"/>
      <c r="X363" s="11"/>
      <c r="Y363" s="11"/>
      <c r="Z363" s="11" t="b">
        <f t="shared" si="16"/>
        <v>0</v>
      </c>
      <c r="AA363" s="11"/>
      <c r="AB363" s="11"/>
      <c r="AC363" s="11"/>
      <c r="AD363" s="11"/>
      <c r="AE363" s="11"/>
      <c r="AF363" s="11"/>
      <c r="AG363" s="11"/>
      <c r="AH363" s="11"/>
      <c r="AI363" s="11"/>
      <c r="AJ363" s="11"/>
      <c r="AK363" s="11"/>
      <c r="AL363" s="11"/>
      <c r="AM363" s="11"/>
      <c r="AN363" s="11"/>
      <c r="AO363" s="11"/>
      <c r="AP363" s="11"/>
      <c r="AQ363" s="11"/>
      <c r="AR363" s="11"/>
      <c r="AS363" s="11"/>
      <c r="AT363" s="11"/>
      <c r="AU363" s="11"/>
      <c r="AV363" s="11"/>
      <c r="AW363" s="11"/>
      <c r="AX363" s="11"/>
      <c r="AY363" s="11"/>
      <c r="AZ363" s="11"/>
      <c r="BA363" s="11"/>
      <c r="BB363" s="11"/>
      <c r="BC363" s="11"/>
      <c r="BD363" s="11"/>
      <c r="BE363" s="11"/>
      <c r="BF363" s="11"/>
      <c r="BG363" s="11"/>
      <c r="BH363" s="11"/>
      <c r="BI363" s="11"/>
      <c r="BJ363" s="11"/>
      <c r="BK363" s="11"/>
      <c r="BL363" s="11"/>
      <c r="BM363" s="11"/>
      <c r="BN363" s="11"/>
      <c r="BO363" s="11"/>
      <c r="BP363" s="11"/>
      <c r="BQ363" s="11"/>
      <c r="BR363" s="11"/>
      <c r="BS363" s="11"/>
      <c r="BT363" s="11"/>
      <c r="BU363" s="11"/>
      <c r="BV363" s="11"/>
      <c r="BW363" s="11"/>
      <c r="BX363" s="11"/>
      <c r="BY363" s="11"/>
      <c r="BZ363" s="11"/>
      <c r="CA363" s="11"/>
      <c r="CB363" s="11"/>
      <c r="CC363" s="11"/>
      <c r="CD363" s="11"/>
      <c r="CE363" s="11"/>
      <c r="CF363" s="11"/>
      <c r="CG363" s="11"/>
      <c r="CH363" s="11"/>
      <c r="CI363" s="11"/>
      <c r="CJ363" s="11"/>
      <c r="CK363" s="11"/>
    </row>
    <row r="364" spans="1:89" s="560" customFormat="1" ht="12.75" customHeight="1" x14ac:dyDescent="0.25">
      <c r="A364" s="11">
        <v>51</v>
      </c>
      <c r="B364" s="10" t="str">
        <f>Translations!$B$209</f>
        <v>Production d'hydrogène et de gaz de synthèse</v>
      </c>
      <c r="C364" s="10" t="str">
        <f>Translations!$B$372</f>
        <v>Hydrogène et gaz de synthèse</v>
      </c>
      <c r="D364" s="10" t="str">
        <f>Translations!$B$369</f>
        <v>Méthode du bilan massique</v>
      </c>
      <c r="E364" s="10" t="str">
        <f>Translations!$B$303</f>
        <v>Chaque matière entrante et sortante [t]</v>
      </c>
      <c r="F364" s="58" t="str">
        <f>EUconst_MassBalance</f>
        <v>Bilan massique</v>
      </c>
      <c r="G364" s="36">
        <v>1</v>
      </c>
      <c r="H364" s="53" t="str">
        <f>Translations!$B$295</f>
        <v>± 7,5%</v>
      </c>
      <c r="I364" s="53" t="str">
        <f>Translations!$B$296</f>
        <v>± 5,0%</v>
      </c>
      <c r="J364" s="10"/>
      <c r="K364" s="10"/>
      <c r="L364" s="53" t="str">
        <f>Translations!$B$297</f>
        <v>± 2,5%</v>
      </c>
      <c r="M364" s="53"/>
      <c r="N364" s="53"/>
      <c r="O364" s="53" t="str">
        <f>Translations!$B$298</f>
        <v>± 1,5%</v>
      </c>
      <c r="P364" s="36">
        <f t="shared" si="8"/>
        <v>4</v>
      </c>
      <c r="Q364" s="54" t="str">
        <f t="shared" si="9"/>
        <v>Hydrogène et gaz de synthèse: Méthode du bilan massique</v>
      </c>
      <c r="R364" s="10"/>
      <c r="S364" s="10" t="str">
        <f t="shared" si="15"/>
        <v>ActivityData_Hydrogène et gaz de synthèse: Méthode du bilan massique</v>
      </c>
      <c r="T364" s="11"/>
      <c r="U364" s="11"/>
      <c r="V364" s="11"/>
      <c r="W364" s="11"/>
      <c r="X364" s="11"/>
      <c r="Y364" s="11"/>
      <c r="Z364" s="11" t="b">
        <f t="shared" si="16"/>
        <v>0</v>
      </c>
      <c r="AA364" s="11"/>
      <c r="AB364" s="11"/>
      <c r="AC364" s="11"/>
      <c r="AD364" s="11"/>
      <c r="AE364" s="11"/>
      <c r="AF364" s="11"/>
      <c r="AG364" s="11"/>
      <c r="AH364" s="11"/>
      <c r="AI364" s="11"/>
      <c r="AJ364" s="11"/>
      <c r="AK364" s="11"/>
      <c r="AL364" s="11"/>
      <c r="AM364" s="11"/>
      <c r="AN364" s="11"/>
      <c r="AO364" s="11"/>
      <c r="AP364" s="11"/>
      <c r="AQ364" s="11"/>
      <c r="AR364" s="11"/>
      <c r="AS364" s="11"/>
      <c r="AT364" s="11"/>
      <c r="AU364" s="11"/>
      <c r="AV364" s="11"/>
      <c r="AW364" s="11"/>
      <c r="AX364" s="11"/>
      <c r="AY364" s="11"/>
      <c r="AZ364" s="11"/>
      <c r="BA364" s="11"/>
      <c r="BB364" s="11"/>
      <c r="BC364" s="11"/>
      <c r="BD364" s="11"/>
      <c r="BE364" s="11"/>
      <c r="BF364" s="11"/>
      <c r="BG364" s="11"/>
      <c r="BH364" s="11"/>
      <c r="BI364" s="11"/>
      <c r="BJ364" s="11"/>
      <c r="BK364" s="11"/>
      <c r="BL364" s="11"/>
      <c r="BM364" s="11"/>
      <c r="BN364" s="11"/>
      <c r="BO364" s="11"/>
      <c r="BP364" s="11"/>
      <c r="BQ364" s="11"/>
      <c r="BR364" s="11"/>
      <c r="BS364" s="11"/>
      <c r="BT364" s="11"/>
      <c r="BU364" s="11"/>
      <c r="BV364" s="11"/>
      <c r="BW364" s="11"/>
      <c r="BX364" s="11"/>
      <c r="BY364" s="11"/>
      <c r="BZ364" s="11"/>
      <c r="CA364" s="11"/>
      <c r="CB364" s="11"/>
      <c r="CC364" s="11"/>
      <c r="CD364" s="11"/>
      <c r="CE364" s="11"/>
      <c r="CF364" s="11"/>
      <c r="CG364" s="11"/>
      <c r="CH364" s="11"/>
      <c r="CI364" s="11"/>
      <c r="CJ364" s="11"/>
      <c r="CK364" s="11"/>
    </row>
    <row r="365" spans="1:89" s="560" customFormat="1" ht="12.75" customHeight="1" x14ac:dyDescent="0.25">
      <c r="A365" s="11">
        <v>52</v>
      </c>
      <c r="B365" s="10" t="str">
        <f>Translations!$B$208</f>
        <v>Production de produits chimiques en vrac</v>
      </c>
      <c r="C365" s="10" t="str">
        <f>Translations!$B$375</f>
        <v>Produits chimiques organiques en vrac</v>
      </c>
      <c r="D365" s="10" t="str">
        <f>Translations!$B$369</f>
        <v>Méthode du bilan massique</v>
      </c>
      <c r="E365" s="10" t="str">
        <f>Translations!$B$303</f>
        <v>Chaque matière entrante et sortante [t]</v>
      </c>
      <c r="F365" s="58" t="str">
        <f>EUconst_MassBalance</f>
        <v>Bilan massique</v>
      </c>
      <c r="G365" s="36">
        <v>1</v>
      </c>
      <c r="H365" s="53" t="str">
        <f>Translations!$B$295</f>
        <v>± 7,5%</v>
      </c>
      <c r="I365" s="53" t="str">
        <f>Translations!$B$296</f>
        <v>± 5,0%</v>
      </c>
      <c r="J365" s="10"/>
      <c r="K365" s="10"/>
      <c r="L365" s="53" t="str">
        <f>Translations!$B$297</f>
        <v>± 2,5%</v>
      </c>
      <c r="M365" s="53"/>
      <c r="N365" s="53"/>
      <c r="O365" s="53" t="str">
        <f>Translations!$B$298</f>
        <v>± 1,5%</v>
      </c>
      <c r="P365" s="36">
        <f t="shared" si="8"/>
        <v>4</v>
      </c>
      <c r="Q365" s="54" t="str">
        <f t="shared" si="9"/>
        <v>Produits chimiques organiques en vrac: Méthode du bilan massique</v>
      </c>
      <c r="R365" s="10"/>
      <c r="S365" s="10" t="str">
        <f t="shared" si="15"/>
        <v>ActivityData_Produits chimiques organiques en vrac: Méthode du bilan massique</v>
      </c>
      <c r="T365" s="11"/>
      <c r="U365" s="11"/>
      <c r="V365" s="11"/>
      <c r="W365" s="11"/>
      <c r="X365" s="11"/>
      <c r="Y365" s="11"/>
      <c r="Z365" s="11" t="b">
        <f t="shared" si="16"/>
        <v>0</v>
      </c>
      <c r="AA365" s="11"/>
      <c r="AB365" s="11"/>
      <c r="AC365" s="11"/>
      <c r="AD365" s="11"/>
      <c r="AE365" s="11"/>
      <c r="AF365" s="11"/>
      <c r="AG365" s="11"/>
      <c r="AH365" s="11"/>
      <c r="AI365" s="11"/>
      <c r="AJ365" s="11"/>
      <c r="AK365" s="11"/>
      <c r="AL365" s="11"/>
      <c r="AM365" s="11"/>
      <c r="AN365" s="11"/>
      <c r="AO365" s="11"/>
      <c r="AP365" s="11"/>
      <c r="AQ365" s="11"/>
      <c r="AR365" s="11"/>
      <c r="AS365" s="11"/>
      <c r="AT365" s="11"/>
      <c r="AU365" s="11"/>
      <c r="AV365" s="11"/>
      <c r="AW365" s="11"/>
      <c r="AX365" s="11"/>
      <c r="AY365" s="11"/>
      <c r="AZ365" s="11"/>
      <c r="BA365" s="11"/>
      <c r="BB365" s="11"/>
      <c r="BC365" s="11"/>
      <c r="BD365" s="11"/>
      <c r="BE365" s="11"/>
      <c r="BF365" s="11"/>
      <c r="BG365" s="11"/>
      <c r="BH365" s="11"/>
      <c r="BI365" s="11"/>
      <c r="BJ365" s="11"/>
      <c r="BK365" s="11"/>
      <c r="BL365" s="11"/>
      <c r="BM365" s="11"/>
      <c r="BN365" s="11"/>
      <c r="BO365" s="11"/>
      <c r="BP365" s="11"/>
      <c r="BQ365" s="11"/>
      <c r="BR365" s="11"/>
      <c r="BS365" s="11"/>
      <c r="BT365" s="11"/>
      <c r="BU365" s="11"/>
      <c r="BV365" s="11"/>
      <c r="BW365" s="11"/>
      <c r="BX365" s="11"/>
      <c r="BY365" s="11"/>
      <c r="BZ365" s="11"/>
      <c r="CA365" s="11"/>
      <c r="CB365" s="11"/>
      <c r="CC365" s="11"/>
      <c r="CD365" s="11"/>
      <c r="CE365" s="11"/>
      <c r="CF365" s="11"/>
      <c r="CG365" s="11"/>
      <c r="CH365" s="11"/>
      <c r="CI365" s="11"/>
      <c r="CJ365" s="11"/>
      <c r="CK365" s="11"/>
    </row>
    <row r="366" spans="1:89" s="560" customFormat="1" ht="12.75" customHeight="1" x14ac:dyDescent="0.25">
      <c r="A366" s="11">
        <v>53</v>
      </c>
      <c r="B366" s="10" t="str">
        <f>Translations!$B$192</f>
        <v>Production ou transformation des métaux ferreux</v>
      </c>
      <c r="C366" s="10" t="str">
        <f>Translations!$B$377</f>
        <v>Aluminium secondaire, (non) ferreux</v>
      </c>
      <c r="D366" s="563" t="str">
        <f>Translations!$B$686</f>
        <v>Procédé (méthode A) : carbonate uniquement</v>
      </c>
      <c r="E366" s="563" t="str">
        <f>Translations!$B$687</f>
        <v>Entrée du processus [t]</v>
      </c>
      <c r="F366" s="58" t="str">
        <f>F320</f>
        <v>Émissions de procédé</v>
      </c>
      <c r="G366" s="36">
        <v>1</v>
      </c>
      <c r="H366" s="53" t="str">
        <f>Translations!$B$296</f>
        <v>± 5,0%</v>
      </c>
      <c r="I366" s="53" t="str">
        <f>Translations!$B$297</f>
        <v>± 2,5%</v>
      </c>
      <c r="J366" s="10"/>
      <c r="K366" s="10"/>
      <c r="L366" s="53"/>
      <c r="M366" s="53"/>
      <c r="N366" s="53"/>
      <c r="O366" s="53"/>
      <c r="P366" s="36">
        <f t="shared" si="8"/>
        <v>2</v>
      </c>
      <c r="Q366" s="54" t="str">
        <f t="shared" si="9"/>
        <v>Aluminium secondaire, (non) ferreux: Procédé (méthode A) : carbonate uniquement</v>
      </c>
      <c r="R366" s="10"/>
      <c r="S366" s="10" t="str">
        <f t="shared" si="15"/>
        <v>ActivityData_Aluminium secondaire, (non) ferreux: Procédé (méthode A) : carbonate uniquement</v>
      </c>
      <c r="T366" s="11"/>
      <c r="U366" s="11"/>
      <c r="V366" s="11"/>
      <c r="W366" s="11"/>
      <c r="X366" s="11"/>
      <c r="Y366" s="11"/>
      <c r="Z366" s="11" t="b">
        <f t="shared" si="16"/>
        <v>0</v>
      </c>
      <c r="AA366" s="11"/>
      <c r="AB366" s="11"/>
      <c r="AC366" s="11"/>
      <c r="AD366" s="11"/>
      <c r="AE366" s="11"/>
      <c r="AF366" s="11"/>
      <c r="AG366" s="11"/>
      <c r="AH366" s="11"/>
      <c r="AI366" s="11"/>
      <c r="AJ366" s="11"/>
      <c r="AK366" s="11"/>
      <c r="AL366" s="11"/>
      <c r="AM366" s="11"/>
      <c r="AN366" s="11"/>
      <c r="AO366" s="11"/>
      <c r="AP366" s="11"/>
      <c r="AQ366" s="11"/>
      <c r="AR366" s="11"/>
      <c r="AS366" s="11"/>
      <c r="AT366" s="11"/>
      <c r="AU366" s="11"/>
      <c r="AV366" s="11"/>
      <c r="AW366" s="11"/>
      <c r="AX366" s="11"/>
      <c r="AY366" s="11"/>
      <c r="AZ366" s="11"/>
      <c r="BA366" s="11"/>
      <c r="BB366" s="11"/>
      <c r="BC366" s="11"/>
      <c r="BD366" s="11"/>
      <c r="BE366" s="11"/>
      <c r="BF366" s="11"/>
      <c r="BG366" s="11"/>
      <c r="BH366" s="11"/>
      <c r="BI366" s="11"/>
      <c r="BJ366" s="11"/>
      <c r="BK366" s="11"/>
      <c r="BL366" s="11"/>
      <c r="BM366" s="11"/>
      <c r="BN366" s="11"/>
      <c r="BO366" s="11"/>
      <c r="BP366" s="11"/>
      <c r="BQ366" s="11"/>
      <c r="BR366" s="11"/>
      <c r="BS366" s="11"/>
      <c r="BT366" s="11"/>
      <c r="BU366" s="11"/>
      <c r="BV366" s="11"/>
      <c r="BW366" s="11"/>
      <c r="BX366" s="11"/>
      <c r="BY366" s="11"/>
      <c r="BZ366" s="11"/>
      <c r="CA366" s="11"/>
      <c r="CB366" s="11"/>
      <c r="CC366" s="11"/>
      <c r="CD366" s="11"/>
      <c r="CE366" s="11"/>
      <c r="CF366" s="11"/>
      <c r="CG366" s="11"/>
      <c r="CH366" s="11"/>
      <c r="CI366" s="11"/>
      <c r="CJ366" s="11"/>
      <c r="CK366" s="11"/>
    </row>
    <row r="367" spans="1:89" s="560" customFormat="1" ht="12.75" customHeight="1" x14ac:dyDescent="0.25">
      <c r="A367" s="11">
        <v>54</v>
      </c>
      <c r="B367" s="10" t="str">
        <f>Translations!$B$192</f>
        <v>Production ou transformation des métaux ferreux</v>
      </c>
      <c r="C367" s="10" t="str">
        <f>Translations!$B$377</f>
        <v>Aluminium secondaire, (non) ferreux</v>
      </c>
      <c r="D367" s="563" t="str">
        <f>Translations!$B$688</f>
        <v>Procédé (méthode A) : mixte (carbonate + non-carbonate)</v>
      </c>
      <c r="E367" s="563" t="str">
        <f>Translations!$B$687</f>
        <v>Entrée du processus [t]</v>
      </c>
      <c r="F367" s="58" t="str">
        <f>F320</f>
        <v>Émissions de procédé</v>
      </c>
      <c r="G367" s="36">
        <v>1</v>
      </c>
      <c r="H367" s="53" t="str">
        <f>Translations!$B$296</f>
        <v>± 5,0%</v>
      </c>
      <c r="I367" s="53" t="str">
        <f>Translations!$B$297</f>
        <v>± 2,5%</v>
      </c>
      <c r="J367" s="10"/>
      <c r="K367" s="10"/>
      <c r="L367" s="53"/>
      <c r="M367" s="53"/>
      <c r="N367" s="53"/>
      <c r="O367" s="53"/>
      <c r="P367" s="36">
        <f t="shared" si="8"/>
        <v>2</v>
      </c>
      <c r="Q367" s="54" t="str">
        <f t="shared" si="9"/>
        <v>Aluminium secondaire, (non) ferreux: Procédé (méthode A) : mixte (carbonate + non-carbonate)</v>
      </c>
      <c r="R367" s="10"/>
      <c r="S367" s="10" t="str">
        <f t="shared" si="15"/>
        <v>ActivityData_Aluminium secondaire, (non) ferreux: Procédé (méthode A) : mixte (carbonate + non-carbonate)</v>
      </c>
      <c r="T367" s="11"/>
      <c r="U367" s="11"/>
      <c r="V367" s="11"/>
      <c r="W367" s="11"/>
      <c r="X367" s="11"/>
      <c r="Y367" s="11"/>
      <c r="Z367" s="11" t="b">
        <f t="shared" si="16"/>
        <v>0</v>
      </c>
      <c r="AA367" s="11"/>
      <c r="AB367" s="11"/>
      <c r="AC367" s="11"/>
      <c r="AD367" s="11"/>
      <c r="AE367" s="11"/>
      <c r="AF367" s="11"/>
      <c r="AG367" s="11"/>
      <c r="AH367" s="11"/>
      <c r="AI367" s="11"/>
      <c r="AJ367" s="11"/>
      <c r="AK367" s="11"/>
      <c r="AL367" s="11"/>
      <c r="AM367" s="11"/>
      <c r="AN367" s="11"/>
      <c r="AO367" s="11"/>
      <c r="AP367" s="11"/>
      <c r="AQ367" s="11"/>
      <c r="AR367" s="11"/>
      <c r="AS367" s="11"/>
      <c r="AT367" s="11"/>
      <c r="AU367" s="11"/>
      <c r="AV367" s="11"/>
      <c r="AW367" s="11"/>
      <c r="AX367" s="11"/>
      <c r="AY367" s="11"/>
      <c r="AZ367" s="11"/>
      <c r="BA367" s="11"/>
      <c r="BB367" s="11"/>
      <c r="BC367" s="11"/>
      <c r="BD367" s="11"/>
      <c r="BE367" s="11"/>
      <c r="BF367" s="11"/>
      <c r="BG367" s="11"/>
      <c r="BH367" s="11"/>
      <c r="BI367" s="11"/>
      <c r="BJ367" s="11"/>
      <c r="BK367" s="11"/>
      <c r="BL367" s="11"/>
      <c r="BM367" s="11"/>
      <c r="BN367" s="11"/>
      <c r="BO367" s="11"/>
      <c r="BP367" s="11"/>
      <c r="BQ367" s="11"/>
      <c r="BR367" s="11"/>
      <c r="BS367" s="11"/>
      <c r="BT367" s="11"/>
      <c r="BU367" s="11"/>
      <c r="BV367" s="11"/>
      <c r="BW367" s="11"/>
      <c r="BX367" s="11"/>
      <c r="BY367" s="11"/>
      <c r="BZ367" s="11"/>
      <c r="CA367" s="11"/>
      <c r="CB367" s="11"/>
      <c r="CC367" s="11"/>
      <c r="CD367" s="11"/>
      <c r="CE367" s="11"/>
      <c r="CF367" s="11"/>
      <c r="CG367" s="11"/>
      <c r="CH367" s="11"/>
      <c r="CI367" s="11"/>
      <c r="CJ367" s="11"/>
      <c r="CK367" s="11"/>
    </row>
    <row r="368" spans="1:89" s="560" customFormat="1" ht="12.75" customHeight="1" x14ac:dyDescent="0.25">
      <c r="A368" s="11">
        <v>55</v>
      </c>
      <c r="B368" s="10" t="str">
        <f>Translations!$B$192</f>
        <v>Production ou transformation des métaux ferreux</v>
      </c>
      <c r="C368" s="10" t="str">
        <f>Translations!$B$377</f>
        <v>Aluminium secondaire, (non) ferreux</v>
      </c>
      <c r="D368" s="563" t="str">
        <f>Translations!$B$689</f>
        <v>Procédé (méthode A) : sans carbonate</v>
      </c>
      <c r="E368" s="563" t="str">
        <f>Translations!$B$687</f>
        <v>Entrée du processus [t]</v>
      </c>
      <c r="F368" s="58" t="str">
        <f>F320</f>
        <v>Émissions de procédé</v>
      </c>
      <c r="G368" s="36">
        <v>1</v>
      </c>
      <c r="H368" s="53" t="str">
        <f>Translations!$B$296</f>
        <v>± 5,0%</v>
      </c>
      <c r="I368" s="53" t="str">
        <f>Translations!$B$297</f>
        <v>± 2,5%</v>
      </c>
      <c r="J368" s="10"/>
      <c r="K368" s="10"/>
      <c r="L368" s="53"/>
      <c r="M368" s="53"/>
      <c r="N368" s="53"/>
      <c r="O368" s="53"/>
      <c r="P368" s="36">
        <f t="shared" si="8"/>
        <v>2</v>
      </c>
      <c r="Q368" s="54" t="str">
        <f t="shared" si="9"/>
        <v>Aluminium secondaire, (non) ferreux: Procédé (méthode A) : sans carbonate</v>
      </c>
      <c r="R368" s="10"/>
      <c r="S368" s="10" t="str">
        <f t="shared" si="15"/>
        <v>ActivityData_Aluminium secondaire, (non) ferreux: Procédé (méthode A) : sans carbonate</v>
      </c>
      <c r="T368" s="11"/>
      <c r="U368" s="11"/>
      <c r="V368" s="11"/>
      <c r="W368" s="11"/>
      <c r="X368" s="11"/>
      <c r="Y368" s="11"/>
      <c r="Z368" s="11" t="b">
        <f t="shared" si="16"/>
        <v>0</v>
      </c>
      <c r="AA368" s="11"/>
      <c r="AB368" s="11"/>
      <c r="AC368" s="11"/>
      <c r="AD368" s="11"/>
      <c r="AE368" s="11"/>
      <c r="AF368" s="11"/>
      <c r="AG368" s="11"/>
      <c r="AH368" s="11"/>
      <c r="AI368" s="11"/>
      <c r="AJ368" s="11"/>
      <c r="AK368" s="11"/>
      <c r="AL368" s="11"/>
      <c r="AM368" s="11"/>
      <c r="AN368" s="11"/>
      <c r="AO368" s="11"/>
      <c r="AP368" s="11"/>
      <c r="AQ368" s="11"/>
      <c r="AR368" s="11"/>
      <c r="AS368" s="11"/>
      <c r="AT368" s="11"/>
      <c r="AU368" s="11"/>
      <c r="AV368" s="11"/>
      <c r="AW368" s="11"/>
      <c r="AX368" s="11"/>
      <c r="AY368" s="11"/>
      <c r="AZ368" s="11"/>
      <c r="BA368" s="11"/>
      <c r="BB368" s="11"/>
      <c r="BC368" s="11"/>
      <c r="BD368" s="11"/>
      <c r="BE368" s="11"/>
      <c r="BF368" s="11"/>
      <c r="BG368" s="11"/>
      <c r="BH368" s="11"/>
      <c r="BI368" s="11"/>
      <c r="BJ368" s="11"/>
      <c r="BK368" s="11"/>
      <c r="BL368" s="11"/>
      <c r="BM368" s="11"/>
      <c r="BN368" s="11"/>
      <c r="BO368" s="11"/>
      <c r="BP368" s="11"/>
      <c r="BQ368" s="11"/>
      <c r="BR368" s="11"/>
      <c r="BS368" s="11"/>
      <c r="BT368" s="11"/>
      <c r="BU368" s="11"/>
      <c r="BV368" s="11"/>
      <c r="BW368" s="11"/>
      <c r="BX368" s="11"/>
      <c r="BY368" s="11"/>
      <c r="BZ368" s="11"/>
      <c r="CA368" s="11"/>
      <c r="CB368" s="11"/>
      <c r="CC368" s="11"/>
      <c r="CD368" s="11"/>
      <c r="CE368" s="11"/>
      <c r="CF368" s="11"/>
      <c r="CG368" s="11"/>
      <c r="CH368" s="11"/>
      <c r="CI368" s="11"/>
      <c r="CJ368" s="11"/>
      <c r="CK368" s="11"/>
    </row>
    <row r="369" spans="1:89" s="560" customFormat="1" ht="12.75" customHeight="1" x14ac:dyDescent="0.25">
      <c r="A369" s="11">
        <v>56</v>
      </c>
      <c r="B369" s="10" t="str">
        <f>Translations!$B$192</f>
        <v>Production ou transformation des métaux ferreux</v>
      </c>
      <c r="C369" s="10" t="str">
        <f>Translations!$B$377</f>
        <v>Aluminium secondaire, (non) ferreux</v>
      </c>
      <c r="D369" s="563" t="str">
        <f>Translations!$B$690</f>
        <v>Procédé (méthode B) : production d'oxyde</v>
      </c>
      <c r="E369" s="563" t="str">
        <f>Translations!$B$327</f>
        <v>Production d'oxyde [t]</v>
      </c>
      <c r="F369" s="58" t="str">
        <f>F320</f>
        <v>Émissions de procédé</v>
      </c>
      <c r="G369" s="36">
        <v>1</v>
      </c>
      <c r="H369" s="53" t="str">
        <f>Translations!$B$296</f>
        <v>± 5,0%</v>
      </c>
      <c r="I369" s="53" t="str">
        <f>Translations!$B$297</f>
        <v>± 2,5%</v>
      </c>
      <c r="J369" s="10"/>
      <c r="K369" s="10"/>
      <c r="L369" s="53"/>
      <c r="M369" s="53"/>
      <c r="N369" s="53"/>
      <c r="O369" s="53"/>
      <c r="P369" s="36">
        <f t="shared" si="8"/>
        <v>2</v>
      </c>
      <c r="Q369" s="54" t="str">
        <f t="shared" si="9"/>
        <v>Aluminium secondaire, (non) ferreux: Procédé (méthode B) : production d'oxyde</v>
      </c>
      <c r="R369" s="10"/>
      <c r="S369" s="10" t="str">
        <f t="shared" si="15"/>
        <v>ActivityData_Aluminium secondaire, (non) ferreux: Procédé (méthode B) : production d'oxyde</v>
      </c>
      <c r="T369" s="11"/>
      <c r="U369" s="11"/>
      <c r="V369" s="11"/>
      <c r="W369" s="11"/>
      <c r="X369" s="11"/>
      <c r="Y369" s="11"/>
      <c r="Z369" s="11" t="b">
        <f t="shared" si="16"/>
        <v>0</v>
      </c>
      <c r="AA369" s="11"/>
      <c r="AB369" s="11"/>
      <c r="AC369" s="11"/>
      <c r="AD369" s="11"/>
      <c r="AE369" s="11"/>
      <c r="AF369" s="11"/>
      <c r="AG369" s="11"/>
      <c r="AH369" s="11"/>
      <c r="AI369" s="11"/>
      <c r="AJ369" s="11"/>
      <c r="AK369" s="11"/>
      <c r="AL369" s="11"/>
      <c r="AM369" s="11"/>
      <c r="AN369" s="11"/>
      <c r="AO369" s="11"/>
      <c r="AP369" s="11"/>
      <c r="AQ369" s="11"/>
      <c r="AR369" s="11"/>
      <c r="AS369" s="11"/>
      <c r="AT369" s="11"/>
      <c r="AU369" s="11"/>
      <c r="AV369" s="11"/>
      <c r="AW369" s="11"/>
      <c r="AX369" s="11"/>
      <c r="AY369" s="11"/>
      <c r="AZ369" s="11"/>
      <c r="BA369" s="11"/>
      <c r="BB369" s="11"/>
      <c r="BC369" s="11"/>
      <c r="BD369" s="11"/>
      <c r="BE369" s="11"/>
      <c r="BF369" s="11"/>
      <c r="BG369" s="11"/>
      <c r="BH369" s="11"/>
      <c r="BI369" s="11"/>
      <c r="BJ369" s="11"/>
      <c r="BK369" s="11"/>
      <c r="BL369" s="11"/>
      <c r="BM369" s="11"/>
      <c r="BN369" s="11"/>
      <c r="BO369" s="11"/>
      <c r="BP369" s="11"/>
      <c r="BQ369" s="11"/>
      <c r="BR369" s="11"/>
      <c r="BS369" s="11"/>
      <c r="BT369" s="11"/>
      <c r="BU369" s="11"/>
      <c r="BV369" s="11"/>
      <c r="BW369" s="11"/>
      <c r="BX369" s="11"/>
      <c r="BY369" s="11"/>
      <c r="BZ369" s="11"/>
      <c r="CA369" s="11"/>
      <c r="CB369" s="11"/>
      <c r="CC369" s="11"/>
      <c r="CD369" s="11"/>
      <c r="CE369" s="11"/>
      <c r="CF369" s="11"/>
      <c r="CG369" s="11"/>
      <c r="CH369" s="11"/>
      <c r="CI369" s="11"/>
      <c r="CJ369" s="11"/>
      <c r="CK369" s="11"/>
    </row>
    <row r="370" spans="1:89" s="560" customFormat="1" ht="12.75" customHeight="1" x14ac:dyDescent="0.25">
      <c r="A370" s="11">
        <v>57</v>
      </c>
      <c r="B370" s="10" t="str">
        <f>Translations!$B$192</f>
        <v>Production ou transformation des métaux ferreux</v>
      </c>
      <c r="C370" s="10" t="str">
        <f>Translations!$B$377</f>
        <v>Aluminium secondaire, (non) ferreux</v>
      </c>
      <c r="D370" s="10" t="str">
        <f>Translations!$B$369</f>
        <v>Méthode du bilan massique</v>
      </c>
      <c r="E370" s="10" t="str">
        <f>Translations!$B$303</f>
        <v>Chaque matière entrante et sortante [t]</v>
      </c>
      <c r="F370" s="58" t="str">
        <f>EUconst_MassBalance</f>
        <v>Bilan massique</v>
      </c>
      <c r="G370" s="36">
        <v>1</v>
      </c>
      <c r="H370" s="53" t="str">
        <f>Translations!$B$295</f>
        <v>± 7,5%</v>
      </c>
      <c r="I370" s="53" t="str">
        <f>Translations!$B$296</f>
        <v>± 5,0%</v>
      </c>
      <c r="J370" s="10"/>
      <c r="K370" s="10"/>
      <c r="L370" s="53" t="str">
        <f>Translations!$B$297</f>
        <v>± 2,5%</v>
      </c>
      <c r="M370" s="53"/>
      <c r="N370" s="53"/>
      <c r="O370" s="53" t="str">
        <f>Translations!$B$298</f>
        <v>± 1,5%</v>
      </c>
      <c r="P370" s="36">
        <f t="shared" si="8"/>
        <v>4</v>
      </c>
      <c r="Q370" s="54" t="str">
        <f t="shared" si="9"/>
        <v>Aluminium secondaire, (non) ferreux: Méthode du bilan massique</v>
      </c>
      <c r="R370" s="10"/>
      <c r="S370" s="10" t="str">
        <f t="shared" si="15"/>
        <v>ActivityData_Aluminium secondaire, (non) ferreux: Méthode du bilan massique</v>
      </c>
      <c r="T370" s="11"/>
      <c r="U370" s="11"/>
      <c r="V370" s="11"/>
      <c r="W370" s="11"/>
      <c r="X370" s="11"/>
      <c r="Y370" s="11"/>
      <c r="Z370" s="11" t="b">
        <f t="shared" si="16"/>
        <v>0</v>
      </c>
      <c r="AA370" s="11"/>
      <c r="AB370" s="11"/>
      <c r="AC370" s="11"/>
      <c r="AD370" s="11"/>
      <c r="AE370" s="11"/>
      <c r="AF370" s="11"/>
      <c r="AG370" s="11"/>
      <c r="AH370" s="11"/>
      <c r="AI370" s="11"/>
      <c r="AJ370" s="11"/>
      <c r="AK370" s="11"/>
      <c r="AL370" s="11"/>
      <c r="AM370" s="11"/>
      <c r="AN370" s="11"/>
      <c r="AO370" s="11"/>
      <c r="AP370" s="11"/>
      <c r="AQ370" s="11"/>
      <c r="AR370" s="11"/>
      <c r="AS370" s="11"/>
      <c r="AT370" s="11"/>
      <c r="AU370" s="11"/>
      <c r="AV370" s="11"/>
      <c r="AW370" s="11"/>
      <c r="AX370" s="11"/>
      <c r="AY370" s="11"/>
      <c r="AZ370" s="11"/>
      <c r="BA370" s="11"/>
      <c r="BB370" s="11"/>
      <c r="BC370" s="11"/>
      <c r="BD370" s="11"/>
      <c r="BE370" s="11"/>
      <c r="BF370" s="11"/>
      <c r="BG370" s="11"/>
      <c r="BH370" s="11"/>
      <c r="BI370" s="11"/>
      <c r="BJ370" s="11"/>
      <c r="BK370" s="11"/>
      <c r="BL370" s="11"/>
      <c r="BM370" s="11"/>
      <c r="BN370" s="11"/>
      <c r="BO370" s="11"/>
      <c r="BP370" s="11"/>
      <c r="BQ370" s="11"/>
      <c r="BR370" s="11"/>
      <c r="BS370" s="11"/>
      <c r="BT370" s="11"/>
      <c r="BU370" s="11"/>
      <c r="BV370" s="11"/>
      <c r="BW370" s="11"/>
      <c r="BX370" s="11"/>
      <c r="BY370" s="11"/>
      <c r="BZ370" s="11"/>
      <c r="CA370" s="11"/>
      <c r="CB370" s="11"/>
      <c r="CC370" s="11"/>
      <c r="CD370" s="11"/>
      <c r="CE370" s="11"/>
      <c r="CF370" s="11"/>
      <c r="CG370" s="11"/>
      <c r="CH370" s="11"/>
      <c r="CI370" s="11"/>
      <c r="CJ370" s="11"/>
      <c r="CK370" s="11"/>
    </row>
    <row r="371" spans="1:89" s="560" customFormat="1" ht="12.75" customHeight="1" x14ac:dyDescent="0.25">
      <c r="A371" s="11">
        <v>58</v>
      </c>
      <c r="B371" s="10" t="str">
        <f>Translations!$B$210</f>
        <v>Production de carbonate de sodium et de bicarbonate de sodium</v>
      </c>
      <c r="C371" s="10" t="str">
        <f>Translations!$B$380</f>
        <v>Soude / bicarbonate de sodium</v>
      </c>
      <c r="D371" s="10" t="str">
        <f>Translations!$B$686</f>
        <v>Procédé (méthode A) : carbonate uniquement</v>
      </c>
      <c r="E371" s="10" t="str">
        <f>Translations!$B$687</f>
        <v>Entrée du processus [t]</v>
      </c>
      <c r="F371" s="58" t="str">
        <f>F369</f>
        <v>Émissions de procédé</v>
      </c>
      <c r="G371" s="36">
        <v>1</v>
      </c>
      <c r="H371" s="53" t="str">
        <f>Translations!$B$295</f>
        <v>± 7,5%</v>
      </c>
      <c r="I371" s="53" t="str">
        <f>Translations!$B$296</f>
        <v>± 5,0%</v>
      </c>
      <c r="J371" s="10"/>
      <c r="K371" s="10"/>
      <c r="L371" s="53" t="str">
        <f>Translations!$B$297</f>
        <v>± 2,5%</v>
      </c>
      <c r="M371" s="53"/>
      <c r="N371" s="53"/>
      <c r="O371" s="53"/>
      <c r="P371" s="36">
        <f t="shared" si="8"/>
        <v>3</v>
      </c>
      <c r="Q371" s="54" t="str">
        <f t="shared" si="9"/>
        <v>Soude / bicarbonate de sodium: Procédé (méthode A) : carbonate uniquement</v>
      </c>
      <c r="R371" s="10"/>
      <c r="S371" s="10" t="str">
        <f t="shared" si="15"/>
        <v>ActivityData_Soude / bicarbonate de sodium: Procédé (méthode A) : carbonate uniquement</v>
      </c>
      <c r="T371" s="11"/>
      <c r="U371" s="11"/>
      <c r="V371" s="11"/>
      <c r="W371" s="561"/>
      <c r="X371" s="11"/>
      <c r="Y371" s="11"/>
      <c r="Z371" s="11" t="b">
        <f t="shared" si="16"/>
        <v>0</v>
      </c>
      <c r="AA371" s="11"/>
      <c r="AB371" s="11"/>
      <c r="AC371" s="11"/>
      <c r="AD371" s="11"/>
      <c r="AE371" s="11"/>
      <c r="AF371" s="11"/>
      <c r="AG371" s="11"/>
      <c r="AH371" s="11"/>
      <c r="AI371" s="11"/>
      <c r="AJ371" s="11"/>
      <c r="AK371" s="11"/>
      <c r="AL371" s="11"/>
      <c r="AM371" s="11"/>
      <c r="AN371" s="11"/>
      <c r="AO371" s="11"/>
      <c r="AP371" s="11"/>
      <c r="AQ371" s="11"/>
      <c r="AR371" s="11"/>
      <c r="AS371" s="11"/>
      <c r="AT371" s="11"/>
      <c r="AU371" s="11"/>
      <c r="AV371" s="11"/>
      <c r="AW371" s="11"/>
      <c r="AX371" s="11"/>
      <c r="AY371" s="11"/>
      <c r="AZ371" s="11"/>
      <c r="BA371" s="11"/>
      <c r="BB371" s="11"/>
      <c r="BC371" s="11"/>
      <c r="BD371" s="11"/>
      <c r="BE371" s="11"/>
      <c r="BF371" s="11"/>
      <c r="BG371" s="11"/>
      <c r="BH371" s="11"/>
      <c r="BI371" s="11"/>
      <c r="BJ371" s="11"/>
      <c r="BK371" s="11"/>
      <c r="BL371" s="11"/>
      <c r="BM371" s="11"/>
      <c r="BN371" s="11"/>
      <c r="BO371" s="11"/>
      <c r="BP371" s="11"/>
      <c r="BQ371" s="11"/>
      <c r="BR371" s="11"/>
      <c r="BS371" s="11"/>
      <c r="BT371" s="11"/>
      <c r="BU371" s="11"/>
      <c r="BV371" s="11"/>
      <c r="BW371" s="11"/>
      <c r="BX371" s="11"/>
      <c r="BY371" s="11"/>
      <c r="BZ371" s="11"/>
      <c r="CA371" s="11"/>
      <c r="CB371" s="11"/>
      <c r="CC371" s="11"/>
      <c r="CD371" s="11"/>
      <c r="CE371" s="11"/>
      <c r="CF371" s="11"/>
      <c r="CG371" s="11"/>
      <c r="CH371" s="11"/>
      <c r="CI371" s="11"/>
      <c r="CJ371" s="11"/>
      <c r="CK371" s="11"/>
    </row>
    <row r="372" spans="1:89" s="560" customFormat="1" ht="12.75" customHeight="1" x14ac:dyDescent="0.25">
      <c r="A372" s="11">
        <v>59</v>
      </c>
      <c r="B372" s="10" t="str">
        <f>Translations!$B$193</f>
        <v>Production d'aluminium primaire</v>
      </c>
      <c r="C372" s="10" t="str">
        <f>Translations!$B$382</f>
        <v>Aluminium primaire</v>
      </c>
      <c r="D372" s="10" t="str">
        <f>Translations!$B$369</f>
        <v>Méthode du bilan massique</v>
      </c>
      <c r="E372" s="10" t="str">
        <f>Translations!$B$303</f>
        <v>Chaque matière entrante et sortante [t]</v>
      </c>
      <c r="F372" s="58" t="str">
        <f>EUconst_MassBalance</f>
        <v>Bilan massique</v>
      </c>
      <c r="G372" s="36">
        <v>1</v>
      </c>
      <c r="H372" s="53" t="str">
        <f>Translations!$B$295</f>
        <v>± 7,5%</v>
      </c>
      <c r="I372" s="53" t="str">
        <f>Translations!$B$296</f>
        <v>± 5,0%</v>
      </c>
      <c r="J372" s="10"/>
      <c r="K372" s="10"/>
      <c r="L372" s="53" t="str">
        <f>Translations!$B$297</f>
        <v>± 2,5%</v>
      </c>
      <c r="M372" s="53"/>
      <c r="N372" s="53"/>
      <c r="O372" s="53" t="str">
        <f>Translations!$B$298</f>
        <v>± 1,5%</v>
      </c>
      <c r="P372" s="36">
        <f t="shared" si="8"/>
        <v>4</v>
      </c>
      <c r="Q372" s="54" t="str">
        <f t="shared" si="9"/>
        <v>Aluminium primaire: Méthode du bilan massique</v>
      </c>
      <c r="R372" s="10"/>
      <c r="S372" s="10" t="str">
        <f t="shared" si="15"/>
        <v>ActivityData_Aluminium primaire: Méthode du bilan massique</v>
      </c>
      <c r="T372" s="11"/>
      <c r="U372" s="11"/>
      <c r="V372" s="11"/>
      <c r="W372" s="11"/>
      <c r="X372" s="11"/>
      <c r="Y372" s="11"/>
      <c r="Z372" s="11" t="b">
        <f t="shared" si="16"/>
        <v>0</v>
      </c>
      <c r="AA372" s="11"/>
      <c r="AB372" s="11"/>
      <c r="AC372" s="11"/>
      <c r="AD372" s="11"/>
      <c r="AE372" s="11"/>
      <c r="AF372" s="11"/>
      <c r="AG372" s="11"/>
      <c r="AH372" s="11"/>
      <c r="AI372" s="11"/>
      <c r="AJ372" s="11"/>
      <c r="AK372" s="11"/>
      <c r="AL372" s="11"/>
      <c r="AM372" s="11"/>
      <c r="AN372" s="11"/>
      <c r="AO372" s="11"/>
      <c r="AP372" s="11"/>
      <c r="AQ372" s="11"/>
      <c r="AR372" s="11"/>
      <c r="AS372" s="11"/>
      <c r="AT372" s="11"/>
      <c r="AU372" s="11"/>
      <c r="AV372" s="11"/>
      <c r="AW372" s="11"/>
      <c r="AX372" s="11"/>
      <c r="AY372" s="11"/>
      <c r="AZ372" s="11"/>
      <c r="BA372" s="11"/>
      <c r="BB372" s="11"/>
      <c r="BC372" s="11"/>
      <c r="BD372" s="11"/>
      <c r="BE372" s="11"/>
      <c r="BF372" s="11"/>
      <c r="BG372" s="11"/>
      <c r="BH372" s="11"/>
      <c r="BI372" s="11"/>
      <c r="BJ372" s="11"/>
      <c r="BK372" s="11"/>
      <c r="BL372" s="11"/>
      <c r="BM372" s="11"/>
      <c r="BN372" s="11"/>
      <c r="BO372" s="11"/>
      <c r="BP372" s="11"/>
      <c r="BQ372" s="11"/>
      <c r="BR372" s="11"/>
      <c r="BS372" s="11"/>
      <c r="BT372" s="11"/>
      <c r="BU372" s="11"/>
      <c r="BV372" s="11"/>
      <c r="BW372" s="11"/>
      <c r="BX372" s="11"/>
      <c r="BY372" s="11"/>
      <c r="BZ372" s="11"/>
      <c r="CA372" s="11"/>
      <c r="CB372" s="11"/>
      <c r="CC372" s="11"/>
      <c r="CD372" s="11"/>
      <c r="CE372" s="11"/>
      <c r="CF372" s="11"/>
      <c r="CG372" s="11"/>
      <c r="CH372" s="11"/>
      <c r="CI372" s="11"/>
      <c r="CJ372" s="11"/>
      <c r="CK372" s="11"/>
    </row>
    <row r="373" spans="1:89" s="560" customFormat="1" ht="12.75" customHeight="1" x14ac:dyDescent="0.25">
      <c r="A373" s="11">
        <v>60</v>
      </c>
      <c r="B373" s="10" t="str">
        <f>Translations!$B$193</f>
        <v>Production d'aluminium primaire</v>
      </c>
      <c r="C373" s="10" t="str">
        <f>Translations!$B$382</f>
        <v>Aluminium primaire</v>
      </c>
      <c r="D373" s="10" t="str">
        <f>Translations!$B$383</f>
        <v>Émissions de PFC (méthode des pentes)</v>
      </c>
      <c r="E373" s="10" t="str">
        <f>Translations!$B$384</f>
        <v>Production d'aluminium primaire en [t], durée des effets d'anode en minutes en [nombre d'effets d'anode/cuve-jour] et en [durée de l'effet d'anode en minute/événement]</v>
      </c>
      <c r="F373" s="58" t="str">
        <f>EUconst_ProcessPFC</f>
        <v>Émissions de PFC</v>
      </c>
      <c r="G373" s="36">
        <v>1</v>
      </c>
      <c r="H373" s="53" t="str">
        <f>Translations!$B$297</f>
        <v>± 2,5%</v>
      </c>
      <c r="I373" s="53" t="str">
        <f>Translations!$B$298</f>
        <v>± 1,5%</v>
      </c>
      <c r="J373" s="10"/>
      <c r="K373" s="10"/>
      <c r="L373" s="55"/>
      <c r="M373" s="55"/>
      <c r="N373" s="55"/>
      <c r="O373" s="55"/>
      <c r="P373" s="36">
        <f t="shared" si="8"/>
        <v>2</v>
      </c>
      <c r="Q373" s="54" t="str">
        <f t="shared" si="9"/>
        <v>Aluminium primaire: Émissions de PFC (méthode des pentes)</v>
      </c>
      <c r="R373" s="10"/>
      <c r="S373" s="10" t="str">
        <f t="shared" si="15"/>
        <v>ActivityData_Aluminium primaire: Émissions de PFC (méthode des pentes)</v>
      </c>
      <c r="T373" s="11"/>
      <c r="U373" s="11"/>
      <c r="V373" s="11"/>
      <c r="W373" s="11"/>
      <c r="X373" s="11"/>
      <c r="Y373" s="11"/>
      <c r="Z373" s="11" t="b">
        <f t="shared" si="16"/>
        <v>0</v>
      </c>
      <c r="AA373" s="11"/>
      <c r="AB373" s="11"/>
      <c r="AC373" s="11"/>
      <c r="AD373" s="11"/>
      <c r="AE373" s="11"/>
      <c r="AF373" s="11"/>
      <c r="AG373" s="11"/>
      <c r="AH373" s="11"/>
      <c r="AI373" s="11"/>
      <c r="AJ373" s="11"/>
      <c r="AK373" s="11"/>
      <c r="AL373" s="11"/>
      <c r="AM373" s="11"/>
      <c r="AN373" s="11"/>
      <c r="AO373" s="11"/>
      <c r="AP373" s="11"/>
      <c r="AQ373" s="11"/>
      <c r="AR373" s="11"/>
      <c r="AS373" s="11"/>
      <c r="AT373" s="11"/>
      <c r="AU373" s="11"/>
      <c r="AV373" s="11"/>
      <c r="AW373" s="11"/>
      <c r="AX373" s="11"/>
      <c r="AY373" s="11"/>
      <c r="AZ373" s="11"/>
      <c r="BA373" s="11"/>
      <c r="BB373" s="11"/>
      <c r="BC373" s="11"/>
      <c r="BD373" s="11"/>
      <c r="BE373" s="11"/>
      <c r="BF373" s="11"/>
      <c r="BG373" s="11"/>
      <c r="BH373" s="11"/>
      <c r="BI373" s="11"/>
      <c r="BJ373" s="11"/>
      <c r="BK373" s="11"/>
      <c r="BL373" s="11"/>
      <c r="BM373" s="11"/>
      <c r="BN373" s="11"/>
      <c r="BO373" s="11"/>
      <c r="BP373" s="11"/>
      <c r="BQ373" s="11"/>
      <c r="BR373" s="11"/>
      <c r="BS373" s="11"/>
      <c r="BT373" s="11"/>
      <c r="BU373" s="11"/>
      <c r="BV373" s="11"/>
      <c r="BW373" s="11"/>
      <c r="BX373" s="11"/>
      <c r="BY373" s="11"/>
      <c r="BZ373" s="11"/>
      <c r="CA373" s="11"/>
      <c r="CB373" s="11"/>
      <c r="CC373" s="11"/>
      <c r="CD373" s="11"/>
      <c r="CE373" s="11"/>
      <c r="CF373" s="11"/>
      <c r="CG373" s="11"/>
      <c r="CH373" s="11"/>
      <c r="CI373" s="11"/>
      <c r="CJ373" s="11"/>
      <c r="CK373" s="11"/>
    </row>
    <row r="374" spans="1:89" s="560" customFormat="1" ht="12.75" customHeight="1" x14ac:dyDescent="0.25">
      <c r="A374" s="11">
        <v>61</v>
      </c>
      <c r="B374" s="10" t="str">
        <f>Translations!$B$193</f>
        <v>Production d'aluminium primaire</v>
      </c>
      <c r="C374" s="10" t="str">
        <f>Translations!$B$382</f>
        <v>Aluminium primaire</v>
      </c>
      <c r="D374" s="10" t="str">
        <f>Translations!$B$385</f>
        <v>Émissions de PFC (méthode de surtension)</v>
      </c>
      <c r="E374" s="10" t="str">
        <f>Translations!$B$386</f>
        <v>Production d'aluminium primaire en [t], surtension de l'effet d'anode [mV] et rendement de courant [-]</v>
      </c>
      <c r="F374" s="58" t="str">
        <f>EUconst_ProcessPFC</f>
        <v>Émissions de PFC</v>
      </c>
      <c r="G374" s="36">
        <v>1</v>
      </c>
      <c r="H374" s="53" t="str">
        <f>Translations!$B$297</f>
        <v>± 2,5%</v>
      </c>
      <c r="I374" s="53" t="str">
        <f>Translations!$B$298</f>
        <v>± 1,5%</v>
      </c>
      <c r="J374" s="10"/>
      <c r="K374" s="10"/>
      <c r="L374" s="55"/>
      <c r="M374" s="55"/>
      <c r="N374" s="55"/>
      <c r="O374" s="55"/>
      <c r="P374" s="36">
        <f t="shared" si="8"/>
        <v>2</v>
      </c>
      <c r="Q374" s="54" t="str">
        <f t="shared" si="9"/>
        <v>Aluminium primaire: Émissions de PFC (méthode de surtension)</v>
      </c>
      <c r="R374" s="10"/>
      <c r="S374" s="10" t="str">
        <f t="shared" si="15"/>
        <v>ActivityData_Aluminium primaire: Émissions de PFC (méthode de surtension)</v>
      </c>
      <c r="T374" s="11"/>
      <c r="U374" s="11"/>
      <c r="V374" s="11"/>
      <c r="W374" s="11"/>
      <c r="X374" s="11"/>
      <c r="Y374" s="11"/>
      <c r="Z374" s="11" t="b">
        <f t="shared" si="16"/>
        <v>0</v>
      </c>
      <c r="AA374" s="11"/>
      <c r="AB374" s="11"/>
      <c r="AC374" s="11"/>
      <c r="AD374" s="11"/>
      <c r="AE374" s="11"/>
      <c r="AF374" s="11"/>
      <c r="AG374" s="11"/>
      <c r="AH374" s="11"/>
      <c r="AI374" s="11"/>
      <c r="AJ374" s="11"/>
      <c r="AK374" s="11"/>
      <c r="AL374" s="11"/>
      <c r="AM374" s="11"/>
      <c r="AN374" s="11"/>
      <c r="AO374" s="11"/>
      <c r="AP374" s="11"/>
      <c r="AQ374" s="11"/>
      <c r="AR374" s="11"/>
      <c r="AS374" s="11"/>
      <c r="AT374" s="11"/>
      <c r="AU374" s="11"/>
      <c r="AV374" s="11"/>
      <c r="AW374" s="11"/>
      <c r="AX374" s="11"/>
      <c r="AY374" s="11"/>
      <c r="AZ374" s="11"/>
      <c r="BA374" s="11"/>
      <c r="BB374" s="11"/>
      <c r="BC374" s="11"/>
      <c r="BD374" s="11"/>
      <c r="BE374" s="11"/>
      <c r="BF374" s="11"/>
      <c r="BG374" s="11"/>
      <c r="BH374" s="11"/>
      <c r="BI374" s="11"/>
      <c r="BJ374" s="11"/>
      <c r="BK374" s="11"/>
      <c r="BL374" s="11"/>
      <c r="BM374" s="11"/>
      <c r="BN374" s="11"/>
      <c r="BO374" s="11"/>
      <c r="BP374" s="11"/>
      <c r="BQ374" s="11"/>
      <c r="BR374" s="11"/>
      <c r="BS374" s="11"/>
      <c r="BT374" s="11"/>
      <c r="BU374" s="11"/>
      <c r="BV374" s="11"/>
      <c r="BW374" s="11"/>
      <c r="BX374" s="11"/>
      <c r="BY374" s="11"/>
      <c r="BZ374" s="11"/>
      <c r="CA374" s="11"/>
      <c r="CB374" s="11"/>
      <c r="CC374" s="11"/>
      <c r="CD374" s="11"/>
      <c r="CE374" s="11"/>
      <c r="CF374" s="11"/>
      <c r="CG374" s="11"/>
      <c r="CH374" s="11"/>
      <c r="CI374" s="11"/>
      <c r="CJ374" s="11"/>
      <c r="CK374" s="11"/>
    </row>
    <row r="375" spans="1:89" s="560" customFormat="1" ht="12.75" customHeight="1" x14ac:dyDescent="0.25">
      <c r="A375" s="11">
        <v>62</v>
      </c>
      <c r="B375" s="10" t="str">
        <f>Translations!$B$211</f>
        <v>Capture des gaz à effet de serre en vertu de la directive 2009/31/CE</v>
      </c>
      <c r="C375" s="10" t="str">
        <f>Translations!$B$712</f>
        <v>CCS : captage de CO2</v>
      </c>
      <c r="D375" s="10" t="str">
        <f>Translations!$B$713</f>
        <v>CO2 transféré</v>
      </c>
      <c r="E375" s="10" t="str">
        <f>Translations!$B$714</f>
        <v>CO2 [t]</v>
      </c>
      <c r="F375" s="58" t="str">
        <f>EUconst_MassBalance</f>
        <v>Bilan massique</v>
      </c>
      <c r="G375" s="36">
        <v>1</v>
      </c>
      <c r="H375" s="53" t="str">
        <f>Translations!$B$295</f>
        <v>± 7,5%</v>
      </c>
      <c r="I375" s="53" t="str">
        <f>Translations!$B$296</f>
        <v>± 5,0%</v>
      </c>
      <c r="J375" s="10"/>
      <c r="K375" s="10"/>
      <c r="L375" s="55" t="str">
        <f>Translations!$B$297</f>
        <v>± 2,5%</v>
      </c>
      <c r="M375" s="55"/>
      <c r="N375" s="55"/>
      <c r="O375" s="55" t="str">
        <f>Translations!$B$298</f>
        <v>± 1,5%</v>
      </c>
      <c r="P375" s="36">
        <f t="shared" si="8"/>
        <v>4</v>
      </c>
      <c r="Q375" s="54" t="str">
        <f t="shared" ref="Q375:Q384" si="17">C375 &amp; ": " &amp;D375</f>
        <v>CCS : captage de CO2: CO2 transféré</v>
      </c>
      <c r="R375" s="10"/>
      <c r="S375" s="10" t="str">
        <f t="shared" ref="S375:S383" si="18">EUconst_CNTR_ActivityData&amp;Q375</f>
        <v>ActivityData_CCS : captage de CO2: CO2 transféré</v>
      </c>
      <c r="T375" s="11"/>
      <c r="U375" s="11"/>
      <c r="V375" s="11"/>
      <c r="W375" s="11"/>
      <c r="X375" s="11"/>
      <c r="Y375" s="11"/>
      <c r="Z375" s="11"/>
      <c r="AA375" s="11"/>
      <c r="AB375" s="11"/>
      <c r="AC375" s="11"/>
      <c r="AD375" s="11"/>
      <c r="AE375" s="11"/>
      <c r="AF375" s="11"/>
      <c r="AG375" s="11"/>
      <c r="AH375" s="11"/>
      <c r="AI375" s="11"/>
      <c r="AJ375" s="11"/>
      <c r="AK375" s="11"/>
      <c r="AL375" s="11"/>
      <c r="AM375" s="11"/>
      <c r="AN375" s="11"/>
      <c r="AO375" s="11"/>
      <c r="AP375" s="11"/>
      <c r="AQ375" s="11"/>
      <c r="AR375" s="11"/>
      <c r="AS375" s="11"/>
      <c r="AT375" s="11"/>
      <c r="AU375" s="11"/>
      <c r="AV375" s="11"/>
      <c r="AW375" s="11"/>
      <c r="AX375" s="11"/>
      <c r="AY375" s="11"/>
      <c r="AZ375" s="11"/>
      <c r="BA375" s="11"/>
      <c r="BB375" s="11"/>
      <c r="BC375" s="11"/>
      <c r="BD375" s="11"/>
      <c r="BE375" s="11"/>
      <c r="BF375" s="11"/>
      <c r="BG375" s="11"/>
      <c r="BH375" s="11"/>
      <c r="BI375" s="11"/>
      <c r="BJ375" s="11"/>
      <c r="BK375" s="11"/>
      <c r="BL375" s="11"/>
      <c r="BM375" s="11"/>
      <c r="BN375" s="11"/>
      <c r="BO375" s="11"/>
      <c r="BP375" s="11"/>
      <c r="BQ375" s="11"/>
      <c r="BR375" s="11"/>
      <c r="BS375" s="11"/>
      <c r="BT375" s="11"/>
      <c r="BU375" s="11"/>
      <c r="BV375" s="11"/>
      <c r="BW375" s="11"/>
      <c r="BX375" s="11"/>
      <c r="BY375" s="11"/>
      <c r="BZ375" s="11"/>
      <c r="CA375" s="11"/>
      <c r="CB375" s="11"/>
      <c r="CC375" s="11"/>
      <c r="CD375" s="11"/>
      <c r="CE375" s="11"/>
      <c r="CF375" s="11"/>
      <c r="CG375" s="11"/>
      <c r="CH375" s="11"/>
      <c r="CI375" s="11"/>
      <c r="CJ375" s="11"/>
      <c r="CK375" s="11"/>
    </row>
    <row r="376" spans="1:89" s="560" customFormat="1" ht="12.75" customHeight="1" x14ac:dyDescent="0.25">
      <c r="A376" s="11">
        <v>63</v>
      </c>
      <c r="B376" s="10" t="str">
        <f>Translations!$B$212</f>
        <v>Transport des gaz à effet de serre en vertu de la directive 2009/31/CE</v>
      </c>
      <c r="C376" s="10" t="str">
        <f>Translations!$B$715</f>
        <v>CCS : Transport</v>
      </c>
      <c r="D376" s="10" t="str">
        <f>Translations!$B$713</f>
        <v>CO2 transféré</v>
      </c>
      <c r="E376" s="10" t="str">
        <f>Translations!$B$714</f>
        <v>CO2 [t]</v>
      </c>
      <c r="F376" s="58" t="str">
        <f>Translations!$B$313</f>
        <v>Bilan massique</v>
      </c>
      <c r="G376" s="36">
        <v>1</v>
      </c>
      <c r="H376" s="53" t="str">
        <f>Translations!$B$295</f>
        <v>± 7,5%</v>
      </c>
      <c r="I376" s="53" t="str">
        <f>Translations!$B$296</f>
        <v>± 5,0%</v>
      </c>
      <c r="J376" s="10"/>
      <c r="K376" s="10"/>
      <c r="L376" s="55" t="str">
        <f>Translations!$B$297</f>
        <v>± 2,5%</v>
      </c>
      <c r="M376" s="55"/>
      <c r="N376" s="55"/>
      <c r="O376" s="55" t="str">
        <f>Translations!$B$298</f>
        <v>± 1,5%</v>
      </c>
      <c r="P376" s="36">
        <f t="shared" si="8"/>
        <v>4</v>
      </c>
      <c r="Q376" s="54" t="str">
        <f t="shared" si="17"/>
        <v>CCS : Transport: CO2 transféré</v>
      </c>
      <c r="R376" s="10"/>
      <c r="S376" s="10" t="str">
        <f t="shared" si="18"/>
        <v>ActivityData_CCS : Transport: CO2 transféré</v>
      </c>
      <c r="T376" s="11"/>
      <c r="U376" s="11"/>
      <c r="V376" s="11"/>
      <c r="W376" s="11"/>
      <c r="X376" s="11"/>
      <c r="Y376" s="11"/>
      <c r="Z376" s="11"/>
      <c r="AA376" s="11"/>
      <c r="AB376" s="11"/>
      <c r="AC376" s="11"/>
      <c r="AD376" s="11"/>
      <c r="AE376" s="11"/>
      <c r="AF376" s="11"/>
      <c r="AG376" s="11"/>
      <c r="AH376" s="11"/>
      <c r="AI376" s="11"/>
      <c r="AJ376" s="11"/>
      <c r="AK376" s="11"/>
      <c r="AL376" s="11"/>
      <c r="AM376" s="11"/>
      <c r="AN376" s="11"/>
      <c r="AO376" s="11"/>
      <c r="AP376" s="11"/>
      <c r="AQ376" s="11"/>
      <c r="AR376" s="11"/>
      <c r="AS376" s="11"/>
      <c r="AT376" s="11"/>
      <c r="AU376" s="11"/>
      <c r="AV376" s="11"/>
      <c r="AW376" s="11"/>
      <c r="AX376" s="11"/>
      <c r="AY376" s="11"/>
      <c r="AZ376" s="11"/>
      <c r="BA376" s="11"/>
      <c r="BB376" s="11"/>
      <c r="BC376" s="11"/>
      <c r="BD376" s="11"/>
      <c r="BE376" s="11"/>
      <c r="BF376" s="11"/>
      <c r="BG376" s="11"/>
      <c r="BH376" s="11"/>
      <c r="BI376" s="11"/>
      <c r="BJ376" s="11"/>
      <c r="BK376" s="11"/>
      <c r="BL376" s="11"/>
      <c r="BM376" s="11"/>
      <c r="BN376" s="11"/>
      <c r="BO376" s="11"/>
      <c r="BP376" s="11"/>
      <c r="BQ376" s="11"/>
      <c r="BR376" s="11"/>
      <c r="BS376" s="11"/>
      <c r="BT376" s="11"/>
      <c r="BU376" s="11"/>
      <c r="BV376" s="11"/>
      <c r="BW376" s="11"/>
      <c r="BX376" s="11"/>
      <c r="BY376" s="11"/>
      <c r="BZ376" s="11"/>
      <c r="CA376" s="11"/>
      <c r="CB376" s="11"/>
      <c r="CC376" s="11"/>
      <c r="CD376" s="11"/>
      <c r="CE376" s="11"/>
      <c r="CF376" s="11"/>
      <c r="CG376" s="11"/>
      <c r="CH376" s="11"/>
      <c r="CI376" s="11"/>
      <c r="CJ376" s="11"/>
      <c r="CK376" s="11"/>
    </row>
    <row r="377" spans="1:89" s="560" customFormat="1" ht="12.75" customHeight="1" x14ac:dyDescent="0.25">
      <c r="A377" s="11">
        <v>64</v>
      </c>
      <c r="B377" s="10" t="str">
        <f>Translations!$B$212</f>
        <v>Transport des gaz à effet de serre en vertu de la directive 2009/31/CE</v>
      </c>
      <c r="C377" s="10" t="str">
        <f>Translations!$B$715</f>
        <v>CCS : Transport</v>
      </c>
      <c r="D377" s="10" t="str">
        <f>Translations!$B$716</f>
        <v>CO2 émis par purge</v>
      </c>
      <c r="E377" s="10" t="str">
        <f>Translations!$B$714</f>
        <v>CO2 [t]</v>
      </c>
      <c r="F377" s="58" t="str">
        <f>EUconst_ProcessCarbonate</f>
        <v>Émissions de procédé</v>
      </c>
      <c r="G377" s="36">
        <v>1</v>
      </c>
      <c r="H377" s="53" t="str">
        <f>Translations!$B$306</f>
        <v>± 17,5%</v>
      </c>
      <c r="I377" s="53" t="str">
        <f>Translations!$B$307</f>
        <v>± 12,5%</v>
      </c>
      <c r="J377" s="10"/>
      <c r="K377" s="10"/>
      <c r="L377" s="55" t="str">
        <f>Translations!$B$295</f>
        <v>± 7,5%</v>
      </c>
      <c r="M377" s="55"/>
      <c r="N377" s="55"/>
      <c r="O377" s="55"/>
      <c r="P377" s="36">
        <f t="shared" si="8"/>
        <v>3</v>
      </c>
      <c r="Q377" s="54" t="str">
        <f t="shared" si="17"/>
        <v>CCS : Transport: CO2 émis par purge</v>
      </c>
      <c r="R377" s="10"/>
      <c r="S377" s="10" t="str">
        <f t="shared" si="18"/>
        <v>ActivityData_CCS : Transport: CO2 émis par purge</v>
      </c>
      <c r="T377" s="11"/>
      <c r="U377" s="11"/>
      <c r="V377" s="11"/>
      <c r="W377" s="11"/>
      <c r="X377" s="11"/>
      <c r="Y377" s="11"/>
      <c r="Z377" s="11"/>
      <c r="AA377" s="11"/>
      <c r="AB377" s="11"/>
      <c r="AC377" s="11"/>
      <c r="AD377" s="11"/>
      <c r="AE377" s="11"/>
      <c r="AF377" s="11"/>
      <c r="AG377" s="11"/>
      <c r="AH377" s="11"/>
      <c r="AI377" s="11"/>
      <c r="AJ377" s="11"/>
      <c r="AK377" s="11"/>
      <c r="AL377" s="11"/>
      <c r="AM377" s="11"/>
      <c r="AN377" s="11"/>
      <c r="AO377" s="11"/>
      <c r="AP377" s="11"/>
      <c r="AQ377" s="11"/>
      <c r="AR377" s="11"/>
      <c r="AS377" s="11"/>
      <c r="AT377" s="11"/>
      <c r="AU377" s="11"/>
      <c r="AV377" s="11"/>
      <c r="AW377" s="11"/>
      <c r="AX377" s="11"/>
      <c r="AY377" s="11"/>
      <c r="AZ377" s="11"/>
      <c r="BA377" s="11"/>
      <c r="BB377" s="11"/>
      <c r="BC377" s="11"/>
      <c r="BD377" s="11"/>
      <c r="BE377" s="11"/>
      <c r="BF377" s="11"/>
      <c r="BG377" s="11"/>
      <c r="BH377" s="11"/>
      <c r="BI377" s="11"/>
      <c r="BJ377" s="11"/>
      <c r="BK377" s="11"/>
      <c r="BL377" s="11"/>
      <c r="BM377" s="11"/>
      <c r="BN377" s="11"/>
      <c r="BO377" s="11"/>
      <c r="BP377" s="11"/>
      <c r="BQ377" s="11"/>
      <c r="BR377" s="11"/>
      <c r="BS377" s="11"/>
      <c r="BT377" s="11"/>
      <c r="BU377" s="11"/>
      <c r="BV377" s="11"/>
      <c r="BW377" s="11"/>
      <c r="BX377" s="11"/>
      <c r="BY377" s="11"/>
      <c r="BZ377" s="11"/>
      <c r="CA377" s="11"/>
      <c r="CB377" s="11"/>
      <c r="CC377" s="11"/>
      <c r="CD377" s="11"/>
      <c r="CE377" s="11"/>
      <c r="CF377" s="11"/>
      <c r="CG377" s="11"/>
      <c r="CH377" s="11"/>
      <c r="CI377" s="11"/>
      <c r="CJ377" s="11"/>
      <c r="CK377" s="11"/>
    </row>
    <row r="378" spans="1:89" s="560" customFormat="1" ht="12.75" customHeight="1" x14ac:dyDescent="0.25">
      <c r="A378" s="11">
        <v>65</v>
      </c>
      <c r="B378" s="10" t="str">
        <f>Translations!$B$212</f>
        <v>Transport des gaz à effet de serre en vertu de la directive 2009/31/CE</v>
      </c>
      <c r="C378" s="10" t="str">
        <f>Translations!$B$715</f>
        <v>CCS : Transport</v>
      </c>
      <c r="D378" s="10" t="s">
        <v>1097</v>
      </c>
      <c r="E378" s="10" t="str">
        <f>Translations!$B$714</f>
        <v>CO2 [t]</v>
      </c>
      <c r="F378" s="58" t="str">
        <f>EUconst_ProcessCarbonate</f>
        <v>Émissions de procédé</v>
      </c>
      <c r="G378" s="36">
        <v>1</v>
      </c>
      <c r="H378" s="53" t="str">
        <f>Translations!$B$306</f>
        <v>± 17,5%</v>
      </c>
      <c r="I378" s="53" t="str">
        <f>Translations!$B$307</f>
        <v>± 12,5%</v>
      </c>
      <c r="J378" s="10"/>
      <c r="K378" s="10"/>
      <c r="L378" s="55" t="str">
        <f>Translations!$B$295</f>
        <v>± 7,5%</v>
      </c>
      <c r="M378" s="55"/>
      <c r="N378" s="55"/>
      <c r="O378" s="55"/>
      <c r="P378" s="36">
        <f t="shared" ref="P378:P383" si="19">COUNTA(H378:O378)</f>
        <v>3</v>
      </c>
      <c r="Q378" s="54" t="str">
        <f t="shared" si="17"/>
        <v>CCS : Transport: CO2 leaked</v>
      </c>
      <c r="R378" s="10"/>
      <c r="S378" s="10" t="str">
        <f t="shared" si="18"/>
        <v>ActivityData_CCS : Transport: CO2 leaked</v>
      </c>
      <c r="T378" s="11"/>
      <c r="U378" s="11"/>
      <c r="V378" s="11"/>
      <c r="W378" s="11"/>
      <c r="X378" s="11"/>
      <c r="Y378" s="11"/>
      <c r="Z378" s="11"/>
      <c r="AA378" s="11"/>
      <c r="AB378" s="11"/>
      <c r="AC378" s="11"/>
      <c r="AD378" s="11"/>
      <c r="AE378" s="11"/>
      <c r="AF378" s="11"/>
      <c r="AG378" s="11"/>
      <c r="AH378" s="11"/>
      <c r="AI378" s="11"/>
      <c r="AJ378" s="11"/>
      <c r="AK378" s="11"/>
      <c r="AL378" s="11"/>
      <c r="AM378" s="11"/>
      <c r="AN378" s="11"/>
      <c r="AO378" s="11"/>
      <c r="AP378" s="11"/>
      <c r="AQ378" s="11"/>
      <c r="AR378" s="11"/>
      <c r="AS378" s="11"/>
      <c r="AT378" s="11"/>
      <c r="AU378" s="11"/>
      <c r="AV378" s="11"/>
      <c r="AW378" s="11"/>
      <c r="AX378" s="11"/>
      <c r="AY378" s="11"/>
      <c r="AZ378" s="11"/>
      <c r="BA378" s="11"/>
      <c r="BB378" s="11"/>
      <c r="BC378" s="11"/>
      <c r="BD378" s="11"/>
      <c r="BE378" s="11"/>
      <c r="BF378" s="11"/>
      <c r="BG378" s="11"/>
      <c r="BH378" s="11"/>
      <c r="BI378" s="11"/>
      <c r="BJ378" s="11"/>
      <c r="BK378" s="11"/>
      <c r="BL378" s="11"/>
      <c r="BM378" s="11"/>
      <c r="BN378" s="11"/>
      <c r="BO378" s="11"/>
      <c r="BP378" s="11"/>
      <c r="BQ378" s="11"/>
      <c r="BR378" s="11"/>
      <c r="BS378" s="11"/>
      <c r="BT378" s="11"/>
      <c r="BU378" s="11"/>
      <c r="BV378" s="11"/>
      <c r="BW378" s="11"/>
      <c r="BX378" s="11"/>
      <c r="BY378" s="11"/>
      <c r="BZ378" s="11"/>
      <c r="CA378" s="11"/>
      <c r="CB378" s="11"/>
      <c r="CC378" s="11"/>
      <c r="CD378" s="11"/>
      <c r="CE378" s="11"/>
      <c r="CF378" s="11"/>
      <c r="CG378" s="11"/>
      <c r="CH378" s="11"/>
      <c r="CI378" s="11"/>
      <c r="CJ378" s="11"/>
      <c r="CK378" s="11"/>
    </row>
    <row r="379" spans="1:89" s="560" customFormat="1" ht="12.75" customHeight="1" x14ac:dyDescent="0.25">
      <c r="A379" s="11">
        <v>66</v>
      </c>
      <c r="B379" s="10" t="str">
        <f>Translations!$B$212</f>
        <v>Transport des gaz à effet de serre en vertu de la directive 2009/31/CE</v>
      </c>
      <c r="C379" s="10" t="str">
        <f>Translations!$B$715</f>
        <v>CCS : Transport</v>
      </c>
      <c r="D379" s="10" t="str">
        <f>Translations!$B$718</f>
        <v>CO2 résultant d'émissions fugitives</v>
      </c>
      <c r="E379" s="10" t="str">
        <f>Translations!$B$714</f>
        <v>CO2 [t]</v>
      </c>
      <c r="F379" s="58" t="str">
        <f>EUconst_ProcessCarbonate</f>
        <v>Émissions de procédé</v>
      </c>
      <c r="G379" s="36">
        <v>1</v>
      </c>
      <c r="H379" s="53" t="str">
        <f>Translations!$B$306</f>
        <v>± 17,5%</v>
      </c>
      <c r="I379" s="53" t="str">
        <f>Translations!$B$307</f>
        <v>± 12,5%</v>
      </c>
      <c r="J379" s="10"/>
      <c r="K379" s="10"/>
      <c r="L379" s="55" t="str">
        <f>Translations!$B$295</f>
        <v>± 7,5%</v>
      </c>
      <c r="M379" s="55"/>
      <c r="N379" s="55"/>
      <c r="O379" s="55"/>
      <c r="P379" s="36">
        <f t="shared" si="19"/>
        <v>3</v>
      </c>
      <c r="Q379" s="54" t="str">
        <f t="shared" si="17"/>
        <v>CCS : Transport: CO2 résultant d'émissions fugitives</v>
      </c>
      <c r="R379" s="10"/>
      <c r="S379" s="10" t="str">
        <f t="shared" si="18"/>
        <v>ActivityData_CCS : Transport: CO2 résultant d'émissions fugitives</v>
      </c>
      <c r="T379" s="11"/>
      <c r="U379" s="11"/>
      <c r="V379" s="11"/>
      <c r="W379" s="11"/>
      <c r="X379" s="11"/>
      <c r="Y379" s="11"/>
      <c r="Z379" s="11"/>
      <c r="AA379" s="11"/>
      <c r="AB379" s="11"/>
      <c r="AC379" s="11"/>
      <c r="AD379" s="11"/>
      <c r="AE379" s="11"/>
      <c r="AF379" s="11"/>
      <c r="AG379" s="11"/>
      <c r="AH379" s="11"/>
      <c r="AI379" s="11"/>
      <c r="AJ379" s="11"/>
      <c r="AK379" s="11"/>
      <c r="AL379" s="11"/>
      <c r="AM379" s="11"/>
      <c r="AN379" s="11"/>
      <c r="AO379" s="11"/>
      <c r="AP379" s="11"/>
      <c r="AQ379" s="11"/>
      <c r="AR379" s="11"/>
      <c r="AS379" s="11"/>
      <c r="AT379" s="11"/>
      <c r="AU379" s="11"/>
      <c r="AV379" s="11"/>
      <c r="AW379" s="11"/>
      <c r="AX379" s="11"/>
      <c r="AY379" s="11"/>
      <c r="AZ379" s="11"/>
      <c r="BA379" s="11"/>
      <c r="BB379" s="11"/>
      <c r="BC379" s="11"/>
      <c r="BD379" s="11"/>
      <c r="BE379" s="11"/>
      <c r="BF379" s="11"/>
      <c r="BG379" s="11"/>
      <c r="BH379" s="11"/>
      <c r="BI379" s="11"/>
      <c r="BJ379" s="11"/>
      <c r="BK379" s="11"/>
      <c r="BL379" s="11"/>
      <c r="BM379" s="11"/>
      <c r="BN379" s="11"/>
      <c r="BO379" s="11"/>
      <c r="BP379" s="11"/>
      <c r="BQ379" s="11"/>
      <c r="BR379" s="11"/>
      <c r="BS379" s="11"/>
      <c r="BT379" s="11"/>
      <c r="BU379" s="11"/>
      <c r="BV379" s="11"/>
      <c r="BW379" s="11"/>
      <c r="BX379" s="11"/>
      <c r="BY379" s="11"/>
      <c r="BZ379" s="11"/>
      <c r="CA379" s="11"/>
      <c r="CB379" s="11"/>
      <c r="CC379" s="11"/>
      <c r="CD379" s="11"/>
      <c r="CE379" s="11"/>
      <c r="CF379" s="11"/>
      <c r="CG379" s="11"/>
      <c r="CH379" s="11"/>
      <c r="CI379" s="11"/>
      <c r="CJ379" s="11"/>
      <c r="CK379" s="11"/>
    </row>
    <row r="380" spans="1:89" s="560" customFormat="1" ht="12.75" customHeight="1" x14ac:dyDescent="0.25">
      <c r="A380" s="11">
        <v>67</v>
      </c>
      <c r="B380" s="10" t="str">
        <f>Translations!$B$213</f>
        <v>Stockage des gaz à effet de serre en vertu de la directive 2009/31/CE</v>
      </c>
      <c r="C380" s="10" t="str">
        <f>Translations!$B$719</f>
        <v>CCS : Stockage</v>
      </c>
      <c r="D380" s="10" t="str">
        <f>Translations!$B$713</f>
        <v>CO2 transféré</v>
      </c>
      <c r="E380" s="10" t="str">
        <f>Translations!$B$714</f>
        <v>CO2 [t]</v>
      </c>
      <c r="F380" s="58" t="str">
        <f>EUconst_MassBalance</f>
        <v>Bilan massique</v>
      </c>
      <c r="G380" s="36">
        <v>2</v>
      </c>
      <c r="H380" s="53" t="str">
        <f>Translations!$B$295</f>
        <v>± 7,5%</v>
      </c>
      <c r="I380" s="53" t="str">
        <f>Translations!$B$296</f>
        <v>± 5,0%</v>
      </c>
      <c r="J380" s="10"/>
      <c r="K380" s="10"/>
      <c r="L380" s="55" t="str">
        <f>Translations!$B$297</f>
        <v>± 2,5%</v>
      </c>
      <c r="M380" s="55"/>
      <c r="N380" s="55"/>
      <c r="O380" s="55" t="str">
        <f>Translations!$B$298</f>
        <v>± 1,5%</v>
      </c>
      <c r="P380" s="36">
        <f t="shared" si="19"/>
        <v>4</v>
      </c>
      <c r="Q380" s="54" t="str">
        <f t="shared" si="17"/>
        <v>CCS : Stockage: CO2 transféré</v>
      </c>
      <c r="R380" s="10"/>
      <c r="S380" s="10" t="str">
        <f t="shared" si="18"/>
        <v>ActivityData_CCS : Stockage: CO2 transféré</v>
      </c>
      <c r="T380" s="11"/>
      <c r="U380" s="11"/>
      <c r="V380" s="11"/>
      <c r="W380" s="11"/>
      <c r="X380" s="11"/>
      <c r="Y380" s="11"/>
      <c r="Z380" s="11"/>
      <c r="AA380" s="11"/>
      <c r="AB380" s="11"/>
      <c r="AC380" s="11"/>
      <c r="AD380" s="11"/>
      <c r="AE380" s="11"/>
      <c r="AF380" s="11"/>
      <c r="AG380" s="11"/>
      <c r="AH380" s="11"/>
      <c r="AI380" s="11"/>
      <c r="AJ380" s="11"/>
      <c r="AK380" s="11"/>
      <c r="AL380" s="11"/>
      <c r="AM380" s="11"/>
      <c r="AN380" s="11"/>
      <c r="AO380" s="11"/>
      <c r="AP380" s="11"/>
      <c r="AQ380" s="11"/>
      <c r="AR380" s="11"/>
      <c r="AS380" s="11"/>
      <c r="AT380" s="11"/>
      <c r="AU380" s="11"/>
      <c r="AV380" s="11"/>
      <c r="AW380" s="11"/>
      <c r="AX380" s="11"/>
      <c r="AY380" s="11"/>
      <c r="AZ380" s="11"/>
      <c r="BA380" s="11"/>
      <c r="BB380" s="11"/>
      <c r="BC380" s="11"/>
      <c r="BD380" s="11"/>
      <c r="BE380" s="11"/>
      <c r="BF380" s="11"/>
      <c r="BG380" s="11"/>
      <c r="BH380" s="11"/>
      <c r="BI380" s="11"/>
      <c r="BJ380" s="11"/>
      <c r="BK380" s="11"/>
      <c r="BL380" s="11"/>
      <c r="BM380" s="11"/>
      <c r="BN380" s="11"/>
      <c r="BO380" s="11"/>
      <c r="BP380" s="11"/>
      <c r="BQ380" s="11"/>
      <c r="BR380" s="11"/>
      <c r="BS380" s="11"/>
      <c r="BT380" s="11"/>
      <c r="BU380" s="11"/>
      <c r="BV380" s="11"/>
      <c r="BW380" s="11"/>
      <c r="BX380" s="11"/>
      <c r="BY380" s="11"/>
      <c r="BZ380" s="11"/>
      <c r="CA380" s="11"/>
      <c r="CB380" s="11"/>
      <c r="CC380" s="11"/>
      <c r="CD380" s="11"/>
      <c r="CE380" s="11"/>
      <c r="CF380" s="11"/>
      <c r="CG380" s="11"/>
      <c r="CH380" s="11"/>
      <c r="CI380" s="11"/>
      <c r="CJ380" s="11"/>
      <c r="CK380" s="11"/>
    </row>
    <row r="381" spans="1:89" s="560" customFormat="1" ht="12.75" customHeight="1" x14ac:dyDescent="0.25">
      <c r="A381" s="11">
        <v>68</v>
      </c>
      <c r="B381" s="10" t="str">
        <f>Translations!$B$213</f>
        <v>Stockage des gaz à effet de serre en vertu de la directive 2009/31/CE</v>
      </c>
      <c r="C381" s="10" t="str">
        <f>Translations!$B$719</f>
        <v>CCS : Stockage</v>
      </c>
      <c r="D381" s="10" t="str">
        <f>Translations!$B$716</f>
        <v>CO2 émis par purge</v>
      </c>
      <c r="E381" s="10" t="str">
        <f>Translations!$B$714</f>
        <v>CO2 [t]</v>
      </c>
      <c r="F381" s="58" t="str">
        <f>EUconst_ProcessCarbonate</f>
        <v>Émissions de procédé</v>
      </c>
      <c r="G381" s="36">
        <v>2</v>
      </c>
      <c r="H381" s="53" t="str">
        <f>Translations!$B$306</f>
        <v>± 17,5%</v>
      </c>
      <c r="I381" s="53" t="str">
        <f>Translations!$B$307</f>
        <v>± 12,5%</v>
      </c>
      <c r="J381" s="10"/>
      <c r="K381" s="10"/>
      <c r="L381" s="55" t="str">
        <f>Translations!$B$295</f>
        <v>± 7,5%</v>
      </c>
      <c r="M381" s="55"/>
      <c r="N381" s="55"/>
      <c r="O381" s="55"/>
      <c r="P381" s="36">
        <f t="shared" si="19"/>
        <v>3</v>
      </c>
      <c r="Q381" s="54" t="str">
        <f t="shared" si="17"/>
        <v>CCS : Stockage: CO2 émis par purge</v>
      </c>
      <c r="R381" s="10"/>
      <c r="S381" s="10" t="str">
        <f t="shared" si="18"/>
        <v>ActivityData_CCS : Stockage: CO2 émis par purge</v>
      </c>
      <c r="T381" s="11"/>
      <c r="U381" s="11"/>
      <c r="V381" s="11"/>
      <c r="W381" s="11"/>
      <c r="X381" s="11"/>
      <c r="Y381" s="11"/>
      <c r="Z381" s="11"/>
      <c r="AA381" s="11"/>
      <c r="AB381" s="11"/>
      <c r="AC381" s="11"/>
      <c r="AD381" s="11"/>
      <c r="AE381" s="11"/>
      <c r="AF381" s="11"/>
      <c r="AG381" s="11"/>
      <c r="AH381" s="11"/>
      <c r="AI381" s="11"/>
      <c r="AJ381" s="11"/>
      <c r="AK381" s="11"/>
      <c r="AL381" s="11"/>
      <c r="AM381" s="11"/>
      <c r="AN381" s="11"/>
      <c r="AO381" s="11"/>
      <c r="AP381" s="11"/>
      <c r="AQ381" s="11"/>
      <c r="AR381" s="11"/>
      <c r="AS381" s="11"/>
      <c r="AT381" s="11"/>
      <c r="AU381" s="11"/>
      <c r="AV381" s="11"/>
      <c r="AW381" s="11"/>
      <c r="AX381" s="11"/>
      <c r="AY381" s="11"/>
      <c r="AZ381" s="11"/>
      <c r="BA381" s="11"/>
      <c r="BB381" s="11"/>
      <c r="BC381" s="11"/>
      <c r="BD381" s="11"/>
      <c r="BE381" s="11"/>
      <c r="BF381" s="11"/>
      <c r="BG381" s="11"/>
      <c r="BH381" s="11"/>
      <c r="BI381" s="11"/>
      <c r="BJ381" s="11"/>
      <c r="BK381" s="11"/>
      <c r="BL381" s="11"/>
      <c r="BM381" s="11"/>
      <c r="BN381" s="11"/>
      <c r="BO381" s="11"/>
      <c r="BP381" s="11"/>
      <c r="BQ381" s="11"/>
      <c r="BR381" s="11"/>
      <c r="BS381" s="11"/>
      <c r="BT381" s="11"/>
      <c r="BU381" s="11"/>
      <c r="BV381" s="11"/>
      <c r="BW381" s="11"/>
      <c r="BX381" s="11"/>
      <c r="BY381" s="11"/>
      <c r="BZ381" s="11"/>
      <c r="CA381" s="11"/>
      <c r="CB381" s="11"/>
      <c r="CC381" s="11"/>
      <c r="CD381" s="11"/>
      <c r="CE381" s="11"/>
      <c r="CF381" s="11"/>
      <c r="CG381" s="11"/>
      <c r="CH381" s="11"/>
      <c r="CI381" s="11"/>
      <c r="CJ381" s="11"/>
      <c r="CK381" s="11"/>
    </row>
    <row r="382" spans="1:89" s="560" customFormat="1" ht="12.75" customHeight="1" x14ac:dyDescent="0.25">
      <c r="A382" s="11">
        <v>69</v>
      </c>
      <c r="B382" s="10" t="str">
        <f>Translations!$B$213</f>
        <v>Stockage des gaz à effet de serre en vertu de la directive 2009/31/CE</v>
      </c>
      <c r="C382" s="10" t="str">
        <f>Translations!$B$719</f>
        <v>CCS : Stockage</v>
      </c>
      <c r="D382" s="10" t="str">
        <f>Translations!$B$717</f>
        <v>CO2 résultant de fuites</v>
      </c>
      <c r="E382" s="10" t="str">
        <f>Translations!$B$714</f>
        <v>CO2 [t]</v>
      </c>
      <c r="F382" s="58" t="str">
        <f>EUconst_ProcessCarbonate</f>
        <v>Émissions de procédé</v>
      </c>
      <c r="G382" s="36">
        <v>2</v>
      </c>
      <c r="H382" s="53" t="s">
        <v>372</v>
      </c>
      <c r="I382" s="53" t="str">
        <f>Translations!$B$307</f>
        <v>± 12,5%</v>
      </c>
      <c r="J382" s="10"/>
      <c r="K382" s="10"/>
      <c r="L382" s="55" t="str">
        <f>Translations!$B$295</f>
        <v>± 7,5%</v>
      </c>
      <c r="M382" s="55"/>
      <c r="N382" s="55"/>
      <c r="O382" s="55"/>
      <c r="P382" s="36">
        <f t="shared" si="19"/>
        <v>3</v>
      </c>
      <c r="Q382" s="54" t="str">
        <f t="shared" si="17"/>
        <v>CCS : Stockage: CO2 résultant de fuites</v>
      </c>
      <c r="R382" s="10"/>
      <c r="S382" s="10" t="str">
        <f t="shared" si="18"/>
        <v>ActivityData_CCS : Stockage: CO2 résultant de fuites</v>
      </c>
      <c r="T382" s="11"/>
      <c r="U382" s="11"/>
      <c r="V382" s="11"/>
      <c r="W382" s="11"/>
      <c r="X382" s="11"/>
      <c r="Y382" s="11"/>
      <c r="Z382" s="11"/>
      <c r="AA382" s="11"/>
      <c r="AB382" s="11"/>
      <c r="AC382" s="11"/>
      <c r="AD382" s="11"/>
      <c r="AE382" s="11"/>
      <c r="AF382" s="11"/>
      <c r="AG382" s="11"/>
      <c r="AH382" s="11"/>
      <c r="AI382" s="11"/>
      <c r="AJ382" s="11"/>
      <c r="AK382" s="11"/>
      <c r="AL382" s="11"/>
      <c r="AM382" s="11"/>
      <c r="AN382" s="11"/>
      <c r="AO382" s="11"/>
      <c r="AP382" s="11"/>
      <c r="AQ382" s="11"/>
      <c r="AR382" s="11"/>
      <c r="AS382" s="11"/>
      <c r="AT382" s="11"/>
      <c r="AU382" s="11"/>
      <c r="AV382" s="11"/>
      <c r="AW382" s="11"/>
      <c r="AX382" s="11"/>
      <c r="AY382" s="11"/>
      <c r="AZ382" s="11"/>
      <c r="BA382" s="11"/>
      <c r="BB382" s="11"/>
      <c r="BC382" s="11"/>
      <c r="BD382" s="11"/>
      <c r="BE382" s="11"/>
      <c r="BF382" s="11"/>
      <c r="BG382" s="11"/>
      <c r="BH382" s="11"/>
      <c r="BI382" s="11"/>
      <c r="BJ382" s="11"/>
      <c r="BK382" s="11"/>
      <c r="BL382" s="11"/>
      <c r="BM382" s="11"/>
      <c r="BN382" s="11"/>
      <c r="BO382" s="11"/>
      <c r="BP382" s="11"/>
      <c r="BQ382" s="11"/>
      <c r="BR382" s="11"/>
      <c r="BS382" s="11"/>
      <c r="BT382" s="11"/>
      <c r="BU382" s="11"/>
      <c r="BV382" s="11"/>
      <c r="BW382" s="11"/>
      <c r="BX382" s="11"/>
      <c r="BY382" s="11"/>
      <c r="BZ382" s="11"/>
      <c r="CA382" s="11"/>
      <c r="CB382" s="11"/>
      <c r="CC382" s="11"/>
      <c r="CD382" s="11"/>
      <c r="CE382" s="11"/>
      <c r="CF382" s="11"/>
      <c r="CG382" s="11"/>
      <c r="CH382" s="11"/>
      <c r="CI382" s="11"/>
      <c r="CJ382" s="11"/>
      <c r="CK382" s="11"/>
    </row>
    <row r="383" spans="1:89" s="560" customFormat="1" ht="12.75" customHeight="1" x14ac:dyDescent="0.25">
      <c r="A383" s="11">
        <v>70</v>
      </c>
      <c r="B383" s="10" t="str">
        <f>Translations!$B$213</f>
        <v>Stockage des gaz à effet de serre en vertu de la directive 2009/31/CE</v>
      </c>
      <c r="C383" s="10" t="str">
        <f>Translations!$B$719</f>
        <v>CCS : Stockage</v>
      </c>
      <c r="D383" s="10" t="str">
        <f>Translations!$B$718</f>
        <v>CO2 résultant d'émissions fugitives</v>
      </c>
      <c r="E383" s="10" t="str">
        <f>Translations!$B$714</f>
        <v>CO2 [t]</v>
      </c>
      <c r="F383" s="58" t="str">
        <f>EUconst_ProcessCarbonate</f>
        <v>Émissions de procédé</v>
      </c>
      <c r="G383" s="36">
        <v>2</v>
      </c>
      <c r="H383" s="53" t="str">
        <f>Translations!$B$306</f>
        <v>± 17,5%</v>
      </c>
      <c r="I383" s="53" t="str">
        <f>Translations!$B$307</f>
        <v>± 12,5%</v>
      </c>
      <c r="J383" s="10"/>
      <c r="K383" s="10"/>
      <c r="L383" s="55" t="str">
        <f>Translations!$B$295</f>
        <v>± 7,5%</v>
      </c>
      <c r="M383" s="55"/>
      <c r="N383" s="55"/>
      <c r="O383" s="55"/>
      <c r="P383" s="36">
        <f t="shared" si="19"/>
        <v>3</v>
      </c>
      <c r="Q383" s="54" t="str">
        <f t="shared" si="17"/>
        <v>CCS : Stockage: CO2 résultant d'émissions fugitives</v>
      </c>
      <c r="R383" s="10"/>
      <c r="S383" s="10" t="str">
        <f t="shared" si="18"/>
        <v>ActivityData_CCS : Stockage: CO2 résultant d'émissions fugitives</v>
      </c>
      <c r="T383" s="11"/>
      <c r="U383" s="11"/>
      <c r="V383" s="11"/>
      <c r="W383" s="11"/>
      <c r="X383" s="11"/>
      <c r="Y383" s="11"/>
      <c r="Z383" s="11" t="b">
        <f>IF(G383=EUconst_NA,TRUE,FALSE)</f>
        <v>0</v>
      </c>
      <c r="AA383" s="11"/>
      <c r="AB383" s="11"/>
      <c r="AC383" s="11"/>
      <c r="AD383" s="11"/>
      <c r="AE383" s="11"/>
      <c r="AF383" s="11"/>
      <c r="AG383" s="11"/>
      <c r="AH383" s="11"/>
      <c r="AI383" s="11"/>
      <c r="AJ383" s="11"/>
      <c r="AK383" s="11"/>
      <c r="AL383" s="11"/>
      <c r="AM383" s="11"/>
      <c r="AN383" s="11"/>
      <c r="AO383" s="11"/>
      <c r="AP383" s="11"/>
      <c r="AQ383" s="11"/>
      <c r="AR383" s="11"/>
      <c r="AS383" s="11"/>
      <c r="AT383" s="11"/>
      <c r="AU383" s="11"/>
      <c r="AV383" s="11"/>
      <c r="AW383" s="11"/>
      <c r="AX383" s="11"/>
      <c r="AY383" s="11"/>
      <c r="AZ383" s="11"/>
      <c r="BA383" s="11"/>
      <c r="BB383" s="11"/>
      <c r="BC383" s="11"/>
      <c r="BD383" s="11"/>
      <c r="BE383" s="11"/>
      <c r="BF383" s="11"/>
      <c r="BG383" s="11"/>
      <c r="BH383" s="11"/>
      <c r="BI383" s="11"/>
      <c r="BJ383" s="11"/>
      <c r="BK383" s="11"/>
      <c r="BL383" s="11"/>
      <c r="BM383" s="11"/>
      <c r="BN383" s="11"/>
      <c r="BO383" s="11"/>
      <c r="BP383" s="11"/>
      <c r="BQ383" s="11"/>
      <c r="BR383" s="11"/>
      <c r="BS383" s="11"/>
      <c r="BT383" s="11"/>
      <c r="BU383" s="11"/>
      <c r="BV383" s="11"/>
      <c r="BW383" s="11"/>
      <c r="BX383" s="11"/>
      <c r="BY383" s="11"/>
      <c r="BZ383" s="11"/>
      <c r="CA383" s="11"/>
      <c r="CB383" s="11"/>
      <c r="CC383" s="11"/>
      <c r="CD383" s="11"/>
      <c r="CE383" s="11"/>
      <c r="CF383" s="11"/>
      <c r="CG383" s="11"/>
      <c r="CH383" s="11"/>
      <c r="CI383" s="11"/>
      <c r="CJ383" s="11"/>
      <c r="CK383" s="11"/>
    </row>
    <row r="384" spans="1:89" s="560" customFormat="1" ht="12.75" customHeight="1" x14ac:dyDescent="0.25">
      <c r="A384" s="11"/>
      <c r="B384" s="10"/>
      <c r="C384" s="10" t="str">
        <f>Translations!B722</f>
        <v>CCU</v>
      </c>
      <c r="D384" s="10" t="str">
        <f>Translations!B723</f>
        <v>Entrées et sorties du process</v>
      </c>
      <c r="E384" s="10"/>
      <c r="F384" s="10" t="str">
        <f>EUconst_MassBalance</f>
        <v>Bilan massique</v>
      </c>
      <c r="G384" s="10"/>
      <c r="H384" s="33"/>
      <c r="I384" s="33"/>
      <c r="J384" s="10"/>
      <c r="K384" s="10"/>
      <c r="L384" s="33"/>
      <c r="M384" s="33"/>
      <c r="N384" s="33"/>
      <c r="O384" s="33"/>
      <c r="P384" s="36"/>
      <c r="Q384" s="10" t="str">
        <f t="shared" si="17"/>
        <v>CCU: Entrées et sorties du process</v>
      </c>
      <c r="R384" s="10"/>
      <c r="S384" s="10"/>
      <c r="T384" s="11"/>
      <c r="U384" s="11"/>
      <c r="V384" s="11"/>
      <c r="W384" s="11"/>
      <c r="X384" s="11"/>
      <c r="Y384" s="11"/>
      <c r="Z384" s="11" t="b">
        <f t="shared" ref="Z384" si="20">IF(G384=EUconst_NA,TRUE,FALSE)</f>
        <v>0</v>
      </c>
      <c r="AA384" s="11"/>
      <c r="AB384" s="11"/>
      <c r="AC384" s="11"/>
      <c r="AD384" s="11"/>
      <c r="AE384" s="11"/>
      <c r="AF384" s="11"/>
      <c r="AG384" s="11"/>
      <c r="AH384" s="11"/>
      <c r="AI384" s="11"/>
      <c r="AJ384" s="11"/>
      <c r="AK384" s="11"/>
      <c r="AL384" s="11"/>
      <c r="AM384" s="11"/>
      <c r="AN384" s="11"/>
      <c r="AO384" s="11"/>
      <c r="AP384" s="11"/>
      <c r="AQ384" s="11"/>
      <c r="AR384" s="11"/>
      <c r="AS384" s="11"/>
      <c r="AT384" s="11"/>
      <c r="AU384" s="11"/>
      <c r="AV384" s="11"/>
      <c r="AW384" s="11"/>
      <c r="AX384" s="11"/>
      <c r="AY384" s="11"/>
      <c r="AZ384" s="11"/>
      <c r="BA384" s="11"/>
      <c r="BB384" s="11"/>
      <c r="BC384" s="11"/>
      <c r="BD384" s="11"/>
      <c r="BE384" s="11"/>
      <c r="BF384" s="11"/>
      <c r="BG384" s="11"/>
      <c r="BH384" s="11"/>
      <c r="BI384" s="11"/>
      <c r="BJ384" s="11"/>
      <c r="BK384" s="11"/>
      <c r="BL384" s="11"/>
      <c r="BM384" s="11"/>
      <c r="BN384" s="11"/>
      <c r="BO384" s="11"/>
      <c r="BP384" s="11"/>
      <c r="BQ384" s="11"/>
      <c r="BR384" s="11"/>
      <c r="BS384" s="11"/>
      <c r="BT384" s="11"/>
      <c r="BU384" s="11"/>
      <c r="BV384" s="11"/>
      <c r="BW384" s="11"/>
      <c r="BX384" s="11"/>
      <c r="BY384" s="11"/>
      <c r="BZ384" s="11"/>
      <c r="CA384" s="11"/>
      <c r="CB384" s="11"/>
      <c r="CC384" s="11"/>
      <c r="CD384" s="11"/>
      <c r="CE384" s="11"/>
      <c r="CF384" s="11"/>
      <c r="CG384" s="11"/>
      <c r="CH384" s="11"/>
      <c r="CI384" s="11"/>
      <c r="CJ384" s="11"/>
      <c r="CK384" s="11"/>
    </row>
    <row r="385" spans="1:89" s="560" customFormat="1" ht="12.75" customHeight="1" x14ac:dyDescent="0.25">
      <c r="A385" s="49" t="s">
        <v>1038</v>
      </c>
      <c r="B385" s="50" t="str">
        <f>Translations!$B$388</f>
        <v>Facteur d'émission</v>
      </c>
      <c r="C385" s="50" t="str">
        <f>Translations!$B$286</f>
        <v>Nom court</v>
      </c>
      <c r="D385" s="50" t="str">
        <f>Translations!$B$287</f>
        <v>Sous-activité</v>
      </c>
      <c r="E385" s="50" t="str">
        <f>Translations!$B$100</f>
        <v>Paramètre</v>
      </c>
      <c r="F385" s="565" t="str">
        <f>Translations!$B$288</f>
        <v>Type de source</v>
      </c>
      <c r="G385" s="51" t="str">
        <f>Translations!$B$289</f>
        <v>Minimum</v>
      </c>
      <c r="H385" s="51">
        <v>1</v>
      </c>
      <c r="I385" s="51">
        <v>2</v>
      </c>
      <c r="J385" s="51" t="s">
        <v>441</v>
      </c>
      <c r="K385" s="51" t="str">
        <f>Translations!$B$257</f>
        <v>2b</v>
      </c>
      <c r="L385" s="51">
        <v>3</v>
      </c>
      <c r="M385" s="51"/>
      <c r="N385" s="51"/>
      <c r="O385" s="51">
        <v>4</v>
      </c>
      <c r="P385" s="51" t="str">
        <f>Translations!$B$290</f>
        <v>Le plus haut</v>
      </c>
      <c r="Q385" s="52"/>
      <c r="R385" s="49"/>
      <c r="S385" s="49"/>
      <c r="T385" s="49"/>
      <c r="U385" s="49"/>
      <c r="V385" s="49"/>
      <c r="W385" s="49"/>
      <c r="X385" s="49"/>
      <c r="Y385" s="49"/>
      <c r="Z385" s="49" t="str">
        <f>Translations!$B$291</f>
        <v>rendre gris ?</v>
      </c>
      <c r="AA385" s="49"/>
      <c r="AB385" s="49"/>
      <c r="AC385" s="49"/>
      <c r="AD385" s="49"/>
      <c r="AE385" s="49"/>
      <c r="AF385" s="49"/>
      <c r="AG385" s="49"/>
      <c r="AH385" s="49"/>
      <c r="AI385" s="49"/>
      <c r="AJ385" s="49"/>
      <c r="AK385" s="49" t="s">
        <v>1039</v>
      </c>
      <c r="AL385" s="92">
        <v>1</v>
      </c>
      <c r="AM385" s="92">
        <v>2</v>
      </c>
      <c r="AN385" s="92" t="s">
        <v>441</v>
      </c>
      <c r="AO385" s="92" t="str">
        <f>Translations!$B$257</f>
        <v>2b</v>
      </c>
      <c r="AP385" s="92">
        <v>3</v>
      </c>
      <c r="AQ385" s="49"/>
      <c r="AR385" s="49"/>
      <c r="AS385" s="49"/>
      <c r="AT385" s="49"/>
      <c r="AU385" s="49"/>
      <c r="AV385" s="49"/>
      <c r="AW385" s="49"/>
      <c r="AX385" s="49"/>
      <c r="AY385" s="49"/>
      <c r="AZ385" s="49"/>
      <c r="BA385" s="49"/>
      <c r="BB385" s="49"/>
      <c r="BC385" s="49"/>
      <c r="BD385" s="49"/>
      <c r="BE385" s="49"/>
      <c r="BF385" s="49"/>
      <c r="BG385" s="49"/>
      <c r="BH385" s="49"/>
      <c r="BI385" s="49"/>
      <c r="BJ385" s="49"/>
      <c r="BK385" s="49"/>
      <c r="BL385" s="49"/>
      <c r="BM385" s="49"/>
      <c r="BN385" s="49"/>
      <c r="BO385" s="49"/>
      <c r="BP385" s="49"/>
      <c r="BQ385" s="49"/>
      <c r="BR385" s="49"/>
      <c r="BS385" s="49"/>
      <c r="BT385" s="49"/>
      <c r="BU385" s="49"/>
      <c r="BV385" s="49"/>
      <c r="BW385" s="49"/>
      <c r="BX385" s="49"/>
      <c r="BY385" s="49"/>
      <c r="BZ385" s="49"/>
      <c r="CA385" s="49"/>
      <c r="CB385" s="49"/>
      <c r="CC385" s="49"/>
      <c r="CD385" s="49"/>
      <c r="CE385" s="49"/>
      <c r="CF385" s="49"/>
      <c r="CG385" s="49"/>
      <c r="CH385" s="49"/>
      <c r="CI385" s="49"/>
      <c r="CJ385" s="49"/>
      <c r="CK385" s="49"/>
    </row>
    <row r="386" spans="1:89" s="560" customFormat="1" ht="12.75" customHeight="1" x14ac:dyDescent="0.25">
      <c r="A386" s="11">
        <v>1</v>
      </c>
      <c r="B386" s="566" t="str">
        <f t="shared" ref="B386:D405" si="21">B314</f>
        <v>Combustion des carburants</v>
      </c>
      <c r="C386" s="10" t="str">
        <f t="shared" si="21"/>
        <v>Combustion</v>
      </c>
      <c r="D386" s="10" t="str">
        <f t="shared" si="21"/>
        <v>combustibles marchands ordinaires</v>
      </c>
      <c r="E386" s="10"/>
      <c r="F386" s="58" t="str">
        <f t="shared" ref="F386:F417" si="22">F314</f>
        <v>Combustion</v>
      </c>
      <c r="G386" s="36" t="s">
        <v>122</v>
      </c>
      <c r="H386" s="56" t="str">
        <f>Translations!$B$691</f>
        <v>valeurs par défaut de type I</v>
      </c>
      <c r="I386" s="56"/>
      <c r="J386" s="56" t="str">
        <f>Translations!$B$692</f>
        <v>valeurs par défaut de type II</v>
      </c>
      <c r="K386" s="56" t="str">
        <f>Translations!$B$693</f>
        <v>Mandataires désignés (le cas échéant)</v>
      </c>
      <c r="L386" s="56" t="str">
        <f>Translations!$B$694</f>
        <v>Analyses de laboratoire</v>
      </c>
      <c r="M386" s="56"/>
      <c r="N386" s="56"/>
      <c r="O386" s="57"/>
      <c r="P386" s="36" t="str">
        <f>G386</f>
        <v>2a/2b</v>
      </c>
      <c r="Q386" s="54" t="str">
        <f t="shared" ref="Q386:Q448" si="23">C386 &amp; ": " &amp;D386</f>
        <v>Combustion: combustibles marchands ordinaires</v>
      </c>
      <c r="R386" s="10"/>
      <c r="S386" s="10" t="str">
        <f t="shared" ref="S386:S395" si="24">EUconst_CNTR_EF&amp;Q386</f>
        <v>EF_Combustion: combustibles marchands ordinaires</v>
      </c>
      <c r="T386" s="11"/>
      <c r="U386" s="11"/>
      <c r="V386" s="11"/>
      <c r="W386" s="11"/>
      <c r="X386" s="11"/>
      <c r="Y386" s="11"/>
      <c r="Z386" s="11" t="b">
        <f t="shared" ref="Z386:Z434" si="25">IF(G386=EUconst_NA,TRUE,FALSE)</f>
        <v>0</v>
      </c>
      <c r="AA386" s="11"/>
      <c r="AB386" s="11"/>
      <c r="AC386" s="11"/>
      <c r="AD386" s="11"/>
      <c r="AE386" s="11"/>
      <c r="AF386" s="11"/>
      <c r="AG386" s="11"/>
      <c r="AH386" s="11"/>
      <c r="AI386" s="11"/>
      <c r="AJ386" s="11"/>
      <c r="AK386" s="11"/>
      <c r="AL386" s="391">
        <v>1</v>
      </c>
      <c r="AM386" s="391" t="s">
        <v>1040</v>
      </c>
      <c r="AN386" s="391">
        <v>1</v>
      </c>
      <c r="AO386" s="391">
        <v>2</v>
      </c>
      <c r="AP386" s="391">
        <v>2</v>
      </c>
      <c r="AQ386" s="11"/>
      <c r="AR386" s="11"/>
      <c r="AS386" s="11"/>
      <c r="AT386" s="11"/>
      <c r="AU386" s="11"/>
      <c r="AV386" s="11"/>
      <c r="AW386" s="11"/>
      <c r="AX386" s="11"/>
      <c r="AY386" s="11"/>
      <c r="AZ386" s="11"/>
      <c r="BA386" s="11"/>
      <c r="BB386" s="11"/>
      <c r="BC386" s="11"/>
      <c r="BD386" s="11"/>
      <c r="BE386" s="11"/>
      <c r="BF386" s="11"/>
      <c r="BG386" s="11"/>
      <c r="BH386" s="11"/>
      <c r="BI386" s="11"/>
      <c r="BJ386" s="11"/>
      <c r="BK386" s="11"/>
      <c r="BL386" s="11"/>
      <c r="BM386" s="11"/>
      <c r="BN386" s="11"/>
      <c r="BO386" s="11"/>
      <c r="BP386" s="11"/>
      <c r="BQ386" s="11"/>
      <c r="BR386" s="11"/>
      <c r="BS386" s="11"/>
      <c r="BT386" s="11"/>
      <c r="BU386" s="11"/>
      <c r="BV386" s="11"/>
      <c r="BW386" s="11"/>
      <c r="BX386" s="11"/>
      <c r="BY386" s="11"/>
      <c r="BZ386" s="11"/>
      <c r="CA386" s="11"/>
      <c r="CB386" s="11"/>
      <c r="CC386" s="11"/>
      <c r="CD386" s="11"/>
      <c r="CE386" s="11"/>
      <c r="CF386" s="11"/>
      <c r="CG386" s="11"/>
      <c r="CH386" s="11"/>
      <c r="CI386" s="11"/>
      <c r="CJ386" s="11"/>
      <c r="CK386" s="11"/>
    </row>
    <row r="387" spans="1:89" s="560" customFormat="1" ht="12.75" customHeight="1" x14ac:dyDescent="0.25">
      <c r="A387" s="11">
        <v>2</v>
      </c>
      <c r="B387" s="566" t="str">
        <f t="shared" si="21"/>
        <v>Combustion des carburants</v>
      </c>
      <c r="C387" s="10" t="str">
        <f t="shared" si="21"/>
        <v>Combustion</v>
      </c>
      <c r="D387" s="10" t="str">
        <f t="shared" si="21"/>
        <v>Autres combustibles gazeux &amp; liquides</v>
      </c>
      <c r="E387" s="10"/>
      <c r="F387" s="58" t="str">
        <f t="shared" si="22"/>
        <v>Combustion</v>
      </c>
      <c r="G387" s="36" t="s">
        <v>122</v>
      </c>
      <c r="H387" s="56" t="str">
        <f>Translations!$B$691</f>
        <v>valeurs par défaut de type I</v>
      </c>
      <c r="I387" s="56"/>
      <c r="J387" s="56" t="str">
        <f>Translations!$B$692</f>
        <v>valeurs par défaut de type II</v>
      </c>
      <c r="K387" s="56" t="str">
        <f>Translations!$B$693</f>
        <v>Mandataires désignés (le cas échéant)</v>
      </c>
      <c r="L387" s="56" t="str">
        <f>Translations!$B$694</f>
        <v>Analyses de laboratoire</v>
      </c>
      <c r="M387" s="56"/>
      <c r="N387" s="56"/>
      <c r="O387" s="57"/>
      <c r="P387" s="36">
        <f t="shared" ref="P387:P395" si="26">IF(G387=EUconst_NA,EUconst_NA,IF(ISBLANK(J387),COUNTA(H387:O387),COUNTA(H387,J387,L387)))</f>
        <v>3</v>
      </c>
      <c r="Q387" s="54" t="str">
        <f t="shared" si="23"/>
        <v>Combustion: Autres combustibles gazeux &amp; liquides</v>
      </c>
      <c r="R387" s="10"/>
      <c r="S387" s="10" t="str">
        <f t="shared" si="24"/>
        <v>EF_Combustion: Autres combustibles gazeux &amp; liquides</v>
      </c>
      <c r="T387" s="11"/>
      <c r="U387" s="11"/>
      <c r="V387" s="11"/>
      <c r="W387" s="11"/>
      <c r="X387" s="11"/>
      <c r="Y387" s="11"/>
      <c r="Z387" s="11" t="b">
        <f t="shared" si="25"/>
        <v>0</v>
      </c>
      <c r="AA387" s="11"/>
      <c r="AB387" s="11"/>
      <c r="AC387" s="11"/>
      <c r="AD387" s="11"/>
      <c r="AE387" s="11"/>
      <c r="AF387" s="11"/>
      <c r="AG387" s="11"/>
      <c r="AH387" s="11"/>
      <c r="AI387" s="11"/>
      <c r="AJ387" s="11"/>
      <c r="AK387" s="11"/>
      <c r="AL387" s="391">
        <v>1</v>
      </c>
      <c r="AM387" s="391" t="s">
        <v>1040</v>
      </c>
      <c r="AN387" s="391">
        <v>1</v>
      </c>
      <c r="AO387" s="391">
        <v>2</v>
      </c>
      <c r="AP387" s="391">
        <v>2</v>
      </c>
      <c r="AQ387" s="11"/>
      <c r="AR387" s="11"/>
      <c r="AS387" s="11"/>
      <c r="AT387" s="11"/>
      <c r="AU387" s="11"/>
      <c r="AV387" s="11"/>
      <c r="AW387" s="11"/>
      <c r="AX387" s="11"/>
      <c r="AY387" s="11"/>
      <c r="AZ387" s="11"/>
      <c r="BA387" s="11"/>
      <c r="BB387" s="11"/>
      <c r="BC387" s="11"/>
      <c r="BD387" s="11"/>
      <c r="BE387" s="11"/>
      <c r="BF387" s="11"/>
      <c r="BG387" s="11"/>
      <c r="BH387" s="11"/>
      <c r="BI387" s="11"/>
      <c r="BJ387" s="11"/>
      <c r="BK387" s="11"/>
      <c r="BL387" s="11"/>
      <c r="BM387" s="11"/>
      <c r="BN387" s="11"/>
      <c r="BO387" s="11"/>
      <c r="BP387" s="11"/>
      <c r="BQ387" s="11"/>
      <c r="BR387" s="11"/>
      <c r="BS387" s="11"/>
      <c r="BT387" s="11"/>
      <c r="BU387" s="11"/>
      <c r="BV387" s="11"/>
      <c r="BW387" s="11"/>
      <c r="BX387" s="11"/>
      <c r="BY387" s="11"/>
      <c r="BZ387" s="11"/>
      <c r="CA387" s="11"/>
      <c r="CB387" s="11"/>
      <c r="CC387" s="11"/>
      <c r="CD387" s="11"/>
      <c r="CE387" s="11"/>
      <c r="CF387" s="11"/>
      <c r="CG387" s="11"/>
      <c r="CH387" s="11"/>
      <c r="CI387" s="11"/>
      <c r="CJ387" s="11"/>
      <c r="CK387" s="11"/>
    </row>
    <row r="388" spans="1:89" s="560" customFormat="1" ht="12.75" customHeight="1" x14ac:dyDescent="0.25">
      <c r="A388" s="11">
        <v>3</v>
      </c>
      <c r="B388" s="566" t="str">
        <f t="shared" si="21"/>
        <v>Combustion des carburants</v>
      </c>
      <c r="C388" s="10" t="str">
        <f t="shared" si="21"/>
        <v>Combustion</v>
      </c>
      <c r="D388" s="10" t="str">
        <f t="shared" si="21"/>
        <v>Combustibles solides</v>
      </c>
      <c r="E388" s="10"/>
      <c r="F388" s="58" t="str">
        <f t="shared" si="22"/>
        <v>Combustion</v>
      </c>
      <c r="G388" s="36" t="s">
        <v>122</v>
      </c>
      <c r="H388" s="56" t="str">
        <f>Translations!$B$691</f>
        <v>valeurs par défaut de type I</v>
      </c>
      <c r="I388" s="56"/>
      <c r="J388" s="56" t="str">
        <f>Translations!$B$692</f>
        <v>valeurs par défaut de type II</v>
      </c>
      <c r="K388" s="56" t="str">
        <f>Translations!$B$693</f>
        <v>Mandataires désignés (le cas échéant)</v>
      </c>
      <c r="L388" s="56" t="str">
        <f>Translations!$B$694</f>
        <v>Analyses de laboratoire</v>
      </c>
      <c r="M388" s="56"/>
      <c r="N388" s="56"/>
      <c r="O388" s="57"/>
      <c r="P388" s="36">
        <f t="shared" si="26"/>
        <v>3</v>
      </c>
      <c r="Q388" s="54" t="str">
        <f t="shared" si="23"/>
        <v>Combustion: Combustibles solides</v>
      </c>
      <c r="R388" s="10"/>
      <c r="S388" s="10" t="str">
        <f t="shared" si="24"/>
        <v>EF_Combustion: Combustibles solides</v>
      </c>
      <c r="T388" s="11"/>
      <c r="U388" s="11"/>
      <c r="V388" s="11"/>
      <c r="W388" s="11"/>
      <c r="X388" s="11"/>
      <c r="Y388" s="11"/>
      <c r="Z388" s="11" t="b">
        <f t="shared" si="25"/>
        <v>0</v>
      </c>
      <c r="AA388" s="11"/>
      <c r="AB388" s="11"/>
      <c r="AC388" s="11"/>
      <c r="AD388" s="11"/>
      <c r="AE388" s="11"/>
      <c r="AF388" s="11"/>
      <c r="AG388" s="11"/>
      <c r="AH388" s="11"/>
      <c r="AI388" s="11"/>
      <c r="AJ388" s="11"/>
      <c r="AK388" s="11"/>
      <c r="AL388" s="391">
        <v>1</v>
      </c>
      <c r="AM388" s="391" t="s">
        <v>1040</v>
      </c>
      <c r="AN388" s="391">
        <v>1</v>
      </c>
      <c r="AO388" s="391">
        <v>2</v>
      </c>
      <c r="AP388" s="391">
        <v>2</v>
      </c>
      <c r="AQ388" s="11"/>
      <c r="AR388" s="11"/>
      <c r="AS388" s="11"/>
      <c r="AT388" s="11"/>
      <c r="AU388" s="11"/>
      <c r="AV388" s="11"/>
      <c r="AW388" s="11"/>
      <c r="AX388" s="11"/>
      <c r="AY388" s="11"/>
      <c r="AZ388" s="11"/>
      <c r="BA388" s="11"/>
      <c r="BB388" s="11"/>
      <c r="BC388" s="11"/>
      <c r="BD388" s="11"/>
      <c r="BE388" s="11"/>
      <c r="BF388" s="11"/>
      <c r="BG388" s="11"/>
      <c r="BH388" s="11"/>
      <c r="BI388" s="11"/>
      <c r="BJ388" s="11"/>
      <c r="BK388" s="11"/>
      <c r="BL388" s="11"/>
      <c r="BM388" s="11"/>
      <c r="BN388" s="11"/>
      <c r="BO388" s="11"/>
      <c r="BP388" s="11"/>
      <c r="BQ388" s="11"/>
      <c r="BR388" s="11"/>
      <c r="BS388" s="11"/>
      <c r="BT388" s="11"/>
      <c r="BU388" s="11"/>
      <c r="BV388" s="11"/>
      <c r="BW388" s="11"/>
      <c r="BX388" s="11"/>
      <c r="BY388" s="11"/>
      <c r="BZ388" s="11"/>
      <c r="CA388" s="11"/>
      <c r="CB388" s="11"/>
      <c r="CC388" s="11"/>
      <c r="CD388" s="11"/>
      <c r="CE388" s="11"/>
      <c r="CF388" s="11"/>
      <c r="CG388" s="11"/>
      <c r="CH388" s="11"/>
      <c r="CI388" s="11"/>
      <c r="CJ388" s="11"/>
      <c r="CK388" s="11"/>
    </row>
    <row r="389" spans="1:89" s="560" customFormat="1" ht="12.75" customHeight="1" x14ac:dyDescent="0.25">
      <c r="A389" s="11">
        <v>4</v>
      </c>
      <c r="B389" s="566" t="str">
        <f t="shared" si="21"/>
        <v>Combustion des carburants</v>
      </c>
      <c r="C389" s="10" t="str">
        <f t="shared" si="21"/>
        <v>Combustion</v>
      </c>
      <c r="D389" s="10" t="str">
        <f t="shared" si="21"/>
        <v>Déchets</v>
      </c>
      <c r="E389" s="10"/>
      <c r="F389" s="58" t="str">
        <f t="shared" si="22"/>
        <v>Combustion</v>
      </c>
      <c r="G389" s="36" t="s">
        <v>122</v>
      </c>
      <c r="H389" s="56" t="str">
        <f>Translations!$B$691</f>
        <v>valeurs par défaut de type I</v>
      </c>
      <c r="I389" s="56"/>
      <c r="J389" s="56" t="str">
        <f>Translations!$B$692</f>
        <v>valeurs par défaut de type II</v>
      </c>
      <c r="K389" s="56" t="str">
        <f>Translations!$B$693</f>
        <v>Mandataires désignés (le cas échéant)</v>
      </c>
      <c r="L389" s="56" t="str">
        <f>Translations!$B$694</f>
        <v>Analyses de laboratoire</v>
      </c>
      <c r="M389" s="56"/>
      <c r="N389" s="56"/>
      <c r="O389" s="57"/>
      <c r="P389" s="36">
        <f t="shared" ref="P389" si="27">IF(G389=EUconst_NA,EUconst_NA,IF(ISBLANK(J389),COUNTA(H389:O389),COUNTA(H389,J389,L389)))</f>
        <v>3</v>
      </c>
      <c r="Q389" s="54" t="str">
        <f t="shared" ref="Q389" si="28">C389 &amp; ": " &amp;D389</f>
        <v>Combustion: Déchets</v>
      </c>
      <c r="R389" s="10"/>
      <c r="S389" s="10" t="str">
        <f t="shared" ref="S389" si="29">EUconst_CNTR_EF&amp;Q389</f>
        <v>EF_Combustion: Déchets</v>
      </c>
      <c r="T389" s="11"/>
      <c r="U389" s="11"/>
      <c r="V389" s="11"/>
      <c r="W389" s="11"/>
      <c r="X389" s="11"/>
      <c r="Y389" s="11"/>
      <c r="Z389" s="11" t="b">
        <f t="shared" ref="Z389" si="30">IF(G389=EUconst_NA,TRUE,FALSE)</f>
        <v>0</v>
      </c>
      <c r="AA389" s="11"/>
      <c r="AB389" s="11"/>
      <c r="AC389" s="11"/>
      <c r="AD389" s="11"/>
      <c r="AE389" s="11"/>
      <c r="AF389" s="11"/>
      <c r="AG389" s="11"/>
      <c r="AH389" s="11"/>
      <c r="AI389" s="11"/>
      <c r="AJ389" s="11"/>
      <c r="AK389" s="11"/>
      <c r="AL389" s="391">
        <v>1</v>
      </c>
      <c r="AM389" s="391" t="s">
        <v>1040</v>
      </c>
      <c r="AN389" s="391">
        <v>1</v>
      </c>
      <c r="AO389" s="391">
        <v>2</v>
      </c>
      <c r="AP389" s="391">
        <v>2</v>
      </c>
      <c r="AQ389" s="11"/>
      <c r="AR389" s="11"/>
      <c r="AS389" s="11"/>
      <c r="AT389" s="11"/>
      <c r="AU389" s="11"/>
      <c r="AV389" s="11"/>
      <c r="AW389" s="11"/>
      <c r="AX389" s="11"/>
      <c r="AY389" s="11"/>
      <c r="AZ389" s="11"/>
      <c r="BA389" s="11"/>
      <c r="BB389" s="11"/>
      <c r="BC389" s="11"/>
      <c r="BD389" s="11"/>
      <c r="BE389" s="11"/>
      <c r="BF389" s="11"/>
      <c r="BG389" s="11"/>
      <c r="BH389" s="11"/>
      <c r="BI389" s="11"/>
      <c r="BJ389" s="11"/>
      <c r="BK389" s="11"/>
      <c r="BL389" s="11"/>
      <c r="BM389" s="11"/>
      <c r="BN389" s="11"/>
      <c r="BO389" s="11"/>
      <c r="BP389" s="11"/>
      <c r="BQ389" s="11"/>
      <c r="BR389" s="11"/>
      <c r="BS389" s="11"/>
      <c r="BT389" s="11"/>
      <c r="BU389" s="11"/>
      <c r="BV389" s="11"/>
      <c r="BW389" s="11"/>
      <c r="BX389" s="11"/>
      <c r="BY389" s="11"/>
      <c r="BZ389" s="11"/>
      <c r="CA389" s="11"/>
      <c r="CB389" s="11"/>
      <c r="CC389" s="11"/>
      <c r="CD389" s="11"/>
      <c r="CE389" s="11"/>
      <c r="CF389" s="11"/>
      <c r="CG389" s="11"/>
      <c r="CH389" s="11"/>
      <c r="CI389" s="11"/>
      <c r="CJ389" s="11"/>
      <c r="CK389" s="11"/>
    </row>
    <row r="390" spans="1:89" s="560" customFormat="1" ht="12.75" customHeight="1" x14ac:dyDescent="0.25">
      <c r="A390" s="11">
        <v>5</v>
      </c>
      <c r="B390" s="566" t="str">
        <f t="shared" si="21"/>
        <v>Combustion des carburants</v>
      </c>
      <c r="C390" s="10" t="str">
        <f t="shared" si="21"/>
        <v>Combustion</v>
      </c>
      <c r="D390" s="10" t="str">
        <f t="shared" si="21"/>
        <v>Terminaux de traitement du gaz</v>
      </c>
      <c r="E390" s="10"/>
      <c r="F390" s="58" t="str">
        <f t="shared" si="22"/>
        <v>Bilan massique</v>
      </c>
      <c r="G390" s="36" t="str">
        <f>EUconst_NA</f>
        <v>n / A</v>
      </c>
      <c r="H390" s="56"/>
      <c r="I390" s="56"/>
      <c r="J390" s="58"/>
      <c r="K390" s="58"/>
      <c r="L390" s="56"/>
      <c r="M390" s="56"/>
      <c r="N390" s="56"/>
      <c r="O390" s="57"/>
      <c r="P390" s="36" t="str">
        <f t="shared" si="26"/>
        <v>n / A</v>
      </c>
      <c r="Q390" s="54" t="str">
        <f t="shared" si="23"/>
        <v>Combustion: Terminaux de traitement du gaz</v>
      </c>
      <c r="R390" s="10"/>
      <c r="S390" s="10" t="str">
        <f t="shared" si="24"/>
        <v>EF_Combustion: Terminaux de traitement du gaz</v>
      </c>
      <c r="T390" s="11"/>
      <c r="U390" s="11"/>
      <c r="V390" s="11"/>
      <c r="W390" s="561"/>
      <c r="X390" s="11"/>
      <c r="Y390" s="11"/>
      <c r="Z390" s="11" t="b">
        <f t="shared" si="25"/>
        <v>1</v>
      </c>
      <c r="AA390" s="11"/>
      <c r="AB390" s="11"/>
      <c r="AC390" s="11"/>
      <c r="AD390" s="11"/>
      <c r="AE390" s="11"/>
      <c r="AF390" s="11"/>
      <c r="AG390" s="11"/>
      <c r="AH390" s="11"/>
      <c r="AI390" s="11"/>
      <c r="AJ390" s="11"/>
      <c r="AK390" s="11"/>
      <c r="AL390" s="391" t="s">
        <v>1040</v>
      </c>
      <c r="AM390" s="391" t="s">
        <v>1040</v>
      </c>
      <c r="AN390" s="391" t="s">
        <v>1040</v>
      </c>
      <c r="AO390" s="391" t="s">
        <v>1040</v>
      </c>
      <c r="AP390" s="391" t="s">
        <v>1040</v>
      </c>
      <c r="AQ390" s="11"/>
      <c r="AR390" s="11"/>
      <c r="AS390" s="11"/>
      <c r="AT390" s="11"/>
      <c r="AU390" s="11"/>
      <c r="AV390" s="11"/>
      <c r="AW390" s="11"/>
      <c r="AX390" s="11"/>
      <c r="AY390" s="11"/>
      <c r="AZ390" s="11"/>
      <c r="BA390" s="11"/>
      <c r="BB390" s="11"/>
      <c r="BC390" s="11"/>
      <c r="BD390" s="11"/>
      <c r="BE390" s="11"/>
      <c r="BF390" s="11"/>
      <c r="BG390" s="11"/>
      <c r="BH390" s="11"/>
      <c r="BI390" s="11"/>
      <c r="BJ390" s="11"/>
      <c r="BK390" s="11"/>
      <c r="BL390" s="11"/>
      <c r="BM390" s="11"/>
      <c r="BN390" s="11"/>
      <c r="BO390" s="11"/>
      <c r="BP390" s="11"/>
      <c r="BQ390" s="11"/>
      <c r="BR390" s="11"/>
      <c r="BS390" s="11"/>
      <c r="BT390" s="11"/>
      <c r="BU390" s="11"/>
      <c r="BV390" s="11"/>
      <c r="BW390" s="11"/>
      <c r="BX390" s="11"/>
      <c r="BY390" s="11"/>
      <c r="BZ390" s="11"/>
      <c r="CA390" s="11"/>
      <c r="CB390" s="11"/>
      <c r="CC390" s="11"/>
      <c r="CD390" s="11"/>
      <c r="CE390" s="11"/>
      <c r="CF390" s="11"/>
      <c r="CG390" s="11"/>
      <c r="CH390" s="11"/>
      <c r="CI390" s="11"/>
      <c r="CJ390" s="11"/>
      <c r="CK390" s="11"/>
    </row>
    <row r="391" spans="1:89" s="560" customFormat="1" ht="12.75" customHeight="1" x14ac:dyDescent="0.25">
      <c r="A391" s="11">
        <v>6</v>
      </c>
      <c r="B391" s="566" t="str">
        <f t="shared" si="21"/>
        <v>Combustion des carburants</v>
      </c>
      <c r="C391" s="10" t="str">
        <f t="shared" si="21"/>
        <v>Combustion</v>
      </c>
      <c r="D391" s="10" t="str">
        <f t="shared" si="21"/>
        <v>Torchères</v>
      </c>
      <c r="E391" s="10"/>
      <c r="F391" s="58" t="str">
        <f t="shared" si="22"/>
        <v>Combustion</v>
      </c>
      <c r="G391" s="36">
        <v>1</v>
      </c>
      <c r="H391" s="56" t="str">
        <f>Translations!$B$391</f>
        <v>0,00393 t CO2/Nm3</v>
      </c>
      <c r="I391" s="56"/>
      <c r="J391" s="56" t="str">
        <f>Translations!$B$692</f>
        <v>valeurs par défaut de type II</v>
      </c>
      <c r="K391" s="56" t="str">
        <f>Translations!$B$695</f>
        <v>Facteurs spécifiques à l'installation</v>
      </c>
      <c r="L391" s="56" t="str">
        <f>Translations!$B$694</f>
        <v>Analyses de laboratoire</v>
      </c>
      <c r="M391" s="56"/>
      <c r="N391" s="56"/>
      <c r="O391" s="57"/>
      <c r="P391" s="36">
        <f t="shared" si="26"/>
        <v>3</v>
      </c>
      <c r="Q391" s="54" t="str">
        <f t="shared" si="23"/>
        <v>Combustion: Torchères</v>
      </c>
      <c r="R391" s="10"/>
      <c r="S391" s="10" t="str">
        <f t="shared" si="24"/>
        <v>EF_Combustion: Torchères</v>
      </c>
      <c r="T391" s="11"/>
      <c r="U391" s="11"/>
      <c r="V391" s="11"/>
      <c r="W391" s="11"/>
      <c r="X391" s="11"/>
      <c r="Y391" s="11"/>
      <c r="Z391" s="11" t="b">
        <f t="shared" si="25"/>
        <v>0</v>
      </c>
      <c r="AA391" s="11"/>
      <c r="AB391" s="11"/>
      <c r="AC391" s="11"/>
      <c r="AD391" s="11"/>
      <c r="AE391" s="11"/>
      <c r="AF391" s="11"/>
      <c r="AG391" s="11"/>
      <c r="AH391" s="11"/>
      <c r="AI391" s="11"/>
      <c r="AJ391" s="11"/>
      <c r="AK391" s="11"/>
      <c r="AL391" s="391">
        <v>1</v>
      </c>
      <c r="AM391" s="391" t="s">
        <v>1040</v>
      </c>
      <c r="AN391" s="391">
        <v>1</v>
      </c>
      <c r="AO391" s="391" t="str">
        <f>Translations!$B$695</f>
        <v>Facteurs spécifiques à l'installation</v>
      </c>
      <c r="AP391" s="391">
        <v>2</v>
      </c>
      <c r="AQ391" s="11"/>
      <c r="AR391" s="11"/>
      <c r="AS391" s="11"/>
      <c r="AT391" s="11"/>
      <c r="AU391" s="11"/>
      <c r="AV391" s="11"/>
      <c r="AW391" s="11"/>
      <c r="AX391" s="11"/>
      <c r="AY391" s="11"/>
      <c r="AZ391" s="11"/>
      <c r="BA391" s="11"/>
      <c r="BB391" s="11"/>
      <c r="BC391" s="11"/>
      <c r="BD391" s="11"/>
      <c r="BE391" s="11"/>
      <c r="BF391" s="11"/>
      <c r="BG391" s="11"/>
      <c r="BH391" s="11"/>
      <c r="BI391" s="11"/>
      <c r="BJ391" s="11"/>
      <c r="BK391" s="11"/>
      <c r="BL391" s="11"/>
      <c r="BM391" s="11"/>
      <c r="BN391" s="11"/>
      <c r="BO391" s="11"/>
      <c r="BP391" s="11"/>
      <c r="BQ391" s="11"/>
      <c r="BR391" s="11"/>
      <c r="BS391" s="11"/>
      <c r="BT391" s="11"/>
      <c r="BU391" s="11"/>
      <c r="BV391" s="11"/>
      <c r="BW391" s="11"/>
      <c r="BX391" s="11"/>
      <c r="BY391" s="11"/>
      <c r="BZ391" s="11"/>
      <c r="CA391" s="11"/>
      <c r="CB391" s="11"/>
      <c r="CC391" s="11"/>
      <c r="CD391" s="11"/>
      <c r="CE391" s="11"/>
      <c r="CF391" s="11"/>
      <c r="CG391" s="11"/>
      <c r="CH391" s="11"/>
      <c r="CI391" s="11"/>
      <c r="CJ391" s="11"/>
      <c r="CK391" s="11"/>
    </row>
    <row r="392" spans="1:89" s="560" customFormat="1" ht="12.75" customHeight="1" x14ac:dyDescent="0.25">
      <c r="A392" s="11">
        <v>7</v>
      </c>
      <c r="B392" s="566" t="str">
        <f t="shared" si="21"/>
        <v>Combustion des carburants</v>
      </c>
      <c r="C392" s="10" t="str">
        <f t="shared" si="21"/>
        <v>Combustion</v>
      </c>
      <c r="D392" s="10" t="str">
        <f t="shared" si="21"/>
        <v>Épuration (carbonate)</v>
      </c>
      <c r="E392" s="10"/>
      <c r="F392" s="58" t="str">
        <f t="shared" si="22"/>
        <v>Émissions de procédé</v>
      </c>
      <c r="G392" s="36">
        <v>1</v>
      </c>
      <c r="H392" s="567" t="str">
        <f>Translations!$B$399</f>
        <v>Meilleures pratiques</v>
      </c>
      <c r="I392" s="56"/>
      <c r="J392" s="58"/>
      <c r="K392" s="58"/>
      <c r="L392" s="56"/>
      <c r="M392" s="56"/>
      <c r="N392" s="56"/>
      <c r="O392" s="57"/>
      <c r="P392" s="36">
        <f t="shared" si="26"/>
        <v>1</v>
      </c>
      <c r="Q392" s="54" t="str">
        <f t="shared" si="23"/>
        <v>Combustion: Épuration (carbonate)</v>
      </c>
      <c r="R392" s="10"/>
      <c r="S392" s="10" t="str">
        <f t="shared" si="24"/>
        <v>EF_Combustion: Épuration (carbonate)</v>
      </c>
      <c r="T392" s="11"/>
      <c r="U392" s="11"/>
      <c r="V392" s="11"/>
      <c r="W392" s="11"/>
      <c r="X392" s="11"/>
      <c r="Y392" s="11"/>
      <c r="Z392" s="11" t="b">
        <f t="shared" si="25"/>
        <v>0</v>
      </c>
      <c r="AA392" s="11"/>
      <c r="AB392" s="11"/>
      <c r="AC392" s="11"/>
      <c r="AD392" s="11"/>
      <c r="AE392" s="11"/>
      <c r="AF392" s="11"/>
      <c r="AG392" s="11"/>
      <c r="AH392" s="11"/>
      <c r="AI392" s="11"/>
      <c r="AJ392" s="11"/>
      <c r="AK392" s="11"/>
      <c r="AL392" s="391">
        <v>2</v>
      </c>
      <c r="AM392" s="391" t="s">
        <v>1040</v>
      </c>
      <c r="AN392" s="391" t="s">
        <v>1040</v>
      </c>
      <c r="AO392" s="391" t="s">
        <v>1040</v>
      </c>
      <c r="AP392" s="391" t="s">
        <v>1040</v>
      </c>
      <c r="AQ392" s="11"/>
      <c r="AR392" s="11"/>
      <c r="AS392" s="11"/>
      <c r="AT392" s="11"/>
      <c r="AU392" s="11"/>
      <c r="AV392" s="11"/>
      <c r="AW392" s="11"/>
      <c r="AX392" s="11"/>
      <c r="AY392" s="11"/>
      <c r="AZ392" s="11"/>
      <c r="BA392" s="11"/>
      <c r="BB392" s="11"/>
      <c r="BC392" s="11"/>
      <c r="BD392" s="11"/>
      <c r="BE392" s="11"/>
      <c r="BF392" s="11"/>
      <c r="BG392" s="11"/>
      <c r="BH392" s="11"/>
      <c r="BI392" s="11"/>
      <c r="BJ392" s="11"/>
      <c r="BK392" s="11"/>
      <c r="BL392" s="11"/>
      <c r="BM392" s="11"/>
      <c r="BN392" s="11"/>
      <c r="BO392" s="11"/>
      <c r="BP392" s="11"/>
      <c r="BQ392" s="11"/>
      <c r="BR392" s="11"/>
      <c r="BS392" s="11"/>
      <c r="BT392" s="11"/>
      <c r="BU392" s="11"/>
      <c r="BV392" s="11"/>
      <c r="BW392" s="11"/>
      <c r="BX392" s="11"/>
      <c r="BY392" s="11"/>
      <c r="BZ392" s="11"/>
      <c r="CA392" s="11"/>
      <c r="CB392" s="11"/>
      <c r="CC392" s="11"/>
      <c r="CD392" s="11"/>
      <c r="CE392" s="11"/>
      <c r="CF392" s="11"/>
      <c r="CG392" s="11"/>
      <c r="CH392" s="11"/>
      <c r="CI392" s="11"/>
      <c r="CJ392" s="11"/>
      <c r="CK392" s="11"/>
    </row>
    <row r="393" spans="1:89" s="560" customFormat="1" ht="12.75" customHeight="1" x14ac:dyDescent="0.25">
      <c r="A393" s="11">
        <v>8</v>
      </c>
      <c r="B393" s="566" t="str">
        <f t="shared" si="21"/>
        <v>Combustion des carburants</v>
      </c>
      <c r="C393" s="10" t="str">
        <f t="shared" si="21"/>
        <v>Combustion</v>
      </c>
      <c r="D393" s="10" t="str">
        <f t="shared" si="21"/>
        <v>Épuration (gypse)</v>
      </c>
      <c r="E393" s="10"/>
      <c r="F393" s="58" t="str">
        <f t="shared" si="22"/>
        <v>Émissions de procédé</v>
      </c>
      <c r="G393" s="36">
        <v>1</v>
      </c>
      <c r="H393" s="56" t="str">
        <f>Translations!$B$696</f>
        <v>0,2558 t CO2/t gypse</v>
      </c>
      <c r="I393" s="56"/>
      <c r="J393" s="58"/>
      <c r="K393" s="58"/>
      <c r="L393" s="56"/>
      <c r="M393" s="56"/>
      <c r="N393" s="56"/>
      <c r="O393" s="57"/>
      <c r="P393" s="36">
        <f t="shared" si="26"/>
        <v>1</v>
      </c>
      <c r="Q393" s="54" t="str">
        <f t="shared" si="23"/>
        <v>Combustion: Épuration (gypse)</v>
      </c>
      <c r="R393" s="10"/>
      <c r="S393" s="10" t="str">
        <f t="shared" si="24"/>
        <v>EF_Combustion: Épuration (gypse)</v>
      </c>
      <c r="T393" s="11"/>
      <c r="U393" s="11"/>
      <c r="V393" s="11"/>
      <c r="W393" s="11"/>
      <c r="X393" s="11"/>
      <c r="Y393" s="11"/>
      <c r="Z393" s="11" t="b">
        <f t="shared" si="25"/>
        <v>0</v>
      </c>
      <c r="AA393" s="11"/>
      <c r="AB393" s="11"/>
      <c r="AC393" s="11"/>
      <c r="AD393" s="11"/>
      <c r="AE393" s="11"/>
      <c r="AF393" s="11"/>
      <c r="AG393" s="11"/>
      <c r="AH393" s="11"/>
      <c r="AI393" s="11"/>
      <c r="AJ393" s="11"/>
      <c r="AK393" s="11"/>
      <c r="AL393" s="391">
        <v>1</v>
      </c>
      <c r="AM393" s="391" t="s">
        <v>1040</v>
      </c>
      <c r="AN393" s="391" t="s">
        <v>1040</v>
      </c>
      <c r="AO393" s="391" t="s">
        <v>1040</v>
      </c>
      <c r="AP393" s="391" t="s">
        <v>1040</v>
      </c>
      <c r="AQ393" s="11"/>
      <c r="AR393" s="11"/>
      <c r="AS393" s="11"/>
      <c r="AT393" s="11"/>
      <c r="AU393" s="11"/>
      <c r="AV393" s="11"/>
      <c r="AW393" s="11"/>
      <c r="AX393" s="11"/>
      <c r="AY393" s="11"/>
      <c r="AZ393" s="11"/>
      <c r="BA393" s="11"/>
      <c r="BB393" s="11"/>
      <c r="BC393" s="11"/>
      <c r="BD393" s="11"/>
      <c r="BE393" s="11"/>
      <c r="BF393" s="11"/>
      <c r="BG393" s="11"/>
      <c r="BH393" s="11"/>
      <c r="BI393" s="11"/>
      <c r="BJ393" s="11"/>
      <c r="BK393" s="11"/>
      <c r="BL393" s="11"/>
      <c r="BM393" s="11"/>
      <c r="BN393" s="11"/>
      <c r="BO393" s="11"/>
      <c r="BP393" s="11"/>
      <c r="BQ393" s="11"/>
      <c r="BR393" s="11"/>
      <c r="BS393" s="11"/>
      <c r="BT393" s="11"/>
      <c r="BU393" s="11"/>
      <c r="BV393" s="11"/>
      <c r="BW393" s="11"/>
      <c r="BX393" s="11"/>
      <c r="BY393" s="11"/>
      <c r="BZ393" s="11"/>
      <c r="CA393" s="11"/>
      <c r="CB393" s="11"/>
      <c r="CC393" s="11"/>
      <c r="CD393" s="11"/>
      <c r="CE393" s="11"/>
      <c r="CF393" s="11"/>
      <c r="CG393" s="11"/>
      <c r="CH393" s="11"/>
      <c r="CI393" s="11"/>
      <c r="CJ393" s="11"/>
      <c r="CK393" s="11"/>
    </row>
    <row r="394" spans="1:89" s="560" customFormat="1" ht="12.75" customHeight="1" x14ac:dyDescent="0.25">
      <c r="A394" s="11">
        <v>9</v>
      </c>
      <c r="B394" s="566" t="str">
        <f t="shared" si="21"/>
        <v>Combustion des carburants</v>
      </c>
      <c r="C394" s="10" t="str">
        <f t="shared" si="21"/>
        <v>Combustion</v>
      </c>
      <c r="D394" s="10" t="str">
        <f t="shared" si="21"/>
        <v>Nettoyage (urée)</v>
      </c>
      <c r="E394" s="10"/>
      <c r="F394" s="58" t="str">
        <f t="shared" si="22"/>
        <v>Émissions de procédé</v>
      </c>
      <c r="G394" s="36">
        <v>1</v>
      </c>
      <c r="H394" s="56" t="str">
        <f>Translations!$B$697</f>
        <v>0,7328 t CO2/t urée</v>
      </c>
      <c r="I394" s="56"/>
      <c r="J394" s="58"/>
      <c r="K394" s="58"/>
      <c r="L394" s="56"/>
      <c r="M394" s="56"/>
      <c r="N394" s="56"/>
      <c r="O394" s="57"/>
      <c r="P394" s="36">
        <f t="shared" si="26"/>
        <v>1</v>
      </c>
      <c r="Q394" s="54" t="str">
        <f t="shared" si="23"/>
        <v>Combustion: Nettoyage (urée)</v>
      </c>
      <c r="R394" s="10"/>
      <c r="S394" s="10" t="str">
        <f t="shared" si="24"/>
        <v>EF_Combustion: Nettoyage (urée)</v>
      </c>
      <c r="T394" s="11"/>
      <c r="U394" s="11"/>
      <c r="V394" s="11"/>
      <c r="W394" s="11"/>
      <c r="X394" s="11"/>
      <c r="Y394" s="11"/>
      <c r="Z394" s="11" t="b">
        <f t="shared" si="25"/>
        <v>0</v>
      </c>
      <c r="AA394" s="11"/>
      <c r="AB394" s="11"/>
      <c r="AC394" s="11"/>
      <c r="AD394" s="11"/>
      <c r="AE394" s="11"/>
      <c r="AF394" s="11"/>
      <c r="AG394" s="11"/>
      <c r="AH394" s="11"/>
      <c r="AI394" s="11"/>
      <c r="AJ394" s="11"/>
      <c r="AK394" s="11"/>
      <c r="AL394" s="391">
        <v>1</v>
      </c>
      <c r="AM394" s="391" t="s">
        <v>1040</v>
      </c>
      <c r="AN394" s="391" t="s">
        <v>1040</v>
      </c>
      <c r="AO394" s="391" t="s">
        <v>1040</v>
      </c>
      <c r="AP394" s="391" t="s">
        <v>1040</v>
      </c>
      <c r="AQ394" s="11"/>
      <c r="AR394" s="11"/>
      <c r="AS394" s="11"/>
      <c r="AT394" s="11"/>
      <c r="AU394" s="11"/>
      <c r="AV394" s="11"/>
      <c r="AW394" s="11"/>
      <c r="AX394" s="11"/>
      <c r="AY394" s="11"/>
      <c r="AZ394" s="11"/>
      <c r="BA394" s="11"/>
      <c r="BB394" s="11"/>
      <c r="BC394" s="11"/>
      <c r="BD394" s="11"/>
      <c r="BE394" s="11"/>
      <c r="BF394" s="11"/>
      <c r="BG394" s="11"/>
      <c r="BH394" s="11"/>
      <c r="BI394" s="11"/>
      <c r="BJ394" s="11"/>
      <c r="BK394" s="11"/>
      <c r="BL394" s="11"/>
      <c r="BM394" s="11"/>
      <c r="BN394" s="11"/>
      <c r="BO394" s="11"/>
      <c r="BP394" s="11"/>
      <c r="BQ394" s="11"/>
      <c r="BR394" s="11"/>
      <c r="BS394" s="11"/>
      <c r="BT394" s="11"/>
      <c r="BU394" s="11"/>
      <c r="BV394" s="11"/>
      <c r="BW394" s="11"/>
      <c r="BX394" s="11"/>
      <c r="BY394" s="11"/>
      <c r="BZ394" s="11"/>
      <c r="CA394" s="11"/>
      <c r="CB394" s="11"/>
      <c r="CC394" s="11"/>
      <c r="CD394" s="11"/>
      <c r="CE394" s="11"/>
      <c r="CF394" s="11"/>
      <c r="CG394" s="11"/>
      <c r="CH394" s="11"/>
      <c r="CI394" s="11"/>
      <c r="CJ394" s="11"/>
      <c r="CK394" s="11"/>
    </row>
    <row r="395" spans="1:89" s="560" customFormat="1" ht="12.75" customHeight="1" x14ac:dyDescent="0.25">
      <c r="A395" s="11">
        <v>10</v>
      </c>
      <c r="B395" s="566" t="str">
        <f t="shared" si="21"/>
        <v>Raffinage d'huile</v>
      </c>
      <c r="C395" s="10" t="str">
        <f t="shared" si="21"/>
        <v>Raffineries</v>
      </c>
      <c r="D395" s="10" t="str">
        <f t="shared" si="21"/>
        <v>Bilan massique</v>
      </c>
      <c r="E395" s="10"/>
      <c r="F395" s="58" t="str">
        <f t="shared" si="22"/>
        <v>Bilan massique</v>
      </c>
      <c r="G395" s="36" t="str">
        <f>EUconst_NA</f>
        <v>n / A</v>
      </c>
      <c r="H395" s="56"/>
      <c r="I395" s="56"/>
      <c r="J395" s="58"/>
      <c r="K395" s="58"/>
      <c r="L395" s="56"/>
      <c r="M395" s="56"/>
      <c r="N395" s="56"/>
      <c r="O395" s="57"/>
      <c r="P395" s="36" t="str">
        <f t="shared" si="26"/>
        <v>n / A</v>
      </c>
      <c r="Q395" s="54" t="str">
        <f t="shared" si="23"/>
        <v>Raffineries: Bilan massique</v>
      </c>
      <c r="R395" s="10"/>
      <c r="S395" s="10" t="str">
        <f t="shared" si="24"/>
        <v>EF_Raffineries: Bilan massique</v>
      </c>
      <c r="T395" s="11"/>
      <c r="U395" s="11"/>
      <c r="V395" s="11"/>
      <c r="W395" s="561"/>
      <c r="X395" s="11"/>
      <c r="Y395" s="11"/>
      <c r="Z395" s="11" t="b">
        <f t="shared" si="25"/>
        <v>1</v>
      </c>
      <c r="AA395" s="11"/>
      <c r="AB395" s="11"/>
      <c r="AC395" s="11"/>
      <c r="AD395" s="11"/>
      <c r="AE395" s="11"/>
      <c r="AF395" s="11"/>
      <c r="AG395" s="11"/>
      <c r="AH395" s="11"/>
      <c r="AI395" s="11"/>
      <c r="AJ395" s="11"/>
      <c r="AK395" s="11"/>
      <c r="AL395" s="391" t="s">
        <v>1040</v>
      </c>
      <c r="AM395" s="391" t="s">
        <v>1040</v>
      </c>
      <c r="AN395" s="391" t="s">
        <v>1040</v>
      </c>
      <c r="AO395" s="391" t="s">
        <v>1040</v>
      </c>
      <c r="AP395" s="391" t="s">
        <v>1040</v>
      </c>
      <c r="AQ395" s="11"/>
      <c r="AR395" s="11"/>
      <c r="AS395" s="11"/>
      <c r="AT395" s="11"/>
      <c r="AU395" s="11"/>
      <c r="AV395" s="11"/>
      <c r="AW395" s="11"/>
      <c r="AX395" s="11"/>
      <c r="AY395" s="11"/>
      <c r="AZ395" s="11"/>
      <c r="BA395" s="11"/>
      <c r="BB395" s="11"/>
      <c r="BC395" s="11"/>
      <c r="BD395" s="11"/>
      <c r="BE395" s="11"/>
      <c r="BF395" s="11"/>
      <c r="BG395" s="11"/>
      <c r="BH395" s="11"/>
      <c r="BI395" s="11"/>
      <c r="BJ395" s="11"/>
      <c r="BK395" s="11"/>
      <c r="BL395" s="11"/>
      <c r="BM395" s="11"/>
      <c r="BN395" s="11"/>
      <c r="BO395" s="11"/>
      <c r="BP395" s="11"/>
      <c r="BQ395" s="11"/>
      <c r="BR395" s="11"/>
      <c r="BS395" s="11"/>
      <c r="BT395" s="11"/>
      <c r="BU395" s="11"/>
      <c r="BV395" s="11"/>
      <c r="BW395" s="11"/>
      <c r="BX395" s="11"/>
      <c r="BY395" s="11"/>
      <c r="BZ395" s="11"/>
      <c r="CA395" s="11"/>
      <c r="CB395" s="11"/>
      <c r="CC395" s="11"/>
      <c r="CD395" s="11"/>
      <c r="CE395" s="11"/>
      <c r="CF395" s="11"/>
      <c r="CG395" s="11"/>
      <c r="CH395" s="11"/>
      <c r="CI395" s="11"/>
      <c r="CJ395" s="11"/>
      <c r="CK395" s="11"/>
    </row>
    <row r="396" spans="1:89" s="560" customFormat="1" ht="12.75" customHeight="1" x14ac:dyDescent="0.25">
      <c r="A396" s="11">
        <v>11</v>
      </c>
      <c r="B396" s="566" t="str">
        <f t="shared" si="21"/>
        <v>Raffinage d'huile</v>
      </c>
      <c r="C396" s="10" t="str">
        <f t="shared" si="21"/>
        <v>Raffineries</v>
      </c>
      <c r="D396" s="10" t="str">
        <f t="shared" si="21"/>
        <v>Régénération des catalyseurs de craquage catalytique</v>
      </c>
      <c r="E396" s="10"/>
      <c r="F396" s="58" t="str">
        <f t="shared" si="22"/>
        <v>Bilan massique</v>
      </c>
      <c r="G396" s="36" t="str">
        <f>EUconst_NA</f>
        <v>n / A</v>
      </c>
      <c r="H396" s="56"/>
      <c r="I396" s="56"/>
      <c r="J396" s="58"/>
      <c r="K396" s="58"/>
      <c r="L396" s="56"/>
      <c r="M396" s="56"/>
      <c r="N396" s="56"/>
      <c r="O396" s="57"/>
      <c r="P396" s="36" t="str">
        <f t="shared" ref="P396:P401" si="31">IF(G396=EUconst_NA,EUconst_NA,IF(ISBLANK(J396),COUNTA(H396:O396),COUNTA(H396,J396,L396)))</f>
        <v>n / A</v>
      </c>
      <c r="Q396" s="54" t="str">
        <f t="shared" si="23"/>
        <v>Raffineries: Régénération des catalyseurs de craquage catalytique</v>
      </c>
      <c r="R396" s="10"/>
      <c r="S396" s="10" t="str">
        <f t="shared" ref="S396:S401" si="32">EUconst_CNTR_EF&amp;Q396</f>
        <v>EF_Raffineries: Régénération des catalyseurs de craquage catalytique</v>
      </c>
      <c r="T396" s="11"/>
      <c r="U396" s="11"/>
      <c r="V396" s="11"/>
      <c r="W396" s="11"/>
      <c r="X396" s="11"/>
      <c r="Y396" s="11"/>
      <c r="Z396" s="11" t="b">
        <f t="shared" si="25"/>
        <v>1</v>
      </c>
      <c r="AA396" s="11"/>
      <c r="AB396" s="11"/>
      <c r="AC396" s="11"/>
      <c r="AD396" s="11"/>
      <c r="AE396" s="11"/>
      <c r="AF396" s="11"/>
      <c r="AG396" s="11"/>
      <c r="AH396" s="11"/>
      <c r="AI396" s="11"/>
      <c r="AJ396" s="11"/>
      <c r="AK396" s="11"/>
      <c r="AL396" s="391" t="s">
        <v>1040</v>
      </c>
      <c r="AM396" s="391" t="s">
        <v>1040</v>
      </c>
      <c r="AN396" s="391" t="s">
        <v>1040</v>
      </c>
      <c r="AO396" s="391" t="s">
        <v>1040</v>
      </c>
      <c r="AP396" s="391" t="s">
        <v>1040</v>
      </c>
      <c r="AQ396" s="11"/>
      <c r="AR396" s="11"/>
      <c r="AS396" s="11"/>
      <c r="AT396" s="11"/>
      <c r="AU396" s="11"/>
      <c r="AV396" s="11"/>
      <c r="AW396" s="11"/>
      <c r="AX396" s="11"/>
      <c r="AY396" s="11"/>
      <c r="AZ396" s="11"/>
      <c r="BA396" s="11"/>
      <c r="BB396" s="11"/>
      <c r="BC396" s="11"/>
      <c r="BD396" s="11"/>
      <c r="BE396" s="11"/>
      <c r="BF396" s="11"/>
      <c r="BG396" s="11"/>
      <c r="BH396" s="11"/>
      <c r="BI396" s="11"/>
      <c r="BJ396" s="11"/>
      <c r="BK396" s="11"/>
      <c r="BL396" s="11"/>
      <c r="BM396" s="11"/>
      <c r="BN396" s="11"/>
      <c r="BO396" s="11"/>
      <c r="BP396" s="11"/>
      <c r="BQ396" s="11"/>
      <c r="BR396" s="11"/>
      <c r="BS396" s="11"/>
      <c r="BT396" s="11"/>
      <c r="BU396" s="11"/>
      <c r="BV396" s="11"/>
      <c r="BW396" s="11"/>
      <c r="BX396" s="11"/>
      <c r="BY396" s="11"/>
      <c r="BZ396" s="11"/>
      <c r="CA396" s="11"/>
      <c r="CB396" s="11"/>
      <c r="CC396" s="11"/>
      <c r="CD396" s="11"/>
      <c r="CE396" s="11"/>
      <c r="CF396" s="11"/>
      <c r="CG396" s="11"/>
      <c r="CH396" s="11"/>
      <c r="CI396" s="11"/>
      <c r="CJ396" s="11"/>
      <c r="CK396" s="11"/>
    </row>
    <row r="397" spans="1:89" s="560" customFormat="1" ht="12.75" customHeight="1" x14ac:dyDescent="0.25">
      <c r="A397" s="11">
        <v>12</v>
      </c>
      <c r="B397" s="566" t="str">
        <f t="shared" si="21"/>
        <v>Raffinage d'huile</v>
      </c>
      <c r="C397" s="10" t="str">
        <f t="shared" si="21"/>
        <v>Raffineries</v>
      </c>
      <c r="D397" s="10" t="str">
        <f t="shared" si="21"/>
        <v>production d'hydrogène</v>
      </c>
      <c r="E397" s="568"/>
      <c r="F397" s="58" t="str">
        <f t="shared" si="22"/>
        <v>Bilan massique</v>
      </c>
      <c r="G397" s="36" t="str">
        <f>EUconst_NA</f>
        <v>n / A</v>
      </c>
      <c r="H397" s="56"/>
      <c r="I397" s="56"/>
      <c r="J397" s="58"/>
      <c r="K397" s="58"/>
      <c r="L397" s="56"/>
      <c r="M397" s="56"/>
      <c r="N397" s="56"/>
      <c r="O397" s="57"/>
      <c r="P397" s="36" t="str">
        <f>IF(G397=EUconst_NA,EUconst_NA,IF(ISBLANK(J397),COUNTA(H397:O397),COUNTA(H397,J397,L397)))</f>
        <v>n / A</v>
      </c>
      <c r="Q397" s="54" t="str">
        <f t="shared" si="23"/>
        <v>Raffineries: production d'hydrogène</v>
      </c>
      <c r="R397" s="10"/>
      <c r="S397" s="10" t="str">
        <f t="shared" si="32"/>
        <v>EF_Raffineries: production d'hydrogène</v>
      </c>
      <c r="T397" s="11"/>
      <c r="U397" s="11"/>
      <c r="V397" s="11"/>
      <c r="W397" s="11"/>
      <c r="X397" s="29"/>
      <c r="Y397" s="11"/>
      <c r="Z397" s="11" t="b">
        <f t="shared" si="25"/>
        <v>1</v>
      </c>
      <c r="AA397" s="11"/>
      <c r="AB397" s="11"/>
      <c r="AC397" s="11"/>
      <c r="AD397" s="11"/>
      <c r="AE397" s="11"/>
      <c r="AF397" s="11"/>
      <c r="AG397" s="11"/>
      <c r="AH397" s="11"/>
      <c r="AI397" s="11"/>
      <c r="AJ397" s="11"/>
      <c r="AK397" s="11"/>
      <c r="AL397" s="391">
        <v>1</v>
      </c>
      <c r="AM397" s="391" t="s">
        <v>1040</v>
      </c>
      <c r="AN397" s="391">
        <v>1</v>
      </c>
      <c r="AO397" s="391">
        <v>2</v>
      </c>
      <c r="AP397" s="391">
        <v>2</v>
      </c>
      <c r="AQ397" s="11"/>
      <c r="AR397" s="11"/>
      <c r="AS397" s="11"/>
      <c r="AT397" s="11"/>
      <c r="AU397" s="11"/>
      <c r="AV397" s="11"/>
      <c r="AW397" s="11"/>
      <c r="AX397" s="11"/>
      <c r="AY397" s="11"/>
      <c r="AZ397" s="11"/>
      <c r="BA397" s="11"/>
      <c r="BB397" s="11"/>
      <c r="BC397" s="11"/>
      <c r="BD397" s="11"/>
      <c r="BE397" s="11"/>
      <c r="BF397" s="11"/>
      <c r="BG397" s="11"/>
      <c r="BH397" s="11"/>
      <c r="BI397" s="11"/>
      <c r="BJ397" s="11"/>
      <c r="BK397" s="11"/>
      <c r="BL397" s="11"/>
      <c r="BM397" s="11"/>
      <c r="BN397" s="11"/>
      <c r="BO397" s="11"/>
      <c r="BP397" s="11"/>
      <c r="BQ397" s="11"/>
      <c r="BR397" s="11"/>
      <c r="BS397" s="11"/>
      <c r="BT397" s="11"/>
      <c r="BU397" s="11"/>
      <c r="BV397" s="11"/>
      <c r="BW397" s="11"/>
      <c r="BX397" s="11"/>
      <c r="BY397" s="11"/>
      <c r="BZ397" s="11"/>
      <c r="CA397" s="11"/>
      <c r="CB397" s="11"/>
      <c r="CC397" s="11"/>
      <c r="CD397" s="11"/>
      <c r="CE397" s="11"/>
      <c r="CF397" s="11"/>
      <c r="CG397" s="11"/>
      <c r="CH397" s="11"/>
      <c r="CI397" s="11"/>
      <c r="CJ397" s="11"/>
      <c r="CK397" s="11"/>
    </row>
    <row r="398" spans="1:89" s="560" customFormat="1" ht="12.75" customHeight="1" x14ac:dyDescent="0.25">
      <c r="A398" s="11">
        <v>13</v>
      </c>
      <c r="B398" s="566" t="str">
        <f t="shared" si="21"/>
        <v>Production de coke</v>
      </c>
      <c r="C398" s="10" t="str">
        <f t="shared" si="21"/>
        <v>Coke</v>
      </c>
      <c r="D398" s="10" t="str">
        <f t="shared" si="21"/>
        <v>Combustible employé pour alimenter le procédé</v>
      </c>
      <c r="E398" s="10"/>
      <c r="F398" s="58" t="str">
        <f t="shared" si="22"/>
        <v>Combustion</v>
      </c>
      <c r="G398" s="36" t="s">
        <v>122</v>
      </c>
      <c r="H398" s="569" t="str">
        <f>Translations!$B$691</f>
        <v>valeurs par défaut de type I</v>
      </c>
      <c r="I398" s="57" t="str">
        <f>Translations!$B$692</f>
        <v>valeurs par défaut de type II</v>
      </c>
      <c r="J398" s="57"/>
      <c r="K398" s="57"/>
      <c r="L398" s="569" t="str">
        <f>Translations!$B$694</f>
        <v>Analyses de laboratoire</v>
      </c>
      <c r="M398" s="569"/>
      <c r="N398" s="569"/>
      <c r="O398" s="53"/>
      <c r="P398" s="36">
        <f t="shared" si="31"/>
        <v>3</v>
      </c>
      <c r="Q398" s="54" t="str">
        <f t="shared" si="23"/>
        <v>Coke: Combustible employé pour alimenter le procédé</v>
      </c>
      <c r="R398" s="10"/>
      <c r="S398" s="10" t="str">
        <f t="shared" si="32"/>
        <v>EF_Coke: Combustible employé pour alimenter le procédé</v>
      </c>
      <c r="T398" s="11"/>
      <c r="U398" s="11"/>
      <c r="V398" s="11"/>
      <c r="W398" s="561"/>
      <c r="X398" s="29"/>
      <c r="Y398" s="11"/>
      <c r="Z398" s="11" t="b">
        <f t="shared" si="25"/>
        <v>0</v>
      </c>
      <c r="AA398" s="11"/>
      <c r="AB398" s="11"/>
      <c r="AC398" s="11"/>
      <c r="AD398" s="11"/>
      <c r="AE398" s="11"/>
      <c r="AF398" s="11"/>
      <c r="AG398" s="11"/>
      <c r="AH398" s="11"/>
      <c r="AI398" s="11"/>
      <c r="AJ398" s="11"/>
      <c r="AK398" s="11"/>
      <c r="AL398" s="391">
        <v>1</v>
      </c>
      <c r="AM398" s="391">
        <v>1</v>
      </c>
      <c r="AN398" s="391" t="s">
        <v>1040</v>
      </c>
      <c r="AO398" s="391" t="s">
        <v>1040</v>
      </c>
      <c r="AP398" s="391">
        <v>2</v>
      </c>
      <c r="AQ398" s="11"/>
      <c r="AR398" s="11"/>
      <c r="AS398" s="11"/>
      <c r="AT398" s="11"/>
      <c r="AU398" s="11"/>
      <c r="AV398" s="11"/>
      <c r="AW398" s="11"/>
      <c r="AX398" s="11"/>
      <c r="AY398" s="11"/>
      <c r="AZ398" s="11"/>
      <c r="BA398" s="11"/>
      <c r="BB398" s="11"/>
      <c r="BC398" s="11"/>
      <c r="BD398" s="11"/>
      <c r="BE398" s="11"/>
      <c r="BF398" s="11"/>
      <c r="BG398" s="11"/>
      <c r="BH398" s="11"/>
      <c r="BI398" s="11"/>
      <c r="BJ398" s="11"/>
      <c r="BK398" s="11"/>
      <c r="BL398" s="11"/>
      <c r="BM398" s="11"/>
      <c r="BN398" s="11"/>
      <c r="BO398" s="11"/>
      <c r="BP398" s="11"/>
      <c r="BQ398" s="11"/>
      <c r="BR398" s="11"/>
      <c r="BS398" s="11"/>
      <c r="BT398" s="11"/>
      <c r="BU398" s="11"/>
      <c r="BV398" s="11"/>
      <c r="BW398" s="11"/>
      <c r="BX398" s="11"/>
      <c r="BY398" s="11"/>
      <c r="BZ398" s="11"/>
      <c r="CA398" s="11"/>
      <c r="CB398" s="11"/>
      <c r="CC398" s="11"/>
      <c r="CD398" s="11"/>
      <c r="CE398" s="11"/>
      <c r="CF398" s="11"/>
      <c r="CG398" s="11"/>
      <c r="CH398" s="11"/>
      <c r="CI398" s="11"/>
      <c r="CJ398" s="11"/>
      <c r="CK398" s="11"/>
    </row>
    <row r="399" spans="1:89" s="560" customFormat="1" ht="12.75" customHeight="1" x14ac:dyDescent="0.25">
      <c r="A399" s="11">
        <v>14</v>
      </c>
      <c r="B399" s="566" t="str">
        <f t="shared" si="21"/>
        <v>Production de coke</v>
      </c>
      <c r="C399" s="10" t="str">
        <f t="shared" si="21"/>
        <v>Coke</v>
      </c>
      <c r="D399" s="10" t="str">
        <f t="shared" si="21"/>
        <v>Procédé (méthode A) : carbonate uniquement</v>
      </c>
      <c r="E399" s="563"/>
      <c r="F399" s="58" t="str">
        <f t="shared" si="22"/>
        <v>Émissions de procédé</v>
      </c>
      <c r="G399" s="36">
        <v>1</v>
      </c>
      <c r="H399" s="567" t="str">
        <f>Translations!$B$691</f>
        <v>valeurs par défaut de type I</v>
      </c>
      <c r="I399" s="567" t="str">
        <f>Translations!$B$692</f>
        <v>valeurs par défaut de type II</v>
      </c>
      <c r="J399" s="567"/>
      <c r="K399" s="567"/>
      <c r="L399" s="567" t="str">
        <f>Translations!$B$694</f>
        <v>Analyses de laboratoire</v>
      </c>
      <c r="M399" s="567"/>
      <c r="N399" s="567"/>
      <c r="O399" s="55"/>
      <c r="P399" s="36">
        <f t="shared" si="31"/>
        <v>3</v>
      </c>
      <c r="Q399" s="54" t="str">
        <f t="shared" si="23"/>
        <v>Coke: Procédé (méthode A) : carbonate uniquement</v>
      </c>
      <c r="R399" s="10"/>
      <c r="S399" s="10" t="str">
        <f t="shared" si="32"/>
        <v>EF_Coke: Procédé (méthode A) : carbonate uniquement</v>
      </c>
      <c r="T399" s="11"/>
      <c r="U399" s="11"/>
      <c r="V399" s="11"/>
      <c r="W399" s="561"/>
      <c r="X399" s="29"/>
      <c r="Y399" s="11"/>
      <c r="Z399" s="11" t="b">
        <f t="shared" si="25"/>
        <v>0</v>
      </c>
      <c r="AA399" s="11"/>
      <c r="AB399" s="11"/>
      <c r="AC399" s="11"/>
      <c r="AD399" s="11"/>
      <c r="AE399" s="11"/>
      <c r="AF399" s="11"/>
      <c r="AG399" s="11"/>
      <c r="AH399" s="11"/>
      <c r="AI399" s="11"/>
      <c r="AJ399" s="11"/>
      <c r="AK399" s="11"/>
      <c r="AL399" s="391">
        <v>1</v>
      </c>
      <c r="AM399" s="391">
        <v>1</v>
      </c>
      <c r="AN399" s="391" t="s">
        <v>1040</v>
      </c>
      <c r="AO399" s="391" t="s">
        <v>1040</v>
      </c>
      <c r="AP399" s="391">
        <v>2</v>
      </c>
      <c r="AQ399" s="11"/>
      <c r="AR399" s="11"/>
      <c r="AS399" s="11"/>
      <c r="AT399" s="11"/>
      <c r="AU399" s="11"/>
      <c r="AV399" s="11"/>
      <c r="AW399" s="11"/>
      <c r="AX399" s="11"/>
      <c r="AY399" s="11"/>
      <c r="AZ399" s="11"/>
      <c r="BA399" s="11"/>
      <c r="BB399" s="11"/>
      <c r="BC399" s="11"/>
      <c r="BD399" s="11"/>
      <c r="BE399" s="11"/>
      <c r="BF399" s="11"/>
      <c r="BG399" s="11"/>
      <c r="BH399" s="11"/>
      <c r="BI399" s="11"/>
      <c r="BJ399" s="11"/>
      <c r="BK399" s="11"/>
      <c r="BL399" s="11"/>
      <c r="BM399" s="11"/>
      <c r="BN399" s="11"/>
      <c r="BO399" s="11"/>
      <c r="BP399" s="11"/>
      <c r="BQ399" s="11"/>
      <c r="BR399" s="11"/>
      <c r="BS399" s="11"/>
      <c r="BT399" s="11"/>
      <c r="BU399" s="11"/>
      <c r="BV399" s="11"/>
      <c r="BW399" s="11"/>
      <c r="BX399" s="11"/>
      <c r="BY399" s="11"/>
      <c r="BZ399" s="11"/>
      <c r="CA399" s="11"/>
      <c r="CB399" s="11"/>
      <c r="CC399" s="11"/>
      <c r="CD399" s="11"/>
      <c r="CE399" s="11"/>
      <c r="CF399" s="11"/>
      <c r="CG399" s="11"/>
      <c r="CH399" s="11"/>
      <c r="CI399" s="11"/>
      <c r="CJ399" s="11"/>
      <c r="CK399" s="11"/>
    </row>
    <row r="400" spans="1:89" s="560" customFormat="1" ht="12.75" customHeight="1" x14ac:dyDescent="0.25">
      <c r="A400" s="11">
        <v>15</v>
      </c>
      <c r="B400" s="566" t="str">
        <f t="shared" si="21"/>
        <v>Production de coke</v>
      </c>
      <c r="C400" s="10" t="str">
        <f t="shared" si="21"/>
        <v>Coke</v>
      </c>
      <c r="D400" s="10" t="str">
        <f t="shared" si="21"/>
        <v>Procédé (méthode A) : mixte (carbonate + non-carbonate)</v>
      </c>
      <c r="E400" s="563"/>
      <c r="F400" s="58" t="str">
        <f t="shared" si="22"/>
        <v>Émissions de procédé</v>
      </c>
      <c r="G400" s="36">
        <v>1</v>
      </c>
      <c r="H400" s="567" t="str">
        <f>Translations!$B$112</f>
        <v>n / A</v>
      </c>
      <c r="I400" s="567" t="str">
        <f>Translations!$B$112</f>
        <v>n / A</v>
      </c>
      <c r="J400" s="567"/>
      <c r="K400" s="567"/>
      <c r="L400" s="567" t="str">
        <f>Translations!$B$694</f>
        <v>Analyses de laboratoire</v>
      </c>
      <c r="M400" s="567"/>
      <c r="N400" s="567"/>
      <c r="O400" s="55"/>
      <c r="P400" s="36">
        <f t="shared" si="31"/>
        <v>3</v>
      </c>
      <c r="Q400" s="54" t="str">
        <f t="shared" si="23"/>
        <v>Coke: Procédé (méthode A) : mixte (carbonate + non-carbonate)</v>
      </c>
      <c r="R400" s="10"/>
      <c r="S400" s="10" t="str">
        <f t="shared" si="32"/>
        <v>EF_Coke: Procédé (méthode A) : mixte (carbonate + non-carbonate)</v>
      </c>
      <c r="T400" s="11"/>
      <c r="U400" s="11"/>
      <c r="V400" s="11"/>
      <c r="W400" s="561"/>
      <c r="X400" s="29"/>
      <c r="Y400" s="11"/>
      <c r="Z400" s="11" t="b">
        <f t="shared" si="25"/>
        <v>0</v>
      </c>
      <c r="AA400" s="11"/>
      <c r="AB400" s="11"/>
      <c r="AC400" s="11"/>
      <c r="AD400" s="11"/>
      <c r="AE400" s="11"/>
      <c r="AF400" s="11"/>
      <c r="AG400" s="11"/>
      <c r="AH400" s="11"/>
      <c r="AI400" s="11"/>
      <c r="AJ400" s="11"/>
      <c r="AK400" s="11"/>
      <c r="AL400" s="391" t="str">
        <f>Translations!$B$112</f>
        <v>n / A</v>
      </c>
      <c r="AM400" s="391" t="str">
        <f>Translations!$B$112</f>
        <v>n / A</v>
      </c>
      <c r="AN400" s="391" t="s">
        <v>1040</v>
      </c>
      <c r="AO400" s="391" t="s">
        <v>1040</v>
      </c>
      <c r="AP400" s="391">
        <v>2</v>
      </c>
      <c r="AQ400" s="11"/>
      <c r="AR400" s="11"/>
      <c r="AS400" s="11"/>
      <c r="AT400" s="11"/>
      <c r="AU400" s="11"/>
      <c r="AV400" s="11"/>
      <c r="AW400" s="11"/>
      <c r="AX400" s="11"/>
      <c r="AY400" s="11"/>
      <c r="AZ400" s="11"/>
      <c r="BA400" s="11"/>
      <c r="BB400" s="11"/>
      <c r="BC400" s="11"/>
      <c r="BD400" s="11"/>
      <c r="BE400" s="11"/>
      <c r="BF400" s="11"/>
      <c r="BG400" s="11"/>
      <c r="BH400" s="11"/>
      <c r="BI400" s="11"/>
      <c r="BJ400" s="11"/>
      <c r="BK400" s="11"/>
      <c r="BL400" s="11"/>
      <c r="BM400" s="11"/>
      <c r="BN400" s="11"/>
      <c r="BO400" s="11"/>
      <c r="BP400" s="11"/>
      <c r="BQ400" s="11"/>
      <c r="BR400" s="11"/>
      <c r="BS400" s="11"/>
      <c r="BT400" s="11"/>
      <c r="BU400" s="11"/>
      <c r="BV400" s="11"/>
      <c r="BW400" s="11"/>
      <c r="BX400" s="11"/>
      <c r="BY400" s="11"/>
      <c r="BZ400" s="11"/>
      <c r="CA400" s="11"/>
      <c r="CB400" s="11"/>
      <c r="CC400" s="11"/>
      <c r="CD400" s="11"/>
      <c r="CE400" s="11"/>
      <c r="CF400" s="11"/>
      <c r="CG400" s="11"/>
      <c r="CH400" s="11"/>
      <c r="CI400" s="11"/>
      <c r="CJ400" s="11"/>
      <c r="CK400" s="11"/>
    </row>
    <row r="401" spans="1:89" s="560" customFormat="1" ht="12.75" customHeight="1" x14ac:dyDescent="0.25">
      <c r="A401" s="11">
        <v>16</v>
      </c>
      <c r="B401" s="566" t="str">
        <f t="shared" si="21"/>
        <v>Production de coke</v>
      </c>
      <c r="C401" s="10" t="str">
        <f t="shared" si="21"/>
        <v>Coke</v>
      </c>
      <c r="D401" s="10" t="str">
        <f t="shared" si="21"/>
        <v>Procédé (méthode A) : sans carbonate</v>
      </c>
      <c r="E401" s="563"/>
      <c r="F401" s="58" t="str">
        <f t="shared" si="22"/>
        <v>Émissions de procédé</v>
      </c>
      <c r="G401" s="36">
        <v>1</v>
      </c>
      <c r="H401" s="567" t="str">
        <f>Translations!$B$691</f>
        <v>valeurs par défaut de type I</v>
      </c>
      <c r="I401" s="567" t="str">
        <f>Translations!$B$692</f>
        <v>valeurs par défaut de type II</v>
      </c>
      <c r="J401" s="567"/>
      <c r="K401" s="567"/>
      <c r="L401" s="567" t="str">
        <f>Translations!$B$694</f>
        <v>Analyses de laboratoire</v>
      </c>
      <c r="M401" s="567"/>
      <c r="N401" s="567"/>
      <c r="O401" s="55"/>
      <c r="P401" s="36">
        <f t="shared" si="31"/>
        <v>3</v>
      </c>
      <c r="Q401" s="54" t="str">
        <f t="shared" si="23"/>
        <v>Coke: Procédé (méthode A) : sans carbonate</v>
      </c>
      <c r="R401" s="10"/>
      <c r="S401" s="10" t="str">
        <f t="shared" si="32"/>
        <v>EF_Coke: Procédé (méthode A) : sans carbonate</v>
      </c>
      <c r="T401" s="11"/>
      <c r="U401" s="11"/>
      <c r="V401" s="11"/>
      <c r="W401" s="561"/>
      <c r="X401" s="29"/>
      <c r="Y401" s="11"/>
      <c r="Z401" s="11" t="b">
        <f t="shared" si="25"/>
        <v>0</v>
      </c>
      <c r="AA401" s="11"/>
      <c r="AB401" s="11"/>
      <c r="AC401" s="11"/>
      <c r="AD401" s="11"/>
      <c r="AE401" s="11"/>
      <c r="AF401" s="11"/>
      <c r="AG401" s="11"/>
      <c r="AH401" s="11"/>
      <c r="AI401" s="11"/>
      <c r="AJ401" s="11"/>
      <c r="AK401" s="11"/>
      <c r="AL401" s="391">
        <v>1</v>
      </c>
      <c r="AM401" s="391">
        <v>1</v>
      </c>
      <c r="AN401" s="391" t="s">
        <v>1040</v>
      </c>
      <c r="AO401" s="391" t="s">
        <v>1040</v>
      </c>
      <c r="AP401" s="391">
        <v>2</v>
      </c>
      <c r="AQ401" s="11"/>
      <c r="AR401" s="11"/>
      <c r="AS401" s="11"/>
      <c r="AT401" s="11"/>
      <c r="AU401" s="11"/>
      <c r="AV401" s="11"/>
      <c r="AW401" s="11"/>
      <c r="AX401" s="11"/>
      <c r="AY401" s="11"/>
      <c r="AZ401" s="11"/>
      <c r="BA401" s="11"/>
      <c r="BB401" s="11"/>
      <c r="BC401" s="11"/>
      <c r="BD401" s="11"/>
      <c r="BE401" s="11"/>
      <c r="BF401" s="11"/>
      <c r="BG401" s="11"/>
      <c r="BH401" s="11"/>
      <c r="BI401" s="11"/>
      <c r="BJ401" s="11"/>
      <c r="BK401" s="11"/>
      <c r="BL401" s="11"/>
      <c r="BM401" s="11"/>
      <c r="BN401" s="11"/>
      <c r="BO401" s="11"/>
      <c r="BP401" s="11"/>
      <c r="BQ401" s="11"/>
      <c r="BR401" s="11"/>
      <c r="BS401" s="11"/>
      <c r="BT401" s="11"/>
      <c r="BU401" s="11"/>
      <c r="BV401" s="11"/>
      <c r="BW401" s="11"/>
      <c r="BX401" s="11"/>
      <c r="BY401" s="11"/>
      <c r="BZ401" s="11"/>
      <c r="CA401" s="11"/>
      <c r="CB401" s="11"/>
      <c r="CC401" s="11"/>
      <c r="CD401" s="11"/>
      <c r="CE401" s="11"/>
      <c r="CF401" s="11"/>
      <c r="CG401" s="11"/>
      <c r="CH401" s="11"/>
      <c r="CI401" s="11"/>
      <c r="CJ401" s="11"/>
      <c r="CK401" s="11"/>
    </row>
    <row r="402" spans="1:89" s="560" customFormat="1" ht="12.75" customHeight="1" x14ac:dyDescent="0.25">
      <c r="A402" s="11">
        <v>17</v>
      </c>
      <c r="B402" s="566" t="str">
        <f t="shared" si="21"/>
        <v>Production de coke</v>
      </c>
      <c r="C402" s="10" t="str">
        <f t="shared" si="21"/>
        <v>Coke</v>
      </c>
      <c r="D402" s="10" t="str">
        <f t="shared" si="21"/>
        <v>Procédé (méthode B) : production d'oxyde</v>
      </c>
      <c r="E402" s="568"/>
      <c r="F402" s="58" t="str">
        <f t="shared" si="22"/>
        <v>Émissions de procédé</v>
      </c>
      <c r="G402" s="36">
        <v>1</v>
      </c>
      <c r="H402" s="569" t="str">
        <f>Translations!$B$691</f>
        <v>valeurs par défaut de type I</v>
      </c>
      <c r="I402" s="57" t="str">
        <f>Translations!$B$692</f>
        <v>valeurs par défaut de type II</v>
      </c>
      <c r="J402" s="57"/>
      <c r="K402" s="57"/>
      <c r="L402" s="569" t="str">
        <f>Translations!$B$694</f>
        <v>Analyses de laboratoire</v>
      </c>
      <c r="M402" s="569"/>
      <c r="N402" s="569"/>
      <c r="O402" s="55"/>
      <c r="P402" s="36">
        <f t="shared" ref="P402:P448" si="33">IF(G402=EUconst_NA,EUconst_NA,IF(ISBLANK(J402),COUNTA(H402:O402),COUNTA(H402,J402,L402)))</f>
        <v>3</v>
      </c>
      <c r="Q402" s="54" t="str">
        <f t="shared" si="23"/>
        <v>Coke: Procédé (méthode B) : production d'oxyde</v>
      </c>
      <c r="R402" s="10"/>
      <c r="S402" s="10" t="str">
        <f t="shared" ref="S402:S448" si="34">EUconst_CNTR_EF&amp;Q402</f>
        <v>EF_Coke: Procédé (méthode B) : production d'oxyde</v>
      </c>
      <c r="T402" s="11"/>
      <c r="U402" s="11"/>
      <c r="V402" s="11"/>
      <c r="W402" s="561"/>
      <c r="X402" s="29"/>
      <c r="Y402" s="11"/>
      <c r="Z402" s="11" t="b">
        <f t="shared" si="25"/>
        <v>0</v>
      </c>
      <c r="AA402" s="11"/>
      <c r="AB402" s="11"/>
      <c r="AC402" s="11"/>
      <c r="AD402" s="11"/>
      <c r="AE402" s="11"/>
      <c r="AF402" s="11"/>
      <c r="AG402" s="11"/>
      <c r="AH402" s="11"/>
      <c r="AI402" s="11"/>
      <c r="AJ402" s="11"/>
      <c r="AK402" s="11"/>
      <c r="AL402" s="391">
        <v>1</v>
      </c>
      <c r="AM402" s="391">
        <v>1</v>
      </c>
      <c r="AN402" s="391" t="s">
        <v>1040</v>
      </c>
      <c r="AO402" s="391" t="s">
        <v>1040</v>
      </c>
      <c r="AP402" s="391">
        <v>2</v>
      </c>
      <c r="AQ402" s="11"/>
      <c r="AR402" s="11"/>
      <c r="AS402" s="11"/>
      <c r="AT402" s="11"/>
      <c r="AU402" s="11"/>
      <c r="AV402" s="11"/>
      <c r="AW402" s="11"/>
      <c r="AX402" s="11"/>
      <c r="AY402" s="11"/>
      <c r="AZ402" s="11"/>
      <c r="BA402" s="11"/>
      <c r="BB402" s="11"/>
      <c r="BC402" s="11"/>
      <c r="BD402" s="11"/>
      <c r="BE402" s="11"/>
      <c r="BF402" s="11"/>
      <c r="BG402" s="11"/>
      <c r="BH402" s="11"/>
      <c r="BI402" s="11"/>
      <c r="BJ402" s="11"/>
      <c r="BK402" s="11"/>
      <c r="BL402" s="11"/>
      <c r="BM402" s="11"/>
      <c r="BN402" s="11"/>
      <c r="BO402" s="11"/>
      <c r="BP402" s="11"/>
      <c r="BQ402" s="11"/>
      <c r="BR402" s="11"/>
      <c r="BS402" s="11"/>
      <c r="BT402" s="11"/>
      <c r="BU402" s="11"/>
      <c r="BV402" s="11"/>
      <c r="BW402" s="11"/>
      <c r="BX402" s="11"/>
      <c r="BY402" s="11"/>
      <c r="BZ402" s="11"/>
      <c r="CA402" s="11"/>
      <c r="CB402" s="11"/>
      <c r="CC402" s="11"/>
      <c r="CD402" s="11"/>
      <c r="CE402" s="11"/>
      <c r="CF402" s="11"/>
      <c r="CG402" s="11"/>
      <c r="CH402" s="11"/>
      <c r="CI402" s="11"/>
      <c r="CJ402" s="11"/>
      <c r="CK402" s="11"/>
    </row>
    <row r="403" spans="1:89" s="560" customFormat="1" ht="12.75" customHeight="1" x14ac:dyDescent="0.25">
      <c r="A403" s="11">
        <v>18</v>
      </c>
      <c r="B403" s="566" t="str">
        <f t="shared" si="21"/>
        <v>Production de coke</v>
      </c>
      <c r="C403" s="10" t="str">
        <f t="shared" si="21"/>
        <v>Coke</v>
      </c>
      <c r="D403" s="10" t="str">
        <f t="shared" si="21"/>
        <v>Bilan massique</v>
      </c>
      <c r="E403" s="10"/>
      <c r="F403" s="58" t="str">
        <f t="shared" si="22"/>
        <v>Bilan massique</v>
      </c>
      <c r="G403" s="36" t="str">
        <f>EUconst_NA</f>
        <v>n / A</v>
      </c>
      <c r="H403" s="56"/>
      <c r="I403" s="56"/>
      <c r="J403" s="58"/>
      <c r="K403" s="58"/>
      <c r="L403" s="56"/>
      <c r="M403" s="56"/>
      <c r="N403" s="56"/>
      <c r="O403" s="57"/>
      <c r="P403" s="36" t="str">
        <f t="shared" si="33"/>
        <v>n / A</v>
      </c>
      <c r="Q403" s="54" t="str">
        <f t="shared" si="23"/>
        <v>Coke: Bilan massique</v>
      </c>
      <c r="R403" s="10"/>
      <c r="S403" s="10" t="str">
        <f t="shared" si="34"/>
        <v>EF_Coke: Bilan massique</v>
      </c>
      <c r="T403" s="11"/>
      <c r="U403" s="11"/>
      <c r="V403" s="11"/>
      <c r="W403" s="11"/>
      <c r="X403" s="29"/>
      <c r="Y403" s="11"/>
      <c r="Z403" s="11" t="b">
        <f t="shared" si="25"/>
        <v>1</v>
      </c>
      <c r="AA403" s="11"/>
      <c r="AB403" s="11"/>
      <c r="AC403" s="11"/>
      <c r="AD403" s="11"/>
      <c r="AE403" s="11"/>
      <c r="AF403" s="11"/>
      <c r="AG403" s="11"/>
      <c r="AH403" s="11"/>
      <c r="AI403" s="11"/>
      <c r="AJ403" s="11"/>
      <c r="AK403" s="11"/>
      <c r="AL403" s="391" t="s">
        <v>1040</v>
      </c>
      <c r="AM403" s="391" t="s">
        <v>1040</v>
      </c>
      <c r="AN403" s="391" t="s">
        <v>1040</v>
      </c>
      <c r="AO403" s="391" t="s">
        <v>1040</v>
      </c>
      <c r="AP403" s="391" t="s">
        <v>1040</v>
      </c>
      <c r="AQ403" s="11"/>
      <c r="AR403" s="11"/>
      <c r="AS403" s="11"/>
      <c r="AT403" s="11"/>
      <c r="AU403" s="11"/>
      <c r="AV403" s="11"/>
      <c r="AW403" s="11"/>
      <c r="AX403" s="11"/>
      <c r="AY403" s="11"/>
      <c r="AZ403" s="11"/>
      <c r="BA403" s="11"/>
      <c r="BB403" s="11"/>
      <c r="BC403" s="11"/>
      <c r="BD403" s="11"/>
      <c r="BE403" s="11"/>
      <c r="BF403" s="11"/>
      <c r="BG403" s="11"/>
      <c r="BH403" s="11"/>
      <c r="BI403" s="11"/>
      <c r="BJ403" s="11"/>
      <c r="BK403" s="11"/>
      <c r="BL403" s="11"/>
      <c r="BM403" s="11"/>
      <c r="BN403" s="11"/>
      <c r="BO403" s="11"/>
      <c r="BP403" s="11"/>
      <c r="BQ403" s="11"/>
      <c r="BR403" s="11"/>
      <c r="BS403" s="11"/>
      <c r="BT403" s="11"/>
      <c r="BU403" s="11"/>
      <c r="BV403" s="11"/>
      <c r="BW403" s="11"/>
      <c r="BX403" s="11"/>
      <c r="BY403" s="11"/>
      <c r="BZ403" s="11"/>
      <c r="CA403" s="11"/>
      <c r="CB403" s="11"/>
      <c r="CC403" s="11"/>
      <c r="CD403" s="11"/>
      <c r="CE403" s="11"/>
      <c r="CF403" s="11"/>
      <c r="CG403" s="11"/>
      <c r="CH403" s="11"/>
      <c r="CI403" s="11"/>
      <c r="CJ403" s="11"/>
      <c r="CK403" s="11"/>
    </row>
    <row r="404" spans="1:89" s="560" customFormat="1" ht="12.75" customHeight="1" x14ac:dyDescent="0.25">
      <c r="A404" s="11">
        <v>19</v>
      </c>
      <c r="B404" s="566" t="str">
        <f t="shared" si="21"/>
        <v>Grillage ou frittage des minerais métalliques</v>
      </c>
      <c r="C404" s="10" t="str">
        <f t="shared" si="21"/>
        <v>minerai métallique</v>
      </c>
      <c r="D404" s="10" t="str">
        <f t="shared" si="21"/>
        <v>Procédé (méthode A) : carbonate uniquement</v>
      </c>
      <c r="E404" s="563"/>
      <c r="F404" s="58" t="str">
        <f t="shared" si="22"/>
        <v>Émissions de procédé</v>
      </c>
      <c r="G404" s="36">
        <v>1</v>
      </c>
      <c r="H404" s="567" t="str">
        <f>Translations!$B$691</f>
        <v>valeurs par défaut de type I</v>
      </c>
      <c r="I404" s="567" t="str">
        <f>Translations!$B$692</f>
        <v>valeurs par défaut de type II</v>
      </c>
      <c r="J404" s="567"/>
      <c r="K404" s="567"/>
      <c r="L404" s="567" t="str">
        <f>Translations!$B$694</f>
        <v>Analyses de laboratoire</v>
      </c>
      <c r="M404" s="567"/>
      <c r="N404" s="567"/>
      <c r="O404" s="55"/>
      <c r="P404" s="36">
        <f t="shared" si="33"/>
        <v>3</v>
      </c>
      <c r="Q404" s="54" t="str">
        <f t="shared" si="23"/>
        <v>minerai métallique: Procédé (méthode A) : carbonate uniquement</v>
      </c>
      <c r="R404" s="10"/>
      <c r="S404" s="10" t="str">
        <f t="shared" si="34"/>
        <v>EF_minerai métallique: Procédé (méthode A) : carbonate uniquement</v>
      </c>
      <c r="T404" s="11"/>
      <c r="U404" s="11"/>
      <c r="V404" s="11"/>
      <c r="W404" s="11"/>
      <c r="X404" s="29"/>
      <c r="Y404" s="11"/>
      <c r="Z404" s="11" t="b">
        <f t="shared" si="25"/>
        <v>0</v>
      </c>
      <c r="AA404" s="11"/>
      <c r="AB404" s="11"/>
      <c r="AC404" s="11"/>
      <c r="AD404" s="11"/>
      <c r="AE404" s="11"/>
      <c r="AF404" s="11"/>
      <c r="AG404" s="11"/>
      <c r="AH404" s="11"/>
      <c r="AI404" s="11"/>
      <c r="AJ404" s="11"/>
      <c r="AK404" s="11"/>
      <c r="AL404" s="391">
        <v>1</v>
      </c>
      <c r="AM404" s="391">
        <v>1</v>
      </c>
      <c r="AN404" s="391" t="s">
        <v>1040</v>
      </c>
      <c r="AO404" s="391" t="s">
        <v>1040</v>
      </c>
      <c r="AP404" s="391">
        <v>2</v>
      </c>
      <c r="AQ404" s="11"/>
      <c r="AR404" s="11"/>
      <c r="AS404" s="11"/>
      <c r="AT404" s="11"/>
      <c r="AU404" s="11"/>
      <c r="AV404" s="11"/>
      <c r="AW404" s="11"/>
      <c r="AX404" s="11"/>
      <c r="AY404" s="11"/>
      <c r="AZ404" s="11"/>
      <c r="BA404" s="11"/>
      <c r="BB404" s="11"/>
      <c r="BC404" s="11"/>
      <c r="BD404" s="11"/>
      <c r="BE404" s="11"/>
      <c r="BF404" s="11"/>
      <c r="BG404" s="11"/>
      <c r="BH404" s="11"/>
      <c r="BI404" s="11"/>
      <c r="BJ404" s="11"/>
      <c r="BK404" s="11"/>
      <c r="BL404" s="11"/>
      <c r="BM404" s="11"/>
      <c r="BN404" s="11"/>
      <c r="BO404" s="11"/>
      <c r="BP404" s="11"/>
      <c r="BQ404" s="11"/>
      <c r="BR404" s="11"/>
      <c r="BS404" s="11"/>
      <c r="BT404" s="11"/>
      <c r="BU404" s="11"/>
      <c r="BV404" s="11"/>
      <c r="BW404" s="11"/>
      <c r="BX404" s="11"/>
      <c r="BY404" s="11"/>
      <c r="BZ404" s="11"/>
      <c r="CA404" s="11"/>
      <c r="CB404" s="11"/>
      <c r="CC404" s="11"/>
      <c r="CD404" s="11"/>
      <c r="CE404" s="11"/>
      <c r="CF404" s="11"/>
      <c r="CG404" s="11"/>
      <c r="CH404" s="11"/>
      <c r="CI404" s="11"/>
      <c r="CJ404" s="11"/>
      <c r="CK404" s="11"/>
    </row>
    <row r="405" spans="1:89" s="560" customFormat="1" ht="12.75" customHeight="1" x14ac:dyDescent="0.25">
      <c r="A405" s="11">
        <v>20</v>
      </c>
      <c r="B405" s="566" t="str">
        <f t="shared" si="21"/>
        <v>Grillage ou frittage des minerais métalliques</v>
      </c>
      <c r="C405" s="10" t="str">
        <f t="shared" si="21"/>
        <v>minerai métallique</v>
      </c>
      <c r="D405" s="10" t="str">
        <f t="shared" si="21"/>
        <v>Procédé (méthode A) : mixte (carbonate + non-carbonate)</v>
      </c>
      <c r="E405" s="563"/>
      <c r="F405" s="58" t="str">
        <f t="shared" si="22"/>
        <v>Émissions de procédé</v>
      </c>
      <c r="G405" s="36">
        <v>1</v>
      </c>
      <c r="H405" s="567" t="str">
        <f>Translations!$B$112</f>
        <v>n / A</v>
      </c>
      <c r="I405" s="567" t="str">
        <f>Translations!$B$112</f>
        <v>n / A</v>
      </c>
      <c r="J405" s="567"/>
      <c r="K405" s="567"/>
      <c r="L405" s="567" t="str">
        <f>Translations!$B$694</f>
        <v>Analyses de laboratoire</v>
      </c>
      <c r="M405" s="567"/>
      <c r="N405" s="567"/>
      <c r="O405" s="55"/>
      <c r="P405" s="36">
        <f t="shared" si="33"/>
        <v>3</v>
      </c>
      <c r="Q405" s="54" t="str">
        <f t="shared" si="23"/>
        <v>minerai métallique: Procédé (méthode A) : mixte (carbonate + non-carbonate)</v>
      </c>
      <c r="R405" s="10"/>
      <c r="S405" s="10" t="str">
        <f t="shared" si="34"/>
        <v>EF_minerai métallique: Procédé (méthode A) : mixte (carbonate + non-carbonate)</v>
      </c>
      <c r="T405" s="11"/>
      <c r="U405" s="11"/>
      <c r="V405" s="11"/>
      <c r="W405" s="561"/>
      <c r="X405" s="29"/>
      <c r="Y405" s="11"/>
      <c r="Z405" s="11" t="b">
        <f t="shared" si="25"/>
        <v>0</v>
      </c>
      <c r="AA405" s="11"/>
      <c r="AB405" s="11"/>
      <c r="AC405" s="11"/>
      <c r="AD405" s="11"/>
      <c r="AE405" s="11"/>
      <c r="AF405" s="11"/>
      <c r="AG405" s="11"/>
      <c r="AH405" s="11"/>
      <c r="AI405" s="11"/>
      <c r="AJ405" s="11"/>
      <c r="AK405" s="11"/>
      <c r="AL405" s="391" t="str">
        <f>Translations!$B$112</f>
        <v>n / A</v>
      </c>
      <c r="AM405" s="391" t="str">
        <f>Translations!$B$112</f>
        <v>n / A</v>
      </c>
      <c r="AN405" s="391" t="s">
        <v>1040</v>
      </c>
      <c r="AO405" s="391" t="s">
        <v>1040</v>
      </c>
      <c r="AP405" s="391">
        <v>2</v>
      </c>
      <c r="AQ405" s="11"/>
      <c r="AR405" s="11"/>
      <c r="AS405" s="11"/>
      <c r="AT405" s="11"/>
      <c r="AU405" s="11"/>
      <c r="AV405" s="11"/>
      <c r="AW405" s="11"/>
      <c r="AX405" s="11"/>
      <c r="AY405" s="11"/>
      <c r="AZ405" s="11"/>
      <c r="BA405" s="11"/>
      <c r="BB405" s="11"/>
      <c r="BC405" s="11"/>
      <c r="BD405" s="11"/>
      <c r="BE405" s="11"/>
      <c r="BF405" s="11"/>
      <c r="BG405" s="11"/>
      <c r="BH405" s="11"/>
      <c r="BI405" s="11"/>
      <c r="BJ405" s="11"/>
      <c r="BK405" s="11"/>
      <c r="BL405" s="11"/>
      <c r="BM405" s="11"/>
      <c r="BN405" s="11"/>
      <c r="BO405" s="11"/>
      <c r="BP405" s="11"/>
      <c r="BQ405" s="11"/>
      <c r="BR405" s="11"/>
      <c r="BS405" s="11"/>
      <c r="BT405" s="11"/>
      <c r="BU405" s="11"/>
      <c r="BV405" s="11"/>
      <c r="BW405" s="11"/>
      <c r="BX405" s="11"/>
      <c r="BY405" s="11"/>
      <c r="BZ405" s="11"/>
      <c r="CA405" s="11"/>
      <c r="CB405" s="11"/>
      <c r="CC405" s="11"/>
      <c r="CD405" s="11"/>
      <c r="CE405" s="11"/>
      <c r="CF405" s="11"/>
      <c r="CG405" s="11"/>
      <c r="CH405" s="11"/>
      <c r="CI405" s="11"/>
      <c r="CJ405" s="11"/>
      <c r="CK405" s="11"/>
    </row>
    <row r="406" spans="1:89" s="560" customFormat="1" ht="12.75" customHeight="1" x14ac:dyDescent="0.25">
      <c r="A406" s="11">
        <v>21</v>
      </c>
      <c r="B406" s="566" t="str">
        <f t="shared" ref="B406:D425" si="35">B334</f>
        <v>Grillage ou frittage des minerais métalliques</v>
      </c>
      <c r="C406" s="10" t="str">
        <f t="shared" si="35"/>
        <v>minerai métallique</v>
      </c>
      <c r="D406" s="10" t="str">
        <f t="shared" si="35"/>
        <v>Procédé (méthode A) : sans carbonate</v>
      </c>
      <c r="E406" s="563"/>
      <c r="F406" s="58" t="str">
        <f t="shared" si="22"/>
        <v>Émissions de procédé</v>
      </c>
      <c r="G406" s="36">
        <v>1</v>
      </c>
      <c r="H406" s="567" t="str">
        <f>Translations!$B$691</f>
        <v>valeurs par défaut de type I</v>
      </c>
      <c r="I406" s="567" t="str">
        <f>Translations!$B$692</f>
        <v>valeurs par défaut de type II</v>
      </c>
      <c r="J406" s="567"/>
      <c r="K406" s="567"/>
      <c r="L406" s="567" t="str">
        <f>Translations!$B$694</f>
        <v>Analyses de laboratoire</v>
      </c>
      <c r="M406" s="567"/>
      <c r="N406" s="567"/>
      <c r="O406" s="55"/>
      <c r="P406" s="36">
        <f t="shared" si="33"/>
        <v>3</v>
      </c>
      <c r="Q406" s="54" t="str">
        <f t="shared" si="23"/>
        <v>minerai métallique: Procédé (méthode A) : sans carbonate</v>
      </c>
      <c r="R406" s="10"/>
      <c r="S406" s="10" t="str">
        <f t="shared" si="34"/>
        <v>EF_minerai métallique: Procédé (méthode A) : sans carbonate</v>
      </c>
      <c r="T406" s="11"/>
      <c r="U406" s="11"/>
      <c r="V406" s="11"/>
      <c r="W406" s="561"/>
      <c r="X406" s="29"/>
      <c r="Y406" s="11"/>
      <c r="Z406" s="11" t="b">
        <f t="shared" si="25"/>
        <v>0</v>
      </c>
      <c r="AA406" s="11"/>
      <c r="AB406" s="11"/>
      <c r="AC406" s="11"/>
      <c r="AD406" s="11"/>
      <c r="AE406" s="11"/>
      <c r="AF406" s="11"/>
      <c r="AG406" s="11"/>
      <c r="AH406" s="11"/>
      <c r="AI406" s="11"/>
      <c r="AJ406" s="11"/>
      <c r="AK406" s="11"/>
      <c r="AL406" s="391">
        <v>1</v>
      </c>
      <c r="AM406" s="391">
        <v>1</v>
      </c>
      <c r="AN406" s="391" t="s">
        <v>1040</v>
      </c>
      <c r="AO406" s="391" t="s">
        <v>1040</v>
      </c>
      <c r="AP406" s="391">
        <v>2</v>
      </c>
      <c r="AQ406" s="11"/>
      <c r="AR406" s="11"/>
      <c r="AS406" s="11"/>
      <c r="AT406" s="11"/>
      <c r="AU406" s="11"/>
      <c r="AV406" s="11"/>
      <c r="AW406" s="11"/>
      <c r="AX406" s="11"/>
      <c r="AY406" s="11"/>
      <c r="AZ406" s="11"/>
      <c r="BA406" s="11"/>
      <c r="BB406" s="11"/>
      <c r="BC406" s="11"/>
      <c r="BD406" s="11"/>
      <c r="BE406" s="11"/>
      <c r="BF406" s="11"/>
      <c r="BG406" s="11"/>
      <c r="BH406" s="11"/>
      <c r="BI406" s="11"/>
      <c r="BJ406" s="11"/>
      <c r="BK406" s="11"/>
      <c r="BL406" s="11"/>
      <c r="BM406" s="11"/>
      <c r="BN406" s="11"/>
      <c r="BO406" s="11"/>
      <c r="BP406" s="11"/>
      <c r="BQ406" s="11"/>
      <c r="BR406" s="11"/>
      <c r="BS406" s="11"/>
      <c r="BT406" s="11"/>
      <c r="BU406" s="11"/>
      <c r="BV406" s="11"/>
      <c r="BW406" s="11"/>
      <c r="BX406" s="11"/>
      <c r="BY406" s="11"/>
      <c r="BZ406" s="11"/>
      <c r="CA406" s="11"/>
      <c r="CB406" s="11"/>
      <c r="CC406" s="11"/>
      <c r="CD406" s="11"/>
      <c r="CE406" s="11"/>
      <c r="CF406" s="11"/>
      <c r="CG406" s="11"/>
      <c r="CH406" s="11"/>
      <c r="CI406" s="11"/>
      <c r="CJ406" s="11"/>
      <c r="CK406" s="11"/>
    </row>
    <row r="407" spans="1:89" s="560" customFormat="1" ht="12.75" customHeight="1" x14ac:dyDescent="0.25">
      <c r="A407" s="11">
        <v>22</v>
      </c>
      <c r="B407" s="566" t="str">
        <f t="shared" si="35"/>
        <v>Grillage ou frittage des minerais métalliques</v>
      </c>
      <c r="C407" s="10" t="str">
        <f t="shared" si="35"/>
        <v>minerai métallique</v>
      </c>
      <c r="D407" s="10" t="str">
        <f t="shared" si="35"/>
        <v>Procédé (méthode B) : production d'oxyde</v>
      </c>
      <c r="E407" s="563"/>
      <c r="F407" s="58" t="str">
        <f t="shared" si="22"/>
        <v>Émissions de procédé</v>
      </c>
      <c r="G407" s="36">
        <v>1</v>
      </c>
      <c r="H407" s="569" t="str">
        <f>Translations!$B$691</f>
        <v>valeurs par défaut de type I</v>
      </c>
      <c r="I407" s="57" t="str">
        <f>Translations!$B$692</f>
        <v>valeurs par défaut de type II</v>
      </c>
      <c r="J407" s="57"/>
      <c r="K407" s="57"/>
      <c r="L407" s="567" t="str">
        <f>Translations!$B$694</f>
        <v>Analyses de laboratoire</v>
      </c>
      <c r="M407" s="569"/>
      <c r="N407" s="569"/>
      <c r="O407" s="55"/>
      <c r="P407" s="36">
        <f t="shared" si="33"/>
        <v>3</v>
      </c>
      <c r="Q407" s="54" t="str">
        <f t="shared" si="23"/>
        <v>minerai métallique: Procédé (méthode B) : production d'oxyde</v>
      </c>
      <c r="R407" s="10"/>
      <c r="S407" s="10" t="str">
        <f t="shared" si="34"/>
        <v>EF_minerai métallique: Procédé (méthode B) : production d'oxyde</v>
      </c>
      <c r="T407" s="11"/>
      <c r="U407" s="11"/>
      <c r="V407" s="11"/>
      <c r="W407" s="561"/>
      <c r="X407" s="29"/>
      <c r="Y407" s="11"/>
      <c r="Z407" s="11" t="b">
        <f t="shared" si="25"/>
        <v>0</v>
      </c>
      <c r="AA407" s="11"/>
      <c r="AB407" s="11"/>
      <c r="AC407" s="11"/>
      <c r="AD407" s="11"/>
      <c r="AE407" s="11"/>
      <c r="AF407" s="11"/>
      <c r="AG407" s="11"/>
      <c r="AH407" s="11"/>
      <c r="AI407" s="11"/>
      <c r="AJ407" s="11"/>
      <c r="AK407" s="11"/>
      <c r="AL407" s="391">
        <v>1</v>
      </c>
      <c r="AM407" s="391">
        <v>1</v>
      </c>
      <c r="AN407" s="391" t="s">
        <v>1040</v>
      </c>
      <c r="AO407" s="391" t="s">
        <v>1040</v>
      </c>
      <c r="AP407" s="391">
        <v>2</v>
      </c>
      <c r="AQ407" s="11"/>
      <c r="AR407" s="11"/>
      <c r="AS407" s="11"/>
      <c r="AT407" s="11"/>
      <c r="AU407" s="11"/>
      <c r="AV407" s="11"/>
      <c r="AW407" s="11"/>
      <c r="AX407" s="11"/>
      <c r="AY407" s="11"/>
      <c r="AZ407" s="11"/>
      <c r="BA407" s="11"/>
      <c r="BB407" s="11"/>
      <c r="BC407" s="11"/>
      <c r="BD407" s="11"/>
      <c r="BE407" s="11"/>
      <c r="BF407" s="11"/>
      <c r="BG407" s="11"/>
      <c r="BH407" s="11"/>
      <c r="BI407" s="11"/>
      <c r="BJ407" s="11"/>
      <c r="BK407" s="11"/>
      <c r="BL407" s="11"/>
      <c r="BM407" s="11"/>
      <c r="BN407" s="11"/>
      <c r="BO407" s="11"/>
      <c r="BP407" s="11"/>
      <c r="BQ407" s="11"/>
      <c r="BR407" s="11"/>
      <c r="BS407" s="11"/>
      <c r="BT407" s="11"/>
      <c r="BU407" s="11"/>
      <c r="BV407" s="11"/>
      <c r="BW407" s="11"/>
      <c r="BX407" s="11"/>
      <c r="BY407" s="11"/>
      <c r="BZ407" s="11"/>
      <c r="CA407" s="11"/>
      <c r="CB407" s="11"/>
      <c r="CC407" s="11"/>
      <c r="CD407" s="11"/>
      <c r="CE407" s="11"/>
      <c r="CF407" s="11"/>
      <c r="CG407" s="11"/>
      <c r="CH407" s="11"/>
      <c r="CI407" s="11"/>
      <c r="CJ407" s="11"/>
      <c r="CK407" s="11"/>
    </row>
    <row r="408" spans="1:89" s="560" customFormat="1" ht="12.75" customHeight="1" x14ac:dyDescent="0.25">
      <c r="A408" s="11">
        <v>23</v>
      </c>
      <c r="B408" s="566" t="str">
        <f t="shared" si="35"/>
        <v>Grillage ou frittage des minerais métalliques</v>
      </c>
      <c r="C408" s="10" t="str">
        <f t="shared" si="35"/>
        <v>minerai métallique</v>
      </c>
      <c r="D408" s="10" t="str">
        <f t="shared" si="35"/>
        <v>Bilan massique</v>
      </c>
      <c r="E408" s="10"/>
      <c r="F408" s="58" t="str">
        <f t="shared" si="22"/>
        <v>Bilan massique</v>
      </c>
      <c r="G408" s="36" t="str">
        <f>EUconst_NA</f>
        <v>n / A</v>
      </c>
      <c r="H408" s="56"/>
      <c r="I408" s="56"/>
      <c r="J408" s="58"/>
      <c r="K408" s="58"/>
      <c r="L408" s="56"/>
      <c r="M408" s="56"/>
      <c r="N408" s="56"/>
      <c r="O408" s="57"/>
      <c r="P408" s="36" t="str">
        <f t="shared" si="33"/>
        <v>n / A</v>
      </c>
      <c r="Q408" s="54" t="str">
        <f t="shared" si="23"/>
        <v>minerai métallique: Bilan massique</v>
      </c>
      <c r="R408" s="10"/>
      <c r="S408" s="10" t="str">
        <f t="shared" si="34"/>
        <v>EF_minerai métallique: Bilan massique</v>
      </c>
      <c r="T408" s="11"/>
      <c r="U408" s="11"/>
      <c r="V408" s="11"/>
      <c r="W408" s="11"/>
      <c r="X408" s="29"/>
      <c r="Y408" s="11"/>
      <c r="Z408" s="11" t="b">
        <f t="shared" si="25"/>
        <v>1</v>
      </c>
      <c r="AA408" s="11"/>
      <c r="AB408" s="11"/>
      <c r="AC408" s="11"/>
      <c r="AD408" s="11"/>
      <c r="AE408" s="11"/>
      <c r="AF408" s="11"/>
      <c r="AG408" s="11"/>
      <c r="AH408" s="11"/>
      <c r="AI408" s="11"/>
      <c r="AJ408" s="11"/>
      <c r="AK408" s="11"/>
      <c r="AL408" s="391" t="s">
        <v>1040</v>
      </c>
      <c r="AM408" s="391" t="s">
        <v>1040</v>
      </c>
      <c r="AN408" s="391" t="s">
        <v>1040</v>
      </c>
      <c r="AO408" s="391" t="s">
        <v>1040</v>
      </c>
      <c r="AP408" s="391" t="s">
        <v>1040</v>
      </c>
      <c r="AQ408" s="11"/>
      <c r="AR408" s="11"/>
      <c r="AS408" s="11"/>
      <c r="AT408" s="11"/>
      <c r="AU408" s="11"/>
      <c r="AV408" s="11"/>
      <c r="AW408" s="11"/>
      <c r="AX408" s="11"/>
      <c r="AY408" s="11"/>
      <c r="AZ408" s="11"/>
      <c r="BA408" s="11"/>
      <c r="BB408" s="11"/>
      <c r="BC408" s="11"/>
      <c r="BD408" s="11"/>
      <c r="BE408" s="11"/>
      <c r="BF408" s="11"/>
      <c r="BG408" s="11"/>
      <c r="BH408" s="11"/>
      <c r="BI408" s="11"/>
      <c r="BJ408" s="11"/>
      <c r="BK408" s="11"/>
      <c r="BL408" s="11"/>
      <c r="BM408" s="11"/>
      <c r="BN408" s="11"/>
      <c r="BO408" s="11"/>
      <c r="BP408" s="11"/>
      <c r="BQ408" s="11"/>
      <c r="BR408" s="11"/>
      <c r="BS408" s="11"/>
      <c r="BT408" s="11"/>
      <c r="BU408" s="11"/>
      <c r="BV408" s="11"/>
      <c r="BW408" s="11"/>
      <c r="BX408" s="11"/>
      <c r="BY408" s="11"/>
      <c r="BZ408" s="11"/>
      <c r="CA408" s="11"/>
      <c r="CB408" s="11"/>
      <c r="CC408" s="11"/>
      <c r="CD408" s="11"/>
      <c r="CE408" s="11"/>
      <c r="CF408" s="11"/>
      <c r="CG408" s="11"/>
      <c r="CH408" s="11"/>
      <c r="CI408" s="11"/>
      <c r="CJ408" s="11"/>
      <c r="CK408" s="11"/>
    </row>
    <row r="409" spans="1:89" s="560" customFormat="1" ht="12.75" customHeight="1" x14ac:dyDescent="0.25">
      <c r="A409" s="11">
        <v>24</v>
      </c>
      <c r="B409" s="566" t="str">
        <f t="shared" si="35"/>
        <v>Production de fer ou d'acier</v>
      </c>
      <c r="C409" s="10" t="str">
        <f t="shared" si="35"/>
        <v>Fer et acier</v>
      </c>
      <c r="D409" s="10" t="str">
        <f t="shared" si="35"/>
        <v>Combustible employé pour alimenter le procédé</v>
      </c>
      <c r="E409" s="10"/>
      <c r="F409" s="58" t="str">
        <f t="shared" si="22"/>
        <v>Combustion</v>
      </c>
      <c r="G409" s="36">
        <v>2</v>
      </c>
      <c r="H409" s="569" t="str">
        <f>Translations!$B$691</f>
        <v>valeurs par défaut de type I</v>
      </c>
      <c r="I409" s="569"/>
      <c r="J409" s="57" t="str">
        <f>Translations!$B$692</f>
        <v>valeurs par défaut de type II</v>
      </c>
      <c r="K409" s="57" t="str">
        <f>Translations!$B$693</f>
        <v>Mandataires désignés (le cas échéant)</v>
      </c>
      <c r="L409" s="569" t="str">
        <f>Translations!$B$694</f>
        <v>Analyses de laboratoire</v>
      </c>
      <c r="M409" s="569"/>
      <c r="N409" s="569"/>
      <c r="O409" s="569"/>
      <c r="P409" s="36">
        <f t="shared" si="33"/>
        <v>3</v>
      </c>
      <c r="Q409" s="54" t="str">
        <f t="shared" si="23"/>
        <v>Fer et acier: Combustible employé pour alimenter le procédé</v>
      </c>
      <c r="R409" s="10"/>
      <c r="S409" s="10" t="str">
        <f t="shared" si="34"/>
        <v>EF_Fer et acier: Combustible employé pour alimenter le procédé</v>
      </c>
      <c r="T409" s="11"/>
      <c r="U409" s="11"/>
      <c r="V409" s="11"/>
      <c r="W409" s="11"/>
      <c r="X409" s="29"/>
      <c r="Y409" s="11"/>
      <c r="Z409" s="11" t="b">
        <f t="shared" si="25"/>
        <v>0</v>
      </c>
      <c r="AA409" s="11"/>
      <c r="AB409" s="11"/>
      <c r="AC409" s="11"/>
      <c r="AD409" s="11"/>
      <c r="AE409" s="11"/>
      <c r="AF409" s="11"/>
      <c r="AG409" s="11"/>
      <c r="AH409" s="11"/>
      <c r="AI409" s="11"/>
      <c r="AJ409" s="11"/>
      <c r="AK409" s="11"/>
      <c r="AL409" s="391">
        <v>1</v>
      </c>
      <c r="AM409" s="391" t="s">
        <v>1040</v>
      </c>
      <c r="AN409" s="391">
        <v>1</v>
      </c>
      <c r="AO409" s="391">
        <v>2</v>
      </c>
      <c r="AP409" s="391">
        <v>2</v>
      </c>
      <c r="AQ409" s="11"/>
      <c r="AR409" s="11"/>
      <c r="AS409" s="11"/>
      <c r="AT409" s="11"/>
      <c r="AU409" s="11"/>
      <c r="AV409" s="11"/>
      <c r="AW409" s="11"/>
      <c r="AX409" s="11"/>
      <c r="AY409" s="11"/>
      <c r="AZ409" s="11"/>
      <c r="BA409" s="11"/>
      <c r="BB409" s="11"/>
      <c r="BC409" s="11"/>
      <c r="BD409" s="11"/>
      <c r="BE409" s="11"/>
      <c r="BF409" s="11"/>
      <c r="BG409" s="11"/>
      <c r="BH409" s="11"/>
      <c r="BI409" s="11"/>
      <c r="BJ409" s="11"/>
      <c r="BK409" s="11"/>
      <c r="BL409" s="11"/>
      <c r="BM409" s="11"/>
      <c r="BN409" s="11"/>
      <c r="BO409" s="11"/>
      <c r="BP409" s="11"/>
      <c r="BQ409" s="11"/>
      <c r="BR409" s="11"/>
      <c r="BS409" s="11"/>
      <c r="BT409" s="11"/>
      <c r="BU409" s="11"/>
      <c r="BV409" s="11"/>
      <c r="BW409" s="11"/>
      <c r="BX409" s="11"/>
      <c r="BY409" s="11"/>
      <c r="BZ409" s="11"/>
      <c r="CA409" s="11"/>
      <c r="CB409" s="11"/>
      <c r="CC409" s="11"/>
      <c r="CD409" s="11"/>
      <c r="CE409" s="11"/>
      <c r="CF409" s="11"/>
      <c r="CG409" s="11"/>
      <c r="CH409" s="11"/>
      <c r="CI409" s="11"/>
      <c r="CJ409" s="11"/>
      <c r="CK409" s="11"/>
    </row>
    <row r="410" spans="1:89" s="560" customFormat="1" ht="12.75" customHeight="1" x14ac:dyDescent="0.25">
      <c r="A410" s="11">
        <v>25</v>
      </c>
      <c r="B410" s="566" t="str">
        <f t="shared" si="35"/>
        <v>Production de fer ou d'acier</v>
      </c>
      <c r="C410" s="10" t="str">
        <f t="shared" si="35"/>
        <v>Fer et acier</v>
      </c>
      <c r="D410" s="10" t="str">
        <f t="shared" si="35"/>
        <v>Procédé (méthode A) : carbonate uniquement</v>
      </c>
      <c r="E410" s="563"/>
      <c r="F410" s="58" t="str">
        <f t="shared" si="22"/>
        <v>Émissions de procédé</v>
      </c>
      <c r="G410" s="36">
        <v>1</v>
      </c>
      <c r="H410" s="567" t="str">
        <f>Translations!$B$691</f>
        <v>valeurs par défaut de type I</v>
      </c>
      <c r="I410" s="567" t="str">
        <f>Translations!$B$692</f>
        <v>valeurs par défaut de type II</v>
      </c>
      <c r="J410" s="567"/>
      <c r="K410" s="567"/>
      <c r="L410" s="567" t="str">
        <f>Translations!$B$694</f>
        <v>Analyses de laboratoire</v>
      </c>
      <c r="M410" s="567"/>
      <c r="N410" s="567"/>
      <c r="O410" s="569"/>
      <c r="P410" s="36">
        <f t="shared" si="33"/>
        <v>3</v>
      </c>
      <c r="Q410" s="54" t="str">
        <f t="shared" si="23"/>
        <v>Fer et acier: Procédé (méthode A) : carbonate uniquement</v>
      </c>
      <c r="R410" s="10"/>
      <c r="S410" s="10" t="str">
        <f t="shared" si="34"/>
        <v>EF_Fer et acier: Procédé (méthode A) : carbonate uniquement</v>
      </c>
      <c r="T410" s="11"/>
      <c r="U410" s="11"/>
      <c r="V410" s="11"/>
      <c r="W410" s="561"/>
      <c r="X410" s="29"/>
      <c r="Y410" s="11"/>
      <c r="Z410" s="11" t="b">
        <f t="shared" si="25"/>
        <v>0</v>
      </c>
      <c r="AA410" s="11"/>
      <c r="AB410" s="11"/>
      <c r="AC410" s="11"/>
      <c r="AD410" s="11"/>
      <c r="AE410" s="11"/>
      <c r="AF410" s="11"/>
      <c r="AG410" s="11"/>
      <c r="AH410" s="11"/>
      <c r="AI410" s="11"/>
      <c r="AJ410" s="11"/>
      <c r="AK410" s="11"/>
      <c r="AL410" s="391">
        <v>1</v>
      </c>
      <c r="AM410" s="391">
        <v>1</v>
      </c>
      <c r="AN410" s="391" t="s">
        <v>1040</v>
      </c>
      <c r="AO410" s="391" t="s">
        <v>1040</v>
      </c>
      <c r="AP410" s="391">
        <v>2</v>
      </c>
      <c r="AQ410" s="11"/>
      <c r="AR410" s="11"/>
      <c r="AS410" s="11"/>
      <c r="AT410" s="11"/>
      <c r="AU410" s="11"/>
      <c r="AV410" s="11"/>
      <c r="AW410" s="11"/>
      <c r="AX410" s="11"/>
      <c r="AY410" s="11"/>
      <c r="AZ410" s="11"/>
      <c r="BA410" s="11"/>
      <c r="BB410" s="11"/>
      <c r="BC410" s="11"/>
      <c r="BD410" s="11"/>
      <c r="BE410" s="11"/>
      <c r="BF410" s="11"/>
      <c r="BG410" s="11"/>
      <c r="BH410" s="11"/>
      <c r="BI410" s="11"/>
      <c r="BJ410" s="11"/>
      <c r="BK410" s="11"/>
      <c r="BL410" s="11"/>
      <c r="BM410" s="11"/>
      <c r="BN410" s="11"/>
      <c r="BO410" s="11"/>
      <c r="BP410" s="11"/>
      <c r="BQ410" s="11"/>
      <c r="BR410" s="11"/>
      <c r="BS410" s="11"/>
      <c r="BT410" s="11"/>
      <c r="BU410" s="11"/>
      <c r="BV410" s="11"/>
      <c r="BW410" s="11"/>
      <c r="BX410" s="11"/>
      <c r="BY410" s="11"/>
      <c r="BZ410" s="11"/>
      <c r="CA410" s="11"/>
      <c r="CB410" s="11"/>
      <c r="CC410" s="11"/>
      <c r="CD410" s="11"/>
      <c r="CE410" s="11"/>
      <c r="CF410" s="11"/>
      <c r="CG410" s="11"/>
      <c r="CH410" s="11"/>
      <c r="CI410" s="11"/>
      <c r="CJ410" s="11"/>
      <c r="CK410" s="11"/>
    </row>
    <row r="411" spans="1:89" s="560" customFormat="1" ht="12.75" customHeight="1" x14ac:dyDescent="0.25">
      <c r="A411" s="11">
        <v>26</v>
      </c>
      <c r="B411" s="566" t="str">
        <f t="shared" si="35"/>
        <v>Production de fer ou d'acier</v>
      </c>
      <c r="C411" s="10" t="str">
        <f t="shared" si="35"/>
        <v>Fer et acier</v>
      </c>
      <c r="D411" s="10" t="str">
        <f t="shared" si="35"/>
        <v>Procédé (méthode A) : mixte (carbonate + non-carbonate)</v>
      </c>
      <c r="E411" s="563"/>
      <c r="F411" s="58" t="str">
        <f t="shared" si="22"/>
        <v>Émissions de procédé</v>
      </c>
      <c r="G411" s="36">
        <v>1</v>
      </c>
      <c r="H411" s="567" t="str">
        <f>Translations!$B$112</f>
        <v>n / A</v>
      </c>
      <c r="I411" s="567" t="str">
        <f>Translations!$B$112</f>
        <v>n / A</v>
      </c>
      <c r="J411" s="567"/>
      <c r="K411" s="567"/>
      <c r="L411" s="567" t="str">
        <f>Translations!$B$694</f>
        <v>Analyses de laboratoire</v>
      </c>
      <c r="M411" s="567"/>
      <c r="N411" s="567"/>
      <c r="O411" s="569"/>
      <c r="P411" s="36">
        <f t="shared" si="33"/>
        <v>3</v>
      </c>
      <c r="Q411" s="54" t="str">
        <f t="shared" si="23"/>
        <v>Fer et acier: Procédé (méthode A) : mixte (carbonate + non-carbonate)</v>
      </c>
      <c r="R411" s="10"/>
      <c r="S411" s="10" t="str">
        <f t="shared" si="34"/>
        <v>EF_Fer et acier: Procédé (méthode A) : mixte (carbonate + non-carbonate)</v>
      </c>
      <c r="T411" s="11"/>
      <c r="U411" s="11"/>
      <c r="V411" s="11"/>
      <c r="W411" s="561"/>
      <c r="X411" s="29"/>
      <c r="Y411" s="11"/>
      <c r="Z411" s="11" t="b">
        <f t="shared" si="25"/>
        <v>0</v>
      </c>
      <c r="AA411" s="11"/>
      <c r="AB411" s="11"/>
      <c r="AC411" s="11"/>
      <c r="AD411" s="11"/>
      <c r="AE411" s="11"/>
      <c r="AF411" s="11"/>
      <c r="AG411" s="11"/>
      <c r="AH411" s="11"/>
      <c r="AI411" s="11"/>
      <c r="AJ411" s="11"/>
      <c r="AK411" s="11"/>
      <c r="AL411" s="391"/>
      <c r="AM411" s="391"/>
      <c r="AN411" s="391" t="s">
        <v>1040</v>
      </c>
      <c r="AO411" s="391" t="s">
        <v>1040</v>
      </c>
      <c r="AP411" s="391" t="s">
        <v>1040</v>
      </c>
      <c r="AQ411" s="11"/>
      <c r="AR411" s="11"/>
      <c r="AS411" s="11"/>
      <c r="AT411" s="11"/>
      <c r="AU411" s="11"/>
      <c r="AV411" s="11"/>
      <c r="AW411" s="11"/>
      <c r="AX411" s="11"/>
      <c r="AY411" s="11"/>
      <c r="AZ411" s="11"/>
      <c r="BA411" s="11"/>
      <c r="BB411" s="11"/>
      <c r="BC411" s="11"/>
      <c r="BD411" s="11"/>
      <c r="BE411" s="11"/>
      <c r="BF411" s="11"/>
      <c r="BG411" s="11"/>
      <c r="BH411" s="11"/>
      <c r="BI411" s="11"/>
      <c r="BJ411" s="11"/>
      <c r="BK411" s="11"/>
      <c r="BL411" s="11"/>
      <c r="BM411" s="11"/>
      <c r="BN411" s="11"/>
      <c r="BO411" s="11"/>
      <c r="BP411" s="11"/>
      <c r="BQ411" s="11"/>
      <c r="BR411" s="11"/>
      <c r="BS411" s="11"/>
      <c r="BT411" s="11"/>
      <c r="BU411" s="11"/>
      <c r="BV411" s="11"/>
      <c r="BW411" s="11"/>
      <c r="BX411" s="11"/>
      <c r="BY411" s="11"/>
      <c r="BZ411" s="11"/>
      <c r="CA411" s="11"/>
      <c r="CB411" s="11"/>
      <c r="CC411" s="11"/>
      <c r="CD411" s="11"/>
      <c r="CE411" s="11"/>
      <c r="CF411" s="11"/>
      <c r="CG411" s="11"/>
      <c r="CH411" s="11"/>
      <c r="CI411" s="11"/>
      <c r="CJ411" s="11"/>
      <c r="CK411" s="11"/>
    </row>
    <row r="412" spans="1:89" s="560" customFormat="1" ht="12.75" customHeight="1" x14ac:dyDescent="0.25">
      <c r="A412" s="11">
        <v>27</v>
      </c>
      <c r="B412" s="566" t="str">
        <f t="shared" si="35"/>
        <v>Production de fer ou d'acier</v>
      </c>
      <c r="C412" s="10" t="str">
        <f t="shared" si="35"/>
        <v>Fer et acier</v>
      </c>
      <c r="D412" s="10" t="str">
        <f t="shared" si="35"/>
        <v>Procédé (méthode A) : sans carbonate</v>
      </c>
      <c r="E412" s="563"/>
      <c r="F412" s="58" t="str">
        <f t="shared" si="22"/>
        <v>Émissions de procédé</v>
      </c>
      <c r="G412" s="36">
        <v>1</v>
      </c>
      <c r="H412" s="567" t="str">
        <f>Translations!$B$691</f>
        <v>valeurs par défaut de type I</v>
      </c>
      <c r="I412" s="567" t="str">
        <f>Translations!$B$692</f>
        <v>valeurs par défaut de type II</v>
      </c>
      <c r="J412" s="567"/>
      <c r="K412" s="567"/>
      <c r="L412" s="567" t="str">
        <f>Translations!$B$694</f>
        <v>Analyses de laboratoire</v>
      </c>
      <c r="M412" s="567"/>
      <c r="N412" s="567"/>
      <c r="O412" s="569"/>
      <c r="P412" s="36">
        <f t="shared" si="33"/>
        <v>3</v>
      </c>
      <c r="Q412" s="54" t="str">
        <f t="shared" si="23"/>
        <v>Fer et acier: Procédé (méthode A) : sans carbonate</v>
      </c>
      <c r="R412" s="10"/>
      <c r="S412" s="10" t="str">
        <f t="shared" si="34"/>
        <v>EF_Fer et acier: Procédé (méthode A) : sans carbonate</v>
      </c>
      <c r="T412" s="11"/>
      <c r="U412" s="11"/>
      <c r="V412" s="11"/>
      <c r="W412" s="561"/>
      <c r="X412" s="29"/>
      <c r="Y412" s="11"/>
      <c r="Z412" s="11" t="b">
        <f t="shared" si="25"/>
        <v>0</v>
      </c>
      <c r="AA412" s="11"/>
      <c r="AB412" s="11"/>
      <c r="AC412" s="11"/>
      <c r="AD412" s="11"/>
      <c r="AE412" s="11"/>
      <c r="AF412" s="11"/>
      <c r="AG412" s="11"/>
      <c r="AH412" s="11"/>
      <c r="AI412" s="11"/>
      <c r="AJ412" s="11"/>
      <c r="AK412" s="11"/>
      <c r="AL412" s="391">
        <v>2</v>
      </c>
      <c r="AM412" s="391">
        <v>2</v>
      </c>
      <c r="AN412" s="391" t="s">
        <v>1040</v>
      </c>
      <c r="AO412" s="391" t="s">
        <v>1040</v>
      </c>
      <c r="AP412" s="391" t="s">
        <v>1040</v>
      </c>
      <c r="AQ412" s="11"/>
      <c r="AR412" s="11"/>
      <c r="AS412" s="11"/>
      <c r="AT412" s="11"/>
      <c r="AU412" s="11"/>
      <c r="AV412" s="11"/>
      <c r="AW412" s="11"/>
      <c r="AX412" s="11"/>
      <c r="AY412" s="11"/>
      <c r="AZ412" s="11"/>
      <c r="BA412" s="11"/>
      <c r="BB412" s="11"/>
      <c r="BC412" s="11"/>
      <c r="BD412" s="11"/>
      <c r="BE412" s="11"/>
      <c r="BF412" s="11"/>
      <c r="BG412" s="11"/>
      <c r="BH412" s="11"/>
      <c r="BI412" s="11"/>
      <c r="BJ412" s="11"/>
      <c r="BK412" s="11"/>
      <c r="BL412" s="11"/>
      <c r="BM412" s="11"/>
      <c r="BN412" s="11"/>
      <c r="BO412" s="11"/>
      <c r="BP412" s="11"/>
      <c r="BQ412" s="11"/>
      <c r="BR412" s="11"/>
      <c r="BS412" s="11"/>
      <c r="BT412" s="11"/>
      <c r="BU412" s="11"/>
      <c r="BV412" s="11"/>
      <c r="BW412" s="11"/>
      <c r="BX412" s="11"/>
      <c r="BY412" s="11"/>
      <c r="BZ412" s="11"/>
      <c r="CA412" s="11"/>
      <c r="CB412" s="11"/>
      <c r="CC412" s="11"/>
      <c r="CD412" s="11"/>
      <c r="CE412" s="11"/>
      <c r="CF412" s="11"/>
      <c r="CG412" s="11"/>
      <c r="CH412" s="11"/>
      <c r="CI412" s="11"/>
      <c r="CJ412" s="11"/>
      <c r="CK412" s="11"/>
    </row>
    <row r="413" spans="1:89" s="560" customFormat="1" ht="12.75" customHeight="1" x14ac:dyDescent="0.25">
      <c r="A413" s="11">
        <v>28</v>
      </c>
      <c r="B413" s="566" t="str">
        <f t="shared" si="35"/>
        <v>Production de fer ou d'acier</v>
      </c>
      <c r="C413" s="10" t="str">
        <f t="shared" si="35"/>
        <v>Fer et acier</v>
      </c>
      <c r="D413" s="10" t="str">
        <f t="shared" si="35"/>
        <v>Procédé (méthode B) : production d'oxyde</v>
      </c>
      <c r="E413" s="563"/>
      <c r="F413" s="58" t="str">
        <f t="shared" si="22"/>
        <v>Émissions de procédé</v>
      </c>
      <c r="G413" s="36">
        <v>1</v>
      </c>
      <c r="H413" s="567" t="str">
        <f>Translations!$B$691</f>
        <v>valeurs par défaut de type I</v>
      </c>
      <c r="I413" s="567" t="str">
        <f>Translations!$B$692</f>
        <v>valeurs par défaut de type II</v>
      </c>
      <c r="J413" s="567"/>
      <c r="K413" s="567"/>
      <c r="L413" s="567" t="str">
        <f>Translations!$B$694</f>
        <v>Analyses de laboratoire</v>
      </c>
      <c r="M413" s="567"/>
      <c r="N413" s="567"/>
      <c r="O413" s="53"/>
      <c r="P413" s="36">
        <f t="shared" si="33"/>
        <v>3</v>
      </c>
      <c r="Q413" s="54" t="str">
        <f t="shared" si="23"/>
        <v>Fer et acier: Procédé (méthode B) : production d'oxyde</v>
      </c>
      <c r="R413" s="10"/>
      <c r="S413" s="10" t="str">
        <f t="shared" si="34"/>
        <v>EF_Fer et acier: Procédé (méthode B) : production d'oxyde</v>
      </c>
      <c r="T413" s="11"/>
      <c r="U413" s="11"/>
      <c r="V413" s="11"/>
      <c r="W413" s="561"/>
      <c r="X413" s="29"/>
      <c r="Y413" s="11"/>
      <c r="Z413" s="11" t="b">
        <f t="shared" si="25"/>
        <v>0</v>
      </c>
      <c r="AA413" s="11"/>
      <c r="AB413" s="11"/>
      <c r="AC413" s="11"/>
      <c r="AD413" s="11"/>
      <c r="AE413" s="11"/>
      <c r="AF413" s="11"/>
      <c r="AG413" s="11"/>
      <c r="AH413" s="11"/>
      <c r="AI413" s="11"/>
      <c r="AJ413" s="11"/>
      <c r="AK413" s="11"/>
      <c r="AL413" s="391">
        <v>1</v>
      </c>
      <c r="AM413" s="391">
        <v>1</v>
      </c>
      <c r="AN413" s="391" t="s">
        <v>1040</v>
      </c>
      <c r="AO413" s="391" t="s">
        <v>1040</v>
      </c>
      <c r="AP413" s="391">
        <v>2</v>
      </c>
      <c r="AQ413" s="11"/>
      <c r="AR413" s="11"/>
      <c r="AS413" s="11"/>
      <c r="AT413" s="11"/>
      <c r="AU413" s="11"/>
      <c r="AV413" s="11"/>
      <c r="AW413" s="11"/>
      <c r="AX413" s="11"/>
      <c r="AY413" s="11"/>
      <c r="AZ413" s="11"/>
      <c r="BA413" s="11"/>
      <c r="BB413" s="11"/>
      <c r="BC413" s="11"/>
      <c r="BD413" s="11"/>
      <c r="BE413" s="11"/>
      <c r="BF413" s="11"/>
      <c r="BG413" s="11"/>
      <c r="BH413" s="11"/>
      <c r="BI413" s="11"/>
      <c r="BJ413" s="11"/>
      <c r="BK413" s="11"/>
      <c r="BL413" s="11"/>
      <c r="BM413" s="11"/>
      <c r="BN413" s="11"/>
      <c r="BO413" s="11"/>
      <c r="BP413" s="11"/>
      <c r="BQ413" s="11"/>
      <c r="BR413" s="11"/>
      <c r="BS413" s="11"/>
      <c r="BT413" s="11"/>
      <c r="BU413" s="11"/>
      <c r="BV413" s="11"/>
      <c r="BW413" s="11"/>
      <c r="BX413" s="11"/>
      <c r="BY413" s="11"/>
      <c r="BZ413" s="11"/>
      <c r="CA413" s="11"/>
      <c r="CB413" s="11"/>
      <c r="CC413" s="11"/>
      <c r="CD413" s="11"/>
      <c r="CE413" s="11"/>
      <c r="CF413" s="11"/>
      <c r="CG413" s="11"/>
      <c r="CH413" s="11"/>
      <c r="CI413" s="11"/>
      <c r="CJ413" s="11"/>
      <c r="CK413" s="11"/>
    </row>
    <row r="414" spans="1:89" s="560" customFormat="1" ht="12.75" customHeight="1" x14ac:dyDescent="0.25">
      <c r="A414" s="11">
        <v>29</v>
      </c>
      <c r="B414" s="566" t="str">
        <f t="shared" si="35"/>
        <v>Production de fer ou d'acier</v>
      </c>
      <c r="C414" s="10" t="str">
        <f t="shared" si="35"/>
        <v>Fer et acier</v>
      </c>
      <c r="D414" s="10" t="str">
        <f t="shared" si="35"/>
        <v>Bilan massique</v>
      </c>
      <c r="E414" s="10"/>
      <c r="F414" s="58" t="str">
        <f t="shared" si="22"/>
        <v>Bilan massique</v>
      </c>
      <c r="G414" s="36" t="str">
        <f>EUconst_NA</f>
        <v>n / A</v>
      </c>
      <c r="H414" s="56"/>
      <c r="I414" s="56"/>
      <c r="J414" s="58"/>
      <c r="K414" s="58"/>
      <c r="L414" s="56"/>
      <c r="M414" s="56"/>
      <c r="N414" s="56"/>
      <c r="O414" s="57"/>
      <c r="P414" s="36" t="str">
        <f t="shared" si="33"/>
        <v>n / A</v>
      </c>
      <c r="Q414" s="54" t="str">
        <f t="shared" si="23"/>
        <v>Fer et acier: Bilan massique</v>
      </c>
      <c r="R414" s="10"/>
      <c r="S414" s="10" t="str">
        <f t="shared" si="34"/>
        <v>EF_Fer et acier: Bilan massique</v>
      </c>
      <c r="T414" s="11"/>
      <c r="U414" s="11"/>
      <c r="V414" s="11"/>
      <c r="W414" s="11"/>
      <c r="X414" s="29"/>
      <c r="Y414" s="11"/>
      <c r="Z414" s="11" t="b">
        <f t="shared" si="25"/>
        <v>1</v>
      </c>
      <c r="AA414" s="11"/>
      <c r="AB414" s="11"/>
      <c r="AC414" s="11"/>
      <c r="AD414" s="11"/>
      <c r="AE414" s="11"/>
      <c r="AF414" s="11"/>
      <c r="AG414" s="11"/>
      <c r="AH414" s="11"/>
      <c r="AI414" s="11"/>
      <c r="AJ414" s="11"/>
      <c r="AK414" s="11"/>
      <c r="AL414" s="391" t="s">
        <v>1040</v>
      </c>
      <c r="AM414" s="391" t="s">
        <v>1040</v>
      </c>
      <c r="AN414" s="391" t="s">
        <v>1040</v>
      </c>
      <c r="AO414" s="391" t="s">
        <v>1040</v>
      </c>
      <c r="AP414" s="391" t="s">
        <v>1040</v>
      </c>
      <c r="AQ414" s="11"/>
      <c r="AR414" s="11"/>
      <c r="AS414" s="11"/>
      <c r="AT414" s="11"/>
      <c r="AU414" s="11"/>
      <c r="AV414" s="11"/>
      <c r="AW414" s="11"/>
      <c r="AX414" s="11"/>
      <c r="AY414" s="11"/>
      <c r="AZ414" s="11"/>
      <c r="BA414" s="11"/>
      <c r="BB414" s="11"/>
      <c r="BC414" s="11"/>
      <c r="BD414" s="11"/>
      <c r="BE414" s="11"/>
      <c r="BF414" s="11"/>
      <c r="BG414" s="11"/>
      <c r="BH414" s="11"/>
      <c r="BI414" s="11"/>
      <c r="BJ414" s="11"/>
      <c r="BK414" s="11"/>
      <c r="BL414" s="11"/>
      <c r="BM414" s="11"/>
      <c r="BN414" s="11"/>
      <c r="BO414" s="11"/>
      <c r="BP414" s="11"/>
      <c r="BQ414" s="11"/>
      <c r="BR414" s="11"/>
      <c r="BS414" s="11"/>
      <c r="BT414" s="11"/>
      <c r="BU414" s="11"/>
      <c r="BV414" s="11"/>
      <c r="BW414" s="11"/>
      <c r="BX414" s="11"/>
      <c r="BY414" s="11"/>
      <c r="BZ414" s="11"/>
      <c r="CA414" s="11"/>
      <c r="CB414" s="11"/>
      <c r="CC414" s="11"/>
      <c r="CD414" s="11"/>
      <c r="CE414" s="11"/>
      <c r="CF414" s="11"/>
      <c r="CG414" s="11"/>
      <c r="CH414" s="11"/>
      <c r="CI414" s="11"/>
      <c r="CJ414" s="11"/>
      <c r="CK414" s="11"/>
    </row>
    <row r="415" spans="1:89" s="560" customFormat="1" ht="12.75" customHeight="1" x14ac:dyDescent="0.25">
      <c r="A415" s="11">
        <v>30</v>
      </c>
      <c r="B415" s="566" t="str">
        <f t="shared" si="35"/>
        <v>Production de clinker de ciment</v>
      </c>
      <c r="C415" s="10" t="str">
        <f t="shared" si="35"/>
        <v>Clinker</v>
      </c>
      <c r="D415" s="10" t="str">
        <f t="shared" si="35"/>
        <v>D'après la charge du four (méthode A)</v>
      </c>
      <c r="E415" s="10"/>
      <c r="F415" s="58" t="str">
        <f t="shared" si="22"/>
        <v>Émissions de procédé</v>
      </c>
      <c r="G415" s="36">
        <v>1</v>
      </c>
      <c r="H415" s="569" t="str">
        <f>Translations!$B$694</f>
        <v>Analyses de laboratoire</v>
      </c>
      <c r="I415" s="569"/>
      <c r="J415" s="57"/>
      <c r="K415" s="57"/>
      <c r="L415" s="569"/>
      <c r="M415" s="569"/>
      <c r="N415" s="569"/>
      <c r="O415" s="55"/>
      <c r="P415" s="36">
        <f t="shared" si="33"/>
        <v>1</v>
      </c>
      <c r="Q415" s="54" t="str">
        <f t="shared" si="23"/>
        <v>Clinker: D'après la charge du four (méthode A)</v>
      </c>
      <c r="R415" s="10"/>
      <c r="S415" s="10" t="str">
        <f t="shared" si="34"/>
        <v>EF_Clinker: D'après la charge du four (méthode A)</v>
      </c>
      <c r="T415" s="11"/>
      <c r="U415" s="11"/>
      <c r="V415" s="11"/>
      <c r="W415" s="11"/>
      <c r="X415" s="29"/>
      <c r="Y415" s="11"/>
      <c r="Z415" s="11" t="b">
        <f t="shared" si="25"/>
        <v>0</v>
      </c>
      <c r="AA415" s="11"/>
      <c r="AB415" s="11"/>
      <c r="AC415" s="11"/>
      <c r="AD415" s="11"/>
      <c r="AE415" s="11"/>
      <c r="AF415" s="11"/>
      <c r="AG415" s="11"/>
      <c r="AH415" s="11"/>
      <c r="AI415" s="11"/>
      <c r="AJ415" s="11"/>
      <c r="AK415" s="11"/>
      <c r="AL415" s="391">
        <v>2</v>
      </c>
      <c r="AM415" s="391" t="s">
        <v>1040</v>
      </c>
      <c r="AN415" s="391" t="s">
        <v>1040</v>
      </c>
      <c r="AO415" s="391" t="s">
        <v>1040</v>
      </c>
      <c r="AP415" s="391" t="s">
        <v>1040</v>
      </c>
      <c r="AQ415" s="11"/>
      <c r="AR415" s="11"/>
      <c r="AS415" s="11"/>
      <c r="AT415" s="11"/>
      <c r="AU415" s="11"/>
      <c r="AV415" s="11"/>
      <c r="AW415" s="11"/>
      <c r="AX415" s="11"/>
      <c r="AY415" s="11"/>
      <c r="AZ415" s="11"/>
      <c r="BA415" s="11"/>
      <c r="BB415" s="11"/>
      <c r="BC415" s="11"/>
      <c r="BD415" s="11"/>
      <c r="BE415" s="11"/>
      <c r="BF415" s="11"/>
      <c r="BG415" s="11"/>
      <c r="BH415" s="11"/>
      <c r="BI415" s="11"/>
      <c r="BJ415" s="11"/>
      <c r="BK415" s="11"/>
      <c r="BL415" s="11"/>
      <c r="BM415" s="11"/>
      <c r="BN415" s="11"/>
      <c r="BO415" s="11"/>
      <c r="BP415" s="11"/>
      <c r="BQ415" s="11"/>
      <c r="BR415" s="11"/>
      <c r="BS415" s="11"/>
      <c r="BT415" s="11"/>
      <c r="BU415" s="11"/>
      <c r="BV415" s="11"/>
      <c r="BW415" s="11"/>
      <c r="BX415" s="11"/>
      <c r="BY415" s="11"/>
      <c r="BZ415" s="11"/>
      <c r="CA415" s="11"/>
      <c r="CB415" s="11"/>
      <c r="CC415" s="11"/>
      <c r="CD415" s="11"/>
      <c r="CE415" s="11"/>
      <c r="CF415" s="11"/>
      <c r="CG415" s="11"/>
      <c r="CH415" s="11"/>
      <c r="CI415" s="11"/>
      <c r="CJ415" s="11"/>
      <c r="CK415" s="11"/>
    </row>
    <row r="416" spans="1:89" s="560" customFormat="1" ht="12.75" customHeight="1" x14ac:dyDescent="0.25">
      <c r="A416" s="11">
        <v>31</v>
      </c>
      <c r="B416" s="566" t="str">
        <f t="shared" si="35"/>
        <v>Production de clinker de ciment</v>
      </c>
      <c r="C416" s="10" t="str">
        <f t="shared" si="35"/>
        <v>Clinker</v>
      </c>
      <c r="D416" s="10" t="str">
        <f t="shared" si="35"/>
        <v>Clinker produit (Méthode B)</v>
      </c>
      <c r="E416" s="10"/>
      <c r="F416" s="58" t="str">
        <f t="shared" si="22"/>
        <v>Émissions de procédé</v>
      </c>
      <c r="G416" s="36">
        <v>1</v>
      </c>
      <c r="H416" s="569" t="str">
        <f>Translations!$B$397</f>
        <v>0,525 t CO2/t clinker.</v>
      </c>
      <c r="I416" s="569" t="str">
        <f>Translations!$B$692</f>
        <v>valeurs par défaut de type II</v>
      </c>
      <c r="J416" s="57"/>
      <c r="K416" s="57"/>
      <c r="L416" s="569" t="str">
        <f>Translations!$B$694</f>
        <v>Analyses de laboratoire</v>
      </c>
      <c r="M416" s="569"/>
      <c r="N416" s="569"/>
      <c r="O416" s="55"/>
      <c r="P416" s="36">
        <f t="shared" si="33"/>
        <v>3</v>
      </c>
      <c r="Q416" s="54" t="str">
        <f t="shared" si="23"/>
        <v>Clinker: Clinker produit (Méthode B)</v>
      </c>
      <c r="R416" s="10"/>
      <c r="S416" s="10" t="str">
        <f t="shared" si="34"/>
        <v>EF_Clinker: Clinker produit (Méthode B)</v>
      </c>
      <c r="T416" s="11"/>
      <c r="U416" s="11"/>
      <c r="V416" s="11"/>
      <c r="W416" s="11"/>
      <c r="X416" s="29"/>
      <c r="Y416" s="11"/>
      <c r="Z416" s="11" t="b">
        <f t="shared" si="25"/>
        <v>0</v>
      </c>
      <c r="AA416" s="11"/>
      <c r="AB416" s="11"/>
      <c r="AC416" s="11"/>
      <c r="AD416" s="11"/>
      <c r="AE416" s="11"/>
      <c r="AF416" s="11"/>
      <c r="AG416" s="11"/>
      <c r="AH416" s="11"/>
      <c r="AI416" s="11"/>
      <c r="AJ416" s="11"/>
      <c r="AK416" s="11"/>
      <c r="AL416" s="391">
        <v>1</v>
      </c>
      <c r="AM416" s="391">
        <v>1</v>
      </c>
      <c r="AN416" s="391" t="s">
        <v>1040</v>
      </c>
      <c r="AO416" s="391" t="s">
        <v>1040</v>
      </c>
      <c r="AP416" s="391">
        <v>2</v>
      </c>
      <c r="AQ416" s="11"/>
      <c r="AR416" s="11"/>
      <c r="AS416" s="11"/>
      <c r="AT416" s="11"/>
      <c r="AU416" s="11"/>
      <c r="AV416" s="11"/>
      <c r="AW416" s="11"/>
      <c r="AX416" s="11"/>
      <c r="AY416" s="11"/>
      <c r="AZ416" s="11"/>
      <c r="BA416" s="11"/>
      <c r="BB416" s="11"/>
      <c r="BC416" s="11"/>
      <c r="BD416" s="11"/>
      <c r="BE416" s="11"/>
      <c r="BF416" s="11"/>
      <c r="BG416" s="11"/>
      <c r="BH416" s="11"/>
      <c r="BI416" s="11"/>
      <c r="BJ416" s="11"/>
      <c r="BK416" s="11"/>
      <c r="BL416" s="11"/>
      <c r="BM416" s="11"/>
      <c r="BN416" s="11"/>
      <c r="BO416" s="11"/>
      <c r="BP416" s="11"/>
      <c r="BQ416" s="11"/>
      <c r="BR416" s="11"/>
      <c r="BS416" s="11"/>
      <c r="BT416" s="11"/>
      <c r="BU416" s="11"/>
      <c r="BV416" s="11"/>
      <c r="BW416" s="11"/>
      <c r="BX416" s="11"/>
      <c r="BY416" s="11"/>
      <c r="BZ416" s="11"/>
      <c r="CA416" s="11"/>
      <c r="CB416" s="11"/>
      <c r="CC416" s="11"/>
      <c r="CD416" s="11"/>
      <c r="CE416" s="11"/>
      <c r="CF416" s="11"/>
      <c r="CG416" s="11"/>
      <c r="CH416" s="11"/>
      <c r="CI416" s="11"/>
      <c r="CJ416" s="11"/>
      <c r="CK416" s="11"/>
    </row>
    <row r="417" spans="1:89" s="560" customFormat="1" ht="12.75" customHeight="1" x14ac:dyDescent="0.25">
      <c r="A417" s="11">
        <v>32</v>
      </c>
      <c r="B417" s="566" t="str">
        <f t="shared" si="35"/>
        <v>Production de clinker de ciment</v>
      </c>
      <c r="C417" s="10" t="str">
        <f t="shared" si="35"/>
        <v>Clinker</v>
      </c>
      <c r="D417" s="10" t="str">
        <f t="shared" si="35"/>
        <v>Poussières des fours à ciment</v>
      </c>
      <c r="E417" s="10"/>
      <c r="F417" s="58" t="str">
        <f t="shared" si="22"/>
        <v>Émissions de procédé</v>
      </c>
      <c r="G417" s="36">
        <v>1</v>
      </c>
      <c r="H417" s="569" t="str">
        <f>Translations!$B$694</f>
        <v>Analyses de laboratoire</v>
      </c>
      <c r="I417" s="569" t="str">
        <f>Translations!$B$694</f>
        <v>Analyses de laboratoire</v>
      </c>
      <c r="J417" s="57"/>
      <c r="K417" s="57"/>
      <c r="L417" s="569"/>
      <c r="M417" s="569"/>
      <c r="N417" s="569"/>
      <c r="O417" s="55"/>
      <c r="P417" s="36">
        <f t="shared" si="33"/>
        <v>2</v>
      </c>
      <c r="Q417" s="54" t="str">
        <f t="shared" si="23"/>
        <v>Clinker: Poussières des fours à ciment</v>
      </c>
      <c r="R417" s="10"/>
      <c r="S417" s="10" t="str">
        <f t="shared" si="34"/>
        <v>EF_Clinker: Poussières des fours à ciment</v>
      </c>
      <c r="T417" s="11"/>
      <c r="U417" s="11"/>
      <c r="V417" s="11"/>
      <c r="W417" s="11"/>
      <c r="X417" s="29"/>
      <c r="Y417" s="11"/>
      <c r="Z417" s="11" t="b">
        <f t="shared" si="25"/>
        <v>0</v>
      </c>
      <c r="AA417" s="11"/>
      <c r="AB417" s="11"/>
      <c r="AC417" s="11"/>
      <c r="AD417" s="11"/>
      <c r="AE417" s="11"/>
      <c r="AF417" s="11"/>
      <c r="AG417" s="11"/>
      <c r="AH417" s="11"/>
      <c r="AI417" s="11"/>
      <c r="AJ417" s="11"/>
      <c r="AK417" s="11"/>
      <c r="AL417" s="391">
        <v>1</v>
      </c>
      <c r="AM417" s="391">
        <v>2</v>
      </c>
      <c r="AN417" s="391" t="s">
        <v>1040</v>
      </c>
      <c r="AO417" s="391" t="s">
        <v>1040</v>
      </c>
      <c r="AP417" s="391" t="s">
        <v>1040</v>
      </c>
      <c r="AQ417" s="11"/>
      <c r="AR417" s="11"/>
      <c r="AS417" s="11"/>
      <c r="AT417" s="11"/>
      <c r="AU417" s="11"/>
      <c r="AV417" s="11"/>
      <c r="AW417" s="11"/>
      <c r="AX417" s="11"/>
      <c r="AY417" s="11"/>
      <c r="AZ417" s="11"/>
      <c r="BA417" s="11"/>
      <c r="BB417" s="11"/>
      <c r="BC417" s="11"/>
      <c r="BD417" s="11"/>
      <c r="BE417" s="11"/>
      <c r="BF417" s="11"/>
      <c r="BG417" s="11"/>
      <c r="BH417" s="11"/>
      <c r="BI417" s="11"/>
      <c r="BJ417" s="11"/>
      <c r="BK417" s="11"/>
      <c r="BL417" s="11"/>
      <c r="BM417" s="11"/>
      <c r="BN417" s="11"/>
      <c r="BO417" s="11"/>
      <c r="BP417" s="11"/>
      <c r="BQ417" s="11"/>
      <c r="BR417" s="11"/>
      <c r="BS417" s="11"/>
      <c r="BT417" s="11"/>
      <c r="BU417" s="11"/>
      <c r="BV417" s="11"/>
      <c r="BW417" s="11"/>
      <c r="BX417" s="11"/>
      <c r="BY417" s="11"/>
      <c r="BZ417" s="11"/>
      <c r="CA417" s="11"/>
      <c r="CB417" s="11"/>
      <c r="CC417" s="11"/>
      <c r="CD417" s="11"/>
      <c r="CE417" s="11"/>
      <c r="CF417" s="11"/>
      <c r="CG417" s="11"/>
      <c r="CH417" s="11"/>
      <c r="CI417" s="11"/>
      <c r="CJ417" s="11"/>
      <c r="CK417" s="11"/>
    </row>
    <row r="418" spans="1:89" s="560" customFormat="1" ht="12.75" customHeight="1" x14ac:dyDescent="0.25">
      <c r="A418" s="11">
        <v>33</v>
      </c>
      <c r="B418" s="566" t="str">
        <f t="shared" si="35"/>
        <v>Production de clinker de ciment</v>
      </c>
      <c r="C418" s="10" t="str">
        <f t="shared" si="35"/>
        <v>Clinker</v>
      </c>
      <c r="D418" s="10" t="str">
        <f t="shared" si="35"/>
        <v>Carbone non issu de carbonates</v>
      </c>
      <c r="E418" s="10"/>
      <c r="F418" s="58" t="str">
        <f t="shared" ref="F418:F446" si="36">F346</f>
        <v>Émissions de procédé</v>
      </c>
      <c r="G418" s="36">
        <v>1</v>
      </c>
      <c r="H418" s="569" t="str">
        <f>Translations!$B$399</f>
        <v>Meilleures pratiques</v>
      </c>
      <c r="I418" s="569" t="str">
        <f>Translations!$B$694</f>
        <v>Analyses de laboratoire</v>
      </c>
      <c r="J418" s="57"/>
      <c r="K418" s="57"/>
      <c r="L418" s="569"/>
      <c r="M418" s="569"/>
      <c r="N418" s="569"/>
      <c r="O418" s="55"/>
      <c r="P418" s="36">
        <f t="shared" si="33"/>
        <v>2</v>
      </c>
      <c r="Q418" s="54" t="str">
        <f t="shared" si="23"/>
        <v>Clinker: Carbone non issu de carbonates</v>
      </c>
      <c r="R418" s="10"/>
      <c r="S418" s="10" t="str">
        <f t="shared" si="34"/>
        <v>EF_Clinker: Carbone non issu de carbonates</v>
      </c>
      <c r="T418" s="11"/>
      <c r="U418" s="11"/>
      <c r="V418" s="11"/>
      <c r="W418" s="11"/>
      <c r="X418" s="11"/>
      <c r="Y418" s="11"/>
      <c r="Z418" s="11" t="b">
        <f t="shared" si="25"/>
        <v>0</v>
      </c>
      <c r="AA418" s="11"/>
      <c r="AB418" s="11"/>
      <c r="AC418" s="11"/>
      <c r="AD418" s="11"/>
      <c r="AE418" s="11"/>
      <c r="AF418" s="11"/>
      <c r="AG418" s="11"/>
      <c r="AH418" s="11"/>
      <c r="AI418" s="11"/>
      <c r="AJ418" s="11"/>
      <c r="AK418" s="11"/>
      <c r="AL418" s="391">
        <v>2</v>
      </c>
      <c r="AM418" s="391">
        <v>2</v>
      </c>
      <c r="AN418" s="391" t="s">
        <v>1040</v>
      </c>
      <c r="AO418" s="391" t="s">
        <v>1040</v>
      </c>
      <c r="AP418" s="391" t="s">
        <v>1040</v>
      </c>
      <c r="AQ418" s="11"/>
      <c r="AR418" s="11"/>
      <c r="AS418" s="11"/>
      <c r="AT418" s="11"/>
      <c r="AU418" s="11"/>
      <c r="AV418" s="11"/>
      <c r="AW418" s="11"/>
      <c r="AX418" s="11"/>
      <c r="AY418" s="11"/>
      <c r="AZ418" s="11"/>
      <c r="BA418" s="11"/>
      <c r="BB418" s="11"/>
      <c r="BC418" s="11"/>
      <c r="BD418" s="11"/>
      <c r="BE418" s="11"/>
      <c r="BF418" s="11"/>
      <c r="BG418" s="11"/>
      <c r="BH418" s="11"/>
      <c r="BI418" s="11"/>
      <c r="BJ418" s="11"/>
      <c r="BK418" s="11"/>
      <c r="BL418" s="11"/>
      <c r="BM418" s="11"/>
      <c r="BN418" s="11"/>
      <c r="BO418" s="11"/>
      <c r="BP418" s="11"/>
      <c r="BQ418" s="11"/>
      <c r="BR418" s="11"/>
      <c r="BS418" s="11"/>
      <c r="BT418" s="11"/>
      <c r="BU418" s="11"/>
      <c r="BV418" s="11"/>
      <c r="BW418" s="11"/>
      <c r="BX418" s="11"/>
      <c r="BY418" s="11"/>
      <c r="BZ418" s="11"/>
      <c r="CA418" s="11"/>
      <c r="CB418" s="11"/>
      <c r="CC418" s="11"/>
      <c r="CD418" s="11"/>
      <c r="CE418" s="11"/>
      <c r="CF418" s="11"/>
      <c r="CG418" s="11"/>
      <c r="CH418" s="11"/>
      <c r="CI418" s="11"/>
      <c r="CJ418" s="11"/>
      <c r="CK418" s="11"/>
    </row>
    <row r="419" spans="1:89" s="560" customFormat="1" ht="12.75" customHeight="1" x14ac:dyDescent="0.25">
      <c r="A419" s="11">
        <v>34</v>
      </c>
      <c r="B419" s="566" t="str">
        <f t="shared" si="35"/>
        <v>Production de chaux, ou calcination de dolomite/magnésite</v>
      </c>
      <c r="C419" s="10" t="str">
        <f t="shared" si="35"/>
        <v>Chaux / dolomite / magnésite</v>
      </c>
      <c r="D419" s="10" t="str">
        <f t="shared" si="35"/>
        <v>Procédé (méthode A) : carbonate uniquement</v>
      </c>
      <c r="E419" s="563"/>
      <c r="F419" s="58" t="str">
        <f t="shared" si="36"/>
        <v>Émissions de procédé</v>
      </c>
      <c r="G419" s="36">
        <v>1</v>
      </c>
      <c r="H419" s="567" t="str">
        <f>Translations!$B$691</f>
        <v>valeurs par défaut de type I</v>
      </c>
      <c r="I419" s="567" t="str">
        <f>Translations!$B$692</f>
        <v>valeurs par défaut de type II</v>
      </c>
      <c r="J419" s="567"/>
      <c r="K419" s="567"/>
      <c r="L419" s="567" t="str">
        <f>Translations!$B$694</f>
        <v>Analyses de laboratoire</v>
      </c>
      <c r="M419" s="567"/>
      <c r="N419" s="567"/>
      <c r="O419" s="55"/>
      <c r="P419" s="36">
        <f t="shared" si="33"/>
        <v>3</v>
      </c>
      <c r="Q419" s="54" t="str">
        <f t="shared" si="23"/>
        <v>Chaux / dolomite / magnésite: Procédé (méthode A) : carbonate uniquement</v>
      </c>
      <c r="R419" s="10"/>
      <c r="S419" s="10" t="str">
        <f t="shared" si="34"/>
        <v>EF_Chaux / dolomite / magnésite: Procédé (méthode A) : carbonate uniquement</v>
      </c>
      <c r="T419" s="11"/>
      <c r="U419" s="11"/>
      <c r="V419" s="11"/>
      <c r="W419" s="11"/>
      <c r="X419" s="11"/>
      <c r="Y419" s="11"/>
      <c r="Z419" s="11" t="b">
        <f t="shared" si="25"/>
        <v>0</v>
      </c>
      <c r="AA419" s="11"/>
      <c r="AB419" s="11"/>
      <c r="AC419" s="11"/>
      <c r="AD419" s="11"/>
      <c r="AE419" s="11"/>
      <c r="AF419" s="11"/>
      <c r="AG419" s="11"/>
      <c r="AH419" s="11"/>
      <c r="AI419" s="11"/>
      <c r="AJ419" s="11"/>
      <c r="AK419" s="11"/>
      <c r="AL419" s="391">
        <v>1</v>
      </c>
      <c r="AM419" s="391">
        <v>1</v>
      </c>
      <c r="AN419" s="391" t="s">
        <v>1040</v>
      </c>
      <c r="AO419" s="391" t="s">
        <v>1040</v>
      </c>
      <c r="AP419" s="391">
        <v>2</v>
      </c>
      <c r="AQ419" s="11"/>
      <c r="AR419" s="11"/>
      <c r="AS419" s="11"/>
      <c r="AT419" s="11"/>
      <c r="AU419" s="11"/>
      <c r="AV419" s="11"/>
      <c r="AW419" s="11"/>
      <c r="AX419" s="11"/>
      <c r="AY419" s="11"/>
      <c r="AZ419" s="11"/>
      <c r="BA419" s="11"/>
      <c r="BB419" s="11"/>
      <c r="BC419" s="11"/>
      <c r="BD419" s="11"/>
      <c r="BE419" s="11"/>
      <c r="BF419" s="11"/>
      <c r="BG419" s="11"/>
      <c r="BH419" s="11"/>
      <c r="BI419" s="11"/>
      <c r="BJ419" s="11"/>
      <c r="BK419" s="11"/>
      <c r="BL419" s="11"/>
      <c r="BM419" s="11"/>
      <c r="BN419" s="11"/>
      <c r="BO419" s="11"/>
      <c r="BP419" s="11"/>
      <c r="BQ419" s="11"/>
      <c r="BR419" s="11"/>
      <c r="BS419" s="11"/>
      <c r="BT419" s="11"/>
      <c r="BU419" s="11"/>
      <c r="BV419" s="11"/>
      <c r="BW419" s="11"/>
      <c r="BX419" s="11"/>
      <c r="BY419" s="11"/>
      <c r="BZ419" s="11"/>
      <c r="CA419" s="11"/>
      <c r="CB419" s="11"/>
      <c r="CC419" s="11"/>
      <c r="CD419" s="11"/>
      <c r="CE419" s="11"/>
      <c r="CF419" s="11"/>
      <c r="CG419" s="11"/>
      <c r="CH419" s="11"/>
      <c r="CI419" s="11"/>
      <c r="CJ419" s="11"/>
      <c r="CK419" s="11"/>
    </row>
    <row r="420" spans="1:89" s="560" customFormat="1" ht="12.75" customHeight="1" x14ac:dyDescent="0.25">
      <c r="A420" s="11">
        <v>35</v>
      </c>
      <c r="B420" s="566" t="str">
        <f t="shared" si="35"/>
        <v>Production de chaux, ou calcination de dolomite/magnésite</v>
      </c>
      <c r="C420" s="10" t="str">
        <f t="shared" si="35"/>
        <v>Chaux / dolomite / magnésite</v>
      </c>
      <c r="D420" s="10" t="str">
        <f t="shared" si="35"/>
        <v>Procédé (méthode A) : mixte (carbonate + non-carbonate)</v>
      </c>
      <c r="E420" s="563"/>
      <c r="F420" s="58" t="str">
        <f t="shared" si="36"/>
        <v>Émissions de procédé</v>
      </c>
      <c r="G420" s="36">
        <v>1</v>
      </c>
      <c r="H420" s="567" t="str">
        <f>Translations!$B$112</f>
        <v>n / A</v>
      </c>
      <c r="I420" s="567" t="str">
        <f>Translations!$B$112</f>
        <v>n / A</v>
      </c>
      <c r="J420" s="567"/>
      <c r="K420" s="567"/>
      <c r="L420" s="567" t="str">
        <f>Translations!$B$694</f>
        <v>Analyses de laboratoire</v>
      </c>
      <c r="M420" s="567"/>
      <c r="N420" s="567"/>
      <c r="O420" s="55"/>
      <c r="P420" s="36">
        <f t="shared" si="33"/>
        <v>3</v>
      </c>
      <c r="Q420" s="54" t="str">
        <f t="shared" si="23"/>
        <v>Chaux / dolomite / magnésite: Procédé (méthode A) : mixte (carbonate + non-carbonate)</v>
      </c>
      <c r="R420" s="10"/>
      <c r="S420" s="10" t="str">
        <f t="shared" si="34"/>
        <v>EF_Chaux / dolomite / magnésite: Procédé (méthode A) : mixte (carbonate + non-carbonate)</v>
      </c>
      <c r="T420" s="11"/>
      <c r="U420" s="11"/>
      <c r="V420" s="11"/>
      <c r="W420" s="11"/>
      <c r="X420" s="11"/>
      <c r="Y420" s="11"/>
      <c r="Z420" s="11" t="b">
        <f t="shared" si="25"/>
        <v>0</v>
      </c>
      <c r="AA420" s="11"/>
      <c r="AB420" s="11"/>
      <c r="AC420" s="11"/>
      <c r="AD420" s="11"/>
      <c r="AE420" s="11"/>
      <c r="AF420" s="11"/>
      <c r="AG420" s="11"/>
      <c r="AH420" s="11"/>
      <c r="AI420" s="11"/>
      <c r="AJ420" s="11"/>
      <c r="AK420" s="11"/>
      <c r="AL420" s="391" t="str">
        <f>Translations!$B$112</f>
        <v>n / A</v>
      </c>
      <c r="AM420" s="391" t="str">
        <f>Translations!$B$112</f>
        <v>n / A</v>
      </c>
      <c r="AN420" s="391" t="s">
        <v>1040</v>
      </c>
      <c r="AO420" s="391" t="s">
        <v>1040</v>
      </c>
      <c r="AP420" s="391">
        <v>2</v>
      </c>
      <c r="AQ420" s="11"/>
      <c r="AR420" s="11"/>
      <c r="AS420" s="11"/>
      <c r="AT420" s="11"/>
      <c r="AU420" s="11"/>
      <c r="AV420" s="11"/>
      <c r="AW420" s="11"/>
      <c r="AX420" s="11"/>
      <c r="AY420" s="11"/>
      <c r="AZ420" s="11"/>
      <c r="BA420" s="11"/>
      <c r="BB420" s="11"/>
      <c r="BC420" s="11"/>
      <c r="BD420" s="11"/>
      <c r="BE420" s="11"/>
      <c r="BF420" s="11"/>
      <c r="BG420" s="11"/>
      <c r="BH420" s="11"/>
      <c r="BI420" s="11"/>
      <c r="BJ420" s="11"/>
      <c r="BK420" s="11"/>
      <c r="BL420" s="11"/>
      <c r="BM420" s="11"/>
      <c r="BN420" s="11"/>
      <c r="BO420" s="11"/>
      <c r="BP420" s="11"/>
      <c r="BQ420" s="11"/>
      <c r="BR420" s="11"/>
      <c r="BS420" s="11"/>
      <c r="BT420" s="11"/>
      <c r="BU420" s="11"/>
      <c r="BV420" s="11"/>
      <c r="BW420" s="11"/>
      <c r="BX420" s="11"/>
      <c r="BY420" s="11"/>
      <c r="BZ420" s="11"/>
      <c r="CA420" s="11"/>
      <c r="CB420" s="11"/>
      <c r="CC420" s="11"/>
      <c r="CD420" s="11"/>
      <c r="CE420" s="11"/>
      <c r="CF420" s="11"/>
      <c r="CG420" s="11"/>
      <c r="CH420" s="11"/>
      <c r="CI420" s="11"/>
      <c r="CJ420" s="11"/>
      <c r="CK420" s="11"/>
    </row>
    <row r="421" spans="1:89" s="560" customFormat="1" ht="12.75" customHeight="1" x14ac:dyDescent="0.25">
      <c r="A421" s="11">
        <v>36</v>
      </c>
      <c r="B421" s="566" t="str">
        <f t="shared" si="35"/>
        <v>Production de chaux, ou calcination de dolomite/magnésite</v>
      </c>
      <c r="C421" s="10" t="str">
        <f t="shared" si="35"/>
        <v>Chaux / dolomite / magnésite</v>
      </c>
      <c r="D421" s="10" t="str">
        <f t="shared" si="35"/>
        <v>Procédé (méthode A) : sans carbonate</v>
      </c>
      <c r="E421" s="563"/>
      <c r="F421" s="58" t="str">
        <f t="shared" si="36"/>
        <v>Émissions de procédé</v>
      </c>
      <c r="G421" s="36">
        <v>1</v>
      </c>
      <c r="H421" s="567" t="str">
        <f>Translations!$B$399</f>
        <v>Meilleures pratiques</v>
      </c>
      <c r="I421" s="567" t="str">
        <f>Translations!$B$694</f>
        <v>Analyses de laboratoire</v>
      </c>
      <c r="J421" s="567"/>
      <c r="K421" s="567"/>
      <c r="L421" s="567"/>
      <c r="M421" s="567"/>
      <c r="N421" s="567"/>
      <c r="O421" s="55"/>
      <c r="P421" s="36">
        <f t="shared" si="33"/>
        <v>2</v>
      </c>
      <c r="Q421" s="54" t="str">
        <f t="shared" si="23"/>
        <v>Chaux / dolomite / magnésite: Procédé (méthode A) : sans carbonate</v>
      </c>
      <c r="R421" s="10"/>
      <c r="S421" s="10" t="str">
        <f t="shared" si="34"/>
        <v>EF_Chaux / dolomite / magnésite: Procédé (méthode A) : sans carbonate</v>
      </c>
      <c r="T421" s="11"/>
      <c r="U421" s="11"/>
      <c r="V421" s="11"/>
      <c r="W421" s="11"/>
      <c r="X421" s="11"/>
      <c r="Y421" s="11"/>
      <c r="Z421" s="11" t="b">
        <f t="shared" si="25"/>
        <v>0</v>
      </c>
      <c r="AA421" s="11"/>
      <c r="AB421" s="11"/>
      <c r="AC421" s="11"/>
      <c r="AD421" s="11"/>
      <c r="AE421" s="11"/>
      <c r="AF421" s="11"/>
      <c r="AG421" s="11"/>
      <c r="AH421" s="11"/>
      <c r="AI421" s="11"/>
      <c r="AJ421" s="11"/>
      <c r="AK421" s="11"/>
      <c r="AL421" s="391">
        <v>2</v>
      </c>
      <c r="AM421" s="391">
        <v>2</v>
      </c>
      <c r="AN421" s="391" t="s">
        <v>1040</v>
      </c>
      <c r="AO421" s="391" t="s">
        <v>1040</v>
      </c>
      <c r="AP421" s="391" t="s">
        <v>1040</v>
      </c>
      <c r="AQ421" s="11"/>
      <c r="AR421" s="11"/>
      <c r="AS421" s="11"/>
      <c r="AT421" s="11"/>
      <c r="AU421" s="11"/>
      <c r="AV421" s="11"/>
      <c r="AW421" s="11"/>
      <c r="AX421" s="11"/>
      <c r="AY421" s="11"/>
      <c r="AZ421" s="11"/>
      <c r="BA421" s="11"/>
      <c r="BB421" s="11"/>
      <c r="BC421" s="11"/>
      <c r="BD421" s="11"/>
      <c r="BE421" s="11"/>
      <c r="BF421" s="11"/>
      <c r="BG421" s="11"/>
      <c r="BH421" s="11"/>
      <c r="BI421" s="11"/>
      <c r="BJ421" s="11"/>
      <c r="BK421" s="11"/>
      <c r="BL421" s="11"/>
      <c r="BM421" s="11"/>
      <c r="BN421" s="11"/>
      <c r="BO421" s="11"/>
      <c r="BP421" s="11"/>
      <c r="BQ421" s="11"/>
      <c r="BR421" s="11"/>
      <c r="BS421" s="11"/>
      <c r="BT421" s="11"/>
      <c r="BU421" s="11"/>
      <c r="BV421" s="11"/>
      <c r="BW421" s="11"/>
      <c r="BX421" s="11"/>
      <c r="BY421" s="11"/>
      <c r="BZ421" s="11"/>
      <c r="CA421" s="11"/>
      <c r="CB421" s="11"/>
      <c r="CC421" s="11"/>
      <c r="CD421" s="11"/>
      <c r="CE421" s="11"/>
      <c r="CF421" s="11"/>
      <c r="CG421" s="11"/>
      <c r="CH421" s="11"/>
      <c r="CI421" s="11"/>
      <c r="CJ421" s="11"/>
      <c r="CK421" s="11"/>
    </row>
    <row r="422" spans="1:89" s="560" customFormat="1" ht="12.75" customHeight="1" x14ac:dyDescent="0.25">
      <c r="A422" s="11">
        <v>37</v>
      </c>
      <c r="B422" s="566" t="str">
        <f t="shared" si="35"/>
        <v>Production de chaux, ou calcination de dolomite/magnésite</v>
      </c>
      <c r="C422" s="10" t="str">
        <f t="shared" si="35"/>
        <v>Chaux / dolomite / magnésite</v>
      </c>
      <c r="D422" s="10" t="str">
        <f t="shared" si="35"/>
        <v>Procédé (méthode B) : production d'oxyde</v>
      </c>
      <c r="E422" s="563"/>
      <c r="F422" s="58" t="str">
        <f t="shared" si="36"/>
        <v>Émissions de procédé</v>
      </c>
      <c r="G422" s="36">
        <v>1</v>
      </c>
      <c r="H422" s="569" t="str">
        <f>Translations!$B$691</f>
        <v>valeurs par défaut de type I</v>
      </c>
      <c r="I422" s="569" t="str">
        <f>Translations!$B$692</f>
        <v>valeurs par défaut de type II</v>
      </c>
      <c r="J422" s="57"/>
      <c r="K422" s="57"/>
      <c r="L422" s="569" t="str">
        <f>Translations!$B$694</f>
        <v>Analyses de laboratoire</v>
      </c>
      <c r="M422" s="569"/>
      <c r="N422" s="569"/>
      <c r="O422" s="55"/>
      <c r="P422" s="36">
        <f t="shared" si="33"/>
        <v>3</v>
      </c>
      <c r="Q422" s="54" t="str">
        <f t="shared" si="23"/>
        <v>Chaux / dolomite / magnésite: Procédé (méthode B) : production d'oxyde</v>
      </c>
      <c r="R422" s="10"/>
      <c r="S422" s="10" t="str">
        <f t="shared" si="34"/>
        <v>EF_Chaux / dolomite / magnésite: Procédé (méthode B) : production d'oxyde</v>
      </c>
      <c r="T422" s="11"/>
      <c r="U422" s="11"/>
      <c r="V422" s="11"/>
      <c r="W422" s="11"/>
      <c r="X422" s="11"/>
      <c r="Y422" s="11"/>
      <c r="Z422" s="11" t="b">
        <f t="shared" si="25"/>
        <v>0</v>
      </c>
      <c r="AA422" s="11"/>
      <c r="AB422" s="11"/>
      <c r="AC422" s="11"/>
      <c r="AD422" s="11"/>
      <c r="AE422" s="11"/>
      <c r="AF422" s="11"/>
      <c r="AG422" s="11"/>
      <c r="AH422" s="11"/>
      <c r="AI422" s="11"/>
      <c r="AJ422" s="11"/>
      <c r="AK422" s="11"/>
      <c r="AL422" s="391">
        <v>1</v>
      </c>
      <c r="AM422" s="391">
        <v>1</v>
      </c>
      <c r="AN422" s="391" t="s">
        <v>1040</v>
      </c>
      <c r="AO422" s="391" t="s">
        <v>1040</v>
      </c>
      <c r="AP422" s="391">
        <v>2</v>
      </c>
      <c r="AQ422" s="11"/>
      <c r="AR422" s="11"/>
      <c r="AS422" s="11"/>
      <c r="AT422" s="11"/>
      <c r="AU422" s="11"/>
      <c r="AV422" s="11"/>
      <c r="AW422" s="11"/>
      <c r="AX422" s="11"/>
      <c r="AY422" s="11"/>
      <c r="AZ422" s="11"/>
      <c r="BA422" s="11"/>
      <c r="BB422" s="11"/>
      <c r="BC422" s="11"/>
      <c r="BD422" s="11"/>
      <c r="BE422" s="11"/>
      <c r="BF422" s="11"/>
      <c r="BG422" s="11"/>
      <c r="BH422" s="11"/>
      <c r="BI422" s="11"/>
      <c r="BJ422" s="11"/>
      <c r="BK422" s="11"/>
      <c r="BL422" s="11"/>
      <c r="BM422" s="11"/>
      <c r="BN422" s="11"/>
      <c r="BO422" s="11"/>
      <c r="BP422" s="11"/>
      <c r="BQ422" s="11"/>
      <c r="BR422" s="11"/>
      <c r="BS422" s="11"/>
      <c r="BT422" s="11"/>
      <c r="BU422" s="11"/>
      <c r="BV422" s="11"/>
      <c r="BW422" s="11"/>
      <c r="BX422" s="11"/>
      <c r="BY422" s="11"/>
      <c r="BZ422" s="11"/>
      <c r="CA422" s="11"/>
      <c r="CB422" s="11"/>
      <c r="CC422" s="11"/>
      <c r="CD422" s="11"/>
      <c r="CE422" s="11"/>
      <c r="CF422" s="11"/>
      <c r="CG422" s="11"/>
      <c r="CH422" s="11"/>
      <c r="CI422" s="11"/>
      <c r="CJ422" s="11"/>
      <c r="CK422" s="11"/>
    </row>
    <row r="423" spans="1:89" s="560" customFormat="1" ht="12.75" customHeight="1" x14ac:dyDescent="0.25">
      <c r="A423" s="11">
        <v>38</v>
      </c>
      <c r="B423" s="566" t="str">
        <f t="shared" si="35"/>
        <v>Production de chaux, ou calcination de dolomite/magnésite</v>
      </c>
      <c r="C423" s="10" t="str">
        <f t="shared" si="35"/>
        <v>Chaux / dolomite / magnésite</v>
      </c>
      <c r="D423" s="10" t="str">
        <f t="shared" si="35"/>
        <v>Poussière de four (Méthode B)</v>
      </c>
      <c r="E423" s="10"/>
      <c r="F423" s="58" t="str">
        <f t="shared" si="36"/>
        <v>Émissions de procédé</v>
      </c>
      <c r="G423" s="36">
        <v>1</v>
      </c>
      <c r="H423" s="569" t="str">
        <f>Translations!$B$691</f>
        <v>valeurs par défaut de type I</v>
      </c>
      <c r="I423" s="569" t="str">
        <f>Translations!$B$692</f>
        <v>valeurs par défaut de type II</v>
      </c>
      <c r="J423" s="57"/>
      <c r="K423" s="57"/>
      <c r="L423" s="569" t="str">
        <f>Translations!$B$694</f>
        <v>Analyses de laboratoire</v>
      </c>
      <c r="M423" s="569"/>
      <c r="N423" s="569"/>
      <c r="O423" s="55"/>
      <c r="P423" s="36">
        <f t="shared" si="33"/>
        <v>3</v>
      </c>
      <c r="Q423" s="54" t="str">
        <f t="shared" si="23"/>
        <v>Chaux / dolomite / magnésite: Poussière de four (Méthode B)</v>
      </c>
      <c r="R423" s="10"/>
      <c r="S423" s="10" t="str">
        <f t="shared" si="34"/>
        <v>EF_Chaux / dolomite / magnésite: Poussière de four (Méthode B)</v>
      </c>
      <c r="T423" s="11"/>
      <c r="U423" s="11"/>
      <c r="V423" s="11"/>
      <c r="W423" s="11"/>
      <c r="X423" s="11"/>
      <c r="Y423" s="11"/>
      <c r="Z423" s="11" t="b">
        <f t="shared" si="25"/>
        <v>0</v>
      </c>
      <c r="AA423" s="11"/>
      <c r="AB423" s="11"/>
      <c r="AC423" s="11"/>
      <c r="AD423" s="11"/>
      <c r="AE423" s="11"/>
      <c r="AF423" s="11"/>
      <c r="AG423" s="11"/>
      <c r="AH423" s="11"/>
      <c r="AI423" s="11"/>
      <c r="AJ423" s="11"/>
      <c r="AK423" s="11"/>
      <c r="AL423" s="391">
        <v>1</v>
      </c>
      <c r="AM423" s="391">
        <v>1</v>
      </c>
      <c r="AN423" s="391" t="s">
        <v>1040</v>
      </c>
      <c r="AO423" s="391" t="s">
        <v>1040</v>
      </c>
      <c r="AP423" s="391">
        <v>2</v>
      </c>
      <c r="AQ423" s="11"/>
      <c r="AR423" s="11"/>
      <c r="AS423" s="11"/>
      <c r="AT423" s="11"/>
      <c r="AU423" s="11"/>
      <c r="AV423" s="11"/>
      <c r="AW423" s="11"/>
      <c r="AX423" s="11"/>
      <c r="AY423" s="11"/>
      <c r="AZ423" s="11"/>
      <c r="BA423" s="11"/>
      <c r="BB423" s="11"/>
      <c r="BC423" s="11"/>
      <c r="BD423" s="11"/>
      <c r="BE423" s="11"/>
      <c r="BF423" s="11"/>
      <c r="BG423" s="11"/>
      <c r="BH423" s="11"/>
      <c r="BI423" s="11"/>
      <c r="BJ423" s="11"/>
      <c r="BK423" s="11"/>
      <c r="BL423" s="11"/>
      <c r="BM423" s="11"/>
      <c r="BN423" s="11"/>
      <c r="BO423" s="11"/>
      <c r="BP423" s="11"/>
      <c r="BQ423" s="11"/>
      <c r="BR423" s="11"/>
      <c r="BS423" s="11"/>
      <c r="BT423" s="11"/>
      <c r="BU423" s="11"/>
      <c r="BV423" s="11"/>
      <c r="BW423" s="11"/>
      <c r="BX423" s="11"/>
      <c r="BY423" s="11"/>
      <c r="BZ423" s="11"/>
      <c r="CA423" s="11"/>
      <c r="CB423" s="11"/>
      <c r="CC423" s="11"/>
      <c r="CD423" s="11"/>
      <c r="CE423" s="11"/>
      <c r="CF423" s="11"/>
      <c r="CG423" s="11"/>
      <c r="CH423" s="11"/>
      <c r="CI423" s="11"/>
      <c r="CJ423" s="11"/>
      <c r="CK423" s="11"/>
    </row>
    <row r="424" spans="1:89" s="560" customFormat="1" ht="12.75" customHeight="1" x14ac:dyDescent="0.25">
      <c r="A424" s="11">
        <v>39</v>
      </c>
      <c r="B424" s="566" t="str">
        <f t="shared" si="35"/>
        <v>Fabrication du verre</v>
      </c>
      <c r="C424" s="10" t="str">
        <f t="shared" si="35"/>
        <v>Laine de verre et minérale</v>
      </c>
      <c r="D424" s="10" t="str">
        <f t="shared" si="35"/>
        <v>Procédé (méthode A) : carbonate uniquement</v>
      </c>
      <c r="E424" s="563"/>
      <c r="F424" s="58" t="str">
        <f t="shared" si="36"/>
        <v>Émissions de procédé</v>
      </c>
      <c r="G424" s="36">
        <v>1</v>
      </c>
      <c r="H424" s="569" t="str">
        <f>Translations!$B$399</f>
        <v>Meilleures pratiques</v>
      </c>
      <c r="I424" s="569" t="str">
        <f>Translations!$B$694</f>
        <v>Analyses de laboratoire</v>
      </c>
      <c r="J424" s="567"/>
      <c r="K424" s="567"/>
      <c r="L424" s="567"/>
      <c r="M424" s="567"/>
      <c r="N424" s="567"/>
      <c r="O424" s="53"/>
      <c r="P424" s="36">
        <f t="shared" si="33"/>
        <v>2</v>
      </c>
      <c r="Q424" s="54" t="str">
        <f t="shared" si="23"/>
        <v>Laine de verre et minérale: Procédé (méthode A) : carbonate uniquement</v>
      </c>
      <c r="R424" s="10"/>
      <c r="S424" s="10" t="str">
        <f t="shared" si="34"/>
        <v>EF_Laine de verre et minérale: Procédé (méthode A) : carbonate uniquement</v>
      </c>
      <c r="T424" s="11"/>
      <c r="U424" s="11"/>
      <c r="V424" s="11"/>
      <c r="W424" s="11"/>
      <c r="X424" s="11"/>
      <c r="Y424" s="11"/>
      <c r="Z424" s="11" t="b">
        <f t="shared" si="25"/>
        <v>0</v>
      </c>
      <c r="AA424" s="11"/>
      <c r="AB424" s="11"/>
      <c r="AC424" s="11"/>
      <c r="AD424" s="11"/>
      <c r="AE424" s="11"/>
      <c r="AF424" s="11"/>
      <c r="AG424" s="11"/>
      <c r="AH424" s="11"/>
      <c r="AI424" s="11"/>
      <c r="AJ424" s="11"/>
      <c r="AK424" s="11"/>
      <c r="AL424" s="391">
        <v>2</v>
      </c>
      <c r="AM424" s="391">
        <v>2</v>
      </c>
      <c r="AN424" s="391" t="s">
        <v>1040</v>
      </c>
      <c r="AO424" s="391" t="s">
        <v>1040</v>
      </c>
      <c r="AP424" s="391" t="s">
        <v>1040</v>
      </c>
      <c r="AQ424" s="11"/>
      <c r="AR424" s="11"/>
      <c r="AS424" s="11"/>
      <c r="AT424" s="11"/>
      <c r="AU424" s="11"/>
      <c r="AV424" s="11"/>
      <c r="AW424" s="11"/>
      <c r="AX424" s="11"/>
      <c r="AY424" s="11"/>
      <c r="AZ424" s="11"/>
      <c r="BA424" s="11"/>
      <c r="BB424" s="11"/>
      <c r="BC424" s="11"/>
      <c r="BD424" s="11"/>
      <c r="BE424" s="11"/>
      <c r="BF424" s="11"/>
      <c r="BG424" s="11"/>
      <c r="BH424" s="11"/>
      <c r="BI424" s="11"/>
      <c r="BJ424" s="11"/>
      <c r="BK424" s="11"/>
      <c r="BL424" s="11"/>
      <c r="BM424" s="11"/>
      <c r="BN424" s="11"/>
      <c r="BO424" s="11"/>
      <c r="BP424" s="11"/>
      <c r="BQ424" s="11"/>
      <c r="BR424" s="11"/>
      <c r="BS424" s="11"/>
      <c r="BT424" s="11"/>
      <c r="BU424" s="11"/>
      <c r="BV424" s="11"/>
      <c r="BW424" s="11"/>
      <c r="BX424" s="11"/>
      <c r="BY424" s="11"/>
      <c r="BZ424" s="11"/>
      <c r="CA424" s="11"/>
      <c r="CB424" s="11"/>
      <c r="CC424" s="11"/>
      <c r="CD424" s="11"/>
      <c r="CE424" s="11"/>
      <c r="CF424" s="11"/>
      <c r="CG424" s="11"/>
      <c r="CH424" s="11"/>
      <c r="CI424" s="11"/>
      <c r="CJ424" s="11"/>
      <c r="CK424" s="11"/>
    </row>
    <row r="425" spans="1:89" s="560" customFormat="1" ht="12.75" customHeight="1" x14ac:dyDescent="0.25">
      <c r="A425" s="11">
        <v>40</v>
      </c>
      <c r="B425" s="566" t="str">
        <f t="shared" si="35"/>
        <v>Fabrication du verre</v>
      </c>
      <c r="C425" s="10" t="str">
        <f t="shared" si="35"/>
        <v>Laine de verre et minérale</v>
      </c>
      <c r="D425" s="10" t="str">
        <f t="shared" si="35"/>
        <v>Procédé (méthode A) : mixte (carbonate + non-carbonate)</v>
      </c>
      <c r="E425" s="563"/>
      <c r="F425" s="58" t="str">
        <f t="shared" si="36"/>
        <v>Émissions de procédé</v>
      </c>
      <c r="G425" s="36">
        <v>1</v>
      </c>
      <c r="H425" s="567" t="str">
        <f>Translations!$B$112</f>
        <v>n / A</v>
      </c>
      <c r="I425" s="567" t="str">
        <f>Translations!$B$112</f>
        <v>n / A</v>
      </c>
      <c r="J425" s="567"/>
      <c r="K425" s="567"/>
      <c r="L425" s="567" t="str">
        <f>Translations!$B$694</f>
        <v>Analyses de laboratoire</v>
      </c>
      <c r="M425" s="567"/>
      <c r="N425" s="567"/>
      <c r="O425" s="53"/>
      <c r="P425" s="36">
        <f t="shared" si="33"/>
        <v>3</v>
      </c>
      <c r="Q425" s="54" t="str">
        <f t="shared" si="23"/>
        <v>Laine de verre et minérale: Procédé (méthode A) : mixte (carbonate + non-carbonate)</v>
      </c>
      <c r="R425" s="10"/>
      <c r="S425" s="10" t="str">
        <f t="shared" si="34"/>
        <v>EF_Laine de verre et minérale: Procédé (méthode A) : mixte (carbonate + non-carbonate)</v>
      </c>
      <c r="T425" s="11"/>
      <c r="U425" s="11"/>
      <c r="V425" s="11"/>
      <c r="W425" s="11"/>
      <c r="X425" s="11"/>
      <c r="Y425" s="11"/>
      <c r="Z425" s="11" t="b">
        <f t="shared" si="25"/>
        <v>0</v>
      </c>
      <c r="AA425" s="11"/>
      <c r="AB425" s="11"/>
      <c r="AC425" s="11"/>
      <c r="AD425" s="11"/>
      <c r="AE425" s="11"/>
      <c r="AF425" s="11"/>
      <c r="AG425" s="11"/>
      <c r="AH425" s="11"/>
      <c r="AI425" s="11"/>
      <c r="AJ425" s="11"/>
      <c r="AK425" s="11"/>
      <c r="AL425" s="391" t="str">
        <f>Translations!$B$112</f>
        <v>n / A</v>
      </c>
      <c r="AM425" s="391" t="str">
        <f>Translations!$B$112</f>
        <v>n / A</v>
      </c>
      <c r="AN425" s="391" t="s">
        <v>1040</v>
      </c>
      <c r="AO425" s="391" t="s">
        <v>1040</v>
      </c>
      <c r="AP425" s="391">
        <v>2</v>
      </c>
      <c r="AQ425" s="11"/>
      <c r="AR425" s="11"/>
      <c r="AS425" s="11"/>
      <c r="AT425" s="11"/>
      <c r="AU425" s="11"/>
      <c r="AV425" s="11"/>
      <c r="AW425" s="11"/>
      <c r="AX425" s="11"/>
      <c r="AY425" s="11"/>
      <c r="AZ425" s="11"/>
      <c r="BA425" s="11"/>
      <c r="BB425" s="11"/>
      <c r="BC425" s="11"/>
      <c r="BD425" s="11"/>
      <c r="BE425" s="11"/>
      <c r="BF425" s="11"/>
      <c r="BG425" s="11"/>
      <c r="BH425" s="11"/>
      <c r="BI425" s="11"/>
      <c r="BJ425" s="11"/>
      <c r="BK425" s="11"/>
      <c r="BL425" s="11"/>
      <c r="BM425" s="11"/>
      <c r="BN425" s="11"/>
      <c r="BO425" s="11"/>
      <c r="BP425" s="11"/>
      <c r="BQ425" s="11"/>
      <c r="BR425" s="11"/>
      <c r="BS425" s="11"/>
      <c r="BT425" s="11"/>
      <c r="BU425" s="11"/>
      <c r="BV425" s="11"/>
      <c r="BW425" s="11"/>
      <c r="BX425" s="11"/>
      <c r="BY425" s="11"/>
      <c r="BZ425" s="11"/>
      <c r="CA425" s="11"/>
      <c r="CB425" s="11"/>
      <c r="CC425" s="11"/>
      <c r="CD425" s="11"/>
      <c r="CE425" s="11"/>
      <c r="CF425" s="11"/>
      <c r="CG425" s="11"/>
      <c r="CH425" s="11"/>
      <c r="CI425" s="11"/>
      <c r="CJ425" s="11"/>
      <c r="CK425" s="11"/>
    </row>
    <row r="426" spans="1:89" s="560" customFormat="1" ht="12.75" customHeight="1" x14ac:dyDescent="0.25">
      <c r="A426" s="11">
        <v>41</v>
      </c>
      <c r="B426" s="566" t="str">
        <f t="shared" ref="B426:D445" si="37">B354</f>
        <v>Fabrication du verre</v>
      </c>
      <c r="C426" s="10" t="str">
        <f t="shared" si="37"/>
        <v>Laine de verre et minérale</v>
      </c>
      <c r="D426" s="10" t="str">
        <f t="shared" si="37"/>
        <v>Procédé (méthode A) : sans carbonate</v>
      </c>
      <c r="E426" s="563"/>
      <c r="F426" s="58" t="str">
        <f t="shared" si="36"/>
        <v>Émissions de procédé</v>
      </c>
      <c r="G426" s="36">
        <v>1</v>
      </c>
      <c r="H426" s="570" t="str">
        <f>Translations!$B$403</f>
        <v>Valeur par défaut de type I et bonnes pratiques</v>
      </c>
      <c r="I426" s="570" t="str">
        <f>Translations!$B$694</f>
        <v>Analyses de laboratoire</v>
      </c>
      <c r="J426" s="567"/>
      <c r="K426" s="567"/>
      <c r="L426" s="567"/>
      <c r="M426" s="567"/>
      <c r="N426" s="567"/>
      <c r="O426" s="53"/>
      <c r="P426" s="36">
        <f t="shared" si="33"/>
        <v>2</v>
      </c>
      <c r="Q426" s="54" t="str">
        <f t="shared" si="23"/>
        <v>Laine de verre et minérale: Procédé (méthode A) : sans carbonate</v>
      </c>
      <c r="R426" s="10"/>
      <c r="S426" s="10" t="str">
        <f t="shared" si="34"/>
        <v>EF_Laine de verre et minérale: Procédé (méthode A) : sans carbonate</v>
      </c>
      <c r="T426" s="11"/>
      <c r="U426" s="11"/>
      <c r="V426" s="11"/>
      <c r="W426" s="11"/>
      <c r="X426" s="11"/>
      <c r="Y426" s="11"/>
      <c r="Z426" s="11" t="b">
        <f t="shared" si="25"/>
        <v>0</v>
      </c>
      <c r="AA426" s="11"/>
      <c r="AB426" s="11"/>
      <c r="AC426" s="11"/>
      <c r="AD426" s="11"/>
      <c r="AE426" s="11"/>
      <c r="AF426" s="11"/>
      <c r="AG426" s="11"/>
      <c r="AH426" s="11"/>
      <c r="AI426" s="11"/>
      <c r="AJ426" s="11"/>
      <c r="AK426" s="11"/>
      <c r="AL426" s="391">
        <v>1</v>
      </c>
      <c r="AM426" s="391">
        <v>2</v>
      </c>
      <c r="AN426" s="391" t="s">
        <v>1040</v>
      </c>
      <c r="AO426" s="391" t="s">
        <v>1040</v>
      </c>
      <c r="AP426" s="391" t="s">
        <v>1040</v>
      </c>
      <c r="AQ426" s="11"/>
      <c r="AR426" s="11"/>
      <c r="AS426" s="11"/>
      <c r="AT426" s="11"/>
      <c r="AU426" s="11"/>
      <c r="AV426" s="11"/>
      <c r="AW426" s="11"/>
      <c r="AX426" s="11"/>
      <c r="AY426" s="11"/>
      <c r="AZ426" s="11"/>
      <c r="BA426" s="11"/>
      <c r="BB426" s="11"/>
      <c r="BC426" s="11"/>
      <c r="BD426" s="11"/>
      <c r="BE426" s="11"/>
      <c r="BF426" s="11"/>
      <c r="BG426" s="11"/>
      <c r="BH426" s="11"/>
      <c r="BI426" s="11"/>
      <c r="BJ426" s="11"/>
      <c r="BK426" s="11"/>
      <c r="BL426" s="11"/>
      <c r="BM426" s="11"/>
      <c r="BN426" s="11"/>
      <c r="BO426" s="11"/>
      <c r="BP426" s="11"/>
      <c r="BQ426" s="11"/>
      <c r="BR426" s="11"/>
      <c r="BS426" s="11"/>
      <c r="BT426" s="11"/>
      <c r="BU426" s="11"/>
      <c r="BV426" s="11"/>
      <c r="BW426" s="11"/>
      <c r="BX426" s="11"/>
      <c r="BY426" s="11"/>
      <c r="BZ426" s="11"/>
      <c r="CA426" s="11"/>
      <c r="CB426" s="11"/>
      <c r="CC426" s="11"/>
      <c r="CD426" s="11"/>
      <c r="CE426" s="11"/>
      <c r="CF426" s="11"/>
      <c r="CG426" s="11"/>
      <c r="CH426" s="11"/>
      <c r="CI426" s="11"/>
      <c r="CJ426" s="11"/>
      <c r="CK426" s="11"/>
    </row>
    <row r="427" spans="1:89" s="560" customFormat="1" ht="12.75" customHeight="1" x14ac:dyDescent="0.25">
      <c r="A427" s="11">
        <v>42</v>
      </c>
      <c r="B427" s="566" t="str">
        <f t="shared" si="37"/>
        <v>Fabrication de céramiques</v>
      </c>
      <c r="C427" s="10" t="str">
        <f t="shared" si="37"/>
        <v>Céramique</v>
      </c>
      <c r="D427" s="10" t="str">
        <f t="shared" si="37"/>
        <v>Procédé (méthode A) : carbonate uniquement</v>
      </c>
      <c r="E427" s="563"/>
      <c r="F427" s="58" t="str">
        <f t="shared" si="36"/>
        <v>Émissions de procédé</v>
      </c>
      <c r="G427" s="36">
        <v>1</v>
      </c>
      <c r="H427" s="569" t="str">
        <f>Translations!$B$698</f>
        <v>0,08794 tonne de CO2 par tonne d'argile sèche</v>
      </c>
      <c r="I427" s="569" t="str">
        <f>Translations!$B$399</f>
        <v>Meilleures pratiques</v>
      </c>
      <c r="J427" s="57"/>
      <c r="K427" s="57"/>
      <c r="L427" s="569" t="str">
        <f>Translations!$B$694</f>
        <v>Analyses de laboratoire</v>
      </c>
      <c r="M427" s="569"/>
      <c r="N427" s="569"/>
      <c r="O427" s="53"/>
      <c r="P427" s="36">
        <f t="shared" si="33"/>
        <v>3</v>
      </c>
      <c r="Q427" s="54" t="str">
        <f t="shared" si="23"/>
        <v>Céramique: Procédé (méthode A) : carbonate uniquement</v>
      </c>
      <c r="R427" s="10"/>
      <c r="S427" s="10" t="str">
        <f t="shared" si="34"/>
        <v>EF_Céramique: Procédé (méthode A) : carbonate uniquement</v>
      </c>
      <c r="T427" s="11"/>
      <c r="U427" s="11"/>
      <c r="V427" s="11"/>
      <c r="W427" s="11"/>
      <c r="X427" s="11"/>
      <c r="Y427" s="11"/>
      <c r="Z427" s="11" t="b">
        <f t="shared" si="25"/>
        <v>0</v>
      </c>
      <c r="AA427" s="11"/>
      <c r="AB427" s="11"/>
      <c r="AC427" s="11"/>
      <c r="AD427" s="11"/>
      <c r="AE427" s="11"/>
      <c r="AF427" s="11"/>
      <c r="AG427" s="11"/>
      <c r="AH427" s="11"/>
      <c r="AI427" s="11"/>
      <c r="AJ427" s="11"/>
      <c r="AK427" s="11"/>
      <c r="AL427" s="391">
        <v>1</v>
      </c>
      <c r="AM427" s="391">
        <v>2</v>
      </c>
      <c r="AN427" s="391" t="s">
        <v>1040</v>
      </c>
      <c r="AO427" s="391" t="s">
        <v>1040</v>
      </c>
      <c r="AP427" s="391">
        <v>2</v>
      </c>
      <c r="AQ427" s="11"/>
      <c r="AR427" s="11"/>
      <c r="AS427" s="11"/>
      <c r="AT427" s="11"/>
      <c r="AU427" s="11"/>
      <c r="AV427" s="11"/>
      <c r="AW427" s="11"/>
      <c r="AX427" s="11"/>
      <c r="AY427" s="11"/>
      <c r="AZ427" s="11"/>
      <c r="BA427" s="11"/>
      <c r="BB427" s="11"/>
      <c r="BC427" s="11"/>
      <c r="BD427" s="11"/>
      <c r="BE427" s="11"/>
      <c r="BF427" s="11"/>
      <c r="BG427" s="11"/>
      <c r="BH427" s="11"/>
      <c r="BI427" s="11"/>
      <c r="BJ427" s="11"/>
      <c r="BK427" s="11"/>
      <c r="BL427" s="11"/>
      <c r="BM427" s="11"/>
      <c r="BN427" s="11"/>
      <c r="BO427" s="11"/>
      <c r="BP427" s="11"/>
      <c r="BQ427" s="11"/>
      <c r="BR427" s="11"/>
      <c r="BS427" s="11"/>
      <c r="BT427" s="11"/>
      <c r="BU427" s="11"/>
      <c r="BV427" s="11"/>
      <c r="BW427" s="11"/>
      <c r="BX427" s="11"/>
      <c r="BY427" s="11"/>
      <c r="BZ427" s="11"/>
      <c r="CA427" s="11"/>
      <c r="CB427" s="11"/>
      <c r="CC427" s="11"/>
      <c r="CD427" s="11"/>
      <c r="CE427" s="11"/>
      <c r="CF427" s="11"/>
      <c r="CG427" s="11"/>
      <c r="CH427" s="11"/>
      <c r="CI427" s="11"/>
      <c r="CJ427" s="11"/>
      <c r="CK427" s="11"/>
    </row>
    <row r="428" spans="1:89" s="560" customFormat="1" ht="12.75" customHeight="1" x14ac:dyDescent="0.25">
      <c r="A428" s="11">
        <v>43</v>
      </c>
      <c r="B428" s="566" t="str">
        <f t="shared" si="37"/>
        <v>Fabrication de céramiques</v>
      </c>
      <c r="C428" s="10" t="str">
        <f t="shared" si="37"/>
        <v>Céramique</v>
      </c>
      <c r="D428" s="10" t="str">
        <f t="shared" si="37"/>
        <v>Procédé (méthode A) : mixte (carbonate + non-carbonate)</v>
      </c>
      <c r="E428" s="563"/>
      <c r="F428" s="58" t="str">
        <f t="shared" si="36"/>
        <v>Émissions de procédé</v>
      </c>
      <c r="G428" s="36">
        <v>1</v>
      </c>
      <c r="H428" s="569" t="str">
        <f>Translations!$B$698</f>
        <v>0,08794 tonne de CO2 par tonne d'argile sèche</v>
      </c>
      <c r="I428" s="569" t="str">
        <f>Translations!$B$399</f>
        <v>Meilleures pratiques</v>
      </c>
      <c r="J428" s="57"/>
      <c r="K428" s="57"/>
      <c r="L428" s="569" t="str">
        <f>Translations!$B$694</f>
        <v>Analyses de laboratoire</v>
      </c>
      <c r="M428" s="569"/>
      <c r="N428" s="569"/>
      <c r="O428" s="55"/>
      <c r="P428" s="36">
        <f t="shared" si="33"/>
        <v>3</v>
      </c>
      <c r="Q428" s="54" t="str">
        <f t="shared" si="23"/>
        <v>Céramique: Procédé (méthode A) : mixte (carbonate + non-carbonate)</v>
      </c>
      <c r="R428" s="10"/>
      <c r="S428" s="10" t="str">
        <f t="shared" si="34"/>
        <v>EF_Céramique: Procédé (méthode A) : mixte (carbonate + non-carbonate)</v>
      </c>
      <c r="T428" s="11"/>
      <c r="U428" s="11"/>
      <c r="V428" s="11"/>
      <c r="W428" s="561"/>
      <c r="X428" s="29"/>
      <c r="Y428" s="11"/>
      <c r="Z428" s="11" t="b">
        <f t="shared" si="25"/>
        <v>0</v>
      </c>
      <c r="AA428" s="11"/>
      <c r="AB428" s="11"/>
      <c r="AC428" s="11"/>
      <c r="AD428" s="11"/>
      <c r="AE428" s="11"/>
      <c r="AF428" s="11"/>
      <c r="AG428" s="11"/>
      <c r="AH428" s="11"/>
      <c r="AI428" s="11"/>
      <c r="AJ428" s="11"/>
      <c r="AK428" s="11"/>
      <c r="AL428" s="391">
        <v>1</v>
      </c>
      <c r="AM428" s="391">
        <v>2</v>
      </c>
      <c r="AN428" s="391" t="s">
        <v>1040</v>
      </c>
      <c r="AO428" s="391" t="s">
        <v>1040</v>
      </c>
      <c r="AP428" s="391">
        <v>2</v>
      </c>
      <c r="AQ428" s="11"/>
      <c r="AR428" s="11"/>
      <c r="AS428" s="11"/>
      <c r="AT428" s="11"/>
      <c r="AU428" s="11"/>
      <c r="AV428" s="11"/>
      <c r="AW428" s="11"/>
      <c r="AX428" s="11"/>
      <c r="AY428" s="11"/>
      <c r="AZ428" s="11"/>
      <c r="BA428" s="11"/>
      <c r="BB428" s="11"/>
      <c r="BC428" s="11"/>
      <c r="BD428" s="11"/>
      <c r="BE428" s="11"/>
      <c r="BF428" s="11"/>
      <c r="BG428" s="11"/>
      <c r="BH428" s="11"/>
      <c r="BI428" s="11"/>
      <c r="BJ428" s="11"/>
      <c r="BK428" s="11"/>
      <c r="BL428" s="11"/>
      <c r="BM428" s="11"/>
      <c r="BN428" s="11"/>
      <c r="BO428" s="11"/>
      <c r="BP428" s="11"/>
      <c r="BQ428" s="11"/>
      <c r="BR428" s="11"/>
      <c r="BS428" s="11"/>
      <c r="BT428" s="11"/>
      <c r="BU428" s="11"/>
      <c r="BV428" s="11"/>
      <c r="BW428" s="11"/>
      <c r="BX428" s="11"/>
      <c r="BY428" s="11"/>
      <c r="BZ428" s="11"/>
      <c r="CA428" s="11"/>
      <c r="CB428" s="11"/>
      <c r="CC428" s="11"/>
      <c r="CD428" s="11"/>
      <c r="CE428" s="11"/>
      <c r="CF428" s="11"/>
      <c r="CG428" s="11"/>
      <c r="CH428" s="11"/>
      <c r="CI428" s="11"/>
      <c r="CJ428" s="11"/>
      <c r="CK428" s="11"/>
    </row>
    <row r="429" spans="1:89" s="560" customFormat="1" ht="12.75" customHeight="1" x14ac:dyDescent="0.25">
      <c r="A429" s="11">
        <v>44</v>
      </c>
      <c r="B429" s="566" t="str">
        <f t="shared" si="37"/>
        <v>Fabrication de céramiques</v>
      </c>
      <c r="C429" s="10" t="str">
        <f t="shared" si="37"/>
        <v>Céramique</v>
      </c>
      <c r="D429" s="10" t="str">
        <f t="shared" si="37"/>
        <v>Procédé (méthode A) : sans carbonate</v>
      </c>
      <c r="E429" s="563"/>
      <c r="F429" s="58" t="str">
        <f t="shared" si="36"/>
        <v>Émissions de procédé</v>
      </c>
      <c r="G429" s="36">
        <v>1</v>
      </c>
      <c r="H429" s="569" t="str">
        <f>Translations!$B$403</f>
        <v>Valeur par défaut de type I et bonnes pratiques</v>
      </c>
      <c r="I429" s="569" t="str">
        <f>Translations!$B$399</f>
        <v>Meilleures pratiques</v>
      </c>
      <c r="J429" s="57"/>
      <c r="K429" s="57"/>
      <c r="L429" s="569" t="str">
        <f>Translations!$B$694</f>
        <v>Analyses de laboratoire</v>
      </c>
      <c r="M429" s="569"/>
      <c r="N429" s="569"/>
      <c r="O429" s="55"/>
      <c r="P429" s="36">
        <f t="shared" si="33"/>
        <v>3</v>
      </c>
      <c r="Q429" s="54" t="str">
        <f t="shared" si="23"/>
        <v>Céramique: Procédé (méthode A) : sans carbonate</v>
      </c>
      <c r="R429" s="10"/>
      <c r="S429" s="10" t="str">
        <f t="shared" si="34"/>
        <v>EF_Céramique: Procédé (méthode A) : sans carbonate</v>
      </c>
      <c r="T429" s="11"/>
      <c r="U429" s="11"/>
      <c r="V429" s="11"/>
      <c r="W429" s="561"/>
      <c r="X429" s="29"/>
      <c r="Y429" s="11"/>
      <c r="Z429" s="11" t="b">
        <f t="shared" si="25"/>
        <v>0</v>
      </c>
      <c r="AA429" s="11"/>
      <c r="AB429" s="11"/>
      <c r="AC429" s="11"/>
      <c r="AD429" s="11"/>
      <c r="AE429" s="11"/>
      <c r="AF429" s="11"/>
      <c r="AG429" s="11"/>
      <c r="AH429" s="11"/>
      <c r="AI429" s="11"/>
      <c r="AJ429" s="11"/>
      <c r="AK429" s="11"/>
      <c r="AL429" s="391">
        <v>1</v>
      </c>
      <c r="AM429" s="391">
        <v>2</v>
      </c>
      <c r="AN429" s="391" t="s">
        <v>1040</v>
      </c>
      <c r="AO429" s="391" t="s">
        <v>1040</v>
      </c>
      <c r="AP429" s="391">
        <v>2</v>
      </c>
      <c r="AQ429" s="11"/>
      <c r="AR429" s="11"/>
      <c r="AS429" s="11"/>
      <c r="AT429" s="11"/>
      <c r="AU429" s="11"/>
      <c r="AV429" s="11"/>
      <c r="AW429" s="11"/>
      <c r="AX429" s="11"/>
      <c r="AY429" s="11"/>
      <c r="AZ429" s="11"/>
      <c r="BA429" s="11"/>
      <c r="BB429" s="11"/>
      <c r="BC429" s="11"/>
      <c r="BD429" s="11"/>
      <c r="BE429" s="11"/>
      <c r="BF429" s="11"/>
      <c r="BG429" s="11"/>
      <c r="BH429" s="11"/>
      <c r="BI429" s="11"/>
      <c r="BJ429" s="11"/>
      <c r="BK429" s="11"/>
      <c r="BL429" s="11"/>
      <c r="BM429" s="11"/>
      <c r="BN429" s="11"/>
      <c r="BO429" s="11"/>
      <c r="BP429" s="11"/>
      <c r="BQ429" s="11"/>
      <c r="BR429" s="11"/>
      <c r="BS429" s="11"/>
      <c r="BT429" s="11"/>
      <c r="BU429" s="11"/>
      <c r="BV429" s="11"/>
      <c r="BW429" s="11"/>
      <c r="BX429" s="11"/>
      <c r="BY429" s="11"/>
      <c r="BZ429" s="11"/>
      <c r="CA429" s="11"/>
      <c r="CB429" s="11"/>
      <c r="CC429" s="11"/>
      <c r="CD429" s="11"/>
      <c r="CE429" s="11"/>
      <c r="CF429" s="11"/>
      <c r="CG429" s="11"/>
      <c r="CH429" s="11"/>
      <c r="CI429" s="11"/>
      <c r="CJ429" s="11"/>
      <c r="CK429" s="11"/>
    </row>
    <row r="430" spans="1:89" s="560" customFormat="1" ht="12.75" customHeight="1" x14ac:dyDescent="0.25">
      <c r="A430" s="11">
        <v>45</v>
      </c>
      <c r="B430" s="566" t="str">
        <f t="shared" si="37"/>
        <v>Fabrication de céramiques</v>
      </c>
      <c r="C430" s="10" t="str">
        <f t="shared" si="37"/>
        <v>Céramique</v>
      </c>
      <c r="D430" s="10" t="str">
        <f t="shared" si="37"/>
        <v>Procédé (méthode B) : production d'oxyde</v>
      </c>
      <c r="E430" s="10"/>
      <c r="F430" s="58" t="str">
        <f t="shared" si="36"/>
        <v>Émissions de procédé</v>
      </c>
      <c r="G430" s="36">
        <v>1</v>
      </c>
      <c r="H430" s="569" t="str">
        <f>Translations!$B$699</f>
        <v>0,09642 tonne de CO2 par tonne de produit</v>
      </c>
      <c r="I430" s="569" t="str">
        <f>Translations!$B$399</f>
        <v>Meilleures pratiques</v>
      </c>
      <c r="J430" s="57"/>
      <c r="K430" s="57"/>
      <c r="L430" s="569" t="str">
        <f>Translations!$B$694</f>
        <v>Analyses de laboratoire</v>
      </c>
      <c r="M430" s="569"/>
      <c r="N430" s="569"/>
      <c r="O430" s="53"/>
      <c r="P430" s="36">
        <f t="shared" si="33"/>
        <v>3</v>
      </c>
      <c r="Q430" s="54" t="str">
        <f t="shared" si="23"/>
        <v>Céramique: Procédé (méthode B) : production d'oxyde</v>
      </c>
      <c r="R430" s="10"/>
      <c r="S430" s="10" t="str">
        <f t="shared" si="34"/>
        <v>EF_Céramique: Procédé (méthode B) : production d'oxyde</v>
      </c>
      <c r="T430" s="11"/>
      <c r="U430" s="11"/>
      <c r="V430" s="11"/>
      <c r="W430" s="11"/>
      <c r="X430" s="11"/>
      <c r="Y430" s="11"/>
      <c r="Z430" s="11" t="b">
        <f t="shared" si="25"/>
        <v>0</v>
      </c>
      <c r="AA430" s="11"/>
      <c r="AB430" s="11"/>
      <c r="AC430" s="11"/>
      <c r="AD430" s="11"/>
      <c r="AE430" s="11"/>
      <c r="AF430" s="11"/>
      <c r="AG430" s="11"/>
      <c r="AH430" s="11"/>
      <c r="AI430" s="11"/>
      <c r="AJ430" s="11"/>
      <c r="AK430" s="11"/>
      <c r="AL430" s="391">
        <v>1</v>
      </c>
      <c r="AM430" s="391">
        <v>2</v>
      </c>
      <c r="AN430" s="391" t="s">
        <v>1040</v>
      </c>
      <c r="AO430" s="391" t="s">
        <v>1040</v>
      </c>
      <c r="AP430" s="391">
        <v>2</v>
      </c>
      <c r="AQ430" s="11"/>
      <c r="AR430" s="11"/>
      <c r="AS430" s="11"/>
      <c r="AT430" s="11"/>
      <c r="AU430" s="11"/>
      <c r="AV430" s="11"/>
      <c r="AW430" s="11"/>
      <c r="AX430" s="11"/>
      <c r="AY430" s="11"/>
      <c r="AZ430" s="11"/>
      <c r="BA430" s="11"/>
      <c r="BB430" s="11"/>
      <c r="BC430" s="11"/>
      <c r="BD430" s="11"/>
      <c r="BE430" s="11"/>
      <c r="BF430" s="11"/>
      <c r="BG430" s="11"/>
      <c r="BH430" s="11"/>
      <c r="BI430" s="11"/>
      <c r="BJ430" s="11"/>
      <c r="BK430" s="11"/>
      <c r="BL430" s="11"/>
      <c r="BM430" s="11"/>
      <c r="BN430" s="11"/>
      <c r="BO430" s="11"/>
      <c r="BP430" s="11"/>
      <c r="BQ430" s="11"/>
      <c r="BR430" s="11"/>
      <c r="BS430" s="11"/>
      <c r="BT430" s="11"/>
      <c r="BU430" s="11"/>
      <c r="BV430" s="11"/>
      <c r="BW430" s="11"/>
      <c r="BX430" s="11"/>
      <c r="BY430" s="11"/>
      <c r="BZ430" s="11"/>
      <c r="CA430" s="11"/>
      <c r="CB430" s="11"/>
      <c r="CC430" s="11"/>
      <c r="CD430" s="11"/>
      <c r="CE430" s="11"/>
      <c r="CF430" s="11"/>
      <c r="CG430" s="11"/>
      <c r="CH430" s="11"/>
      <c r="CI430" s="11"/>
      <c r="CJ430" s="11"/>
      <c r="CK430" s="11"/>
    </row>
    <row r="431" spans="1:89" s="560" customFormat="1" ht="12.75" customHeight="1" x14ac:dyDescent="0.25">
      <c r="A431" s="11">
        <v>46</v>
      </c>
      <c r="B431" s="566" t="str">
        <f t="shared" si="37"/>
        <v>Fabrication de céramiques</v>
      </c>
      <c r="C431" s="10" t="str">
        <f t="shared" si="37"/>
        <v>Céramique</v>
      </c>
      <c r="D431" s="10" t="str">
        <f t="shared" si="37"/>
        <v>Épuration</v>
      </c>
      <c r="E431" s="10"/>
      <c r="F431" s="58" t="str">
        <f t="shared" si="36"/>
        <v>Émissions de procédé</v>
      </c>
      <c r="G431" s="36">
        <v>1</v>
      </c>
      <c r="H431" s="569" t="str">
        <f>Translations!$B$691</f>
        <v>valeurs par défaut de type I</v>
      </c>
      <c r="I431" s="53"/>
      <c r="J431" s="10"/>
      <c r="K431" s="10"/>
      <c r="L431" s="53"/>
      <c r="M431" s="53"/>
      <c r="N431" s="53"/>
      <c r="O431" s="53"/>
      <c r="P431" s="36">
        <f t="shared" si="33"/>
        <v>1</v>
      </c>
      <c r="Q431" s="54" t="str">
        <f t="shared" si="23"/>
        <v>Céramique: Épuration</v>
      </c>
      <c r="R431" s="10"/>
      <c r="S431" s="10" t="str">
        <f t="shared" si="34"/>
        <v>EF_Céramique: Épuration</v>
      </c>
      <c r="T431" s="11"/>
      <c r="U431" s="11"/>
      <c r="V431" s="11"/>
      <c r="W431" s="11"/>
      <c r="X431" s="11"/>
      <c r="Y431" s="11"/>
      <c r="Z431" s="11" t="b">
        <f t="shared" si="25"/>
        <v>0</v>
      </c>
      <c r="AA431" s="11"/>
      <c r="AB431" s="11"/>
      <c r="AC431" s="11"/>
      <c r="AD431" s="11"/>
      <c r="AE431" s="11"/>
      <c r="AF431" s="11"/>
      <c r="AG431" s="11"/>
      <c r="AH431" s="11"/>
      <c r="AI431" s="11"/>
      <c r="AJ431" s="11"/>
      <c r="AK431" s="11"/>
      <c r="AL431" s="391">
        <v>1</v>
      </c>
      <c r="AM431" s="391" t="s">
        <v>1040</v>
      </c>
      <c r="AN431" s="391" t="s">
        <v>1040</v>
      </c>
      <c r="AO431" s="391" t="s">
        <v>1040</v>
      </c>
      <c r="AP431" s="391" t="s">
        <v>1040</v>
      </c>
      <c r="AQ431" s="11"/>
      <c r="AR431" s="11"/>
      <c r="AS431" s="11"/>
      <c r="AT431" s="11"/>
      <c r="AU431" s="11"/>
      <c r="AV431" s="11"/>
      <c r="AW431" s="11"/>
      <c r="AX431" s="11"/>
      <c r="AY431" s="11"/>
      <c r="AZ431" s="11"/>
      <c r="BA431" s="11"/>
      <c r="BB431" s="11"/>
      <c r="BC431" s="11"/>
      <c r="BD431" s="11"/>
      <c r="BE431" s="11"/>
      <c r="BF431" s="11"/>
      <c r="BG431" s="11"/>
      <c r="BH431" s="11"/>
      <c r="BI431" s="11"/>
      <c r="BJ431" s="11"/>
      <c r="BK431" s="11"/>
      <c r="BL431" s="11"/>
      <c r="BM431" s="11"/>
      <c r="BN431" s="11"/>
      <c r="BO431" s="11"/>
      <c r="BP431" s="11"/>
      <c r="BQ431" s="11"/>
      <c r="BR431" s="11"/>
      <c r="BS431" s="11"/>
      <c r="BT431" s="11"/>
      <c r="BU431" s="11"/>
      <c r="BV431" s="11"/>
      <c r="BW431" s="11"/>
      <c r="BX431" s="11"/>
      <c r="BY431" s="11"/>
      <c r="BZ431" s="11"/>
      <c r="CA431" s="11"/>
      <c r="CB431" s="11"/>
      <c r="CC431" s="11"/>
      <c r="CD431" s="11"/>
      <c r="CE431" s="11"/>
      <c r="CF431" s="11"/>
      <c r="CG431" s="11"/>
      <c r="CH431" s="11"/>
      <c r="CI431" s="11"/>
      <c r="CJ431" s="11"/>
      <c r="CK431" s="11"/>
    </row>
    <row r="432" spans="1:89" s="560" customFormat="1" ht="12.75" customHeight="1" x14ac:dyDescent="0.25">
      <c r="A432" s="11">
        <v>47</v>
      </c>
      <c r="B432" s="566" t="str">
        <f t="shared" si="37"/>
        <v>Production de pâte à papier</v>
      </c>
      <c r="C432" s="10" t="str">
        <f t="shared" si="37"/>
        <v>Papier et pâte à papier</v>
      </c>
      <c r="D432" s="10" t="str">
        <f t="shared" si="37"/>
        <v>Produits chimiques d'appoint</v>
      </c>
      <c r="E432" s="10"/>
      <c r="F432" s="58" t="str">
        <f t="shared" si="36"/>
        <v>Émissions de procédé</v>
      </c>
      <c r="G432" s="36">
        <v>1</v>
      </c>
      <c r="H432" s="569" t="str">
        <f>Translations!$B$403</f>
        <v>Valeur par défaut de type I et bonnes pratiques</v>
      </c>
      <c r="I432" s="569" t="str">
        <f>Translations!$B$694</f>
        <v>Analyses de laboratoire</v>
      </c>
      <c r="J432" s="10"/>
      <c r="K432" s="10"/>
      <c r="L432" s="53"/>
      <c r="M432" s="53"/>
      <c r="N432" s="53"/>
      <c r="O432" s="53"/>
      <c r="P432" s="36">
        <f t="shared" si="33"/>
        <v>2</v>
      </c>
      <c r="Q432" s="54" t="str">
        <f t="shared" si="23"/>
        <v>Papier et pâte à papier: Produits chimiques d'appoint</v>
      </c>
      <c r="R432" s="10"/>
      <c r="S432" s="10" t="str">
        <f t="shared" si="34"/>
        <v>EF_Papier et pâte à papier: Produits chimiques d'appoint</v>
      </c>
      <c r="T432" s="11"/>
      <c r="U432" s="11"/>
      <c r="V432" s="11"/>
      <c r="W432" s="11"/>
      <c r="X432" s="11"/>
      <c r="Y432" s="11"/>
      <c r="Z432" s="11" t="b">
        <f t="shared" si="25"/>
        <v>0</v>
      </c>
      <c r="AA432" s="11"/>
      <c r="AB432" s="11"/>
      <c r="AC432" s="11"/>
      <c r="AD432" s="11"/>
      <c r="AE432" s="11"/>
      <c r="AF432" s="11"/>
      <c r="AG432" s="11"/>
      <c r="AH432" s="11"/>
      <c r="AI432" s="11"/>
      <c r="AJ432" s="11"/>
      <c r="AK432" s="11"/>
      <c r="AL432" s="391">
        <v>1</v>
      </c>
      <c r="AM432" s="391">
        <v>2</v>
      </c>
      <c r="AN432" s="391" t="s">
        <v>1040</v>
      </c>
      <c r="AO432" s="391" t="s">
        <v>1040</v>
      </c>
      <c r="AP432" s="391" t="s">
        <v>1040</v>
      </c>
      <c r="AQ432" s="11"/>
      <c r="AR432" s="11"/>
      <c r="AS432" s="11"/>
      <c r="AT432" s="11"/>
      <c r="AU432" s="11"/>
      <c r="AV432" s="11"/>
      <c r="AW432" s="11"/>
      <c r="AX432" s="11"/>
      <c r="AY432" s="11"/>
      <c r="AZ432" s="11"/>
      <c r="BA432" s="11"/>
      <c r="BB432" s="11"/>
      <c r="BC432" s="11"/>
      <c r="BD432" s="11"/>
      <c r="BE432" s="11"/>
      <c r="BF432" s="11"/>
      <c r="BG432" s="11"/>
      <c r="BH432" s="11"/>
      <c r="BI432" s="11"/>
      <c r="BJ432" s="11"/>
      <c r="BK432" s="11"/>
      <c r="BL432" s="11"/>
      <c r="BM432" s="11"/>
      <c r="BN432" s="11"/>
      <c r="BO432" s="11"/>
      <c r="BP432" s="11"/>
      <c r="BQ432" s="11"/>
      <c r="BR432" s="11"/>
      <c r="BS432" s="11"/>
      <c r="BT432" s="11"/>
      <c r="BU432" s="11"/>
      <c r="BV432" s="11"/>
      <c r="BW432" s="11"/>
      <c r="BX432" s="11"/>
      <c r="BY432" s="11"/>
      <c r="BZ432" s="11"/>
      <c r="CA432" s="11"/>
      <c r="CB432" s="11"/>
      <c r="CC432" s="11"/>
      <c r="CD432" s="11"/>
      <c r="CE432" s="11"/>
      <c r="CF432" s="11"/>
      <c r="CG432" s="11"/>
      <c r="CH432" s="11"/>
      <c r="CI432" s="11"/>
      <c r="CJ432" s="11"/>
      <c r="CK432" s="11"/>
    </row>
    <row r="433" spans="1:89" s="560" customFormat="1" ht="12.75" customHeight="1" x14ac:dyDescent="0.25">
      <c r="A433" s="11">
        <v>48</v>
      </c>
      <c r="B433" s="566" t="str">
        <f t="shared" si="37"/>
        <v>Production de noir de carbone</v>
      </c>
      <c r="C433" s="10" t="str">
        <f t="shared" si="37"/>
        <v>Noir de carbone</v>
      </c>
      <c r="D433" s="10" t="str">
        <f t="shared" si="37"/>
        <v>Méthode du bilan massique</v>
      </c>
      <c r="E433" s="10"/>
      <c r="F433" s="58" t="str">
        <f t="shared" si="36"/>
        <v>Bilan massique</v>
      </c>
      <c r="G433" s="36" t="str">
        <f>EUconst_NA</f>
        <v>n / A</v>
      </c>
      <c r="H433" s="56"/>
      <c r="I433" s="56"/>
      <c r="J433" s="58"/>
      <c r="K433" s="58"/>
      <c r="L433" s="56"/>
      <c r="M433" s="56"/>
      <c r="N433" s="56"/>
      <c r="O433" s="57"/>
      <c r="P433" s="36" t="str">
        <f t="shared" si="33"/>
        <v>n / A</v>
      </c>
      <c r="Q433" s="54" t="str">
        <f t="shared" si="23"/>
        <v>Noir de carbone: Méthode du bilan massique</v>
      </c>
      <c r="R433" s="10"/>
      <c r="S433" s="10" t="str">
        <f t="shared" si="34"/>
        <v>EF_Noir de carbone: Méthode du bilan massique</v>
      </c>
      <c r="T433" s="11"/>
      <c r="U433" s="11"/>
      <c r="V433" s="11"/>
      <c r="W433" s="11"/>
      <c r="X433" s="11"/>
      <c r="Y433" s="11"/>
      <c r="Z433" s="11" t="b">
        <f t="shared" si="25"/>
        <v>1</v>
      </c>
      <c r="AA433" s="11"/>
      <c r="AB433" s="11"/>
      <c r="AC433" s="11"/>
      <c r="AD433" s="11"/>
      <c r="AE433" s="11"/>
      <c r="AF433" s="11"/>
      <c r="AG433" s="11"/>
      <c r="AH433" s="11"/>
      <c r="AI433" s="11"/>
      <c r="AJ433" s="11"/>
      <c r="AK433" s="11"/>
      <c r="AL433" s="391" t="s">
        <v>1040</v>
      </c>
      <c r="AM433" s="391" t="s">
        <v>1040</v>
      </c>
      <c r="AN433" s="391" t="s">
        <v>1040</v>
      </c>
      <c r="AO433" s="391" t="s">
        <v>1040</v>
      </c>
      <c r="AP433" s="391" t="s">
        <v>1040</v>
      </c>
      <c r="AQ433" s="11"/>
      <c r="AR433" s="11"/>
      <c r="AS433" s="11"/>
      <c r="AT433" s="11"/>
      <c r="AU433" s="11"/>
      <c r="AV433" s="11"/>
      <c r="AW433" s="11"/>
      <c r="AX433" s="11"/>
      <c r="AY433" s="11"/>
      <c r="AZ433" s="11"/>
      <c r="BA433" s="11"/>
      <c r="BB433" s="11"/>
      <c r="BC433" s="11"/>
      <c r="BD433" s="11"/>
      <c r="BE433" s="11"/>
      <c r="BF433" s="11"/>
      <c r="BG433" s="11"/>
      <c r="BH433" s="11"/>
      <c r="BI433" s="11"/>
      <c r="BJ433" s="11"/>
      <c r="BK433" s="11"/>
      <c r="BL433" s="11"/>
      <c r="BM433" s="11"/>
      <c r="BN433" s="11"/>
      <c r="BO433" s="11"/>
      <c r="BP433" s="11"/>
      <c r="BQ433" s="11"/>
      <c r="BR433" s="11"/>
      <c r="BS433" s="11"/>
      <c r="BT433" s="11"/>
      <c r="BU433" s="11"/>
      <c r="BV433" s="11"/>
      <c r="BW433" s="11"/>
      <c r="BX433" s="11"/>
      <c r="BY433" s="11"/>
      <c r="BZ433" s="11"/>
      <c r="CA433" s="11"/>
      <c r="CB433" s="11"/>
      <c r="CC433" s="11"/>
      <c r="CD433" s="11"/>
      <c r="CE433" s="11"/>
      <c r="CF433" s="11"/>
      <c r="CG433" s="11"/>
      <c r="CH433" s="11"/>
      <c r="CI433" s="11"/>
      <c r="CJ433" s="11"/>
      <c r="CK433" s="11"/>
    </row>
    <row r="434" spans="1:89" s="560" customFormat="1" ht="12.75" customHeight="1" x14ac:dyDescent="0.25">
      <c r="A434" s="11">
        <v>49</v>
      </c>
      <c r="B434" s="566" t="str">
        <f t="shared" si="37"/>
        <v>Production d'ammoniac</v>
      </c>
      <c r="C434" s="10" t="str">
        <f t="shared" si="37"/>
        <v>Ammoniac</v>
      </c>
      <c r="D434" s="10" t="str">
        <f t="shared" si="37"/>
        <v>Combustible employé pour alimenter le procédé</v>
      </c>
      <c r="E434" s="10"/>
      <c r="F434" s="58" t="str">
        <f t="shared" si="36"/>
        <v>Combustion</v>
      </c>
      <c r="G434" s="59" t="s">
        <v>122</v>
      </c>
      <c r="H434" s="569" t="str">
        <f>Translations!$B$691</f>
        <v>valeurs par défaut de type I</v>
      </c>
      <c r="I434" s="569"/>
      <c r="J434" s="57" t="str">
        <f>Translations!$B$692</f>
        <v>valeurs par défaut de type II</v>
      </c>
      <c r="K434" s="57" t="str">
        <f>Translations!$B$693</f>
        <v>Mandataires désignés (le cas échéant)</v>
      </c>
      <c r="L434" s="569" t="str">
        <f>Translations!$B$694</f>
        <v>Analyses de laboratoire</v>
      </c>
      <c r="M434" s="569"/>
      <c r="N434" s="569"/>
      <c r="O434" s="53"/>
      <c r="P434" s="36">
        <f t="shared" si="33"/>
        <v>3</v>
      </c>
      <c r="Q434" s="54" t="str">
        <f t="shared" si="23"/>
        <v>Ammoniac: Combustible employé pour alimenter le procédé</v>
      </c>
      <c r="R434" s="10"/>
      <c r="S434" s="10" t="str">
        <f t="shared" si="34"/>
        <v>EF_Ammoniac: Combustible employé pour alimenter le procédé</v>
      </c>
      <c r="T434" s="11"/>
      <c r="U434" s="11"/>
      <c r="V434" s="11"/>
      <c r="W434" s="11"/>
      <c r="X434" s="11"/>
      <c r="Y434" s="11"/>
      <c r="Z434" s="11" t="b">
        <f t="shared" si="25"/>
        <v>0</v>
      </c>
      <c r="AA434" s="11"/>
      <c r="AB434" s="11"/>
      <c r="AC434" s="11"/>
      <c r="AD434" s="11"/>
      <c r="AE434" s="11"/>
      <c r="AF434" s="11"/>
      <c r="AG434" s="11"/>
      <c r="AH434" s="11"/>
      <c r="AI434" s="11"/>
      <c r="AJ434" s="11"/>
      <c r="AK434" s="11"/>
      <c r="AL434" s="391">
        <v>1</v>
      </c>
      <c r="AM434" s="391" t="s">
        <v>1040</v>
      </c>
      <c r="AN434" s="391">
        <v>1</v>
      </c>
      <c r="AO434" s="391">
        <v>2</v>
      </c>
      <c r="AP434" s="391">
        <v>2</v>
      </c>
      <c r="AQ434" s="11"/>
      <c r="AR434" s="11"/>
      <c r="AS434" s="11"/>
      <c r="AT434" s="11"/>
      <c r="AU434" s="11"/>
      <c r="AV434" s="11"/>
      <c r="AW434" s="11"/>
      <c r="AX434" s="11"/>
      <c r="AY434" s="11"/>
      <c r="AZ434" s="11"/>
      <c r="BA434" s="11"/>
      <c r="BB434" s="11"/>
      <c r="BC434" s="11"/>
      <c r="BD434" s="11"/>
      <c r="BE434" s="11"/>
      <c r="BF434" s="11"/>
      <c r="BG434" s="11"/>
      <c r="BH434" s="11"/>
      <c r="BI434" s="11"/>
      <c r="BJ434" s="11"/>
      <c r="BK434" s="11"/>
      <c r="BL434" s="11"/>
      <c r="BM434" s="11"/>
      <c r="BN434" s="11"/>
      <c r="BO434" s="11"/>
      <c r="BP434" s="11"/>
      <c r="BQ434" s="11"/>
      <c r="BR434" s="11"/>
      <c r="BS434" s="11"/>
      <c r="BT434" s="11"/>
      <c r="BU434" s="11"/>
      <c r="BV434" s="11"/>
      <c r="BW434" s="11"/>
      <c r="BX434" s="11"/>
      <c r="BY434" s="11"/>
      <c r="BZ434" s="11"/>
      <c r="CA434" s="11"/>
      <c r="CB434" s="11"/>
      <c r="CC434" s="11"/>
      <c r="CD434" s="11"/>
      <c r="CE434" s="11"/>
      <c r="CF434" s="11"/>
      <c r="CG434" s="11"/>
      <c r="CH434" s="11"/>
      <c r="CI434" s="11"/>
      <c r="CJ434" s="11"/>
      <c r="CK434" s="11"/>
    </row>
    <row r="435" spans="1:89" s="560" customFormat="1" ht="12.75" customHeight="1" x14ac:dyDescent="0.25">
      <c r="A435" s="11">
        <v>50</v>
      </c>
      <c r="B435" s="566" t="str">
        <f t="shared" si="37"/>
        <v>Production d'hydrogène et de gaz de synthèse</v>
      </c>
      <c r="C435" s="10" t="str">
        <f t="shared" si="37"/>
        <v>Hydrogène et gaz de synthèse</v>
      </c>
      <c r="D435" s="10" t="str">
        <f t="shared" si="37"/>
        <v>Combustible employé pour alimenter le procédé</v>
      </c>
      <c r="E435" s="10"/>
      <c r="F435" s="58" t="str">
        <f t="shared" si="36"/>
        <v>Combustion</v>
      </c>
      <c r="G435" s="59" t="s">
        <v>122</v>
      </c>
      <c r="H435" s="569" t="str">
        <f>Translations!$B$691</f>
        <v>valeurs par défaut de type I</v>
      </c>
      <c r="I435" s="569"/>
      <c r="J435" s="57" t="str">
        <f>Translations!$B$692</f>
        <v>valeurs par défaut de type II</v>
      </c>
      <c r="K435" s="57" t="str">
        <f>Translations!$B$693</f>
        <v>Mandataires désignés (le cas échéant)</v>
      </c>
      <c r="L435" s="569" t="str">
        <f>Translations!$B$694</f>
        <v>Analyses de laboratoire</v>
      </c>
      <c r="M435" s="569"/>
      <c r="N435" s="569"/>
      <c r="O435" s="53"/>
      <c r="P435" s="36">
        <f t="shared" si="33"/>
        <v>3</v>
      </c>
      <c r="Q435" s="54" t="str">
        <f t="shared" si="23"/>
        <v>Hydrogène et gaz de synthèse: Combustible employé pour alimenter le procédé</v>
      </c>
      <c r="R435" s="10"/>
      <c r="S435" s="10" t="str">
        <f t="shared" si="34"/>
        <v>EF_Hydrogène et gaz de synthèse: Combustible employé pour alimenter le procédé</v>
      </c>
      <c r="T435" s="11"/>
      <c r="U435" s="11"/>
      <c r="V435" s="11"/>
      <c r="W435" s="11"/>
      <c r="X435" s="11"/>
      <c r="Y435" s="11"/>
      <c r="Z435" s="11" t="b">
        <f t="shared" ref="Z435:Z441" si="38">IF(G435=EUconst_NA,TRUE,FALSE)</f>
        <v>0</v>
      </c>
      <c r="AA435" s="11"/>
      <c r="AB435" s="11"/>
      <c r="AC435" s="11"/>
      <c r="AD435" s="11"/>
      <c r="AE435" s="11"/>
      <c r="AF435" s="11"/>
      <c r="AG435" s="11"/>
      <c r="AH435" s="11"/>
      <c r="AI435" s="11"/>
      <c r="AJ435" s="11"/>
      <c r="AK435" s="11"/>
      <c r="AL435" s="391">
        <v>1</v>
      </c>
      <c r="AM435" s="391" t="s">
        <v>1040</v>
      </c>
      <c r="AN435" s="391">
        <v>1</v>
      </c>
      <c r="AO435" s="391">
        <v>2</v>
      </c>
      <c r="AP435" s="391">
        <v>2</v>
      </c>
      <c r="AQ435" s="11"/>
      <c r="AR435" s="11"/>
      <c r="AS435" s="11"/>
      <c r="AT435" s="11"/>
      <c r="AU435" s="11"/>
      <c r="AV435" s="11"/>
      <c r="AW435" s="11"/>
      <c r="AX435" s="11"/>
      <c r="AY435" s="11"/>
      <c r="AZ435" s="11"/>
      <c r="BA435" s="11"/>
      <c r="BB435" s="11"/>
      <c r="BC435" s="11"/>
      <c r="BD435" s="11"/>
      <c r="BE435" s="11"/>
      <c r="BF435" s="11"/>
      <c r="BG435" s="11"/>
      <c r="BH435" s="11"/>
      <c r="BI435" s="11"/>
      <c r="BJ435" s="11"/>
      <c r="BK435" s="11"/>
      <c r="BL435" s="11"/>
      <c r="BM435" s="11"/>
      <c r="BN435" s="11"/>
      <c r="BO435" s="11"/>
      <c r="BP435" s="11"/>
      <c r="BQ435" s="11"/>
      <c r="BR435" s="11"/>
      <c r="BS435" s="11"/>
      <c r="BT435" s="11"/>
      <c r="BU435" s="11"/>
      <c r="BV435" s="11"/>
      <c r="BW435" s="11"/>
      <c r="BX435" s="11"/>
      <c r="BY435" s="11"/>
      <c r="BZ435" s="11"/>
      <c r="CA435" s="11"/>
      <c r="CB435" s="11"/>
      <c r="CC435" s="11"/>
      <c r="CD435" s="11"/>
      <c r="CE435" s="11"/>
      <c r="CF435" s="11"/>
      <c r="CG435" s="11"/>
      <c r="CH435" s="11"/>
      <c r="CI435" s="11"/>
      <c r="CJ435" s="11"/>
      <c r="CK435" s="11"/>
    </row>
    <row r="436" spans="1:89" s="560" customFormat="1" ht="12.75" customHeight="1" x14ac:dyDescent="0.25">
      <c r="A436" s="11">
        <v>51</v>
      </c>
      <c r="B436" s="566" t="str">
        <f t="shared" si="37"/>
        <v>Production d'hydrogène et de gaz de synthèse</v>
      </c>
      <c r="C436" s="10" t="str">
        <f t="shared" si="37"/>
        <v>Hydrogène et gaz de synthèse</v>
      </c>
      <c r="D436" s="10" t="str">
        <f t="shared" si="37"/>
        <v>Méthode du bilan massique</v>
      </c>
      <c r="E436" s="10"/>
      <c r="F436" s="58" t="str">
        <f t="shared" si="36"/>
        <v>Bilan massique</v>
      </c>
      <c r="G436" s="36" t="str">
        <f>EUconst_NA</f>
        <v>n / A</v>
      </c>
      <c r="H436" s="56"/>
      <c r="I436" s="56"/>
      <c r="J436" s="58"/>
      <c r="K436" s="58"/>
      <c r="L436" s="56"/>
      <c r="M436" s="56"/>
      <c r="N436" s="56"/>
      <c r="O436" s="57"/>
      <c r="P436" s="36" t="str">
        <f t="shared" si="33"/>
        <v>n / A</v>
      </c>
      <c r="Q436" s="54" t="str">
        <f t="shared" si="23"/>
        <v>Hydrogène et gaz de synthèse: Méthode du bilan massique</v>
      </c>
      <c r="R436" s="10"/>
      <c r="S436" s="10" t="str">
        <f t="shared" si="34"/>
        <v>EF_Hydrogène et gaz de synthèse: Méthode du bilan massique</v>
      </c>
      <c r="T436" s="11"/>
      <c r="U436" s="11"/>
      <c r="V436" s="11"/>
      <c r="W436" s="11"/>
      <c r="X436" s="11"/>
      <c r="Y436" s="11"/>
      <c r="Z436" s="11" t="b">
        <f t="shared" si="38"/>
        <v>1</v>
      </c>
      <c r="AA436" s="11"/>
      <c r="AB436" s="11"/>
      <c r="AC436" s="11"/>
      <c r="AD436" s="11"/>
      <c r="AE436" s="11"/>
      <c r="AF436" s="11"/>
      <c r="AG436" s="11"/>
      <c r="AH436" s="11"/>
      <c r="AI436" s="11"/>
      <c r="AJ436" s="11"/>
      <c r="AK436" s="11"/>
      <c r="AL436" s="391" t="s">
        <v>1040</v>
      </c>
      <c r="AM436" s="391" t="s">
        <v>1040</v>
      </c>
      <c r="AN436" s="391" t="s">
        <v>1040</v>
      </c>
      <c r="AO436" s="391" t="s">
        <v>1040</v>
      </c>
      <c r="AP436" s="391" t="s">
        <v>1040</v>
      </c>
      <c r="AQ436" s="11"/>
      <c r="AR436" s="11"/>
      <c r="AS436" s="11"/>
      <c r="AT436" s="11"/>
      <c r="AU436" s="11"/>
      <c r="AV436" s="11"/>
      <c r="AW436" s="11"/>
      <c r="AX436" s="11"/>
      <c r="AY436" s="11"/>
      <c r="AZ436" s="11"/>
      <c r="BA436" s="11"/>
      <c r="BB436" s="11"/>
      <c r="BC436" s="11"/>
      <c r="BD436" s="11"/>
      <c r="BE436" s="11"/>
      <c r="BF436" s="11"/>
      <c r="BG436" s="11"/>
      <c r="BH436" s="11"/>
      <c r="BI436" s="11"/>
      <c r="BJ436" s="11"/>
      <c r="BK436" s="11"/>
      <c r="BL436" s="11"/>
      <c r="BM436" s="11"/>
      <c r="BN436" s="11"/>
      <c r="BO436" s="11"/>
      <c r="BP436" s="11"/>
      <c r="BQ436" s="11"/>
      <c r="BR436" s="11"/>
      <c r="BS436" s="11"/>
      <c r="BT436" s="11"/>
      <c r="BU436" s="11"/>
      <c r="BV436" s="11"/>
      <c r="BW436" s="11"/>
      <c r="BX436" s="11"/>
      <c r="BY436" s="11"/>
      <c r="BZ436" s="11"/>
      <c r="CA436" s="11"/>
      <c r="CB436" s="11"/>
      <c r="CC436" s="11"/>
      <c r="CD436" s="11"/>
      <c r="CE436" s="11"/>
      <c r="CF436" s="11"/>
      <c r="CG436" s="11"/>
      <c r="CH436" s="11"/>
      <c r="CI436" s="11"/>
      <c r="CJ436" s="11"/>
      <c r="CK436" s="11"/>
    </row>
    <row r="437" spans="1:89" s="560" customFormat="1" ht="12.75" customHeight="1" x14ac:dyDescent="0.25">
      <c r="A437" s="11">
        <v>52</v>
      </c>
      <c r="B437" s="566" t="str">
        <f t="shared" si="37"/>
        <v>Production de produits chimiques en vrac</v>
      </c>
      <c r="C437" s="10" t="str">
        <f t="shared" si="37"/>
        <v>Produits chimiques organiques en vrac</v>
      </c>
      <c r="D437" s="10" t="str">
        <f t="shared" si="37"/>
        <v>Méthode du bilan massique</v>
      </c>
      <c r="E437" s="10"/>
      <c r="F437" s="58" t="str">
        <f t="shared" si="36"/>
        <v>Bilan massique</v>
      </c>
      <c r="G437" s="36" t="str">
        <f>EUconst_NA</f>
        <v>n / A</v>
      </c>
      <c r="H437" s="56"/>
      <c r="I437" s="56"/>
      <c r="J437" s="58"/>
      <c r="K437" s="58"/>
      <c r="L437" s="56"/>
      <c r="M437" s="56"/>
      <c r="N437" s="56"/>
      <c r="O437" s="57"/>
      <c r="P437" s="36" t="str">
        <f t="shared" si="33"/>
        <v>n / A</v>
      </c>
      <c r="Q437" s="54" t="str">
        <f t="shared" si="23"/>
        <v>Produits chimiques organiques en vrac: Méthode du bilan massique</v>
      </c>
      <c r="R437" s="10"/>
      <c r="S437" s="10" t="str">
        <f t="shared" si="34"/>
        <v>EF_Produits chimiques organiques en vrac: Méthode du bilan massique</v>
      </c>
      <c r="T437" s="11"/>
      <c r="U437" s="11"/>
      <c r="V437" s="11"/>
      <c r="W437" s="11"/>
      <c r="X437" s="11"/>
      <c r="Y437" s="11"/>
      <c r="Z437" s="11" t="b">
        <f t="shared" si="38"/>
        <v>1</v>
      </c>
      <c r="AA437" s="11"/>
      <c r="AB437" s="11"/>
      <c r="AC437" s="11"/>
      <c r="AD437" s="11"/>
      <c r="AE437" s="11"/>
      <c r="AF437" s="11"/>
      <c r="AG437" s="11"/>
      <c r="AH437" s="11"/>
      <c r="AI437" s="11"/>
      <c r="AJ437" s="11"/>
      <c r="AK437" s="11"/>
      <c r="AL437" s="391" t="s">
        <v>1040</v>
      </c>
      <c r="AM437" s="391" t="s">
        <v>1040</v>
      </c>
      <c r="AN437" s="391" t="s">
        <v>1040</v>
      </c>
      <c r="AO437" s="391" t="s">
        <v>1040</v>
      </c>
      <c r="AP437" s="391" t="s">
        <v>1040</v>
      </c>
      <c r="AQ437" s="11"/>
      <c r="AR437" s="11"/>
      <c r="AS437" s="11"/>
      <c r="AT437" s="11"/>
      <c r="AU437" s="11"/>
      <c r="AV437" s="11"/>
      <c r="AW437" s="11"/>
      <c r="AX437" s="11"/>
      <c r="AY437" s="11"/>
      <c r="AZ437" s="11"/>
      <c r="BA437" s="11"/>
      <c r="BB437" s="11"/>
      <c r="BC437" s="11"/>
      <c r="BD437" s="11"/>
      <c r="BE437" s="11"/>
      <c r="BF437" s="11"/>
      <c r="BG437" s="11"/>
      <c r="BH437" s="11"/>
      <c r="BI437" s="11"/>
      <c r="BJ437" s="11"/>
      <c r="BK437" s="11"/>
      <c r="BL437" s="11"/>
      <c r="BM437" s="11"/>
      <c r="BN437" s="11"/>
      <c r="BO437" s="11"/>
      <c r="BP437" s="11"/>
      <c r="BQ437" s="11"/>
      <c r="BR437" s="11"/>
      <c r="BS437" s="11"/>
      <c r="BT437" s="11"/>
      <c r="BU437" s="11"/>
      <c r="BV437" s="11"/>
      <c r="BW437" s="11"/>
      <c r="BX437" s="11"/>
      <c r="BY437" s="11"/>
      <c r="BZ437" s="11"/>
      <c r="CA437" s="11"/>
      <c r="CB437" s="11"/>
      <c r="CC437" s="11"/>
      <c r="CD437" s="11"/>
      <c r="CE437" s="11"/>
      <c r="CF437" s="11"/>
      <c r="CG437" s="11"/>
      <c r="CH437" s="11"/>
      <c r="CI437" s="11"/>
      <c r="CJ437" s="11"/>
      <c r="CK437" s="11"/>
    </row>
    <row r="438" spans="1:89" s="560" customFormat="1" ht="12.75" customHeight="1" x14ac:dyDescent="0.25">
      <c r="A438" s="11">
        <v>53</v>
      </c>
      <c r="B438" s="566" t="str">
        <f t="shared" si="37"/>
        <v>Production ou transformation des métaux ferreux</v>
      </c>
      <c r="C438" s="10" t="str">
        <f t="shared" si="37"/>
        <v>Aluminium secondaire, (non) ferreux</v>
      </c>
      <c r="D438" s="10" t="str">
        <f t="shared" si="37"/>
        <v>Procédé (méthode A) : carbonate uniquement</v>
      </c>
      <c r="E438" s="563"/>
      <c r="F438" s="58" t="str">
        <f t="shared" si="36"/>
        <v>Émissions de procédé</v>
      </c>
      <c r="G438" s="36">
        <v>1</v>
      </c>
      <c r="H438" s="567" t="str">
        <f>Translations!$B$691</f>
        <v>valeurs par défaut de type I</v>
      </c>
      <c r="I438" s="567" t="str">
        <f>Translations!$B$692</f>
        <v>valeurs par défaut de type II</v>
      </c>
      <c r="J438" s="567"/>
      <c r="K438" s="567"/>
      <c r="L438" s="567" t="str">
        <f>Translations!$B$694</f>
        <v>Analyses de laboratoire</v>
      </c>
      <c r="M438" s="567"/>
      <c r="N438" s="567"/>
      <c r="O438" s="53"/>
      <c r="P438" s="36">
        <f t="shared" si="33"/>
        <v>3</v>
      </c>
      <c r="Q438" s="54" t="str">
        <f t="shared" si="23"/>
        <v>Aluminium secondaire, (non) ferreux: Procédé (méthode A) : carbonate uniquement</v>
      </c>
      <c r="R438" s="10"/>
      <c r="S438" s="10" t="str">
        <f t="shared" si="34"/>
        <v>EF_Aluminium secondaire, (non) ferreux: Procédé (méthode A) : carbonate uniquement</v>
      </c>
      <c r="T438" s="11"/>
      <c r="U438" s="11"/>
      <c r="V438" s="11"/>
      <c r="W438" s="11"/>
      <c r="X438" s="11"/>
      <c r="Y438" s="11"/>
      <c r="Z438" s="11" t="b">
        <f t="shared" si="38"/>
        <v>0</v>
      </c>
      <c r="AA438" s="11"/>
      <c r="AB438" s="11"/>
      <c r="AC438" s="11"/>
      <c r="AD438" s="11"/>
      <c r="AE438" s="11"/>
      <c r="AF438" s="11"/>
      <c r="AG438" s="11"/>
      <c r="AH438" s="11"/>
      <c r="AI438" s="11"/>
      <c r="AJ438" s="11"/>
      <c r="AK438" s="11"/>
      <c r="AL438" s="391">
        <v>1</v>
      </c>
      <c r="AM438" s="391">
        <v>1</v>
      </c>
      <c r="AN438" s="391" t="s">
        <v>1040</v>
      </c>
      <c r="AO438" s="391" t="s">
        <v>1040</v>
      </c>
      <c r="AP438" s="391">
        <v>2</v>
      </c>
      <c r="AQ438" s="11"/>
      <c r="AR438" s="11"/>
      <c r="AS438" s="11"/>
      <c r="AT438" s="11"/>
      <c r="AU438" s="11"/>
      <c r="AV438" s="11"/>
      <c r="AW438" s="11"/>
      <c r="AX438" s="11"/>
      <c r="AY438" s="11"/>
      <c r="AZ438" s="11"/>
      <c r="BA438" s="11"/>
      <c r="BB438" s="11"/>
      <c r="BC438" s="11"/>
      <c r="BD438" s="11"/>
      <c r="BE438" s="11"/>
      <c r="BF438" s="11"/>
      <c r="BG438" s="11"/>
      <c r="BH438" s="11"/>
      <c r="BI438" s="11"/>
      <c r="BJ438" s="11"/>
      <c r="BK438" s="11"/>
      <c r="BL438" s="11"/>
      <c r="BM438" s="11"/>
      <c r="BN438" s="11"/>
      <c r="BO438" s="11"/>
      <c r="BP438" s="11"/>
      <c r="BQ438" s="11"/>
      <c r="BR438" s="11"/>
      <c r="BS438" s="11"/>
      <c r="BT438" s="11"/>
      <c r="BU438" s="11"/>
      <c r="BV438" s="11"/>
      <c r="BW438" s="11"/>
      <c r="BX438" s="11"/>
      <c r="BY438" s="11"/>
      <c r="BZ438" s="11"/>
      <c r="CA438" s="11"/>
      <c r="CB438" s="11"/>
      <c r="CC438" s="11"/>
      <c r="CD438" s="11"/>
      <c r="CE438" s="11"/>
      <c r="CF438" s="11"/>
      <c r="CG438" s="11"/>
      <c r="CH438" s="11"/>
      <c r="CI438" s="11"/>
      <c r="CJ438" s="11"/>
      <c r="CK438" s="11"/>
    </row>
    <row r="439" spans="1:89" s="560" customFormat="1" ht="12.75" customHeight="1" x14ac:dyDescent="0.25">
      <c r="A439" s="11">
        <v>54</v>
      </c>
      <c r="B439" s="566" t="str">
        <f t="shared" si="37"/>
        <v>Production ou transformation des métaux ferreux</v>
      </c>
      <c r="C439" s="10" t="str">
        <f t="shared" si="37"/>
        <v>Aluminium secondaire, (non) ferreux</v>
      </c>
      <c r="D439" s="10" t="str">
        <f t="shared" si="37"/>
        <v>Procédé (méthode A) : mixte (carbonate + non-carbonate)</v>
      </c>
      <c r="E439" s="563"/>
      <c r="F439" s="58" t="str">
        <f t="shared" si="36"/>
        <v>Émissions de procédé</v>
      </c>
      <c r="G439" s="36">
        <v>1</v>
      </c>
      <c r="H439" s="567" t="str">
        <f>Translations!$B$112</f>
        <v>n / A</v>
      </c>
      <c r="I439" s="567" t="str">
        <f>Translations!$B$112</f>
        <v>n / A</v>
      </c>
      <c r="J439" s="567"/>
      <c r="K439" s="567"/>
      <c r="L439" s="567" t="str">
        <f>Translations!$B$694</f>
        <v>Analyses de laboratoire</v>
      </c>
      <c r="M439" s="567"/>
      <c r="N439" s="567"/>
      <c r="O439" s="53"/>
      <c r="P439" s="36">
        <f t="shared" si="33"/>
        <v>3</v>
      </c>
      <c r="Q439" s="54" t="str">
        <f t="shared" si="23"/>
        <v>Aluminium secondaire, (non) ferreux: Procédé (méthode A) : mixte (carbonate + non-carbonate)</v>
      </c>
      <c r="R439" s="10"/>
      <c r="S439" s="10" t="str">
        <f t="shared" si="34"/>
        <v>EF_Aluminium secondaire, (non) ferreux: Procédé (méthode A) : mixte (carbonate + non-carbonate)</v>
      </c>
      <c r="T439" s="11"/>
      <c r="U439" s="11"/>
      <c r="V439" s="11"/>
      <c r="W439" s="11"/>
      <c r="X439" s="11"/>
      <c r="Y439" s="11"/>
      <c r="Z439" s="11" t="b">
        <f t="shared" si="38"/>
        <v>0</v>
      </c>
      <c r="AA439" s="11"/>
      <c r="AB439" s="11"/>
      <c r="AC439" s="11"/>
      <c r="AD439" s="11"/>
      <c r="AE439" s="11"/>
      <c r="AF439" s="11"/>
      <c r="AG439" s="11"/>
      <c r="AH439" s="11"/>
      <c r="AI439" s="11"/>
      <c r="AJ439" s="11"/>
      <c r="AK439" s="11"/>
      <c r="AL439" s="391" t="str">
        <f>Translations!$B$112</f>
        <v>n / A</v>
      </c>
      <c r="AM439" s="391" t="str">
        <f>Translations!$B$112</f>
        <v>n / A</v>
      </c>
      <c r="AN439" s="391" t="s">
        <v>1040</v>
      </c>
      <c r="AO439" s="391" t="s">
        <v>1040</v>
      </c>
      <c r="AP439" s="391">
        <v>2</v>
      </c>
      <c r="AQ439" s="11"/>
      <c r="AR439" s="11"/>
      <c r="AS439" s="11"/>
      <c r="AT439" s="11"/>
      <c r="AU439" s="11"/>
      <c r="AV439" s="11"/>
      <c r="AW439" s="11"/>
      <c r="AX439" s="11"/>
      <c r="AY439" s="11"/>
      <c r="AZ439" s="11"/>
      <c r="BA439" s="11"/>
      <c r="BB439" s="11"/>
      <c r="BC439" s="11"/>
      <c r="BD439" s="11"/>
      <c r="BE439" s="11"/>
      <c r="BF439" s="11"/>
      <c r="BG439" s="11"/>
      <c r="BH439" s="11"/>
      <c r="BI439" s="11"/>
      <c r="BJ439" s="11"/>
      <c r="BK439" s="11"/>
      <c r="BL439" s="11"/>
      <c r="BM439" s="11"/>
      <c r="BN439" s="11"/>
      <c r="BO439" s="11"/>
      <c r="BP439" s="11"/>
      <c r="BQ439" s="11"/>
      <c r="BR439" s="11"/>
      <c r="BS439" s="11"/>
      <c r="BT439" s="11"/>
      <c r="BU439" s="11"/>
      <c r="BV439" s="11"/>
      <c r="BW439" s="11"/>
      <c r="BX439" s="11"/>
      <c r="BY439" s="11"/>
      <c r="BZ439" s="11"/>
      <c r="CA439" s="11"/>
      <c r="CB439" s="11"/>
      <c r="CC439" s="11"/>
      <c r="CD439" s="11"/>
      <c r="CE439" s="11"/>
      <c r="CF439" s="11"/>
      <c r="CG439" s="11"/>
      <c r="CH439" s="11"/>
      <c r="CI439" s="11"/>
      <c r="CJ439" s="11"/>
      <c r="CK439" s="11"/>
    </row>
    <row r="440" spans="1:89" s="560" customFormat="1" ht="12.75" customHeight="1" x14ac:dyDescent="0.25">
      <c r="A440" s="11">
        <v>55</v>
      </c>
      <c r="B440" s="566" t="str">
        <f t="shared" si="37"/>
        <v>Production ou transformation des métaux ferreux</v>
      </c>
      <c r="C440" s="10" t="str">
        <f t="shared" si="37"/>
        <v>Aluminium secondaire, (non) ferreux</v>
      </c>
      <c r="D440" s="10" t="str">
        <f t="shared" si="37"/>
        <v>Procédé (méthode A) : sans carbonate</v>
      </c>
      <c r="E440" s="563"/>
      <c r="F440" s="58" t="str">
        <f t="shared" si="36"/>
        <v>Émissions de procédé</v>
      </c>
      <c r="G440" s="36">
        <v>1</v>
      </c>
      <c r="H440" s="567" t="str">
        <f>Translations!$B$691</f>
        <v>valeurs par défaut de type I</v>
      </c>
      <c r="I440" s="567" t="str">
        <f>Translations!$B$692</f>
        <v>valeurs par défaut de type II</v>
      </c>
      <c r="J440" s="567"/>
      <c r="K440" s="567"/>
      <c r="L440" s="567" t="str">
        <f>Translations!$B$694</f>
        <v>Analyses de laboratoire</v>
      </c>
      <c r="M440" s="567"/>
      <c r="N440" s="567"/>
      <c r="O440" s="53"/>
      <c r="P440" s="36">
        <f t="shared" si="33"/>
        <v>3</v>
      </c>
      <c r="Q440" s="54" t="str">
        <f t="shared" si="23"/>
        <v>Aluminium secondaire, (non) ferreux: Procédé (méthode A) : sans carbonate</v>
      </c>
      <c r="R440" s="10"/>
      <c r="S440" s="10" t="str">
        <f t="shared" si="34"/>
        <v>EF_Aluminium secondaire, (non) ferreux: Procédé (méthode A) : sans carbonate</v>
      </c>
      <c r="T440" s="11"/>
      <c r="U440" s="11"/>
      <c r="V440" s="11"/>
      <c r="W440" s="11"/>
      <c r="X440" s="11"/>
      <c r="Y440" s="11"/>
      <c r="Z440" s="11" t="b">
        <f t="shared" si="38"/>
        <v>0</v>
      </c>
      <c r="AA440" s="11"/>
      <c r="AB440" s="11"/>
      <c r="AC440" s="11"/>
      <c r="AD440" s="11"/>
      <c r="AE440" s="11"/>
      <c r="AF440" s="11"/>
      <c r="AG440" s="11"/>
      <c r="AH440" s="11"/>
      <c r="AI440" s="11"/>
      <c r="AJ440" s="11"/>
      <c r="AK440" s="11"/>
      <c r="AL440" s="391">
        <v>1</v>
      </c>
      <c r="AM440" s="391">
        <v>1</v>
      </c>
      <c r="AN440" s="391" t="s">
        <v>1040</v>
      </c>
      <c r="AO440" s="391" t="s">
        <v>1040</v>
      </c>
      <c r="AP440" s="391">
        <v>2</v>
      </c>
      <c r="AQ440" s="11"/>
      <c r="AR440" s="11"/>
      <c r="AS440" s="11"/>
      <c r="AT440" s="11"/>
      <c r="AU440" s="11"/>
      <c r="AV440" s="11"/>
      <c r="AW440" s="11"/>
      <c r="AX440" s="11"/>
      <c r="AY440" s="11"/>
      <c r="AZ440" s="11"/>
      <c r="BA440" s="11"/>
      <c r="BB440" s="11"/>
      <c r="BC440" s="11"/>
      <c r="BD440" s="11"/>
      <c r="BE440" s="11"/>
      <c r="BF440" s="11"/>
      <c r="BG440" s="11"/>
      <c r="BH440" s="11"/>
      <c r="BI440" s="11"/>
      <c r="BJ440" s="11"/>
      <c r="BK440" s="11"/>
      <c r="BL440" s="11"/>
      <c r="BM440" s="11"/>
      <c r="BN440" s="11"/>
      <c r="BO440" s="11"/>
      <c r="BP440" s="11"/>
      <c r="BQ440" s="11"/>
      <c r="BR440" s="11"/>
      <c r="BS440" s="11"/>
      <c r="BT440" s="11"/>
      <c r="BU440" s="11"/>
      <c r="BV440" s="11"/>
      <c r="BW440" s="11"/>
      <c r="BX440" s="11"/>
      <c r="BY440" s="11"/>
      <c r="BZ440" s="11"/>
      <c r="CA440" s="11"/>
      <c r="CB440" s="11"/>
      <c r="CC440" s="11"/>
      <c r="CD440" s="11"/>
      <c r="CE440" s="11"/>
      <c r="CF440" s="11"/>
      <c r="CG440" s="11"/>
      <c r="CH440" s="11"/>
      <c r="CI440" s="11"/>
      <c r="CJ440" s="11"/>
      <c r="CK440" s="11"/>
    </row>
    <row r="441" spans="1:89" s="560" customFormat="1" ht="12.75" customHeight="1" x14ac:dyDescent="0.25">
      <c r="A441" s="11">
        <v>56</v>
      </c>
      <c r="B441" s="566" t="str">
        <f t="shared" si="37"/>
        <v>Production ou transformation des métaux ferreux</v>
      </c>
      <c r="C441" s="10" t="str">
        <f t="shared" si="37"/>
        <v>Aluminium secondaire, (non) ferreux</v>
      </c>
      <c r="D441" s="10" t="str">
        <f t="shared" si="37"/>
        <v>Procédé (méthode B) : production d'oxyde</v>
      </c>
      <c r="E441" s="563"/>
      <c r="F441" s="58" t="str">
        <f t="shared" si="36"/>
        <v>Émissions de procédé</v>
      </c>
      <c r="G441" s="36">
        <v>1</v>
      </c>
      <c r="H441" s="567" t="str">
        <f>Translations!$B$691</f>
        <v>valeurs par défaut de type I</v>
      </c>
      <c r="I441" s="567" t="str">
        <f>Translations!$B$692</f>
        <v>valeurs par défaut de type II</v>
      </c>
      <c r="J441" s="567"/>
      <c r="K441" s="567"/>
      <c r="L441" s="567" t="str">
        <f>Translations!$B$694</f>
        <v>Analyses de laboratoire</v>
      </c>
      <c r="M441" s="567"/>
      <c r="N441" s="567"/>
      <c r="O441" s="53"/>
      <c r="P441" s="36">
        <f t="shared" si="33"/>
        <v>3</v>
      </c>
      <c r="Q441" s="54" t="str">
        <f t="shared" si="23"/>
        <v>Aluminium secondaire, (non) ferreux: Procédé (méthode B) : production d'oxyde</v>
      </c>
      <c r="R441" s="10"/>
      <c r="S441" s="10" t="str">
        <f t="shared" si="34"/>
        <v>EF_Aluminium secondaire, (non) ferreux: Procédé (méthode B) : production d'oxyde</v>
      </c>
      <c r="T441" s="11"/>
      <c r="U441" s="11"/>
      <c r="V441" s="11"/>
      <c r="W441" s="11"/>
      <c r="X441" s="11"/>
      <c r="Y441" s="11"/>
      <c r="Z441" s="11" t="b">
        <f t="shared" si="38"/>
        <v>0</v>
      </c>
      <c r="AA441" s="11"/>
      <c r="AB441" s="11"/>
      <c r="AC441" s="11"/>
      <c r="AD441" s="11"/>
      <c r="AE441" s="11"/>
      <c r="AF441" s="11"/>
      <c r="AG441" s="11"/>
      <c r="AH441" s="11"/>
      <c r="AI441" s="11"/>
      <c r="AJ441" s="11"/>
      <c r="AK441" s="11"/>
      <c r="AL441" s="391">
        <v>1</v>
      </c>
      <c r="AM441" s="391">
        <v>1</v>
      </c>
      <c r="AN441" s="391" t="s">
        <v>1040</v>
      </c>
      <c r="AO441" s="391" t="s">
        <v>1040</v>
      </c>
      <c r="AP441" s="391">
        <v>2</v>
      </c>
      <c r="AQ441" s="11"/>
      <c r="AR441" s="11"/>
      <c r="AS441" s="11"/>
      <c r="AT441" s="11"/>
      <c r="AU441" s="11"/>
      <c r="AV441" s="11"/>
      <c r="AW441" s="11"/>
      <c r="AX441" s="11"/>
      <c r="AY441" s="11"/>
      <c r="AZ441" s="11"/>
      <c r="BA441" s="11"/>
      <c r="BB441" s="11"/>
      <c r="BC441" s="11"/>
      <c r="BD441" s="11"/>
      <c r="BE441" s="11"/>
      <c r="BF441" s="11"/>
      <c r="BG441" s="11"/>
      <c r="BH441" s="11"/>
      <c r="BI441" s="11"/>
      <c r="BJ441" s="11"/>
      <c r="BK441" s="11"/>
      <c r="BL441" s="11"/>
      <c r="BM441" s="11"/>
      <c r="BN441" s="11"/>
      <c r="BO441" s="11"/>
      <c r="BP441" s="11"/>
      <c r="BQ441" s="11"/>
      <c r="BR441" s="11"/>
      <c r="BS441" s="11"/>
      <c r="BT441" s="11"/>
      <c r="BU441" s="11"/>
      <c r="BV441" s="11"/>
      <c r="BW441" s="11"/>
      <c r="BX441" s="11"/>
      <c r="BY441" s="11"/>
      <c r="BZ441" s="11"/>
      <c r="CA441" s="11"/>
      <c r="CB441" s="11"/>
      <c r="CC441" s="11"/>
      <c r="CD441" s="11"/>
      <c r="CE441" s="11"/>
      <c r="CF441" s="11"/>
      <c r="CG441" s="11"/>
      <c r="CH441" s="11"/>
      <c r="CI441" s="11"/>
      <c r="CJ441" s="11"/>
      <c r="CK441" s="11"/>
    </row>
    <row r="442" spans="1:89" s="560" customFormat="1" ht="12.75" customHeight="1" x14ac:dyDescent="0.25">
      <c r="A442" s="11">
        <v>57</v>
      </c>
      <c r="B442" s="566" t="str">
        <f t="shared" si="37"/>
        <v>Production ou transformation des métaux ferreux</v>
      </c>
      <c r="C442" s="10" t="str">
        <f t="shared" si="37"/>
        <v>Aluminium secondaire, (non) ferreux</v>
      </c>
      <c r="D442" s="10" t="str">
        <f t="shared" si="37"/>
        <v>Méthode du bilan massique</v>
      </c>
      <c r="E442" s="10"/>
      <c r="F442" s="58" t="str">
        <f t="shared" si="36"/>
        <v>Bilan massique</v>
      </c>
      <c r="G442" s="36" t="str">
        <f>EUconst_NA</f>
        <v>n / A</v>
      </c>
      <c r="H442" s="56"/>
      <c r="I442" s="56"/>
      <c r="J442" s="58"/>
      <c r="K442" s="58"/>
      <c r="L442" s="56"/>
      <c r="M442" s="56"/>
      <c r="N442" s="56"/>
      <c r="O442" s="57"/>
      <c r="P442" s="36" t="str">
        <f t="shared" si="33"/>
        <v>n / A</v>
      </c>
      <c r="Q442" s="54" t="str">
        <f t="shared" si="23"/>
        <v>Aluminium secondaire, (non) ferreux: Méthode du bilan massique</v>
      </c>
      <c r="R442" s="10"/>
      <c r="S442" s="10" t="str">
        <f t="shared" si="34"/>
        <v>EF_Aluminium secondaire, (non) ferreux: Méthode du bilan massique</v>
      </c>
      <c r="T442" s="11"/>
      <c r="U442" s="11"/>
      <c r="V442" s="11"/>
      <c r="W442" s="11"/>
      <c r="X442" s="11"/>
      <c r="Y442" s="11"/>
      <c r="Z442" s="11" t="b">
        <f t="shared" ref="Z442:Z455" si="39">IF(G442=EUconst_NA,TRUE,FALSE)</f>
        <v>1</v>
      </c>
      <c r="AA442" s="11"/>
      <c r="AB442" s="11"/>
      <c r="AC442" s="11"/>
      <c r="AD442" s="11"/>
      <c r="AE442" s="11"/>
      <c r="AF442" s="11"/>
      <c r="AG442" s="11"/>
      <c r="AH442" s="11"/>
      <c r="AI442" s="11"/>
      <c r="AJ442" s="11"/>
      <c r="AK442" s="11"/>
      <c r="AL442" s="391" t="s">
        <v>1040</v>
      </c>
      <c r="AM442" s="391" t="s">
        <v>1040</v>
      </c>
      <c r="AN442" s="391" t="s">
        <v>1040</v>
      </c>
      <c r="AO442" s="391" t="s">
        <v>1040</v>
      </c>
      <c r="AP442" s="391" t="s">
        <v>1040</v>
      </c>
      <c r="AQ442" s="11"/>
      <c r="AR442" s="11"/>
      <c r="AS442" s="11"/>
      <c r="AT442" s="11"/>
      <c r="AU442" s="11"/>
      <c r="AV442" s="11"/>
      <c r="AW442" s="11"/>
      <c r="AX442" s="11"/>
      <c r="AY442" s="11"/>
      <c r="AZ442" s="11"/>
      <c r="BA442" s="11"/>
      <c r="BB442" s="11"/>
      <c r="BC442" s="11"/>
      <c r="BD442" s="11"/>
      <c r="BE442" s="11"/>
      <c r="BF442" s="11"/>
      <c r="BG442" s="11"/>
      <c r="BH442" s="11"/>
      <c r="BI442" s="11"/>
      <c r="BJ442" s="11"/>
      <c r="BK442" s="11"/>
      <c r="BL442" s="11"/>
      <c r="BM442" s="11"/>
      <c r="BN442" s="11"/>
      <c r="BO442" s="11"/>
      <c r="BP442" s="11"/>
      <c r="BQ442" s="11"/>
      <c r="BR442" s="11"/>
      <c r="BS442" s="11"/>
      <c r="BT442" s="11"/>
      <c r="BU442" s="11"/>
      <c r="BV442" s="11"/>
      <c r="BW442" s="11"/>
      <c r="BX442" s="11"/>
      <c r="BY442" s="11"/>
      <c r="BZ442" s="11"/>
      <c r="CA442" s="11"/>
      <c r="CB442" s="11"/>
      <c r="CC442" s="11"/>
      <c r="CD442" s="11"/>
      <c r="CE442" s="11"/>
      <c r="CF442" s="11"/>
      <c r="CG442" s="11"/>
      <c r="CH442" s="11"/>
      <c r="CI442" s="11"/>
      <c r="CJ442" s="11"/>
      <c r="CK442" s="11"/>
    </row>
    <row r="443" spans="1:89" s="560" customFormat="1" ht="12.75" customHeight="1" x14ac:dyDescent="0.25">
      <c r="A443" s="11">
        <v>58</v>
      </c>
      <c r="B443" s="566" t="str">
        <f t="shared" si="37"/>
        <v>Production de carbonate de sodium et de bicarbonate de sodium</v>
      </c>
      <c r="C443" s="10" t="str">
        <f t="shared" si="37"/>
        <v>Soude / bicarbonate de sodium</v>
      </c>
      <c r="D443" s="10" t="str">
        <f t="shared" si="37"/>
        <v>Procédé (méthode A) : carbonate uniquement</v>
      </c>
      <c r="E443" s="10"/>
      <c r="F443" s="58" t="str">
        <f t="shared" si="36"/>
        <v>Émissions de procédé</v>
      </c>
      <c r="G443" s="36">
        <v>1</v>
      </c>
      <c r="H443" s="56" t="str">
        <f>Translations!$B$691</f>
        <v>valeurs par défaut de type I</v>
      </c>
      <c r="I443" s="56" t="str">
        <f>Translations!$B$692</f>
        <v>valeurs par défaut de type II</v>
      </c>
      <c r="J443" s="58"/>
      <c r="K443" s="58"/>
      <c r="L443" s="56" t="str">
        <f>Translations!$B$694</f>
        <v>Analyses de laboratoire</v>
      </c>
      <c r="M443" s="56"/>
      <c r="N443" s="56"/>
      <c r="O443" s="57"/>
      <c r="P443" s="36">
        <f t="shared" ref="P443" si="40">IF(G443=EUconst_NA,EUconst_NA,IF(ISBLANK(J443),COUNTA(H443:O443),COUNTA(H443,J443,L443)))</f>
        <v>3</v>
      </c>
      <c r="Q443" s="54" t="str">
        <f t="shared" si="23"/>
        <v>Soude / bicarbonate de sodium: Procédé (méthode A) : carbonate uniquement</v>
      </c>
      <c r="R443" s="10"/>
      <c r="S443" s="10" t="str">
        <f t="shared" si="34"/>
        <v>EF_Soude / bicarbonate de sodium: Procédé (méthode A) : carbonate uniquement</v>
      </c>
      <c r="T443" s="11"/>
      <c r="U443" s="11"/>
      <c r="V443" s="11"/>
      <c r="W443" s="561"/>
      <c r="X443" s="11"/>
      <c r="Y443" s="11"/>
      <c r="Z443" s="11" t="b">
        <f t="shared" si="39"/>
        <v>0</v>
      </c>
      <c r="AA443" s="11"/>
      <c r="AB443" s="11"/>
      <c r="AC443" s="11"/>
      <c r="AD443" s="11"/>
      <c r="AE443" s="11"/>
      <c r="AF443" s="11"/>
      <c r="AG443" s="11"/>
      <c r="AH443" s="11"/>
      <c r="AI443" s="11"/>
      <c r="AJ443" s="11"/>
      <c r="AK443" s="11"/>
      <c r="AL443" s="391">
        <v>1</v>
      </c>
      <c r="AM443" s="391">
        <v>1</v>
      </c>
      <c r="AN443" s="391" t="s">
        <v>1040</v>
      </c>
      <c r="AO443" s="391" t="s">
        <v>1040</v>
      </c>
      <c r="AP443" s="391">
        <v>2</v>
      </c>
      <c r="AQ443" s="11"/>
      <c r="AR443" s="11"/>
      <c r="AS443" s="11"/>
      <c r="AT443" s="11"/>
      <c r="AU443" s="11"/>
      <c r="AV443" s="11"/>
      <c r="AW443" s="11"/>
      <c r="AX443" s="11"/>
      <c r="AY443" s="11"/>
      <c r="AZ443" s="11"/>
      <c r="BA443" s="11"/>
      <c r="BB443" s="11"/>
      <c r="BC443" s="11"/>
      <c r="BD443" s="11"/>
      <c r="BE443" s="11"/>
      <c r="BF443" s="11"/>
      <c r="BG443" s="11"/>
      <c r="BH443" s="11"/>
      <c r="BI443" s="11"/>
      <c r="BJ443" s="11"/>
      <c r="BK443" s="11"/>
      <c r="BL443" s="11"/>
      <c r="BM443" s="11"/>
      <c r="BN443" s="11"/>
      <c r="BO443" s="11"/>
      <c r="BP443" s="11"/>
      <c r="BQ443" s="11"/>
      <c r="BR443" s="11"/>
      <c r="BS443" s="11"/>
      <c r="BT443" s="11"/>
      <c r="BU443" s="11"/>
      <c r="BV443" s="11"/>
      <c r="BW443" s="11"/>
      <c r="BX443" s="11"/>
      <c r="BY443" s="11"/>
      <c r="BZ443" s="11"/>
      <c r="CA443" s="11"/>
      <c r="CB443" s="11"/>
      <c r="CC443" s="11"/>
      <c r="CD443" s="11"/>
      <c r="CE443" s="11"/>
      <c r="CF443" s="11"/>
      <c r="CG443" s="11"/>
      <c r="CH443" s="11"/>
      <c r="CI443" s="11"/>
      <c r="CJ443" s="11"/>
      <c r="CK443" s="11"/>
    </row>
    <row r="444" spans="1:89" s="560" customFormat="1" ht="12.75" customHeight="1" x14ac:dyDescent="0.25">
      <c r="A444" s="11">
        <v>59</v>
      </c>
      <c r="B444" s="566" t="str">
        <f t="shared" si="37"/>
        <v>Production d'aluminium primaire</v>
      </c>
      <c r="C444" s="10" t="str">
        <f t="shared" si="37"/>
        <v>Aluminium primaire</v>
      </c>
      <c r="D444" s="10" t="str">
        <f t="shared" si="37"/>
        <v>Méthode du bilan massique</v>
      </c>
      <c r="E444" s="10"/>
      <c r="F444" s="58" t="str">
        <f t="shared" si="36"/>
        <v>Bilan massique</v>
      </c>
      <c r="G444" s="36" t="str">
        <f>EUconst_NA</f>
        <v>n / A</v>
      </c>
      <c r="H444" s="56"/>
      <c r="I444" s="56"/>
      <c r="J444" s="58"/>
      <c r="K444" s="58"/>
      <c r="L444" s="56"/>
      <c r="M444" s="56"/>
      <c r="N444" s="56"/>
      <c r="O444" s="57"/>
      <c r="P444" s="36" t="str">
        <f>IF(G444=EUconst_NA,EUconst_NA,IF(ISBLANK(J444),COUNTA(H444:O444),COUNTA(H444,J444,L444)))</f>
        <v>n / A</v>
      </c>
      <c r="Q444" s="54" t="str">
        <f>C444 &amp; ": " &amp;D444</f>
        <v>Aluminium primaire: Méthode du bilan massique</v>
      </c>
      <c r="R444" s="10"/>
      <c r="S444" s="10" t="str">
        <f>EUconst_CNTR_EF&amp;Q444</f>
        <v>EF_Aluminium primaire: Méthode du bilan massique</v>
      </c>
      <c r="T444" s="11"/>
      <c r="U444" s="11"/>
      <c r="V444" s="11"/>
      <c r="W444" s="11"/>
      <c r="X444" s="11"/>
      <c r="Y444" s="11"/>
      <c r="Z444" s="11" t="b">
        <f t="shared" si="39"/>
        <v>1</v>
      </c>
      <c r="AA444" s="11"/>
      <c r="AB444" s="11"/>
      <c r="AC444" s="11"/>
      <c r="AD444" s="11"/>
      <c r="AE444" s="11"/>
      <c r="AF444" s="11"/>
      <c r="AG444" s="11"/>
      <c r="AH444" s="11"/>
      <c r="AI444" s="11"/>
      <c r="AJ444" s="11"/>
      <c r="AK444" s="11"/>
      <c r="AL444" s="391" t="s">
        <v>1040</v>
      </c>
      <c r="AM444" s="391" t="s">
        <v>1040</v>
      </c>
      <c r="AN444" s="391" t="s">
        <v>1040</v>
      </c>
      <c r="AO444" s="391" t="s">
        <v>1040</v>
      </c>
      <c r="AP444" s="391" t="s">
        <v>1040</v>
      </c>
      <c r="AQ444" s="11"/>
      <c r="AR444" s="11"/>
      <c r="AS444" s="11"/>
      <c r="AT444" s="11"/>
      <c r="AU444" s="11"/>
      <c r="AV444" s="11"/>
      <c r="AW444" s="11"/>
      <c r="AX444" s="11"/>
      <c r="AY444" s="11"/>
      <c r="AZ444" s="11"/>
      <c r="BA444" s="11"/>
      <c r="BB444" s="11"/>
      <c r="BC444" s="11"/>
      <c r="BD444" s="11"/>
      <c r="BE444" s="11"/>
      <c r="BF444" s="11"/>
      <c r="BG444" s="11"/>
      <c r="BH444" s="11"/>
      <c r="BI444" s="11"/>
      <c r="BJ444" s="11"/>
      <c r="BK444" s="11"/>
      <c r="BL444" s="11"/>
      <c r="BM444" s="11"/>
      <c r="BN444" s="11"/>
      <c r="BO444" s="11"/>
      <c r="BP444" s="11"/>
      <c r="BQ444" s="11"/>
      <c r="BR444" s="11"/>
      <c r="BS444" s="11"/>
      <c r="BT444" s="11"/>
      <c r="BU444" s="11"/>
      <c r="BV444" s="11"/>
      <c r="BW444" s="11"/>
      <c r="BX444" s="11"/>
      <c r="BY444" s="11"/>
      <c r="BZ444" s="11"/>
      <c r="CA444" s="11"/>
      <c r="CB444" s="11"/>
      <c r="CC444" s="11"/>
      <c r="CD444" s="11"/>
      <c r="CE444" s="11"/>
      <c r="CF444" s="11"/>
      <c r="CG444" s="11"/>
      <c r="CH444" s="11"/>
      <c r="CI444" s="11"/>
      <c r="CJ444" s="11"/>
      <c r="CK444" s="11"/>
    </row>
    <row r="445" spans="1:89" s="560" customFormat="1" ht="12.75" customHeight="1" x14ac:dyDescent="0.25">
      <c r="A445" s="11">
        <v>60</v>
      </c>
      <c r="B445" s="566" t="str">
        <f t="shared" si="37"/>
        <v>Production d'aluminium primaire</v>
      </c>
      <c r="C445" s="10" t="str">
        <f t="shared" si="37"/>
        <v>Aluminium primaire</v>
      </c>
      <c r="D445" s="10" t="str">
        <f t="shared" si="37"/>
        <v>Émissions de PFC (méthode des pentes)</v>
      </c>
      <c r="E445" s="10"/>
      <c r="F445" s="58" t="str">
        <f t="shared" si="36"/>
        <v>Émissions de PFC</v>
      </c>
      <c r="G445" s="36">
        <v>1</v>
      </c>
      <c r="H445" s="569" t="str">
        <f>Translations!$B$691</f>
        <v>valeurs par défaut de type I</v>
      </c>
      <c r="I445" s="569" t="str">
        <f>Translations!$B$700</f>
        <v>facteurs d'émission spécifiques à l'installation</v>
      </c>
      <c r="J445" s="10"/>
      <c r="K445" s="10"/>
      <c r="L445" s="55"/>
      <c r="M445" s="55"/>
      <c r="N445" s="55"/>
      <c r="O445" s="55"/>
      <c r="P445" s="36">
        <f t="shared" si="33"/>
        <v>2</v>
      </c>
      <c r="Q445" s="54" t="str">
        <f t="shared" si="23"/>
        <v>Aluminium primaire: Émissions de PFC (méthode des pentes)</v>
      </c>
      <c r="R445" s="10"/>
      <c r="S445" s="10" t="str">
        <f t="shared" si="34"/>
        <v>EF_Aluminium primaire: Émissions de PFC (méthode des pentes)</v>
      </c>
      <c r="T445" s="11"/>
      <c r="U445" s="11"/>
      <c r="V445" s="11"/>
      <c r="W445" s="11"/>
      <c r="X445" s="11"/>
      <c r="Y445" s="11"/>
      <c r="Z445" s="11" t="b">
        <f t="shared" si="39"/>
        <v>0</v>
      </c>
      <c r="AA445" s="11"/>
      <c r="AB445" s="11"/>
      <c r="AC445" s="11"/>
      <c r="AD445" s="11"/>
      <c r="AE445" s="11"/>
      <c r="AF445" s="11"/>
      <c r="AG445" s="11"/>
      <c r="AH445" s="11"/>
      <c r="AI445" s="11"/>
      <c r="AJ445" s="11"/>
      <c r="AK445" s="11"/>
      <c r="AL445" s="391">
        <v>1</v>
      </c>
      <c r="AM445" s="391">
        <v>2</v>
      </c>
      <c r="AN445" s="391" t="s">
        <v>1040</v>
      </c>
      <c r="AO445" s="391" t="s">
        <v>1040</v>
      </c>
      <c r="AP445" s="391" t="s">
        <v>1040</v>
      </c>
      <c r="AQ445" s="11"/>
      <c r="AR445" s="11"/>
      <c r="AS445" s="11"/>
      <c r="AT445" s="11"/>
      <c r="AU445" s="11"/>
      <c r="AV445" s="11"/>
      <c r="AW445" s="11"/>
      <c r="AX445" s="11"/>
      <c r="AY445" s="11"/>
      <c r="AZ445" s="11"/>
      <c r="BA445" s="11"/>
      <c r="BB445" s="11"/>
      <c r="BC445" s="11"/>
      <c r="BD445" s="11"/>
      <c r="BE445" s="11"/>
      <c r="BF445" s="11"/>
      <c r="BG445" s="11"/>
      <c r="BH445" s="11"/>
      <c r="BI445" s="11"/>
      <c r="BJ445" s="11"/>
      <c r="BK445" s="11"/>
      <c r="BL445" s="11"/>
      <c r="BM445" s="11"/>
      <c r="BN445" s="11"/>
      <c r="BO445" s="11"/>
      <c r="BP445" s="11"/>
      <c r="BQ445" s="11"/>
      <c r="BR445" s="11"/>
      <c r="BS445" s="11"/>
      <c r="BT445" s="11"/>
      <c r="BU445" s="11"/>
      <c r="BV445" s="11"/>
      <c r="BW445" s="11"/>
      <c r="BX445" s="11"/>
      <c r="BY445" s="11"/>
      <c r="BZ445" s="11"/>
      <c r="CA445" s="11"/>
      <c r="CB445" s="11"/>
      <c r="CC445" s="11"/>
      <c r="CD445" s="11"/>
      <c r="CE445" s="11"/>
      <c r="CF445" s="11"/>
      <c r="CG445" s="11"/>
      <c r="CH445" s="11"/>
      <c r="CI445" s="11"/>
      <c r="CJ445" s="11"/>
      <c r="CK445" s="11"/>
    </row>
    <row r="446" spans="1:89" s="560" customFormat="1" ht="12.75" customHeight="1" x14ac:dyDescent="0.25">
      <c r="A446" s="11">
        <v>61</v>
      </c>
      <c r="B446" s="566" t="str">
        <f t="shared" ref="B446:D446" si="41">B374</f>
        <v>Production d'aluminium primaire</v>
      </c>
      <c r="C446" s="10" t="str">
        <f t="shared" si="41"/>
        <v>Aluminium primaire</v>
      </c>
      <c r="D446" s="10" t="str">
        <f t="shared" si="41"/>
        <v>Émissions de PFC (méthode de surtension)</v>
      </c>
      <c r="E446" s="10"/>
      <c r="F446" s="58" t="str">
        <f t="shared" si="36"/>
        <v>Émissions de PFC</v>
      </c>
      <c r="G446" s="36">
        <v>1</v>
      </c>
      <c r="H446" s="569" t="str">
        <f>Translations!$B$691</f>
        <v>valeurs par défaut de type I</v>
      </c>
      <c r="I446" s="569" t="str">
        <f>Translations!$B$700</f>
        <v>facteurs d'émission spécifiques à l'installation</v>
      </c>
      <c r="J446" s="10"/>
      <c r="K446" s="10"/>
      <c r="L446" s="55"/>
      <c r="M446" s="55"/>
      <c r="N446" s="55"/>
      <c r="O446" s="55"/>
      <c r="P446" s="36">
        <f t="shared" si="33"/>
        <v>2</v>
      </c>
      <c r="Q446" s="54" t="str">
        <f t="shared" si="23"/>
        <v>Aluminium primaire: Émissions de PFC (méthode de surtension)</v>
      </c>
      <c r="R446" s="10"/>
      <c r="S446" s="10" t="str">
        <f t="shared" si="34"/>
        <v>EF_Aluminium primaire: Émissions de PFC (méthode de surtension)</v>
      </c>
      <c r="T446" s="11"/>
      <c r="U446" s="11"/>
      <c r="V446" s="11"/>
      <c r="W446" s="11"/>
      <c r="X446" s="11"/>
      <c r="Y446" s="11"/>
      <c r="Z446" s="11" t="b">
        <f t="shared" si="39"/>
        <v>0</v>
      </c>
      <c r="AA446" s="11"/>
      <c r="AB446" s="11"/>
      <c r="AC446" s="11"/>
      <c r="AD446" s="11"/>
      <c r="AE446" s="11"/>
      <c r="AF446" s="11"/>
      <c r="AG446" s="11"/>
      <c r="AH446" s="11"/>
      <c r="AI446" s="11"/>
      <c r="AJ446" s="11"/>
      <c r="AK446" s="11"/>
      <c r="AL446" s="391">
        <v>1</v>
      </c>
      <c r="AM446" s="391">
        <v>2</v>
      </c>
      <c r="AN446" s="391" t="s">
        <v>1040</v>
      </c>
      <c r="AO446" s="391" t="s">
        <v>1040</v>
      </c>
      <c r="AP446" s="391" t="s">
        <v>1040</v>
      </c>
      <c r="AQ446" s="11"/>
      <c r="AR446" s="11"/>
      <c r="AS446" s="11"/>
      <c r="AT446" s="11"/>
      <c r="AU446" s="11"/>
      <c r="AV446" s="11"/>
      <c r="AW446" s="11"/>
      <c r="AX446" s="11"/>
      <c r="AY446" s="11"/>
      <c r="AZ446" s="11"/>
      <c r="BA446" s="11"/>
      <c r="BB446" s="11"/>
      <c r="BC446" s="11"/>
      <c r="BD446" s="11"/>
      <c r="BE446" s="11"/>
      <c r="BF446" s="11"/>
      <c r="BG446" s="11"/>
      <c r="BH446" s="11"/>
      <c r="BI446" s="11"/>
      <c r="BJ446" s="11"/>
      <c r="BK446" s="11"/>
      <c r="BL446" s="11"/>
      <c r="BM446" s="11"/>
      <c r="BN446" s="11"/>
      <c r="BO446" s="11"/>
      <c r="BP446" s="11"/>
      <c r="BQ446" s="11"/>
      <c r="BR446" s="11"/>
      <c r="BS446" s="11"/>
      <c r="BT446" s="11"/>
      <c r="BU446" s="11"/>
      <c r="BV446" s="11"/>
      <c r="BW446" s="11"/>
      <c r="BX446" s="11"/>
      <c r="BY446" s="11"/>
      <c r="BZ446" s="11"/>
      <c r="CA446" s="11"/>
      <c r="CB446" s="11"/>
      <c r="CC446" s="11"/>
      <c r="CD446" s="11"/>
      <c r="CE446" s="11"/>
      <c r="CF446" s="11"/>
      <c r="CG446" s="11"/>
      <c r="CH446" s="11"/>
      <c r="CI446" s="11"/>
      <c r="CJ446" s="11"/>
      <c r="CK446" s="11"/>
    </row>
    <row r="447" spans="1:89" s="560" customFormat="1" ht="12.75" customHeight="1" x14ac:dyDescent="0.25">
      <c r="A447" s="11">
        <v>62</v>
      </c>
      <c r="B447" s="566" t="str">
        <f t="shared" ref="B447:D447" si="42">B375</f>
        <v>Capture des gaz à effet de serre en vertu de la directive 2009/31/CE</v>
      </c>
      <c r="C447" s="10" t="str">
        <f t="shared" si="42"/>
        <v>CCS : captage de CO2</v>
      </c>
      <c r="D447" s="10" t="str">
        <f t="shared" si="42"/>
        <v>CO2 transféré</v>
      </c>
      <c r="E447" s="10"/>
      <c r="F447" s="58" t="str">
        <f t="shared" ref="F447:F448" si="43">F375</f>
        <v>Bilan massique</v>
      </c>
      <c r="G447" s="36" t="str">
        <f>EUconst_NA</f>
        <v>n / A</v>
      </c>
      <c r="H447" s="569"/>
      <c r="I447" s="569"/>
      <c r="J447" s="10"/>
      <c r="K447" s="10"/>
      <c r="L447" s="55"/>
      <c r="M447" s="55"/>
      <c r="N447" s="55"/>
      <c r="O447" s="55"/>
      <c r="P447" s="36" t="str">
        <f t="shared" si="33"/>
        <v>n / A</v>
      </c>
      <c r="Q447" s="54" t="str">
        <f t="shared" si="23"/>
        <v>CCS : captage de CO2: CO2 transféré</v>
      </c>
      <c r="R447" s="10"/>
      <c r="S447" s="10" t="str">
        <f t="shared" si="34"/>
        <v>EF_CCS : captage de CO2: CO2 transféré</v>
      </c>
      <c r="T447" s="11"/>
      <c r="U447" s="11"/>
      <c r="V447" s="11"/>
      <c r="W447" s="11"/>
      <c r="X447" s="11"/>
      <c r="Y447" s="11"/>
      <c r="Z447" s="11" t="b">
        <f t="shared" si="39"/>
        <v>1</v>
      </c>
      <c r="AA447" s="11"/>
      <c r="AB447" s="11"/>
      <c r="AC447" s="11"/>
      <c r="AD447" s="11"/>
      <c r="AE447" s="11"/>
      <c r="AF447" s="11"/>
      <c r="AG447" s="11"/>
      <c r="AH447" s="11"/>
      <c r="AI447" s="11"/>
      <c r="AJ447" s="11"/>
      <c r="AK447" s="11"/>
      <c r="AL447" s="391"/>
      <c r="AM447" s="391"/>
      <c r="AN447" s="391"/>
      <c r="AO447" s="391"/>
      <c r="AP447" s="391"/>
      <c r="AQ447" s="11"/>
      <c r="AR447" s="11"/>
      <c r="AS447" s="11"/>
      <c r="AT447" s="11"/>
      <c r="AU447" s="11"/>
      <c r="AV447" s="11"/>
      <c r="AW447" s="11"/>
      <c r="AX447" s="11"/>
      <c r="AY447" s="11"/>
      <c r="AZ447" s="11"/>
      <c r="BA447" s="11"/>
      <c r="BB447" s="11"/>
      <c r="BC447" s="11"/>
      <c r="BD447" s="11"/>
      <c r="BE447" s="11"/>
      <c r="BF447" s="11"/>
      <c r="BG447" s="11"/>
      <c r="BH447" s="11"/>
      <c r="BI447" s="11"/>
      <c r="BJ447" s="11"/>
      <c r="BK447" s="11"/>
      <c r="BL447" s="11"/>
      <c r="BM447" s="11"/>
      <c r="BN447" s="11"/>
      <c r="BO447" s="11"/>
      <c r="BP447" s="11"/>
      <c r="BQ447" s="11"/>
      <c r="BR447" s="11"/>
      <c r="BS447" s="11"/>
      <c r="BT447" s="11"/>
      <c r="BU447" s="11"/>
      <c r="BV447" s="11"/>
      <c r="BW447" s="11"/>
      <c r="BX447" s="11"/>
      <c r="BY447" s="11"/>
      <c r="BZ447" s="11"/>
      <c r="CA447" s="11"/>
      <c r="CB447" s="11"/>
      <c r="CC447" s="11"/>
      <c r="CD447" s="11"/>
      <c r="CE447" s="11"/>
      <c r="CF447" s="11"/>
      <c r="CG447" s="11"/>
      <c r="CH447" s="11"/>
      <c r="CI447" s="11"/>
      <c r="CJ447" s="11"/>
      <c r="CK447" s="11"/>
    </row>
    <row r="448" spans="1:89" s="560" customFormat="1" ht="12.75" customHeight="1" x14ac:dyDescent="0.25">
      <c r="A448" s="11">
        <v>63</v>
      </c>
      <c r="B448" s="566" t="str">
        <f t="shared" ref="B448:D448" si="44">B376</f>
        <v>Transport des gaz à effet de serre en vertu de la directive 2009/31/CE</v>
      </c>
      <c r="C448" s="10" t="str">
        <f t="shared" si="44"/>
        <v>CCS : Transport</v>
      </c>
      <c r="D448" s="10" t="str">
        <f t="shared" si="44"/>
        <v>CO2 transféré</v>
      </c>
      <c r="E448" s="10"/>
      <c r="F448" s="58" t="str">
        <f t="shared" si="43"/>
        <v>Bilan massique</v>
      </c>
      <c r="G448" s="36" t="str">
        <f>EUconst_NA</f>
        <v>n / A</v>
      </c>
      <c r="H448" s="569"/>
      <c r="I448" s="569"/>
      <c r="J448" s="10"/>
      <c r="K448" s="10"/>
      <c r="L448" s="55"/>
      <c r="M448" s="55"/>
      <c r="N448" s="55"/>
      <c r="O448" s="55"/>
      <c r="P448" s="36" t="str">
        <f t="shared" si="33"/>
        <v>n / A</v>
      </c>
      <c r="Q448" s="54" t="str">
        <f t="shared" si="23"/>
        <v>CCS : Transport: CO2 transféré</v>
      </c>
      <c r="R448" s="10"/>
      <c r="S448" s="10" t="str">
        <f t="shared" si="34"/>
        <v>EF_CCS : Transport: CO2 transféré</v>
      </c>
      <c r="T448" s="11"/>
      <c r="U448" s="11"/>
      <c r="V448" s="11"/>
      <c r="W448" s="11"/>
      <c r="X448" s="11"/>
      <c r="Y448" s="11"/>
      <c r="Z448" s="11" t="b">
        <f t="shared" si="39"/>
        <v>1</v>
      </c>
      <c r="AA448" s="11"/>
      <c r="AB448" s="11"/>
      <c r="AC448" s="11"/>
      <c r="AD448" s="11"/>
      <c r="AE448" s="11"/>
      <c r="AF448" s="11"/>
      <c r="AG448" s="11"/>
      <c r="AH448" s="11"/>
      <c r="AI448" s="11"/>
      <c r="AJ448" s="11"/>
      <c r="AK448" s="11"/>
      <c r="AL448" s="391"/>
      <c r="AM448" s="391"/>
      <c r="AN448" s="391"/>
      <c r="AO448" s="391"/>
      <c r="AP448" s="391"/>
      <c r="AQ448" s="11"/>
      <c r="AR448" s="11"/>
      <c r="AS448" s="11"/>
      <c r="AT448" s="11"/>
      <c r="AU448" s="11"/>
      <c r="AV448" s="11"/>
      <c r="AW448" s="11"/>
      <c r="AX448" s="11"/>
      <c r="AY448" s="11"/>
      <c r="AZ448" s="11"/>
      <c r="BA448" s="11"/>
      <c r="BB448" s="11"/>
      <c r="BC448" s="11"/>
      <c r="BD448" s="11"/>
      <c r="BE448" s="11"/>
      <c r="BF448" s="11"/>
      <c r="BG448" s="11"/>
      <c r="BH448" s="11"/>
      <c r="BI448" s="11"/>
      <c r="BJ448" s="11"/>
      <c r="BK448" s="11"/>
      <c r="BL448" s="11"/>
      <c r="BM448" s="11"/>
      <c r="BN448" s="11"/>
      <c r="BO448" s="11"/>
      <c r="BP448" s="11"/>
      <c r="BQ448" s="11"/>
      <c r="BR448" s="11"/>
      <c r="BS448" s="11"/>
      <c r="BT448" s="11"/>
      <c r="BU448" s="11"/>
      <c r="BV448" s="11"/>
      <c r="BW448" s="11"/>
      <c r="BX448" s="11"/>
      <c r="BY448" s="11"/>
      <c r="BZ448" s="11"/>
      <c r="CA448" s="11"/>
      <c r="CB448" s="11"/>
      <c r="CC448" s="11"/>
      <c r="CD448" s="11"/>
      <c r="CE448" s="11"/>
      <c r="CF448" s="11"/>
      <c r="CG448" s="11"/>
      <c r="CH448" s="11"/>
      <c r="CI448" s="11"/>
      <c r="CJ448" s="11"/>
      <c r="CK448" s="11"/>
    </row>
    <row r="449" spans="1:89" s="560" customFormat="1" ht="12.75" customHeight="1" x14ac:dyDescent="0.25">
      <c r="A449" s="11">
        <v>64</v>
      </c>
      <c r="B449" s="566" t="str">
        <f t="shared" ref="B449:D451" si="45">B377</f>
        <v>Transport des gaz à effet de serre en vertu de la directive 2009/31/CE</v>
      </c>
      <c r="C449" s="10" t="str">
        <f t="shared" si="45"/>
        <v>CCS : Transport</v>
      </c>
      <c r="D449" s="10" t="str">
        <f t="shared" si="45"/>
        <v>CO2 émis par purge</v>
      </c>
      <c r="E449" s="563"/>
      <c r="F449" s="58" t="str">
        <f>F377</f>
        <v>Émissions de procédé</v>
      </c>
      <c r="G449" s="36">
        <v>2</v>
      </c>
      <c r="H449" s="567" t="str">
        <f>Translations!$B$691</f>
        <v>valeurs par défaut de type I</v>
      </c>
      <c r="I449" s="567" t="str">
        <f>Translations!$B$692</f>
        <v>valeurs par défaut de type II</v>
      </c>
      <c r="J449" s="567"/>
      <c r="K449" s="567"/>
      <c r="L449" s="567" t="str">
        <f>Translations!$B$694</f>
        <v>Analyses de laboratoire</v>
      </c>
      <c r="M449" s="567"/>
      <c r="N449" s="567"/>
      <c r="O449" s="53"/>
      <c r="P449" s="36">
        <f t="shared" ref="P449:P451" si="46">IF(G449=EUconst_NA,EUconst_NA,IF(ISBLANK(J449),COUNTA(H449:O449),COUNTA(H449,J449,L449)))</f>
        <v>3</v>
      </c>
      <c r="Q449" s="54" t="str">
        <f t="shared" ref="Q449:Q451" si="47">C449 &amp; ": " &amp;D449</f>
        <v>CCS : Transport: CO2 émis par purge</v>
      </c>
      <c r="R449" s="10"/>
      <c r="S449" s="10" t="str">
        <f t="shared" ref="S449:S451" si="48">EUconst_CNTR_EF&amp;Q449</f>
        <v>EF_CCS : Transport: CO2 émis par purge</v>
      </c>
      <c r="T449" s="11"/>
      <c r="U449" s="11"/>
      <c r="V449" s="11"/>
      <c r="W449" s="11"/>
      <c r="X449" s="11"/>
      <c r="Y449" s="11"/>
      <c r="Z449" s="11" t="b">
        <f t="shared" si="39"/>
        <v>0</v>
      </c>
      <c r="AA449" s="11"/>
      <c r="AB449" s="11"/>
      <c r="AC449" s="11"/>
      <c r="AD449" s="11"/>
      <c r="AE449" s="11"/>
      <c r="AF449" s="11"/>
      <c r="AG449" s="11"/>
      <c r="AH449" s="11"/>
      <c r="AI449" s="11"/>
      <c r="AJ449" s="11"/>
      <c r="AK449" s="11"/>
      <c r="AL449" s="391">
        <v>1</v>
      </c>
      <c r="AM449" s="391">
        <v>1</v>
      </c>
      <c r="AN449" s="391" t="s">
        <v>1040</v>
      </c>
      <c r="AO449" s="391" t="s">
        <v>1040</v>
      </c>
      <c r="AP449" s="391">
        <v>2</v>
      </c>
      <c r="AQ449" s="11"/>
      <c r="AR449" s="11"/>
      <c r="AS449" s="11"/>
      <c r="AT449" s="11"/>
      <c r="AU449" s="11"/>
      <c r="AV449" s="11"/>
      <c r="AW449" s="11"/>
      <c r="AX449" s="11"/>
      <c r="AY449" s="11"/>
      <c r="AZ449" s="11"/>
      <c r="BA449" s="11"/>
      <c r="BB449" s="11"/>
      <c r="BC449" s="11"/>
      <c r="BD449" s="11"/>
      <c r="BE449" s="11"/>
      <c r="BF449" s="11"/>
      <c r="BG449" s="11"/>
      <c r="BH449" s="11"/>
      <c r="BI449" s="11"/>
      <c r="BJ449" s="11"/>
      <c r="BK449" s="11"/>
      <c r="BL449" s="11"/>
      <c r="BM449" s="11"/>
      <c r="BN449" s="11"/>
      <c r="BO449" s="11"/>
      <c r="BP449" s="11"/>
      <c r="BQ449" s="11"/>
      <c r="BR449" s="11"/>
      <c r="BS449" s="11"/>
      <c r="BT449" s="11"/>
      <c r="BU449" s="11"/>
      <c r="BV449" s="11"/>
      <c r="BW449" s="11"/>
      <c r="BX449" s="11"/>
      <c r="BY449" s="11"/>
      <c r="BZ449" s="11"/>
      <c r="CA449" s="11"/>
      <c r="CB449" s="11"/>
      <c r="CC449" s="11"/>
      <c r="CD449" s="11"/>
      <c r="CE449" s="11"/>
      <c r="CF449" s="11"/>
      <c r="CG449" s="11"/>
      <c r="CH449" s="11"/>
      <c r="CI449" s="11"/>
      <c r="CJ449" s="11"/>
      <c r="CK449" s="11"/>
    </row>
    <row r="450" spans="1:89" s="560" customFormat="1" ht="12.75" customHeight="1" x14ac:dyDescent="0.25">
      <c r="A450" s="11">
        <v>65</v>
      </c>
      <c r="B450" s="566" t="str">
        <f t="shared" si="45"/>
        <v>Transport des gaz à effet de serre en vertu de la directive 2009/31/CE</v>
      </c>
      <c r="C450" s="10" t="str">
        <f t="shared" si="45"/>
        <v>CCS : Transport</v>
      </c>
      <c r="D450" s="10" t="str">
        <f t="shared" si="45"/>
        <v>CO2 leaked</v>
      </c>
      <c r="E450" s="563"/>
      <c r="F450" s="58" t="str">
        <f>F378</f>
        <v>Émissions de procédé</v>
      </c>
      <c r="G450" s="36">
        <v>2</v>
      </c>
      <c r="H450" s="567" t="str">
        <f>Translations!$B$691</f>
        <v>valeurs par défaut de type I</v>
      </c>
      <c r="I450" s="567" t="str">
        <f>Translations!$B$692</f>
        <v>valeurs par défaut de type II</v>
      </c>
      <c r="J450" s="567"/>
      <c r="K450" s="567"/>
      <c r="L450" s="567" t="str">
        <f>Translations!$B$694</f>
        <v>Analyses de laboratoire</v>
      </c>
      <c r="M450" s="567"/>
      <c r="N450" s="567"/>
      <c r="O450" s="53"/>
      <c r="P450" s="36">
        <f t="shared" si="46"/>
        <v>3</v>
      </c>
      <c r="Q450" s="54" t="str">
        <f t="shared" si="47"/>
        <v>CCS : Transport: CO2 leaked</v>
      </c>
      <c r="R450" s="10"/>
      <c r="S450" s="10" t="str">
        <f t="shared" si="48"/>
        <v>EF_CCS : Transport: CO2 leaked</v>
      </c>
      <c r="T450" s="11"/>
      <c r="U450" s="11"/>
      <c r="V450" s="11"/>
      <c r="W450" s="11"/>
      <c r="X450" s="11"/>
      <c r="Y450" s="11"/>
      <c r="Z450" s="11" t="b">
        <f t="shared" si="39"/>
        <v>0</v>
      </c>
      <c r="AA450" s="11"/>
      <c r="AB450" s="11"/>
      <c r="AC450" s="11"/>
      <c r="AD450" s="11"/>
      <c r="AE450" s="11"/>
      <c r="AF450" s="11"/>
      <c r="AG450" s="11"/>
      <c r="AH450" s="11"/>
      <c r="AI450" s="11"/>
      <c r="AJ450" s="11"/>
      <c r="AK450" s="11"/>
      <c r="AL450" s="391">
        <v>1</v>
      </c>
      <c r="AM450" s="391">
        <v>1</v>
      </c>
      <c r="AN450" s="391" t="s">
        <v>1040</v>
      </c>
      <c r="AO450" s="391" t="s">
        <v>1040</v>
      </c>
      <c r="AP450" s="391">
        <v>2</v>
      </c>
      <c r="AQ450" s="11"/>
      <c r="AR450" s="11"/>
      <c r="AS450" s="11"/>
      <c r="AT450" s="11"/>
      <c r="AU450" s="11"/>
      <c r="AV450" s="11"/>
      <c r="AW450" s="11"/>
      <c r="AX450" s="11"/>
      <c r="AY450" s="11"/>
      <c r="AZ450" s="11"/>
      <c r="BA450" s="11"/>
      <c r="BB450" s="11"/>
      <c r="BC450" s="11"/>
      <c r="BD450" s="11"/>
      <c r="BE450" s="11"/>
      <c r="BF450" s="11"/>
      <c r="BG450" s="11"/>
      <c r="BH450" s="11"/>
      <c r="BI450" s="11"/>
      <c r="BJ450" s="11"/>
      <c r="BK450" s="11"/>
      <c r="BL450" s="11"/>
      <c r="BM450" s="11"/>
      <c r="BN450" s="11"/>
      <c r="BO450" s="11"/>
      <c r="BP450" s="11"/>
      <c r="BQ450" s="11"/>
      <c r="BR450" s="11"/>
      <c r="BS450" s="11"/>
      <c r="BT450" s="11"/>
      <c r="BU450" s="11"/>
      <c r="BV450" s="11"/>
      <c r="BW450" s="11"/>
      <c r="BX450" s="11"/>
      <c r="BY450" s="11"/>
      <c r="BZ450" s="11"/>
      <c r="CA450" s="11"/>
      <c r="CB450" s="11"/>
      <c r="CC450" s="11"/>
      <c r="CD450" s="11"/>
      <c r="CE450" s="11"/>
      <c r="CF450" s="11"/>
      <c r="CG450" s="11"/>
      <c r="CH450" s="11"/>
      <c r="CI450" s="11"/>
      <c r="CJ450" s="11"/>
      <c r="CK450" s="11"/>
    </row>
    <row r="451" spans="1:89" s="560" customFormat="1" ht="12.75" customHeight="1" x14ac:dyDescent="0.25">
      <c r="A451" s="11">
        <v>66</v>
      </c>
      <c r="B451" s="566" t="str">
        <f t="shared" si="45"/>
        <v>Transport des gaz à effet de serre en vertu de la directive 2009/31/CE</v>
      </c>
      <c r="C451" s="10" t="str">
        <f t="shared" si="45"/>
        <v>CCS : Transport</v>
      </c>
      <c r="D451" s="10" t="str">
        <f t="shared" si="45"/>
        <v>CO2 résultant d'émissions fugitives</v>
      </c>
      <c r="E451" s="563"/>
      <c r="F451" s="58" t="str">
        <f>F379</f>
        <v>Émissions de procédé</v>
      </c>
      <c r="G451" s="36">
        <v>2</v>
      </c>
      <c r="H451" s="567" t="str">
        <f>Translations!$B$691</f>
        <v>valeurs par défaut de type I</v>
      </c>
      <c r="I451" s="567" t="str">
        <f>Translations!$B$692</f>
        <v>valeurs par défaut de type II</v>
      </c>
      <c r="J451" s="567"/>
      <c r="K451" s="567"/>
      <c r="L451" s="567" t="str">
        <f>Translations!$B$694</f>
        <v>Analyses de laboratoire</v>
      </c>
      <c r="M451" s="567"/>
      <c r="N451" s="567"/>
      <c r="O451" s="53"/>
      <c r="P451" s="36">
        <f t="shared" si="46"/>
        <v>3</v>
      </c>
      <c r="Q451" s="54" t="str">
        <f t="shared" si="47"/>
        <v>CCS : Transport: CO2 résultant d'émissions fugitives</v>
      </c>
      <c r="R451" s="10"/>
      <c r="S451" s="10" t="str">
        <f t="shared" si="48"/>
        <v>EF_CCS : Transport: CO2 résultant d'émissions fugitives</v>
      </c>
      <c r="T451" s="11"/>
      <c r="U451" s="11"/>
      <c r="V451" s="11"/>
      <c r="W451" s="11"/>
      <c r="X451" s="11"/>
      <c r="Y451" s="11"/>
      <c r="Z451" s="11" t="b">
        <f t="shared" si="39"/>
        <v>0</v>
      </c>
      <c r="AA451" s="11"/>
      <c r="AB451" s="11"/>
      <c r="AC451" s="11"/>
      <c r="AD451" s="11"/>
      <c r="AE451" s="11"/>
      <c r="AF451" s="11"/>
      <c r="AG451" s="11"/>
      <c r="AH451" s="11"/>
      <c r="AI451" s="11"/>
      <c r="AJ451" s="11"/>
      <c r="AK451" s="11"/>
      <c r="AL451" s="391">
        <v>1</v>
      </c>
      <c r="AM451" s="391">
        <v>1</v>
      </c>
      <c r="AN451" s="391" t="s">
        <v>1040</v>
      </c>
      <c r="AO451" s="391" t="s">
        <v>1040</v>
      </c>
      <c r="AP451" s="391">
        <v>2</v>
      </c>
      <c r="AQ451" s="11"/>
      <c r="AR451" s="11"/>
      <c r="AS451" s="11"/>
      <c r="AT451" s="11"/>
      <c r="AU451" s="11"/>
      <c r="AV451" s="11"/>
      <c r="AW451" s="11"/>
      <c r="AX451" s="11"/>
      <c r="AY451" s="11"/>
      <c r="AZ451" s="11"/>
      <c r="BA451" s="11"/>
      <c r="BB451" s="11"/>
      <c r="BC451" s="11"/>
      <c r="BD451" s="11"/>
      <c r="BE451" s="11"/>
      <c r="BF451" s="11"/>
      <c r="BG451" s="11"/>
      <c r="BH451" s="11"/>
      <c r="BI451" s="11"/>
      <c r="BJ451" s="11"/>
      <c r="BK451" s="11"/>
      <c r="BL451" s="11"/>
      <c r="BM451" s="11"/>
      <c r="BN451" s="11"/>
      <c r="BO451" s="11"/>
      <c r="BP451" s="11"/>
      <c r="BQ451" s="11"/>
      <c r="BR451" s="11"/>
      <c r="BS451" s="11"/>
      <c r="BT451" s="11"/>
      <c r="BU451" s="11"/>
      <c r="BV451" s="11"/>
      <c r="BW451" s="11"/>
      <c r="BX451" s="11"/>
      <c r="BY451" s="11"/>
      <c r="BZ451" s="11"/>
      <c r="CA451" s="11"/>
      <c r="CB451" s="11"/>
      <c r="CC451" s="11"/>
      <c r="CD451" s="11"/>
      <c r="CE451" s="11"/>
      <c r="CF451" s="11"/>
      <c r="CG451" s="11"/>
      <c r="CH451" s="11"/>
      <c r="CI451" s="11"/>
      <c r="CJ451" s="11"/>
      <c r="CK451" s="11"/>
    </row>
    <row r="452" spans="1:89" s="560" customFormat="1" ht="12.75" customHeight="1" x14ac:dyDescent="0.25">
      <c r="A452" s="11">
        <v>67</v>
      </c>
      <c r="B452" s="566" t="str">
        <f t="shared" ref="B452:D452" si="49">B380</f>
        <v>Stockage des gaz à effet de serre en vertu de la directive 2009/31/CE</v>
      </c>
      <c r="C452" s="10" t="str">
        <f t="shared" si="49"/>
        <v>CCS : Stockage</v>
      </c>
      <c r="D452" s="10" t="str">
        <f t="shared" si="49"/>
        <v>CO2 transféré</v>
      </c>
      <c r="E452" s="10"/>
      <c r="F452" s="58" t="str">
        <f t="shared" ref="F452" si="50">F380</f>
        <v>Bilan massique</v>
      </c>
      <c r="G452" s="36" t="str">
        <f>EUconst_NA</f>
        <v>n / A</v>
      </c>
      <c r="H452" s="569"/>
      <c r="I452" s="569"/>
      <c r="J452" s="10"/>
      <c r="K452" s="10"/>
      <c r="L452" s="55"/>
      <c r="M452" s="55"/>
      <c r="N452" s="55"/>
      <c r="O452" s="55"/>
      <c r="P452" s="36" t="str">
        <f t="shared" ref="P452:P455" si="51">IF(G452=EUconst_NA,EUconst_NA,IF(ISBLANK(J452),COUNTA(H452:O452),COUNTA(H452,J452,L452)))</f>
        <v>n / A</v>
      </c>
      <c r="Q452" s="54" t="str">
        <f t="shared" ref="Q452:Q455" si="52">C452 &amp; ": " &amp;D452</f>
        <v>CCS : Stockage: CO2 transféré</v>
      </c>
      <c r="R452" s="10"/>
      <c r="S452" s="10" t="str">
        <f t="shared" ref="S452:S455" si="53">EUconst_CNTR_EF&amp;Q452</f>
        <v>EF_CCS : Stockage: CO2 transféré</v>
      </c>
      <c r="T452" s="11"/>
      <c r="U452" s="11"/>
      <c r="V452" s="11"/>
      <c r="W452" s="11"/>
      <c r="X452" s="11"/>
      <c r="Y452" s="11"/>
      <c r="Z452" s="11" t="b">
        <f t="shared" si="39"/>
        <v>1</v>
      </c>
      <c r="AA452" s="11"/>
      <c r="AB452" s="11"/>
      <c r="AC452" s="11"/>
      <c r="AD452" s="11"/>
      <c r="AE452" s="11"/>
      <c r="AF452" s="11"/>
      <c r="AG452" s="11"/>
      <c r="AH452" s="11"/>
      <c r="AI452" s="11"/>
      <c r="AJ452" s="11"/>
      <c r="AK452" s="11"/>
      <c r="AL452" s="391"/>
      <c r="AM452" s="391"/>
      <c r="AN452" s="391"/>
      <c r="AO452" s="391"/>
      <c r="AP452" s="391"/>
      <c r="AQ452" s="11"/>
      <c r="AR452" s="11"/>
      <c r="AS452" s="11"/>
      <c r="AT452" s="11"/>
      <c r="AU452" s="11"/>
      <c r="AV452" s="11"/>
      <c r="AW452" s="11"/>
      <c r="AX452" s="11"/>
      <c r="AY452" s="11"/>
      <c r="AZ452" s="11"/>
      <c r="BA452" s="11"/>
      <c r="BB452" s="11"/>
      <c r="BC452" s="11"/>
      <c r="BD452" s="11"/>
      <c r="BE452" s="11"/>
      <c r="BF452" s="11"/>
      <c r="BG452" s="11"/>
      <c r="BH452" s="11"/>
      <c r="BI452" s="11"/>
      <c r="BJ452" s="11"/>
      <c r="BK452" s="11"/>
      <c r="BL452" s="11"/>
      <c r="BM452" s="11"/>
      <c r="BN452" s="11"/>
      <c r="BO452" s="11"/>
      <c r="BP452" s="11"/>
      <c r="BQ452" s="11"/>
      <c r="BR452" s="11"/>
      <c r="BS452" s="11"/>
      <c r="BT452" s="11"/>
      <c r="BU452" s="11"/>
      <c r="BV452" s="11"/>
      <c r="BW452" s="11"/>
      <c r="BX452" s="11"/>
      <c r="BY452" s="11"/>
      <c r="BZ452" s="11"/>
      <c r="CA452" s="11"/>
      <c r="CB452" s="11"/>
      <c r="CC452" s="11"/>
      <c r="CD452" s="11"/>
      <c r="CE452" s="11"/>
      <c r="CF452" s="11"/>
      <c r="CG452" s="11"/>
      <c r="CH452" s="11"/>
      <c r="CI452" s="11"/>
      <c r="CJ452" s="11"/>
      <c r="CK452" s="11"/>
    </row>
    <row r="453" spans="1:89" s="560" customFormat="1" ht="12.75" customHeight="1" x14ac:dyDescent="0.25">
      <c r="A453" s="11">
        <v>68</v>
      </c>
      <c r="B453" s="566" t="str">
        <f t="shared" ref="B453:D455" si="54">B381</f>
        <v>Stockage des gaz à effet de serre en vertu de la directive 2009/31/CE</v>
      </c>
      <c r="C453" s="10" t="str">
        <f t="shared" si="54"/>
        <v>CCS : Stockage</v>
      </c>
      <c r="D453" s="10" t="str">
        <f t="shared" si="54"/>
        <v>CO2 émis par purge</v>
      </c>
      <c r="E453" s="563"/>
      <c r="F453" s="58" t="str">
        <f>F381</f>
        <v>Émissions de procédé</v>
      </c>
      <c r="G453" s="36">
        <v>2</v>
      </c>
      <c r="H453" s="567" t="str">
        <f>Translations!$B$691</f>
        <v>valeurs par défaut de type I</v>
      </c>
      <c r="I453" s="567" t="str">
        <f>Translations!$B$692</f>
        <v>valeurs par défaut de type II</v>
      </c>
      <c r="J453" s="567"/>
      <c r="K453" s="567"/>
      <c r="L453" s="567" t="str">
        <f>Translations!$B$694</f>
        <v>Analyses de laboratoire</v>
      </c>
      <c r="M453" s="567"/>
      <c r="N453" s="567"/>
      <c r="O453" s="53"/>
      <c r="P453" s="36">
        <f t="shared" si="51"/>
        <v>3</v>
      </c>
      <c r="Q453" s="54" t="str">
        <f t="shared" si="52"/>
        <v>CCS : Stockage: CO2 émis par purge</v>
      </c>
      <c r="R453" s="10"/>
      <c r="S453" s="10" t="str">
        <f t="shared" si="53"/>
        <v>EF_CCS : Stockage: CO2 émis par purge</v>
      </c>
      <c r="T453" s="11"/>
      <c r="U453" s="11"/>
      <c r="V453" s="11"/>
      <c r="W453" s="11"/>
      <c r="X453" s="11"/>
      <c r="Y453" s="11"/>
      <c r="Z453" s="11" t="b">
        <f t="shared" si="39"/>
        <v>0</v>
      </c>
      <c r="AA453" s="11"/>
      <c r="AB453" s="11"/>
      <c r="AC453" s="11"/>
      <c r="AD453" s="11"/>
      <c r="AE453" s="11"/>
      <c r="AF453" s="11"/>
      <c r="AG453" s="11"/>
      <c r="AH453" s="11"/>
      <c r="AI453" s="11"/>
      <c r="AJ453" s="11"/>
      <c r="AK453" s="11"/>
      <c r="AL453" s="391">
        <v>1</v>
      </c>
      <c r="AM453" s="391">
        <v>1</v>
      </c>
      <c r="AN453" s="391" t="s">
        <v>1040</v>
      </c>
      <c r="AO453" s="391" t="s">
        <v>1040</v>
      </c>
      <c r="AP453" s="391">
        <v>2</v>
      </c>
      <c r="AQ453" s="11"/>
      <c r="AR453" s="11"/>
      <c r="AS453" s="11"/>
      <c r="AT453" s="11"/>
      <c r="AU453" s="11"/>
      <c r="AV453" s="11"/>
      <c r="AW453" s="11"/>
      <c r="AX453" s="11"/>
      <c r="AY453" s="11"/>
      <c r="AZ453" s="11"/>
      <c r="BA453" s="11"/>
      <c r="BB453" s="11"/>
      <c r="BC453" s="11"/>
      <c r="BD453" s="11"/>
      <c r="BE453" s="11"/>
      <c r="BF453" s="11"/>
      <c r="BG453" s="11"/>
      <c r="BH453" s="11"/>
      <c r="BI453" s="11"/>
      <c r="BJ453" s="11"/>
      <c r="BK453" s="11"/>
      <c r="BL453" s="11"/>
      <c r="BM453" s="11"/>
      <c r="BN453" s="11"/>
      <c r="BO453" s="11"/>
      <c r="BP453" s="11"/>
      <c r="BQ453" s="11"/>
      <c r="BR453" s="11"/>
      <c r="BS453" s="11"/>
      <c r="BT453" s="11"/>
      <c r="BU453" s="11"/>
      <c r="BV453" s="11"/>
      <c r="BW453" s="11"/>
      <c r="BX453" s="11"/>
      <c r="BY453" s="11"/>
      <c r="BZ453" s="11"/>
      <c r="CA453" s="11"/>
      <c r="CB453" s="11"/>
      <c r="CC453" s="11"/>
      <c r="CD453" s="11"/>
      <c r="CE453" s="11"/>
      <c r="CF453" s="11"/>
      <c r="CG453" s="11"/>
      <c r="CH453" s="11"/>
      <c r="CI453" s="11"/>
      <c r="CJ453" s="11"/>
      <c r="CK453" s="11"/>
    </row>
    <row r="454" spans="1:89" s="560" customFormat="1" ht="12.75" customHeight="1" x14ac:dyDescent="0.25">
      <c r="A454" s="11">
        <v>69</v>
      </c>
      <c r="B454" s="566" t="str">
        <f t="shared" si="54"/>
        <v>Stockage des gaz à effet de serre en vertu de la directive 2009/31/CE</v>
      </c>
      <c r="C454" s="10" t="str">
        <f t="shared" si="54"/>
        <v>CCS : Stockage</v>
      </c>
      <c r="D454" s="10" t="str">
        <f t="shared" si="54"/>
        <v>CO2 résultant de fuites</v>
      </c>
      <c r="E454" s="563"/>
      <c r="F454" s="58" t="str">
        <f>F382</f>
        <v>Émissions de procédé</v>
      </c>
      <c r="G454" s="36">
        <v>2</v>
      </c>
      <c r="H454" s="567" t="str">
        <f>Translations!$B$691</f>
        <v>valeurs par défaut de type I</v>
      </c>
      <c r="I454" s="567" t="str">
        <f>Translations!$B$692</f>
        <v>valeurs par défaut de type II</v>
      </c>
      <c r="J454" s="567"/>
      <c r="K454" s="567"/>
      <c r="L454" s="567" t="str">
        <f>Translations!$B$694</f>
        <v>Analyses de laboratoire</v>
      </c>
      <c r="M454" s="567"/>
      <c r="N454" s="567"/>
      <c r="O454" s="53"/>
      <c r="P454" s="36">
        <f t="shared" si="51"/>
        <v>3</v>
      </c>
      <c r="Q454" s="54" t="str">
        <f t="shared" si="52"/>
        <v>CCS : Stockage: CO2 résultant de fuites</v>
      </c>
      <c r="R454" s="10"/>
      <c r="S454" s="10" t="str">
        <f t="shared" si="53"/>
        <v>EF_CCS : Stockage: CO2 résultant de fuites</v>
      </c>
      <c r="T454" s="11"/>
      <c r="U454" s="11"/>
      <c r="V454" s="11"/>
      <c r="W454" s="11"/>
      <c r="X454" s="11"/>
      <c r="Y454" s="11"/>
      <c r="Z454" s="11" t="b">
        <f t="shared" si="39"/>
        <v>0</v>
      </c>
      <c r="AA454" s="11"/>
      <c r="AB454" s="11"/>
      <c r="AC454" s="11"/>
      <c r="AD454" s="11"/>
      <c r="AE454" s="11"/>
      <c r="AF454" s="11"/>
      <c r="AG454" s="11"/>
      <c r="AH454" s="11"/>
      <c r="AI454" s="11"/>
      <c r="AJ454" s="11"/>
      <c r="AK454" s="11"/>
      <c r="AL454" s="391">
        <v>1</v>
      </c>
      <c r="AM454" s="391">
        <v>1</v>
      </c>
      <c r="AN454" s="391" t="s">
        <v>1040</v>
      </c>
      <c r="AO454" s="391" t="s">
        <v>1040</v>
      </c>
      <c r="AP454" s="391">
        <v>2</v>
      </c>
      <c r="AQ454" s="11"/>
      <c r="AR454" s="11"/>
      <c r="AS454" s="11"/>
      <c r="AT454" s="11"/>
      <c r="AU454" s="11"/>
      <c r="AV454" s="11"/>
      <c r="AW454" s="11"/>
      <c r="AX454" s="11"/>
      <c r="AY454" s="11"/>
      <c r="AZ454" s="11"/>
      <c r="BA454" s="11"/>
      <c r="BB454" s="11"/>
      <c r="BC454" s="11"/>
      <c r="BD454" s="11"/>
      <c r="BE454" s="11"/>
      <c r="BF454" s="11"/>
      <c r="BG454" s="11"/>
      <c r="BH454" s="11"/>
      <c r="BI454" s="11"/>
      <c r="BJ454" s="11"/>
      <c r="BK454" s="11"/>
      <c r="BL454" s="11"/>
      <c r="BM454" s="11"/>
      <c r="BN454" s="11"/>
      <c r="BO454" s="11"/>
      <c r="BP454" s="11"/>
      <c r="BQ454" s="11"/>
      <c r="BR454" s="11"/>
      <c r="BS454" s="11"/>
      <c r="BT454" s="11"/>
      <c r="BU454" s="11"/>
      <c r="BV454" s="11"/>
      <c r="BW454" s="11"/>
      <c r="BX454" s="11"/>
      <c r="BY454" s="11"/>
      <c r="BZ454" s="11"/>
      <c r="CA454" s="11"/>
      <c r="CB454" s="11"/>
      <c r="CC454" s="11"/>
      <c r="CD454" s="11"/>
      <c r="CE454" s="11"/>
      <c r="CF454" s="11"/>
      <c r="CG454" s="11"/>
      <c r="CH454" s="11"/>
      <c r="CI454" s="11"/>
      <c r="CJ454" s="11"/>
      <c r="CK454" s="11"/>
    </row>
    <row r="455" spans="1:89" s="560" customFormat="1" ht="12.75" customHeight="1" x14ac:dyDescent="0.25">
      <c r="A455" s="11">
        <v>70</v>
      </c>
      <c r="B455" s="566" t="str">
        <f t="shared" si="54"/>
        <v>Stockage des gaz à effet de serre en vertu de la directive 2009/31/CE</v>
      </c>
      <c r="C455" s="10" t="str">
        <f t="shared" si="54"/>
        <v>CCS : Stockage</v>
      </c>
      <c r="D455" s="10" t="str">
        <f t="shared" si="54"/>
        <v>CO2 résultant d'émissions fugitives</v>
      </c>
      <c r="E455" s="563"/>
      <c r="F455" s="58" t="str">
        <f>F383</f>
        <v>Émissions de procédé</v>
      </c>
      <c r="G455" s="36">
        <v>2</v>
      </c>
      <c r="H455" s="567" t="str">
        <f>Translations!$B$691</f>
        <v>valeurs par défaut de type I</v>
      </c>
      <c r="I455" s="567" t="str">
        <f>Translations!$B$692</f>
        <v>valeurs par défaut de type II</v>
      </c>
      <c r="J455" s="567"/>
      <c r="K455" s="567"/>
      <c r="L455" s="567" t="str">
        <f>Translations!$B$694</f>
        <v>Analyses de laboratoire</v>
      </c>
      <c r="M455" s="567"/>
      <c r="N455" s="567"/>
      <c r="O455" s="53"/>
      <c r="P455" s="36">
        <f t="shared" si="51"/>
        <v>3</v>
      </c>
      <c r="Q455" s="54" t="str">
        <f t="shared" si="52"/>
        <v>CCS : Stockage: CO2 résultant d'émissions fugitives</v>
      </c>
      <c r="R455" s="10"/>
      <c r="S455" s="10" t="str">
        <f t="shared" si="53"/>
        <v>EF_CCS : Stockage: CO2 résultant d'émissions fugitives</v>
      </c>
      <c r="T455" s="11"/>
      <c r="U455" s="11"/>
      <c r="V455" s="11"/>
      <c r="W455" s="11"/>
      <c r="X455" s="11"/>
      <c r="Y455" s="11"/>
      <c r="Z455" s="11" t="b">
        <f t="shared" si="39"/>
        <v>0</v>
      </c>
      <c r="AA455" s="11"/>
      <c r="AB455" s="11"/>
      <c r="AC455" s="11"/>
      <c r="AD455" s="11"/>
      <c r="AE455" s="11"/>
      <c r="AF455" s="11"/>
      <c r="AG455" s="11"/>
      <c r="AH455" s="11"/>
      <c r="AI455" s="11"/>
      <c r="AJ455" s="11"/>
      <c r="AK455" s="11"/>
      <c r="AL455" s="391">
        <v>1</v>
      </c>
      <c r="AM455" s="391">
        <v>1</v>
      </c>
      <c r="AN455" s="391" t="s">
        <v>1040</v>
      </c>
      <c r="AO455" s="391" t="s">
        <v>1040</v>
      </c>
      <c r="AP455" s="391">
        <v>2</v>
      </c>
      <c r="AQ455" s="11"/>
      <c r="AR455" s="11"/>
      <c r="AS455" s="11"/>
      <c r="AT455" s="11"/>
      <c r="AU455" s="11"/>
      <c r="AV455" s="11"/>
      <c r="AW455" s="11"/>
      <c r="AX455" s="11"/>
      <c r="AY455" s="11"/>
      <c r="AZ455" s="11"/>
      <c r="BA455" s="11"/>
      <c r="BB455" s="11"/>
      <c r="BC455" s="11"/>
      <c r="BD455" s="11"/>
      <c r="BE455" s="11"/>
      <c r="BF455" s="11"/>
      <c r="BG455" s="11"/>
      <c r="BH455" s="11"/>
      <c r="BI455" s="11"/>
      <c r="BJ455" s="11"/>
      <c r="BK455" s="11"/>
      <c r="BL455" s="11"/>
      <c r="BM455" s="11"/>
      <c r="BN455" s="11"/>
      <c r="BO455" s="11"/>
      <c r="BP455" s="11"/>
      <c r="BQ455" s="11"/>
      <c r="BR455" s="11"/>
      <c r="BS455" s="11"/>
      <c r="BT455" s="11"/>
      <c r="BU455" s="11"/>
      <c r="BV455" s="11"/>
      <c r="BW455" s="11"/>
      <c r="BX455" s="11"/>
      <c r="BY455" s="11"/>
      <c r="BZ455" s="11"/>
      <c r="CA455" s="11"/>
      <c r="CB455" s="11"/>
      <c r="CC455" s="11"/>
      <c r="CD455" s="11"/>
      <c r="CE455" s="11"/>
      <c r="CF455" s="11"/>
      <c r="CG455" s="11"/>
      <c r="CH455" s="11"/>
      <c r="CI455" s="11"/>
      <c r="CJ455" s="11"/>
      <c r="CK455" s="11"/>
    </row>
    <row r="456" spans="1:89" s="560" customFormat="1" ht="12.75" customHeight="1" x14ac:dyDescent="0.25">
      <c r="A456" s="11"/>
      <c r="B456" s="10"/>
      <c r="C456" s="10"/>
      <c r="D456" s="10"/>
      <c r="E456" s="10"/>
      <c r="F456" s="10"/>
      <c r="G456" s="10"/>
      <c r="H456" s="33"/>
      <c r="I456" s="33"/>
      <c r="J456" s="10"/>
      <c r="K456" s="10"/>
      <c r="L456" s="33"/>
      <c r="M456" s="33"/>
      <c r="N456" s="33"/>
      <c r="O456" s="33"/>
      <c r="P456" s="36"/>
      <c r="Q456" s="10"/>
      <c r="R456" s="10"/>
      <c r="S456" s="10"/>
      <c r="T456" s="11"/>
      <c r="U456" s="11"/>
      <c r="V456" s="11"/>
      <c r="W456" s="11"/>
      <c r="X456" s="11"/>
      <c r="Y456" s="11"/>
      <c r="Z456" s="11"/>
      <c r="AA456" s="11"/>
      <c r="AB456" s="11"/>
      <c r="AC456" s="11"/>
      <c r="AD456" s="11"/>
      <c r="AE456" s="11"/>
      <c r="AF456" s="11"/>
      <c r="AG456" s="11"/>
      <c r="AH456" s="11"/>
      <c r="AI456" s="11"/>
      <c r="AJ456" s="11"/>
      <c r="AK456" s="11"/>
      <c r="AL456" s="11"/>
      <c r="AM456" s="11"/>
      <c r="AN456" s="11"/>
      <c r="AO456" s="11"/>
      <c r="AP456" s="11"/>
      <c r="AQ456" s="11"/>
      <c r="AR456" s="11"/>
      <c r="AS456" s="11"/>
      <c r="AT456" s="11"/>
      <c r="AU456" s="11"/>
      <c r="AV456" s="11"/>
      <c r="AW456" s="11"/>
      <c r="AX456" s="11"/>
      <c r="AY456" s="11"/>
      <c r="AZ456" s="11"/>
      <c r="BA456" s="11"/>
      <c r="BB456" s="11"/>
      <c r="BC456" s="11"/>
      <c r="BD456" s="11"/>
      <c r="BE456" s="11"/>
      <c r="BF456" s="11"/>
      <c r="BG456" s="11"/>
      <c r="BH456" s="11"/>
      <c r="BI456" s="11"/>
      <c r="BJ456" s="11"/>
      <c r="BK456" s="11"/>
      <c r="BL456" s="11"/>
      <c r="BM456" s="11"/>
      <c r="BN456" s="11"/>
      <c r="BO456" s="11"/>
      <c r="BP456" s="11"/>
      <c r="BQ456" s="11"/>
      <c r="BR456" s="11"/>
      <c r="BS456" s="11"/>
      <c r="BT456" s="11"/>
      <c r="BU456" s="11"/>
      <c r="BV456" s="11"/>
      <c r="BW456" s="11"/>
      <c r="BX456" s="11"/>
      <c r="BY456" s="11"/>
      <c r="BZ456" s="11"/>
      <c r="CA456" s="11"/>
      <c r="CB456" s="11"/>
      <c r="CC456" s="11"/>
      <c r="CD456" s="11"/>
      <c r="CE456" s="11"/>
      <c r="CF456" s="11"/>
      <c r="CG456" s="11"/>
      <c r="CH456" s="11"/>
      <c r="CI456" s="11"/>
      <c r="CJ456" s="11"/>
      <c r="CK456" s="11"/>
    </row>
    <row r="457" spans="1:89" s="560" customFormat="1" ht="12.75" customHeight="1" x14ac:dyDescent="0.25">
      <c r="A457" s="49" t="s">
        <v>1038</v>
      </c>
      <c r="B457" s="50" t="str">
        <f>Translations!$B$406</f>
        <v>PCI</v>
      </c>
      <c r="C457" s="50" t="str">
        <f>Translations!$B$286</f>
        <v>Nom court</v>
      </c>
      <c r="D457" s="50" t="str">
        <f>Translations!$B$287</f>
        <v>Sous-activité</v>
      </c>
      <c r="E457" s="50" t="str">
        <f>Translations!$B$100</f>
        <v>Paramètre</v>
      </c>
      <c r="F457" s="50" t="str">
        <f>Translations!$B$288</f>
        <v>Type de source</v>
      </c>
      <c r="G457" s="51" t="str">
        <f>Translations!$B$289</f>
        <v>Minimum</v>
      </c>
      <c r="H457" s="51">
        <v>1</v>
      </c>
      <c r="I457" s="51">
        <v>2</v>
      </c>
      <c r="J457" s="51" t="s">
        <v>441</v>
      </c>
      <c r="K457" s="51" t="str">
        <f>Translations!$B$257</f>
        <v>2b</v>
      </c>
      <c r="L457" s="51">
        <v>3</v>
      </c>
      <c r="M457" s="51"/>
      <c r="N457" s="51"/>
      <c r="O457" s="51">
        <v>4</v>
      </c>
      <c r="P457" s="51" t="str">
        <f>Translations!$B$290</f>
        <v>Le plus haut</v>
      </c>
      <c r="Q457" s="52"/>
      <c r="R457" s="49"/>
      <c r="S457" s="49"/>
      <c r="T457" s="49"/>
      <c r="U457" s="49"/>
      <c r="V457" s="49"/>
      <c r="W457" s="49"/>
      <c r="X457" s="49"/>
      <c r="Y457" s="49"/>
      <c r="Z457" s="49" t="str">
        <f>Translations!$B$291</f>
        <v>rendre gris ?</v>
      </c>
      <c r="AA457" s="49"/>
      <c r="AB457" s="49"/>
      <c r="AC457" s="49"/>
      <c r="AD457" s="49"/>
      <c r="AE457" s="49"/>
      <c r="AF457" s="49"/>
      <c r="AG457" s="49"/>
      <c r="AH457" s="49"/>
      <c r="AI457" s="49"/>
      <c r="AJ457" s="49"/>
      <c r="AK457" s="49" t="s">
        <v>1039</v>
      </c>
      <c r="AL457" s="92">
        <v>1</v>
      </c>
      <c r="AM457" s="92">
        <v>2</v>
      </c>
      <c r="AN457" s="92" t="s">
        <v>441</v>
      </c>
      <c r="AO457" s="92" t="str">
        <f>Translations!$B$257</f>
        <v>2b</v>
      </c>
      <c r="AP457" s="92">
        <v>3</v>
      </c>
      <c r="AQ457" s="49"/>
      <c r="AR457" s="49"/>
      <c r="AS457" s="49"/>
      <c r="AT457" s="49"/>
      <c r="AU457" s="49"/>
      <c r="AV457" s="49"/>
      <c r="AW457" s="49"/>
      <c r="AX457" s="49"/>
      <c r="AY457" s="49"/>
      <c r="AZ457" s="49"/>
      <c r="BA457" s="49"/>
      <c r="BB457" s="49"/>
      <c r="BC457" s="49"/>
      <c r="BD457" s="49"/>
      <c r="BE457" s="49"/>
      <c r="BF457" s="49"/>
      <c r="BG457" s="49"/>
      <c r="BH457" s="49"/>
      <c r="BI457" s="49"/>
      <c r="BJ457" s="49"/>
      <c r="BK457" s="49"/>
      <c r="BL457" s="49"/>
      <c r="BM457" s="49"/>
      <c r="BN457" s="49"/>
      <c r="BO457" s="49"/>
      <c r="BP457" s="49"/>
      <c r="BQ457" s="49"/>
      <c r="BR457" s="49"/>
      <c r="BS457" s="49"/>
      <c r="BT457" s="49"/>
      <c r="BU457" s="49"/>
      <c r="BV457" s="49"/>
      <c r="BW457" s="49"/>
      <c r="BX457" s="49"/>
      <c r="BY457" s="49"/>
      <c r="BZ457" s="49"/>
      <c r="CA457" s="49"/>
      <c r="CB457" s="49"/>
      <c r="CC457" s="49"/>
      <c r="CD457" s="49"/>
      <c r="CE457" s="49"/>
      <c r="CF457" s="49"/>
      <c r="CG457" s="49"/>
      <c r="CH457" s="49"/>
      <c r="CI457" s="49"/>
      <c r="CJ457" s="49"/>
      <c r="CK457" s="49"/>
    </row>
    <row r="458" spans="1:89" s="560" customFormat="1" ht="12.75" customHeight="1" x14ac:dyDescent="0.25">
      <c r="A458" s="11">
        <v>1</v>
      </c>
      <c r="B458" s="566" t="str">
        <f t="shared" ref="B458:D477" si="55">B386</f>
        <v>Combustion des carburants</v>
      </c>
      <c r="C458" s="10" t="str">
        <f t="shared" si="55"/>
        <v>Combustion</v>
      </c>
      <c r="D458" s="10" t="str">
        <f t="shared" si="55"/>
        <v>combustibles marchands ordinaires</v>
      </c>
      <c r="E458" s="10"/>
      <c r="F458" s="58" t="str">
        <f t="shared" ref="F458:F489" si="56">F386</f>
        <v>Combustion</v>
      </c>
      <c r="G458" s="36" t="s">
        <v>122</v>
      </c>
      <c r="H458" s="56" t="str">
        <f>Translations!$B$691</f>
        <v>valeurs par défaut de type I</v>
      </c>
      <c r="I458" s="56"/>
      <c r="J458" s="56" t="str">
        <f>Translations!$B$692</f>
        <v>valeurs par défaut de type II</v>
      </c>
      <c r="K458" s="56" t="str">
        <f>Translations!$B$701</f>
        <v>Données d'achat (le cas échéant)</v>
      </c>
      <c r="L458" s="56" t="str">
        <f>Translations!$B$694</f>
        <v>Analyses de laboratoire</v>
      </c>
      <c r="M458" s="56"/>
      <c r="N458" s="56"/>
      <c r="O458" s="57"/>
      <c r="P458" s="36" t="str">
        <f>G458</f>
        <v>2a/2b</v>
      </c>
      <c r="Q458" s="54" t="str">
        <f>C458 &amp; ": " &amp;D458</f>
        <v>Combustion: combustibles marchands ordinaires</v>
      </c>
      <c r="R458" s="10"/>
      <c r="S458" s="10" t="str">
        <f>EUconst_CNTR_NCV&amp;Q458</f>
        <v>NCV_Combustion: combustibles marchands ordinaires</v>
      </c>
      <c r="T458" s="11"/>
      <c r="U458" s="11"/>
      <c r="V458" s="11"/>
      <c r="W458" s="11"/>
      <c r="X458" s="11"/>
      <c r="Y458" s="11"/>
      <c r="Z458" s="11" t="b">
        <f t="shared" ref="Z458:Z517" si="57">IF(G458=EUconst_NA,TRUE,FALSE)</f>
        <v>0</v>
      </c>
      <c r="AA458" s="11"/>
      <c r="AB458" s="11"/>
      <c r="AC458" s="11"/>
      <c r="AD458" s="11"/>
      <c r="AE458" s="11"/>
      <c r="AF458" s="11"/>
      <c r="AG458" s="11"/>
      <c r="AH458" s="11"/>
      <c r="AI458" s="11"/>
      <c r="AJ458" s="11"/>
      <c r="AK458" s="11"/>
      <c r="AL458" s="391">
        <v>1</v>
      </c>
      <c r="AM458" s="391" t="s">
        <v>1040</v>
      </c>
      <c r="AN458" s="391">
        <v>1</v>
      </c>
      <c r="AO458" s="391" t="str">
        <f>Translations!$B$701</f>
        <v>Données d'achat (le cas échéant)</v>
      </c>
      <c r="AP458" s="391">
        <v>2</v>
      </c>
      <c r="AQ458" s="11"/>
      <c r="AR458" s="11"/>
      <c r="AS458" s="11"/>
      <c r="AT458" s="11"/>
      <c r="AU458" s="11"/>
      <c r="AV458" s="11"/>
      <c r="AW458" s="11"/>
      <c r="AX458" s="11"/>
      <c r="AY458" s="11"/>
      <c r="AZ458" s="11"/>
      <c r="BA458" s="11"/>
      <c r="BB458" s="11"/>
      <c r="BC458" s="11"/>
      <c r="BD458" s="11"/>
      <c r="BE458" s="11"/>
      <c r="BF458" s="11"/>
      <c r="BG458" s="11"/>
      <c r="BH458" s="11"/>
      <c r="BI458" s="11"/>
      <c r="BJ458" s="11"/>
      <c r="BK458" s="11"/>
      <c r="BL458" s="11"/>
      <c r="BM458" s="11"/>
      <c r="BN458" s="11"/>
      <c r="BO458" s="11"/>
      <c r="BP458" s="11"/>
      <c r="BQ458" s="11"/>
      <c r="BR458" s="11"/>
      <c r="BS458" s="11"/>
      <c r="BT458" s="11"/>
      <c r="BU458" s="11"/>
      <c r="BV458" s="11"/>
      <c r="BW458" s="11"/>
      <c r="BX458" s="11"/>
      <c r="BY458" s="11"/>
      <c r="BZ458" s="11"/>
      <c r="CA458" s="11"/>
      <c r="CB458" s="11"/>
      <c r="CC458" s="11"/>
      <c r="CD458" s="11"/>
      <c r="CE458" s="11"/>
      <c r="CF458" s="11"/>
      <c r="CG458" s="11"/>
      <c r="CH458" s="11"/>
      <c r="CI458" s="11"/>
      <c r="CJ458" s="11"/>
      <c r="CK458" s="11"/>
    </row>
    <row r="459" spans="1:89" s="560" customFormat="1" ht="12.75" customHeight="1" x14ac:dyDescent="0.25">
      <c r="A459" s="11">
        <v>2</v>
      </c>
      <c r="B459" s="566" t="str">
        <f t="shared" si="55"/>
        <v>Combustion des carburants</v>
      </c>
      <c r="C459" s="10" t="str">
        <f t="shared" si="55"/>
        <v>Combustion</v>
      </c>
      <c r="D459" s="10" t="str">
        <f t="shared" si="55"/>
        <v>Autres combustibles gazeux &amp; liquides</v>
      </c>
      <c r="E459" s="10"/>
      <c r="F459" s="58" t="str">
        <f t="shared" si="56"/>
        <v>Combustion</v>
      </c>
      <c r="G459" s="36" t="s">
        <v>122</v>
      </c>
      <c r="H459" s="56" t="str">
        <f>Translations!$B$691</f>
        <v>valeurs par défaut de type I</v>
      </c>
      <c r="I459" s="56"/>
      <c r="J459" s="56" t="str">
        <f>Translations!$B$692</f>
        <v>valeurs par défaut de type II</v>
      </c>
      <c r="K459" s="56" t="str">
        <f>Translations!$B$701</f>
        <v>Données d'achat (le cas échéant)</v>
      </c>
      <c r="L459" s="56" t="str">
        <f>Translations!$B$694</f>
        <v>Analyses de laboratoire</v>
      </c>
      <c r="M459" s="56"/>
      <c r="N459" s="56"/>
      <c r="O459" s="57"/>
      <c r="P459" s="36">
        <f t="shared" ref="P459:P518" si="58">IF(G459=EUconst_NA,EUconst_NA,IF(ISBLANK(J459),COUNTA(H459:O459),COUNTA(H459,J459,L459)))</f>
        <v>3</v>
      </c>
      <c r="Q459" s="54" t="str">
        <f t="shared" ref="Q459:Q518" si="59">C459 &amp; ": " &amp;D459</f>
        <v>Combustion: Autres combustibles gazeux &amp; liquides</v>
      </c>
      <c r="R459" s="10"/>
      <c r="S459" s="10" t="str">
        <f t="shared" ref="S459:S518" si="60">EUconst_CNTR_NCV&amp;Q459</f>
        <v>NCV_Combustion: Autres combustibles gazeux &amp; liquides</v>
      </c>
      <c r="T459" s="11"/>
      <c r="U459" s="11"/>
      <c r="V459" s="11"/>
      <c r="W459" s="11"/>
      <c r="X459" s="11"/>
      <c r="Y459" s="11"/>
      <c r="Z459" s="11" t="b">
        <f t="shared" si="57"/>
        <v>0</v>
      </c>
      <c r="AA459" s="11"/>
      <c r="AB459" s="11"/>
      <c r="AC459" s="11"/>
      <c r="AD459" s="11"/>
      <c r="AE459" s="11"/>
      <c r="AF459" s="11"/>
      <c r="AG459" s="11"/>
      <c r="AH459" s="11"/>
      <c r="AI459" s="11"/>
      <c r="AJ459" s="11"/>
      <c r="AK459" s="11"/>
      <c r="AL459" s="391">
        <v>1</v>
      </c>
      <c r="AM459" s="391" t="s">
        <v>1040</v>
      </c>
      <c r="AN459" s="391">
        <v>1</v>
      </c>
      <c r="AO459" s="391" t="str">
        <f>Translations!$B$701</f>
        <v>Données d'achat (le cas échéant)</v>
      </c>
      <c r="AP459" s="391">
        <v>2</v>
      </c>
      <c r="AQ459" s="11"/>
      <c r="AR459" s="11"/>
      <c r="AS459" s="11"/>
      <c r="AT459" s="11"/>
      <c r="AU459" s="11"/>
      <c r="AV459" s="11"/>
      <c r="AW459" s="11"/>
      <c r="AX459" s="11"/>
      <c r="AY459" s="11"/>
      <c r="AZ459" s="11"/>
      <c r="BA459" s="11"/>
      <c r="BB459" s="11"/>
      <c r="BC459" s="11"/>
      <c r="BD459" s="11"/>
      <c r="BE459" s="11"/>
      <c r="BF459" s="11"/>
      <c r="BG459" s="11"/>
      <c r="BH459" s="11"/>
      <c r="BI459" s="11"/>
      <c r="BJ459" s="11"/>
      <c r="BK459" s="11"/>
      <c r="BL459" s="11"/>
      <c r="BM459" s="11"/>
      <c r="BN459" s="11"/>
      <c r="BO459" s="11"/>
      <c r="BP459" s="11"/>
      <c r="BQ459" s="11"/>
      <c r="BR459" s="11"/>
      <c r="BS459" s="11"/>
      <c r="BT459" s="11"/>
      <c r="BU459" s="11"/>
      <c r="BV459" s="11"/>
      <c r="BW459" s="11"/>
      <c r="BX459" s="11"/>
      <c r="BY459" s="11"/>
      <c r="BZ459" s="11"/>
      <c r="CA459" s="11"/>
      <c r="CB459" s="11"/>
      <c r="CC459" s="11"/>
      <c r="CD459" s="11"/>
      <c r="CE459" s="11"/>
      <c r="CF459" s="11"/>
      <c r="CG459" s="11"/>
      <c r="CH459" s="11"/>
      <c r="CI459" s="11"/>
      <c r="CJ459" s="11"/>
      <c r="CK459" s="11"/>
    </row>
    <row r="460" spans="1:89" s="560" customFormat="1" ht="12.75" customHeight="1" x14ac:dyDescent="0.25">
      <c r="A460" s="11">
        <v>3</v>
      </c>
      <c r="B460" s="566" t="str">
        <f t="shared" si="55"/>
        <v>Combustion des carburants</v>
      </c>
      <c r="C460" s="10" t="str">
        <f t="shared" si="55"/>
        <v>Combustion</v>
      </c>
      <c r="D460" s="10" t="str">
        <f t="shared" si="55"/>
        <v>Combustibles solides</v>
      </c>
      <c r="E460" s="10"/>
      <c r="F460" s="58" t="str">
        <f t="shared" si="56"/>
        <v>Combustion</v>
      </c>
      <c r="G460" s="36" t="s">
        <v>122</v>
      </c>
      <c r="H460" s="56" t="str">
        <f>Translations!$B$691</f>
        <v>valeurs par défaut de type I</v>
      </c>
      <c r="I460" s="56"/>
      <c r="J460" s="56" t="str">
        <f>Translations!$B$692</f>
        <v>valeurs par défaut de type II</v>
      </c>
      <c r="K460" s="56" t="str">
        <f>Translations!$B$701</f>
        <v>Données d'achat (le cas échéant)</v>
      </c>
      <c r="L460" s="56" t="str">
        <f>Translations!$B$694</f>
        <v>Analyses de laboratoire</v>
      </c>
      <c r="M460" s="56"/>
      <c r="N460" s="56"/>
      <c r="O460" s="57"/>
      <c r="P460" s="36">
        <f t="shared" si="58"/>
        <v>3</v>
      </c>
      <c r="Q460" s="54" t="str">
        <f t="shared" si="59"/>
        <v>Combustion: Combustibles solides</v>
      </c>
      <c r="R460" s="10"/>
      <c r="S460" s="10" t="str">
        <f t="shared" si="60"/>
        <v>NCV_Combustion: Combustibles solides</v>
      </c>
      <c r="T460" s="11"/>
      <c r="U460" s="11"/>
      <c r="V460" s="11"/>
      <c r="W460" s="11"/>
      <c r="X460" s="11"/>
      <c r="Y460" s="11"/>
      <c r="Z460" s="11" t="b">
        <f t="shared" si="57"/>
        <v>0</v>
      </c>
      <c r="AA460" s="11"/>
      <c r="AB460" s="11"/>
      <c r="AC460" s="11"/>
      <c r="AD460" s="11"/>
      <c r="AE460" s="11"/>
      <c r="AF460" s="11"/>
      <c r="AG460" s="11"/>
      <c r="AH460" s="11"/>
      <c r="AI460" s="11"/>
      <c r="AJ460" s="11"/>
      <c r="AK460" s="11"/>
      <c r="AL460" s="391">
        <v>1</v>
      </c>
      <c r="AM460" s="391" t="s">
        <v>1040</v>
      </c>
      <c r="AN460" s="391">
        <v>1</v>
      </c>
      <c r="AO460" s="391" t="str">
        <f>Translations!$B$701</f>
        <v>Données d'achat (le cas échéant)</v>
      </c>
      <c r="AP460" s="391">
        <v>2</v>
      </c>
      <c r="AQ460" s="11"/>
      <c r="AR460" s="11"/>
      <c r="AS460" s="11"/>
      <c r="AT460" s="11"/>
      <c r="AU460" s="11"/>
      <c r="AV460" s="11"/>
      <c r="AW460" s="11"/>
      <c r="AX460" s="11"/>
      <c r="AY460" s="11"/>
      <c r="AZ460" s="11"/>
      <c r="BA460" s="11"/>
      <c r="BB460" s="11"/>
      <c r="BC460" s="11"/>
      <c r="BD460" s="11"/>
      <c r="BE460" s="11"/>
      <c r="BF460" s="11"/>
      <c r="BG460" s="11"/>
      <c r="BH460" s="11"/>
      <c r="BI460" s="11"/>
      <c r="BJ460" s="11"/>
      <c r="BK460" s="11"/>
      <c r="BL460" s="11"/>
      <c r="BM460" s="11"/>
      <c r="BN460" s="11"/>
      <c r="BO460" s="11"/>
      <c r="BP460" s="11"/>
      <c r="BQ460" s="11"/>
      <c r="BR460" s="11"/>
      <c r="BS460" s="11"/>
      <c r="BT460" s="11"/>
      <c r="BU460" s="11"/>
      <c r="BV460" s="11"/>
      <c r="BW460" s="11"/>
      <c r="BX460" s="11"/>
      <c r="BY460" s="11"/>
      <c r="BZ460" s="11"/>
      <c r="CA460" s="11"/>
      <c r="CB460" s="11"/>
      <c r="CC460" s="11"/>
      <c r="CD460" s="11"/>
      <c r="CE460" s="11"/>
      <c r="CF460" s="11"/>
      <c r="CG460" s="11"/>
      <c r="CH460" s="11"/>
      <c r="CI460" s="11"/>
      <c r="CJ460" s="11"/>
      <c r="CK460" s="11"/>
    </row>
    <row r="461" spans="1:89" s="560" customFormat="1" ht="12.75" customHeight="1" x14ac:dyDescent="0.25">
      <c r="A461" s="11">
        <v>4</v>
      </c>
      <c r="B461" s="566" t="str">
        <f t="shared" si="55"/>
        <v>Combustion des carburants</v>
      </c>
      <c r="C461" s="10" t="str">
        <f t="shared" si="55"/>
        <v>Combustion</v>
      </c>
      <c r="D461" s="10" t="str">
        <f t="shared" si="55"/>
        <v>Déchets</v>
      </c>
      <c r="E461" s="10"/>
      <c r="F461" s="58" t="str">
        <f t="shared" si="56"/>
        <v>Combustion</v>
      </c>
      <c r="G461" s="36" t="s">
        <v>122</v>
      </c>
      <c r="H461" s="56" t="str">
        <f>Translations!$B$691</f>
        <v>valeurs par défaut de type I</v>
      </c>
      <c r="I461" s="56"/>
      <c r="J461" s="56" t="str">
        <f>Translations!$B$692</f>
        <v>valeurs par défaut de type II</v>
      </c>
      <c r="K461" s="56" t="str">
        <f>Translations!$B$701</f>
        <v>Données d'achat (le cas échéant)</v>
      </c>
      <c r="L461" s="56" t="str">
        <f>Translations!$B$694</f>
        <v>Analyses de laboratoire</v>
      </c>
      <c r="M461" s="56"/>
      <c r="N461" s="56"/>
      <c r="O461" s="57"/>
      <c r="P461" s="36">
        <f t="shared" ref="P461" si="61">IF(G461=EUconst_NA,EUconst_NA,IF(ISBLANK(J461),COUNTA(H461:O461),COUNTA(H461,J461,L461)))</f>
        <v>3</v>
      </c>
      <c r="Q461" s="54" t="str">
        <f t="shared" ref="Q461" si="62">C461 &amp; ": " &amp;D461</f>
        <v>Combustion: Déchets</v>
      </c>
      <c r="R461" s="10"/>
      <c r="S461" s="10" t="str">
        <f t="shared" ref="S461" si="63">EUconst_CNTR_NCV&amp;Q461</f>
        <v>NCV_Combustion: Déchets</v>
      </c>
      <c r="T461" s="11"/>
      <c r="U461" s="11"/>
      <c r="V461" s="11"/>
      <c r="W461" s="11"/>
      <c r="X461" s="11"/>
      <c r="Y461" s="11"/>
      <c r="Z461" s="11" t="b">
        <f t="shared" ref="Z461" si="64">IF(G461=EUconst_NA,TRUE,FALSE)</f>
        <v>0</v>
      </c>
      <c r="AA461" s="11"/>
      <c r="AB461" s="11"/>
      <c r="AC461" s="11"/>
      <c r="AD461" s="11"/>
      <c r="AE461" s="11"/>
      <c r="AF461" s="11"/>
      <c r="AG461" s="11"/>
      <c r="AH461" s="11"/>
      <c r="AI461" s="11"/>
      <c r="AJ461" s="11"/>
      <c r="AK461" s="11"/>
      <c r="AL461" s="391">
        <v>1</v>
      </c>
      <c r="AM461" s="391" t="s">
        <v>1040</v>
      </c>
      <c r="AN461" s="391">
        <v>1</v>
      </c>
      <c r="AO461" s="391" t="str">
        <f>Translations!$B$701</f>
        <v>Données d'achat (le cas échéant)</v>
      </c>
      <c r="AP461" s="391">
        <v>2</v>
      </c>
      <c r="AQ461" s="11"/>
      <c r="AR461" s="11"/>
      <c r="AS461" s="11"/>
      <c r="AT461" s="11"/>
      <c r="AU461" s="11"/>
      <c r="AV461" s="11"/>
      <c r="AW461" s="11"/>
      <c r="AX461" s="11"/>
      <c r="AY461" s="11"/>
      <c r="AZ461" s="11"/>
      <c r="BA461" s="11"/>
      <c r="BB461" s="11"/>
      <c r="BC461" s="11"/>
      <c r="BD461" s="11"/>
      <c r="BE461" s="11"/>
      <c r="BF461" s="11"/>
      <c r="BG461" s="11"/>
      <c r="BH461" s="11"/>
      <c r="BI461" s="11"/>
      <c r="BJ461" s="11"/>
      <c r="BK461" s="11"/>
      <c r="BL461" s="11"/>
      <c r="BM461" s="11"/>
      <c r="BN461" s="11"/>
      <c r="BO461" s="11"/>
      <c r="BP461" s="11"/>
      <c r="BQ461" s="11"/>
      <c r="BR461" s="11"/>
      <c r="BS461" s="11"/>
      <c r="BT461" s="11"/>
      <c r="BU461" s="11"/>
      <c r="BV461" s="11"/>
      <c r="BW461" s="11"/>
      <c r="BX461" s="11"/>
      <c r="BY461" s="11"/>
      <c r="BZ461" s="11"/>
      <c r="CA461" s="11"/>
      <c r="CB461" s="11"/>
      <c r="CC461" s="11"/>
      <c r="CD461" s="11"/>
      <c r="CE461" s="11"/>
      <c r="CF461" s="11"/>
      <c r="CG461" s="11"/>
      <c r="CH461" s="11"/>
      <c r="CI461" s="11"/>
      <c r="CJ461" s="11"/>
      <c r="CK461" s="11"/>
    </row>
    <row r="462" spans="1:89" s="560" customFormat="1" ht="12.75" customHeight="1" x14ac:dyDescent="0.25">
      <c r="A462" s="11">
        <v>5</v>
      </c>
      <c r="B462" s="566" t="str">
        <f t="shared" si="55"/>
        <v>Combustion des carburants</v>
      </c>
      <c r="C462" s="10" t="str">
        <f t="shared" si="55"/>
        <v>Combustion</v>
      </c>
      <c r="D462" s="10" t="str">
        <f t="shared" si="55"/>
        <v>Terminaux de traitement du gaz</v>
      </c>
      <c r="E462" s="10"/>
      <c r="F462" s="58" t="str">
        <f t="shared" si="56"/>
        <v>Bilan massique</v>
      </c>
      <c r="G462" s="36">
        <v>1</v>
      </c>
      <c r="H462" s="56" t="str">
        <f>Translations!$B$691</f>
        <v>valeurs par défaut de type I</v>
      </c>
      <c r="I462" s="56"/>
      <c r="J462" s="58" t="str">
        <f>Translations!$B$692</f>
        <v>valeurs par défaut de type II</v>
      </c>
      <c r="K462" s="58" t="str">
        <f>Translations!$B$701</f>
        <v>Données d'achat (le cas échéant)</v>
      </c>
      <c r="L462" s="56" t="str">
        <f>Translations!$B$694</f>
        <v>Analyses de laboratoire</v>
      </c>
      <c r="M462" s="56"/>
      <c r="N462" s="56"/>
      <c r="O462" s="57"/>
      <c r="P462" s="36">
        <f t="shared" si="58"/>
        <v>3</v>
      </c>
      <c r="Q462" s="54" t="str">
        <f t="shared" si="59"/>
        <v>Combustion: Terminaux de traitement du gaz</v>
      </c>
      <c r="R462" s="10"/>
      <c r="S462" s="10" t="str">
        <f t="shared" si="60"/>
        <v>NCV_Combustion: Terminaux de traitement du gaz</v>
      </c>
      <c r="T462" s="11"/>
      <c r="U462" s="11"/>
      <c r="V462" s="11"/>
      <c r="W462" s="561"/>
      <c r="X462" s="11"/>
      <c r="Y462" s="11"/>
      <c r="Z462" s="11" t="b">
        <f t="shared" si="57"/>
        <v>0</v>
      </c>
      <c r="AA462" s="11"/>
      <c r="AB462" s="11"/>
      <c r="AC462" s="11"/>
      <c r="AD462" s="11"/>
      <c r="AE462" s="11"/>
      <c r="AF462" s="11"/>
      <c r="AG462" s="11"/>
      <c r="AH462" s="11"/>
      <c r="AI462" s="11"/>
      <c r="AJ462" s="11"/>
      <c r="AK462" s="11"/>
      <c r="AL462" s="391">
        <v>1</v>
      </c>
      <c r="AM462" s="391" t="s">
        <v>1040</v>
      </c>
      <c r="AN462" s="391">
        <v>1</v>
      </c>
      <c r="AO462" s="391" t="str">
        <f>Translations!$B$701</f>
        <v>Données d'achat (le cas échéant)</v>
      </c>
      <c r="AP462" s="391">
        <v>2</v>
      </c>
      <c r="AQ462" s="11"/>
      <c r="AR462" s="11"/>
      <c r="AS462" s="11"/>
      <c r="AT462" s="11"/>
      <c r="AU462" s="11"/>
      <c r="AV462" s="11"/>
      <c r="AW462" s="11"/>
      <c r="AX462" s="11"/>
      <c r="AY462" s="11"/>
      <c r="AZ462" s="11"/>
      <c r="BA462" s="11"/>
      <c r="BB462" s="11"/>
      <c r="BC462" s="11"/>
      <c r="BD462" s="11"/>
      <c r="BE462" s="11"/>
      <c r="BF462" s="11"/>
      <c r="BG462" s="11"/>
      <c r="BH462" s="11"/>
      <c r="BI462" s="11"/>
      <c r="BJ462" s="11"/>
      <c r="BK462" s="11"/>
      <c r="BL462" s="11"/>
      <c r="BM462" s="11"/>
      <c r="BN462" s="11"/>
      <c r="BO462" s="11"/>
      <c r="BP462" s="11"/>
      <c r="BQ462" s="11"/>
      <c r="BR462" s="11"/>
      <c r="BS462" s="11"/>
      <c r="BT462" s="11"/>
      <c r="BU462" s="11"/>
      <c r="BV462" s="11"/>
      <c r="BW462" s="11"/>
      <c r="BX462" s="11"/>
      <c r="BY462" s="11"/>
      <c r="BZ462" s="11"/>
      <c r="CA462" s="11"/>
      <c r="CB462" s="11"/>
      <c r="CC462" s="11"/>
      <c r="CD462" s="11"/>
      <c r="CE462" s="11"/>
      <c r="CF462" s="11"/>
      <c r="CG462" s="11"/>
      <c r="CH462" s="11"/>
      <c r="CI462" s="11"/>
      <c r="CJ462" s="11"/>
      <c r="CK462" s="11"/>
    </row>
    <row r="463" spans="1:89" s="560" customFormat="1" ht="12.75" customHeight="1" x14ac:dyDescent="0.25">
      <c r="A463" s="11">
        <v>6</v>
      </c>
      <c r="B463" s="566" t="str">
        <f t="shared" si="55"/>
        <v>Combustion des carburants</v>
      </c>
      <c r="C463" s="10" t="str">
        <f t="shared" si="55"/>
        <v>Combustion</v>
      </c>
      <c r="D463" s="10" t="str">
        <f t="shared" si="55"/>
        <v>Torchères</v>
      </c>
      <c r="E463" s="10"/>
      <c r="F463" s="58" t="str">
        <f t="shared" si="56"/>
        <v>Combustion</v>
      </c>
      <c r="G463" s="36" t="str">
        <f>""</f>
        <v/>
      </c>
      <c r="H463" s="56" t="str">
        <f>Translations!$B$691</f>
        <v>valeurs par défaut de type I</v>
      </c>
      <c r="I463" s="56"/>
      <c r="J463" s="56" t="str">
        <f>Translations!$B$692</f>
        <v>valeurs par défaut de type II</v>
      </c>
      <c r="K463" s="56" t="str">
        <f>Translations!$B$701</f>
        <v>Données d'achat (le cas échéant)</v>
      </c>
      <c r="L463" s="56" t="str">
        <f>Translations!$B$694</f>
        <v>Analyses de laboratoire</v>
      </c>
      <c r="M463" s="56"/>
      <c r="N463" s="56"/>
      <c r="O463" s="57"/>
      <c r="P463" s="36">
        <f t="shared" si="58"/>
        <v>3</v>
      </c>
      <c r="Q463" s="54" t="str">
        <f t="shared" si="59"/>
        <v>Combustion: Torchères</v>
      </c>
      <c r="R463" s="10"/>
      <c r="S463" s="10" t="str">
        <f t="shared" si="60"/>
        <v>NCV_Combustion: Torchères</v>
      </c>
      <c r="T463" s="11"/>
      <c r="U463" s="11"/>
      <c r="V463" s="11"/>
      <c r="W463" s="11"/>
      <c r="X463" s="11"/>
      <c r="Y463" s="11"/>
      <c r="Z463" s="11" t="b">
        <f t="shared" si="57"/>
        <v>0</v>
      </c>
      <c r="AA463" s="11"/>
      <c r="AB463" s="11"/>
      <c r="AC463" s="11"/>
      <c r="AD463" s="11"/>
      <c r="AE463" s="11"/>
      <c r="AF463" s="11"/>
      <c r="AG463" s="11"/>
      <c r="AH463" s="11"/>
      <c r="AI463" s="11"/>
      <c r="AJ463" s="11"/>
      <c r="AK463" s="11"/>
      <c r="AL463" s="391">
        <v>1</v>
      </c>
      <c r="AM463" s="391" t="s">
        <v>1040</v>
      </c>
      <c r="AN463" s="391">
        <v>1</v>
      </c>
      <c r="AO463" s="391" t="str">
        <f>Translations!$B$701</f>
        <v>Données d'achat (le cas échéant)</v>
      </c>
      <c r="AP463" s="391">
        <v>2</v>
      </c>
      <c r="AQ463" s="11"/>
      <c r="AR463" s="11"/>
      <c r="AS463" s="11"/>
      <c r="AT463" s="11"/>
      <c r="AU463" s="11"/>
      <c r="AV463" s="11"/>
      <c r="AW463" s="11"/>
      <c r="AX463" s="11"/>
      <c r="AY463" s="11"/>
      <c r="AZ463" s="11"/>
      <c r="BA463" s="11"/>
      <c r="BB463" s="11"/>
      <c r="BC463" s="11"/>
      <c r="BD463" s="11"/>
      <c r="BE463" s="11"/>
      <c r="BF463" s="11"/>
      <c r="BG463" s="11"/>
      <c r="BH463" s="11"/>
      <c r="BI463" s="11"/>
      <c r="BJ463" s="11"/>
      <c r="BK463" s="11"/>
      <c r="BL463" s="11"/>
      <c r="BM463" s="11"/>
      <c r="BN463" s="11"/>
      <c r="BO463" s="11"/>
      <c r="BP463" s="11"/>
      <c r="BQ463" s="11"/>
      <c r="BR463" s="11"/>
      <c r="BS463" s="11"/>
      <c r="BT463" s="11"/>
      <c r="BU463" s="11"/>
      <c r="BV463" s="11"/>
      <c r="BW463" s="11"/>
      <c r="BX463" s="11"/>
      <c r="BY463" s="11"/>
      <c r="BZ463" s="11"/>
      <c r="CA463" s="11"/>
      <c r="CB463" s="11"/>
      <c r="CC463" s="11"/>
      <c r="CD463" s="11"/>
      <c r="CE463" s="11"/>
      <c r="CF463" s="11"/>
      <c r="CG463" s="11"/>
      <c r="CH463" s="11"/>
      <c r="CI463" s="11"/>
      <c r="CJ463" s="11"/>
      <c r="CK463" s="11"/>
    </row>
    <row r="464" spans="1:89" s="560" customFormat="1" ht="12.75" customHeight="1" x14ac:dyDescent="0.25">
      <c r="A464" s="11">
        <v>7</v>
      </c>
      <c r="B464" s="566" t="str">
        <f t="shared" si="55"/>
        <v>Combustion des carburants</v>
      </c>
      <c r="C464" s="10" t="str">
        <f t="shared" si="55"/>
        <v>Combustion</v>
      </c>
      <c r="D464" s="10" t="str">
        <f t="shared" si="55"/>
        <v>Épuration (carbonate)</v>
      </c>
      <c r="E464" s="10"/>
      <c r="F464" s="58" t="str">
        <f t="shared" si="56"/>
        <v>Émissions de procédé</v>
      </c>
      <c r="G464" s="36" t="str">
        <f>EUconst_NA</f>
        <v>n / A</v>
      </c>
      <c r="H464" s="56"/>
      <c r="I464" s="56"/>
      <c r="J464" s="58"/>
      <c r="K464" s="58"/>
      <c r="L464" s="56"/>
      <c r="M464" s="56"/>
      <c r="N464" s="56"/>
      <c r="O464" s="57"/>
      <c r="P464" s="36" t="str">
        <f t="shared" si="58"/>
        <v>n / A</v>
      </c>
      <c r="Q464" s="54" t="str">
        <f t="shared" si="59"/>
        <v>Combustion: Épuration (carbonate)</v>
      </c>
      <c r="R464" s="10"/>
      <c r="S464" s="10" t="str">
        <f t="shared" si="60"/>
        <v>NCV_Combustion: Épuration (carbonate)</v>
      </c>
      <c r="T464" s="11"/>
      <c r="U464" s="11"/>
      <c r="V464" s="11"/>
      <c r="W464" s="11"/>
      <c r="X464" s="11"/>
      <c r="Y464" s="11"/>
      <c r="Z464" s="11" t="b">
        <f t="shared" si="57"/>
        <v>1</v>
      </c>
      <c r="AA464" s="11"/>
      <c r="AB464" s="11"/>
      <c r="AC464" s="11"/>
      <c r="AD464" s="11"/>
      <c r="AE464" s="11"/>
      <c r="AF464" s="11"/>
      <c r="AG464" s="11"/>
      <c r="AH464" s="11"/>
      <c r="AI464" s="11"/>
      <c r="AJ464" s="11"/>
      <c r="AK464" s="11"/>
      <c r="AL464" s="391" t="s">
        <v>1040</v>
      </c>
      <c r="AM464" s="391" t="s">
        <v>1040</v>
      </c>
      <c r="AN464" s="391" t="s">
        <v>1040</v>
      </c>
      <c r="AO464" s="391" t="s">
        <v>1040</v>
      </c>
      <c r="AP464" s="391" t="s">
        <v>1040</v>
      </c>
      <c r="AQ464" s="11"/>
      <c r="AR464" s="11"/>
      <c r="AS464" s="11"/>
      <c r="AT464" s="11"/>
      <c r="AU464" s="11"/>
      <c r="AV464" s="11"/>
      <c r="AW464" s="11"/>
      <c r="AX464" s="11"/>
      <c r="AY464" s="11"/>
      <c r="AZ464" s="11"/>
      <c r="BA464" s="11"/>
      <c r="BB464" s="11"/>
      <c r="BC464" s="11"/>
      <c r="BD464" s="11"/>
      <c r="BE464" s="11"/>
      <c r="BF464" s="11"/>
      <c r="BG464" s="11"/>
      <c r="BH464" s="11"/>
      <c r="BI464" s="11"/>
      <c r="BJ464" s="11"/>
      <c r="BK464" s="11"/>
      <c r="BL464" s="11"/>
      <c r="BM464" s="11"/>
      <c r="BN464" s="11"/>
      <c r="BO464" s="11"/>
      <c r="BP464" s="11"/>
      <c r="BQ464" s="11"/>
      <c r="BR464" s="11"/>
      <c r="BS464" s="11"/>
      <c r="BT464" s="11"/>
      <c r="BU464" s="11"/>
      <c r="BV464" s="11"/>
      <c r="BW464" s="11"/>
      <c r="BX464" s="11"/>
      <c r="BY464" s="11"/>
      <c r="BZ464" s="11"/>
      <c r="CA464" s="11"/>
      <c r="CB464" s="11"/>
      <c r="CC464" s="11"/>
      <c r="CD464" s="11"/>
      <c r="CE464" s="11"/>
      <c r="CF464" s="11"/>
      <c r="CG464" s="11"/>
      <c r="CH464" s="11"/>
      <c r="CI464" s="11"/>
      <c r="CJ464" s="11"/>
      <c r="CK464" s="11"/>
    </row>
    <row r="465" spans="1:89" s="560" customFormat="1" ht="12.75" customHeight="1" x14ac:dyDescent="0.25">
      <c r="A465" s="11">
        <v>8</v>
      </c>
      <c r="B465" s="566" t="str">
        <f t="shared" si="55"/>
        <v>Combustion des carburants</v>
      </c>
      <c r="C465" s="10" t="str">
        <f t="shared" si="55"/>
        <v>Combustion</v>
      </c>
      <c r="D465" s="10" t="str">
        <f t="shared" si="55"/>
        <v>Épuration (gypse)</v>
      </c>
      <c r="E465" s="10"/>
      <c r="F465" s="58" t="str">
        <f t="shared" si="56"/>
        <v>Émissions de procédé</v>
      </c>
      <c r="G465" s="36" t="str">
        <f>EUconst_NA</f>
        <v>n / A</v>
      </c>
      <c r="H465" s="56"/>
      <c r="I465" s="56"/>
      <c r="J465" s="58"/>
      <c r="K465" s="58"/>
      <c r="L465" s="56"/>
      <c r="M465" s="56"/>
      <c r="N465" s="56"/>
      <c r="O465" s="57"/>
      <c r="P465" s="36" t="str">
        <f t="shared" si="58"/>
        <v>n / A</v>
      </c>
      <c r="Q465" s="54" t="str">
        <f t="shared" si="59"/>
        <v>Combustion: Épuration (gypse)</v>
      </c>
      <c r="R465" s="10"/>
      <c r="S465" s="10" t="str">
        <f t="shared" si="60"/>
        <v>NCV_Combustion: Épuration (gypse)</v>
      </c>
      <c r="T465" s="11"/>
      <c r="U465" s="11"/>
      <c r="V465" s="11"/>
      <c r="W465" s="11"/>
      <c r="X465" s="11"/>
      <c r="Y465" s="11"/>
      <c r="Z465" s="11" t="b">
        <f t="shared" si="57"/>
        <v>1</v>
      </c>
      <c r="AA465" s="11"/>
      <c r="AB465" s="11"/>
      <c r="AC465" s="11"/>
      <c r="AD465" s="11"/>
      <c r="AE465" s="11"/>
      <c r="AF465" s="11"/>
      <c r="AG465" s="11"/>
      <c r="AH465" s="11"/>
      <c r="AI465" s="11"/>
      <c r="AJ465" s="11"/>
      <c r="AK465" s="11"/>
      <c r="AL465" s="391" t="s">
        <v>1040</v>
      </c>
      <c r="AM465" s="391" t="s">
        <v>1040</v>
      </c>
      <c r="AN465" s="391" t="s">
        <v>1040</v>
      </c>
      <c r="AO465" s="391" t="s">
        <v>1040</v>
      </c>
      <c r="AP465" s="391" t="s">
        <v>1040</v>
      </c>
      <c r="AQ465" s="11"/>
      <c r="AR465" s="11"/>
      <c r="AS465" s="11"/>
      <c r="AT465" s="11"/>
      <c r="AU465" s="11"/>
      <c r="AV465" s="11"/>
      <c r="AW465" s="11"/>
      <c r="AX465" s="11"/>
      <c r="AY465" s="11"/>
      <c r="AZ465" s="11"/>
      <c r="BA465" s="11"/>
      <c r="BB465" s="11"/>
      <c r="BC465" s="11"/>
      <c r="BD465" s="11"/>
      <c r="BE465" s="11"/>
      <c r="BF465" s="11"/>
      <c r="BG465" s="11"/>
      <c r="BH465" s="11"/>
      <c r="BI465" s="11"/>
      <c r="BJ465" s="11"/>
      <c r="BK465" s="11"/>
      <c r="BL465" s="11"/>
      <c r="BM465" s="11"/>
      <c r="BN465" s="11"/>
      <c r="BO465" s="11"/>
      <c r="BP465" s="11"/>
      <c r="BQ465" s="11"/>
      <c r="BR465" s="11"/>
      <c r="BS465" s="11"/>
      <c r="BT465" s="11"/>
      <c r="BU465" s="11"/>
      <c r="BV465" s="11"/>
      <c r="BW465" s="11"/>
      <c r="BX465" s="11"/>
      <c r="BY465" s="11"/>
      <c r="BZ465" s="11"/>
      <c r="CA465" s="11"/>
      <c r="CB465" s="11"/>
      <c r="CC465" s="11"/>
      <c r="CD465" s="11"/>
      <c r="CE465" s="11"/>
      <c r="CF465" s="11"/>
      <c r="CG465" s="11"/>
      <c r="CH465" s="11"/>
      <c r="CI465" s="11"/>
      <c r="CJ465" s="11"/>
      <c r="CK465" s="11"/>
    </row>
    <row r="466" spans="1:89" s="560" customFormat="1" ht="12.75" customHeight="1" x14ac:dyDescent="0.25">
      <c r="A466" s="11">
        <v>9</v>
      </c>
      <c r="B466" s="566" t="str">
        <f t="shared" si="55"/>
        <v>Combustion des carburants</v>
      </c>
      <c r="C466" s="10" t="str">
        <f t="shared" si="55"/>
        <v>Combustion</v>
      </c>
      <c r="D466" s="10" t="str">
        <f t="shared" si="55"/>
        <v>Nettoyage (urée)</v>
      </c>
      <c r="E466" s="10"/>
      <c r="F466" s="58" t="str">
        <f t="shared" si="56"/>
        <v>Émissions de procédé</v>
      </c>
      <c r="G466" s="36" t="str">
        <f>EUconst_NA</f>
        <v>n / A</v>
      </c>
      <c r="H466" s="56"/>
      <c r="I466" s="56"/>
      <c r="J466" s="58"/>
      <c r="K466" s="58"/>
      <c r="L466" s="56"/>
      <c r="M466" s="56"/>
      <c r="N466" s="56"/>
      <c r="O466" s="57"/>
      <c r="P466" s="36" t="str">
        <f t="shared" si="58"/>
        <v>n / A</v>
      </c>
      <c r="Q466" s="54" t="str">
        <f t="shared" si="59"/>
        <v>Combustion: Nettoyage (urée)</v>
      </c>
      <c r="R466" s="10"/>
      <c r="S466" s="10" t="str">
        <f t="shared" si="60"/>
        <v>NCV_Combustion: Nettoyage (urée)</v>
      </c>
      <c r="T466" s="11"/>
      <c r="U466" s="11"/>
      <c r="V466" s="11"/>
      <c r="W466" s="11"/>
      <c r="X466" s="11"/>
      <c r="Y466" s="11"/>
      <c r="Z466" s="11" t="b">
        <f t="shared" si="57"/>
        <v>1</v>
      </c>
      <c r="AA466" s="11"/>
      <c r="AB466" s="11"/>
      <c r="AC466" s="11"/>
      <c r="AD466" s="11"/>
      <c r="AE466" s="11"/>
      <c r="AF466" s="11"/>
      <c r="AG466" s="11"/>
      <c r="AH466" s="11"/>
      <c r="AI466" s="11"/>
      <c r="AJ466" s="11"/>
      <c r="AK466" s="11"/>
      <c r="AL466" s="391" t="s">
        <v>1040</v>
      </c>
      <c r="AM466" s="391" t="s">
        <v>1040</v>
      </c>
      <c r="AN466" s="391" t="s">
        <v>1040</v>
      </c>
      <c r="AO466" s="391" t="s">
        <v>1040</v>
      </c>
      <c r="AP466" s="391" t="s">
        <v>1040</v>
      </c>
      <c r="AQ466" s="11"/>
      <c r="AR466" s="11"/>
      <c r="AS466" s="11"/>
      <c r="AT466" s="11"/>
      <c r="AU466" s="11"/>
      <c r="AV466" s="11"/>
      <c r="AW466" s="11"/>
      <c r="AX466" s="11"/>
      <c r="AY466" s="11"/>
      <c r="AZ466" s="11"/>
      <c r="BA466" s="11"/>
      <c r="BB466" s="11"/>
      <c r="BC466" s="11"/>
      <c r="BD466" s="11"/>
      <c r="BE466" s="11"/>
      <c r="BF466" s="11"/>
      <c r="BG466" s="11"/>
      <c r="BH466" s="11"/>
      <c r="BI466" s="11"/>
      <c r="BJ466" s="11"/>
      <c r="BK466" s="11"/>
      <c r="BL466" s="11"/>
      <c r="BM466" s="11"/>
      <c r="BN466" s="11"/>
      <c r="BO466" s="11"/>
      <c r="BP466" s="11"/>
      <c r="BQ466" s="11"/>
      <c r="BR466" s="11"/>
      <c r="BS466" s="11"/>
      <c r="BT466" s="11"/>
      <c r="BU466" s="11"/>
      <c r="BV466" s="11"/>
      <c r="BW466" s="11"/>
      <c r="BX466" s="11"/>
      <c r="BY466" s="11"/>
      <c r="BZ466" s="11"/>
      <c r="CA466" s="11"/>
      <c r="CB466" s="11"/>
      <c r="CC466" s="11"/>
      <c r="CD466" s="11"/>
      <c r="CE466" s="11"/>
      <c r="CF466" s="11"/>
      <c r="CG466" s="11"/>
      <c r="CH466" s="11"/>
      <c r="CI466" s="11"/>
      <c r="CJ466" s="11"/>
      <c r="CK466" s="11"/>
    </row>
    <row r="467" spans="1:89" s="560" customFormat="1" ht="12.75" customHeight="1" x14ac:dyDescent="0.25">
      <c r="A467" s="11">
        <v>10</v>
      </c>
      <c r="B467" s="566" t="str">
        <f t="shared" si="55"/>
        <v>Raffinage d'huile</v>
      </c>
      <c r="C467" s="10" t="str">
        <f t="shared" si="55"/>
        <v>Raffineries</v>
      </c>
      <c r="D467" s="10" t="str">
        <f t="shared" si="55"/>
        <v>Bilan massique</v>
      </c>
      <c r="E467" s="10"/>
      <c r="F467" s="58" t="str">
        <f t="shared" si="56"/>
        <v>Bilan massique</v>
      </c>
      <c r="G467" s="36" t="str">
        <f>""</f>
        <v/>
      </c>
      <c r="H467" s="56" t="str">
        <f>Translations!$B$691</f>
        <v>valeurs par défaut de type I</v>
      </c>
      <c r="I467" s="56"/>
      <c r="J467" s="56" t="str">
        <f>Translations!$B$692</f>
        <v>valeurs par défaut de type II</v>
      </c>
      <c r="K467" s="56" t="str">
        <f>Translations!$B$701</f>
        <v>Données d'achat (le cas échéant)</v>
      </c>
      <c r="L467" s="56" t="str">
        <f>Translations!$B$694</f>
        <v>Analyses de laboratoire</v>
      </c>
      <c r="M467" s="56"/>
      <c r="N467" s="56"/>
      <c r="O467" s="57"/>
      <c r="P467" s="36">
        <f t="shared" si="58"/>
        <v>3</v>
      </c>
      <c r="Q467" s="54" t="str">
        <f t="shared" si="59"/>
        <v>Raffineries: Bilan massique</v>
      </c>
      <c r="R467" s="10"/>
      <c r="S467" s="10" t="str">
        <f t="shared" si="60"/>
        <v>NCV_Raffineries: Bilan massique</v>
      </c>
      <c r="T467" s="11"/>
      <c r="U467" s="11"/>
      <c r="V467" s="11"/>
      <c r="W467" s="561"/>
      <c r="X467" s="11"/>
      <c r="Y467" s="11"/>
      <c r="Z467" s="11" t="b">
        <f t="shared" si="57"/>
        <v>0</v>
      </c>
      <c r="AA467" s="11"/>
      <c r="AB467" s="11"/>
      <c r="AC467" s="11"/>
      <c r="AD467" s="11"/>
      <c r="AE467" s="11"/>
      <c r="AF467" s="11"/>
      <c r="AG467" s="11"/>
      <c r="AH467" s="11"/>
      <c r="AI467" s="11"/>
      <c r="AJ467" s="11"/>
      <c r="AK467" s="11"/>
      <c r="AL467" s="391">
        <v>1</v>
      </c>
      <c r="AM467" s="391" t="s">
        <v>1040</v>
      </c>
      <c r="AN467" s="391">
        <v>1</v>
      </c>
      <c r="AO467" s="391" t="str">
        <f>Translations!$B$701</f>
        <v>Données d'achat (le cas échéant)</v>
      </c>
      <c r="AP467" s="391">
        <v>2</v>
      </c>
      <c r="AQ467" s="11"/>
      <c r="AR467" s="11"/>
      <c r="AS467" s="11"/>
      <c r="AT467" s="11"/>
      <c r="AU467" s="11"/>
      <c r="AV467" s="11"/>
      <c r="AW467" s="11"/>
      <c r="AX467" s="11"/>
      <c r="AY467" s="11"/>
      <c r="AZ467" s="11"/>
      <c r="BA467" s="11"/>
      <c r="BB467" s="11"/>
      <c r="BC467" s="11"/>
      <c r="BD467" s="11"/>
      <c r="BE467" s="11"/>
      <c r="BF467" s="11"/>
      <c r="BG467" s="11"/>
      <c r="BH467" s="11"/>
      <c r="BI467" s="11"/>
      <c r="BJ467" s="11"/>
      <c r="BK467" s="11"/>
      <c r="BL467" s="11"/>
      <c r="BM467" s="11"/>
      <c r="BN467" s="11"/>
      <c r="BO467" s="11"/>
      <c r="BP467" s="11"/>
      <c r="BQ467" s="11"/>
      <c r="BR467" s="11"/>
      <c r="BS467" s="11"/>
      <c r="BT467" s="11"/>
      <c r="BU467" s="11"/>
      <c r="BV467" s="11"/>
      <c r="BW467" s="11"/>
      <c r="BX467" s="11"/>
      <c r="BY467" s="11"/>
      <c r="BZ467" s="11"/>
      <c r="CA467" s="11"/>
      <c r="CB467" s="11"/>
      <c r="CC467" s="11"/>
      <c r="CD467" s="11"/>
      <c r="CE467" s="11"/>
      <c r="CF467" s="11"/>
      <c r="CG467" s="11"/>
      <c r="CH467" s="11"/>
      <c r="CI467" s="11"/>
      <c r="CJ467" s="11"/>
      <c r="CK467" s="11"/>
    </row>
    <row r="468" spans="1:89" s="560" customFormat="1" ht="12.75" customHeight="1" x14ac:dyDescent="0.25">
      <c r="A468" s="11">
        <v>11</v>
      </c>
      <c r="B468" s="566" t="str">
        <f t="shared" si="55"/>
        <v>Raffinage d'huile</v>
      </c>
      <c r="C468" s="10" t="str">
        <f t="shared" si="55"/>
        <v>Raffineries</v>
      </c>
      <c r="D468" s="10" t="str">
        <f t="shared" si="55"/>
        <v>Régénération des catalyseurs de craquage catalytique</v>
      </c>
      <c r="E468" s="10"/>
      <c r="F468" s="58" t="str">
        <f t="shared" si="56"/>
        <v>Bilan massique</v>
      </c>
      <c r="G468" s="36" t="str">
        <f>EUconst_NA</f>
        <v>n / A</v>
      </c>
      <c r="H468" s="56"/>
      <c r="I468" s="56"/>
      <c r="J468" s="58"/>
      <c r="K468" s="58"/>
      <c r="L468" s="56"/>
      <c r="M468" s="56"/>
      <c r="N468" s="56"/>
      <c r="O468" s="57"/>
      <c r="P468" s="36" t="str">
        <f t="shared" si="58"/>
        <v>n / A</v>
      </c>
      <c r="Q468" s="54" t="str">
        <f t="shared" si="59"/>
        <v>Raffineries: Régénération des catalyseurs de craquage catalytique</v>
      </c>
      <c r="R468" s="10"/>
      <c r="S468" s="10" t="str">
        <f t="shared" si="60"/>
        <v>NCV_Raffineries: Régénération des catalyseurs de craquage catalytique</v>
      </c>
      <c r="T468" s="11"/>
      <c r="U468" s="11"/>
      <c r="V468" s="11"/>
      <c r="W468" s="11"/>
      <c r="X468" s="11"/>
      <c r="Y468" s="11"/>
      <c r="Z468" s="11" t="b">
        <f t="shared" si="57"/>
        <v>1</v>
      </c>
      <c r="AA468" s="11"/>
      <c r="AB468" s="11"/>
      <c r="AC468" s="11"/>
      <c r="AD468" s="11"/>
      <c r="AE468" s="11"/>
      <c r="AF468" s="11"/>
      <c r="AG468" s="11"/>
      <c r="AH468" s="11"/>
      <c r="AI468" s="11"/>
      <c r="AJ468" s="11"/>
      <c r="AK468" s="11"/>
      <c r="AL468" s="391" t="s">
        <v>1040</v>
      </c>
      <c r="AM468" s="391" t="s">
        <v>1040</v>
      </c>
      <c r="AN468" s="391" t="s">
        <v>1040</v>
      </c>
      <c r="AO468" s="391" t="s">
        <v>1040</v>
      </c>
      <c r="AP468" s="391" t="s">
        <v>1040</v>
      </c>
      <c r="AQ468" s="11"/>
      <c r="AR468" s="11"/>
      <c r="AS468" s="11"/>
      <c r="AT468" s="11"/>
      <c r="AU468" s="11"/>
      <c r="AV468" s="11"/>
      <c r="AW468" s="11"/>
      <c r="AX468" s="11"/>
      <c r="AY468" s="11"/>
      <c r="AZ468" s="11"/>
      <c r="BA468" s="11"/>
      <c r="BB468" s="11"/>
      <c r="BC468" s="11"/>
      <c r="BD468" s="11"/>
      <c r="BE468" s="11"/>
      <c r="BF468" s="11"/>
      <c r="BG468" s="11"/>
      <c r="BH468" s="11"/>
      <c r="BI468" s="11"/>
      <c r="BJ468" s="11"/>
      <c r="BK468" s="11"/>
      <c r="BL468" s="11"/>
      <c r="BM468" s="11"/>
      <c r="BN468" s="11"/>
      <c r="BO468" s="11"/>
      <c r="BP468" s="11"/>
      <c r="BQ468" s="11"/>
      <c r="BR468" s="11"/>
      <c r="BS468" s="11"/>
      <c r="BT468" s="11"/>
      <c r="BU468" s="11"/>
      <c r="BV468" s="11"/>
      <c r="BW468" s="11"/>
      <c r="BX468" s="11"/>
      <c r="BY468" s="11"/>
      <c r="BZ468" s="11"/>
      <c r="CA468" s="11"/>
      <c r="CB468" s="11"/>
      <c r="CC468" s="11"/>
      <c r="CD468" s="11"/>
      <c r="CE468" s="11"/>
      <c r="CF468" s="11"/>
      <c r="CG468" s="11"/>
      <c r="CH468" s="11"/>
      <c r="CI468" s="11"/>
      <c r="CJ468" s="11"/>
      <c r="CK468" s="11"/>
    </row>
    <row r="469" spans="1:89" s="560" customFormat="1" ht="12.75" customHeight="1" x14ac:dyDescent="0.25">
      <c r="A469" s="11">
        <v>12</v>
      </c>
      <c r="B469" s="566" t="str">
        <f t="shared" si="55"/>
        <v>Raffinage d'huile</v>
      </c>
      <c r="C469" s="10" t="str">
        <f t="shared" si="55"/>
        <v>Raffineries</v>
      </c>
      <c r="D469" s="10" t="str">
        <f t="shared" si="55"/>
        <v>production d'hydrogène</v>
      </c>
      <c r="E469" s="568"/>
      <c r="F469" s="58" t="str">
        <f t="shared" si="56"/>
        <v>Bilan massique</v>
      </c>
      <c r="G469" s="36" t="str">
        <f>""</f>
        <v/>
      </c>
      <c r="H469" s="567" t="str">
        <f>Translations!$B$691</f>
        <v>valeurs par défaut de type I</v>
      </c>
      <c r="I469" s="567"/>
      <c r="J469" s="567" t="str">
        <f>Translations!$B$692</f>
        <v>valeurs par défaut de type II</v>
      </c>
      <c r="K469" s="567" t="str">
        <f>Translations!$B$701</f>
        <v>Données d'achat (le cas échéant)</v>
      </c>
      <c r="L469" s="567" t="str">
        <f>Translations!$B$694</f>
        <v>Analyses de laboratoire</v>
      </c>
      <c r="M469" s="567"/>
      <c r="N469" s="567"/>
      <c r="O469" s="571"/>
      <c r="P469" s="36">
        <f t="shared" si="58"/>
        <v>3</v>
      </c>
      <c r="Q469" s="54" t="str">
        <f t="shared" si="59"/>
        <v>Raffineries: production d'hydrogène</v>
      </c>
      <c r="R469" s="10"/>
      <c r="S469" s="10" t="str">
        <f t="shared" si="60"/>
        <v>NCV_Raffineries: production d'hydrogène</v>
      </c>
      <c r="T469" s="11"/>
      <c r="U469" s="11"/>
      <c r="V469" s="11"/>
      <c r="W469" s="11"/>
      <c r="X469" s="29"/>
      <c r="Y469" s="11"/>
      <c r="Z469" s="11" t="b">
        <f t="shared" si="57"/>
        <v>0</v>
      </c>
      <c r="AA469" s="11"/>
      <c r="AB469" s="11"/>
      <c r="AC469" s="11"/>
      <c r="AD469" s="11"/>
      <c r="AE469" s="11"/>
      <c r="AF469" s="11"/>
      <c r="AG469" s="11"/>
      <c r="AH469" s="11"/>
      <c r="AI469" s="11"/>
      <c r="AJ469" s="11"/>
      <c r="AK469" s="11"/>
      <c r="AL469" s="391">
        <v>1</v>
      </c>
      <c r="AM469" s="391" t="s">
        <v>1040</v>
      </c>
      <c r="AN469" s="391">
        <v>1</v>
      </c>
      <c r="AO469" s="391" t="str">
        <f>Translations!$B$701</f>
        <v>Données d'achat (le cas échéant)</v>
      </c>
      <c r="AP469" s="391">
        <v>2</v>
      </c>
      <c r="AQ469" s="11"/>
      <c r="AR469" s="11"/>
      <c r="AS469" s="11"/>
      <c r="AT469" s="11"/>
      <c r="AU469" s="11"/>
      <c r="AV469" s="11"/>
      <c r="AW469" s="11"/>
      <c r="AX469" s="11"/>
      <c r="AY469" s="11"/>
      <c r="AZ469" s="11"/>
      <c r="BA469" s="11"/>
      <c r="BB469" s="11"/>
      <c r="BC469" s="11"/>
      <c r="BD469" s="11"/>
      <c r="BE469" s="11"/>
      <c r="BF469" s="11"/>
      <c r="BG469" s="11"/>
      <c r="BH469" s="11"/>
      <c r="BI469" s="11"/>
      <c r="BJ469" s="11"/>
      <c r="BK469" s="11"/>
      <c r="BL469" s="11"/>
      <c r="BM469" s="11"/>
      <c r="BN469" s="11"/>
      <c r="BO469" s="11"/>
      <c r="BP469" s="11"/>
      <c r="BQ469" s="11"/>
      <c r="BR469" s="11"/>
      <c r="BS469" s="11"/>
      <c r="BT469" s="11"/>
      <c r="BU469" s="11"/>
      <c r="BV469" s="11"/>
      <c r="BW469" s="11"/>
      <c r="BX469" s="11"/>
      <c r="BY469" s="11"/>
      <c r="BZ469" s="11"/>
      <c r="CA469" s="11"/>
      <c r="CB469" s="11"/>
      <c r="CC469" s="11"/>
      <c r="CD469" s="11"/>
      <c r="CE469" s="11"/>
      <c r="CF469" s="11"/>
      <c r="CG469" s="11"/>
      <c r="CH469" s="11"/>
      <c r="CI469" s="11"/>
      <c r="CJ469" s="11"/>
      <c r="CK469" s="11"/>
    </row>
    <row r="470" spans="1:89" s="560" customFormat="1" ht="12.75" customHeight="1" x14ac:dyDescent="0.25">
      <c r="A470" s="11">
        <v>13</v>
      </c>
      <c r="B470" s="566" t="str">
        <f t="shared" si="55"/>
        <v>Production de coke</v>
      </c>
      <c r="C470" s="10" t="str">
        <f t="shared" si="55"/>
        <v>Coke</v>
      </c>
      <c r="D470" s="10" t="str">
        <f t="shared" si="55"/>
        <v>Combustible employé pour alimenter le procédé</v>
      </c>
      <c r="E470" s="10"/>
      <c r="F470" s="58" t="str">
        <f t="shared" si="56"/>
        <v>Combustion</v>
      </c>
      <c r="G470" s="36" t="s">
        <v>122</v>
      </c>
      <c r="H470" s="569" t="str">
        <f>Translations!$B$691</f>
        <v>valeurs par défaut de type I</v>
      </c>
      <c r="I470" s="57"/>
      <c r="J470" s="57" t="str">
        <f>Translations!$B$692</f>
        <v>valeurs par défaut de type II</v>
      </c>
      <c r="K470" s="57" t="str">
        <f>Translations!$B$701</f>
        <v>Données d'achat (le cas échéant)</v>
      </c>
      <c r="L470" s="569" t="str">
        <f>Translations!$B$694</f>
        <v>Analyses de laboratoire</v>
      </c>
      <c r="M470" s="569"/>
      <c r="N470" s="569"/>
      <c r="O470" s="53"/>
      <c r="P470" s="36">
        <f t="shared" si="58"/>
        <v>3</v>
      </c>
      <c r="Q470" s="54" t="str">
        <f t="shared" si="59"/>
        <v>Coke: Combustible employé pour alimenter le procédé</v>
      </c>
      <c r="R470" s="10"/>
      <c r="S470" s="10" t="str">
        <f t="shared" si="60"/>
        <v>NCV_Coke: Combustible employé pour alimenter le procédé</v>
      </c>
      <c r="T470" s="11"/>
      <c r="U470" s="11"/>
      <c r="V470" s="11"/>
      <c r="W470" s="561"/>
      <c r="X470" s="29"/>
      <c r="Y470" s="11"/>
      <c r="Z470" s="11" t="b">
        <f t="shared" si="57"/>
        <v>0</v>
      </c>
      <c r="AA470" s="11"/>
      <c r="AB470" s="11"/>
      <c r="AC470" s="11"/>
      <c r="AD470" s="11"/>
      <c r="AE470" s="11"/>
      <c r="AF470" s="11"/>
      <c r="AG470" s="11"/>
      <c r="AH470" s="11"/>
      <c r="AI470" s="11"/>
      <c r="AJ470" s="11"/>
      <c r="AK470" s="11"/>
      <c r="AL470" s="391">
        <v>1</v>
      </c>
      <c r="AM470" s="391" t="s">
        <v>1040</v>
      </c>
      <c r="AN470" s="391">
        <v>1</v>
      </c>
      <c r="AO470" s="391" t="str">
        <f>Translations!$B$701</f>
        <v>Données d'achat (le cas échéant)</v>
      </c>
      <c r="AP470" s="391">
        <v>2</v>
      </c>
      <c r="AQ470" s="11"/>
      <c r="AR470" s="11"/>
      <c r="AS470" s="11"/>
      <c r="AT470" s="11"/>
      <c r="AU470" s="11"/>
      <c r="AV470" s="11"/>
      <c r="AW470" s="11"/>
      <c r="AX470" s="11"/>
      <c r="AY470" s="11"/>
      <c r="AZ470" s="11"/>
      <c r="BA470" s="11"/>
      <c r="BB470" s="11"/>
      <c r="BC470" s="11"/>
      <c r="BD470" s="11"/>
      <c r="BE470" s="11"/>
      <c r="BF470" s="11"/>
      <c r="BG470" s="11"/>
      <c r="BH470" s="11"/>
      <c r="BI470" s="11"/>
      <c r="BJ470" s="11"/>
      <c r="BK470" s="11"/>
      <c r="BL470" s="11"/>
      <c r="BM470" s="11"/>
      <c r="BN470" s="11"/>
      <c r="BO470" s="11"/>
      <c r="BP470" s="11"/>
      <c r="BQ470" s="11"/>
      <c r="BR470" s="11"/>
      <c r="BS470" s="11"/>
      <c r="BT470" s="11"/>
      <c r="BU470" s="11"/>
      <c r="BV470" s="11"/>
      <c r="BW470" s="11"/>
      <c r="BX470" s="11"/>
      <c r="BY470" s="11"/>
      <c r="BZ470" s="11"/>
      <c r="CA470" s="11"/>
      <c r="CB470" s="11"/>
      <c r="CC470" s="11"/>
      <c r="CD470" s="11"/>
      <c r="CE470" s="11"/>
      <c r="CF470" s="11"/>
      <c r="CG470" s="11"/>
      <c r="CH470" s="11"/>
      <c r="CI470" s="11"/>
      <c r="CJ470" s="11"/>
      <c r="CK470" s="11"/>
    </row>
    <row r="471" spans="1:89" s="560" customFormat="1" ht="12.75" customHeight="1" x14ac:dyDescent="0.25">
      <c r="A471" s="11">
        <v>14</v>
      </c>
      <c r="B471" s="566" t="str">
        <f t="shared" si="55"/>
        <v>Production de coke</v>
      </c>
      <c r="C471" s="10" t="str">
        <f t="shared" si="55"/>
        <v>Coke</v>
      </c>
      <c r="D471" s="10" t="str">
        <f t="shared" si="55"/>
        <v>Procédé (méthode A) : carbonate uniquement</v>
      </c>
      <c r="E471" s="563"/>
      <c r="F471" s="58" t="str">
        <f t="shared" si="56"/>
        <v>Émissions de procédé</v>
      </c>
      <c r="G471" s="36" t="str">
        <f>EUconst_NA</f>
        <v>n / A</v>
      </c>
      <c r="H471" s="56"/>
      <c r="I471" s="56"/>
      <c r="J471" s="58"/>
      <c r="K471" s="58"/>
      <c r="L471" s="56"/>
      <c r="M471" s="56"/>
      <c r="N471" s="56"/>
      <c r="O471" s="57"/>
      <c r="P471" s="36" t="str">
        <f t="shared" si="58"/>
        <v>n / A</v>
      </c>
      <c r="Q471" s="54" t="str">
        <f t="shared" si="59"/>
        <v>Coke: Procédé (méthode A) : carbonate uniquement</v>
      </c>
      <c r="R471" s="10"/>
      <c r="S471" s="10" t="str">
        <f t="shared" si="60"/>
        <v>NCV_Coke: Procédé (méthode A) : carbonate uniquement</v>
      </c>
      <c r="T471" s="11"/>
      <c r="U471" s="11"/>
      <c r="V471" s="11"/>
      <c r="W471" s="561"/>
      <c r="X471" s="29"/>
      <c r="Y471" s="11"/>
      <c r="Z471" s="11" t="b">
        <f t="shared" si="57"/>
        <v>1</v>
      </c>
      <c r="AA471" s="11"/>
      <c r="AB471" s="11"/>
      <c r="AC471" s="11"/>
      <c r="AD471" s="11"/>
      <c r="AE471" s="11"/>
      <c r="AF471" s="11"/>
      <c r="AG471" s="11"/>
      <c r="AH471" s="11"/>
      <c r="AI471" s="11"/>
      <c r="AJ471" s="11"/>
      <c r="AK471" s="11"/>
      <c r="AL471" s="391" t="s">
        <v>1040</v>
      </c>
      <c r="AM471" s="391" t="s">
        <v>1040</v>
      </c>
      <c r="AN471" s="391" t="s">
        <v>1040</v>
      </c>
      <c r="AO471" s="391" t="s">
        <v>1040</v>
      </c>
      <c r="AP471" s="391" t="s">
        <v>1040</v>
      </c>
      <c r="AQ471" s="11"/>
      <c r="AR471" s="11"/>
      <c r="AS471" s="11"/>
      <c r="AT471" s="11"/>
      <c r="AU471" s="11"/>
      <c r="AV471" s="11"/>
      <c r="AW471" s="11"/>
      <c r="AX471" s="11"/>
      <c r="AY471" s="11"/>
      <c r="AZ471" s="11"/>
      <c r="BA471" s="11"/>
      <c r="BB471" s="11"/>
      <c r="BC471" s="11"/>
      <c r="BD471" s="11"/>
      <c r="BE471" s="11"/>
      <c r="BF471" s="11"/>
      <c r="BG471" s="11"/>
      <c r="BH471" s="11"/>
      <c r="BI471" s="11"/>
      <c r="BJ471" s="11"/>
      <c r="BK471" s="11"/>
      <c r="BL471" s="11"/>
      <c r="BM471" s="11"/>
      <c r="BN471" s="11"/>
      <c r="BO471" s="11"/>
      <c r="BP471" s="11"/>
      <c r="BQ471" s="11"/>
      <c r="BR471" s="11"/>
      <c r="BS471" s="11"/>
      <c r="BT471" s="11"/>
      <c r="BU471" s="11"/>
      <c r="BV471" s="11"/>
      <c r="BW471" s="11"/>
      <c r="BX471" s="11"/>
      <c r="BY471" s="11"/>
      <c r="BZ471" s="11"/>
      <c r="CA471" s="11"/>
      <c r="CB471" s="11"/>
      <c r="CC471" s="11"/>
      <c r="CD471" s="11"/>
      <c r="CE471" s="11"/>
      <c r="CF471" s="11"/>
      <c r="CG471" s="11"/>
      <c r="CH471" s="11"/>
      <c r="CI471" s="11"/>
      <c r="CJ471" s="11"/>
      <c r="CK471" s="11"/>
    </row>
    <row r="472" spans="1:89" s="560" customFormat="1" ht="12.75" customHeight="1" x14ac:dyDescent="0.25">
      <c r="A472" s="11">
        <v>15</v>
      </c>
      <c r="B472" s="566" t="str">
        <f t="shared" si="55"/>
        <v>Production de coke</v>
      </c>
      <c r="C472" s="10" t="str">
        <f t="shared" si="55"/>
        <v>Coke</v>
      </c>
      <c r="D472" s="10" t="str">
        <f t="shared" si="55"/>
        <v>Procédé (méthode A) : mixte (carbonate + non-carbonate)</v>
      </c>
      <c r="E472" s="563"/>
      <c r="F472" s="58" t="str">
        <f t="shared" si="56"/>
        <v>Émissions de procédé</v>
      </c>
      <c r="G472" s="36" t="s">
        <v>122</v>
      </c>
      <c r="H472" s="569" t="str">
        <f>Translations!$B$691</f>
        <v>valeurs par défaut de type I</v>
      </c>
      <c r="I472" s="57"/>
      <c r="J472" s="57" t="str">
        <f>Translations!$B$692</f>
        <v>valeurs par défaut de type II</v>
      </c>
      <c r="K472" s="57" t="str">
        <f>Translations!$B$701</f>
        <v>Données d'achat (le cas échéant)</v>
      </c>
      <c r="L472" s="569" t="str">
        <f>Translations!$B$694</f>
        <v>Analyses de laboratoire</v>
      </c>
      <c r="M472" s="569"/>
      <c r="N472" s="569"/>
      <c r="O472" s="55"/>
      <c r="P472" s="36">
        <f t="shared" si="58"/>
        <v>3</v>
      </c>
      <c r="Q472" s="54" t="str">
        <f t="shared" si="59"/>
        <v>Coke: Procédé (méthode A) : mixte (carbonate + non-carbonate)</v>
      </c>
      <c r="R472" s="10"/>
      <c r="S472" s="10" t="str">
        <f t="shared" si="60"/>
        <v>NCV_Coke: Procédé (méthode A) : mixte (carbonate + non-carbonate)</v>
      </c>
      <c r="T472" s="11"/>
      <c r="U472" s="11"/>
      <c r="V472" s="11"/>
      <c r="W472" s="561"/>
      <c r="X472" s="29"/>
      <c r="Y472" s="11"/>
      <c r="Z472" s="11" t="b">
        <f t="shared" si="57"/>
        <v>0</v>
      </c>
      <c r="AA472" s="11"/>
      <c r="AB472" s="11"/>
      <c r="AC472" s="11"/>
      <c r="AD472" s="11"/>
      <c r="AE472" s="11"/>
      <c r="AF472" s="11"/>
      <c r="AG472" s="11"/>
      <c r="AH472" s="11"/>
      <c r="AI472" s="11"/>
      <c r="AJ472" s="11"/>
      <c r="AK472" s="11"/>
      <c r="AL472" s="391">
        <v>1</v>
      </c>
      <c r="AM472" s="391" t="s">
        <v>1040</v>
      </c>
      <c r="AN472" s="391">
        <v>1</v>
      </c>
      <c r="AO472" s="391" t="str">
        <f>Translations!$B$701</f>
        <v>Données d'achat (le cas échéant)</v>
      </c>
      <c r="AP472" s="391">
        <v>2</v>
      </c>
      <c r="AQ472" s="11"/>
      <c r="AR472" s="11"/>
      <c r="AS472" s="11"/>
      <c r="AT472" s="11"/>
      <c r="AU472" s="11"/>
      <c r="AV472" s="11"/>
      <c r="AW472" s="11"/>
      <c r="AX472" s="11"/>
      <c r="AY472" s="11"/>
      <c r="AZ472" s="11"/>
      <c r="BA472" s="11"/>
      <c r="BB472" s="11"/>
      <c r="BC472" s="11"/>
      <c r="BD472" s="11"/>
      <c r="BE472" s="11"/>
      <c r="BF472" s="11"/>
      <c r="BG472" s="11"/>
      <c r="BH472" s="11"/>
      <c r="BI472" s="11"/>
      <c r="BJ472" s="11"/>
      <c r="BK472" s="11"/>
      <c r="BL472" s="11"/>
      <c r="BM472" s="11"/>
      <c r="BN472" s="11"/>
      <c r="BO472" s="11"/>
      <c r="BP472" s="11"/>
      <c r="BQ472" s="11"/>
      <c r="BR472" s="11"/>
      <c r="BS472" s="11"/>
      <c r="BT472" s="11"/>
      <c r="BU472" s="11"/>
      <c r="BV472" s="11"/>
      <c r="BW472" s="11"/>
      <c r="BX472" s="11"/>
      <c r="BY472" s="11"/>
      <c r="BZ472" s="11"/>
      <c r="CA472" s="11"/>
      <c r="CB472" s="11"/>
      <c r="CC472" s="11"/>
      <c r="CD472" s="11"/>
      <c r="CE472" s="11"/>
      <c r="CF472" s="11"/>
      <c r="CG472" s="11"/>
      <c r="CH472" s="11"/>
      <c r="CI472" s="11"/>
      <c r="CJ472" s="11"/>
      <c r="CK472" s="11"/>
    </row>
    <row r="473" spans="1:89" s="560" customFormat="1" ht="12.75" customHeight="1" x14ac:dyDescent="0.25">
      <c r="A473" s="11">
        <v>16</v>
      </c>
      <c r="B473" s="566" t="str">
        <f t="shared" si="55"/>
        <v>Production de coke</v>
      </c>
      <c r="C473" s="10" t="str">
        <f t="shared" si="55"/>
        <v>Coke</v>
      </c>
      <c r="D473" s="10" t="str">
        <f t="shared" si="55"/>
        <v>Procédé (méthode A) : sans carbonate</v>
      </c>
      <c r="E473" s="563"/>
      <c r="F473" s="58" t="str">
        <f t="shared" si="56"/>
        <v>Émissions de procédé</v>
      </c>
      <c r="G473" s="36" t="s">
        <v>122</v>
      </c>
      <c r="H473" s="569" t="str">
        <f>Translations!$B$691</f>
        <v>valeurs par défaut de type I</v>
      </c>
      <c r="I473" s="57"/>
      <c r="J473" s="57" t="str">
        <f>Translations!$B$692</f>
        <v>valeurs par défaut de type II</v>
      </c>
      <c r="K473" s="57" t="str">
        <f>Translations!$B$701</f>
        <v>Données d'achat (le cas échéant)</v>
      </c>
      <c r="L473" s="569" t="str">
        <f>Translations!$B$694</f>
        <v>Analyses de laboratoire</v>
      </c>
      <c r="M473" s="569"/>
      <c r="N473" s="569"/>
      <c r="O473" s="55"/>
      <c r="P473" s="36">
        <f t="shared" si="58"/>
        <v>3</v>
      </c>
      <c r="Q473" s="54" t="str">
        <f t="shared" si="59"/>
        <v>Coke: Procédé (méthode A) : sans carbonate</v>
      </c>
      <c r="R473" s="10"/>
      <c r="S473" s="10" t="str">
        <f t="shared" si="60"/>
        <v>NCV_Coke: Procédé (méthode A) : sans carbonate</v>
      </c>
      <c r="T473" s="11"/>
      <c r="U473" s="11"/>
      <c r="V473" s="11"/>
      <c r="W473" s="561"/>
      <c r="X473" s="29"/>
      <c r="Y473" s="11"/>
      <c r="Z473" s="11" t="b">
        <f t="shared" si="57"/>
        <v>0</v>
      </c>
      <c r="AA473" s="11"/>
      <c r="AB473" s="11"/>
      <c r="AC473" s="11"/>
      <c r="AD473" s="11"/>
      <c r="AE473" s="11"/>
      <c r="AF473" s="11"/>
      <c r="AG473" s="11"/>
      <c r="AH473" s="11"/>
      <c r="AI473" s="11"/>
      <c r="AJ473" s="11"/>
      <c r="AK473" s="11"/>
      <c r="AL473" s="391">
        <v>1</v>
      </c>
      <c r="AM473" s="391" t="s">
        <v>1040</v>
      </c>
      <c r="AN473" s="391">
        <v>1</v>
      </c>
      <c r="AO473" s="391" t="str">
        <f>Translations!$B$701</f>
        <v>Données d'achat (le cas échéant)</v>
      </c>
      <c r="AP473" s="391">
        <v>2</v>
      </c>
      <c r="AQ473" s="11"/>
      <c r="AR473" s="11"/>
      <c r="AS473" s="11"/>
      <c r="AT473" s="11"/>
      <c r="AU473" s="11"/>
      <c r="AV473" s="11"/>
      <c r="AW473" s="11"/>
      <c r="AX473" s="11"/>
      <c r="AY473" s="11"/>
      <c r="AZ473" s="11"/>
      <c r="BA473" s="11"/>
      <c r="BB473" s="11"/>
      <c r="BC473" s="11"/>
      <c r="BD473" s="11"/>
      <c r="BE473" s="11"/>
      <c r="BF473" s="11"/>
      <c r="BG473" s="11"/>
      <c r="BH473" s="11"/>
      <c r="BI473" s="11"/>
      <c r="BJ473" s="11"/>
      <c r="BK473" s="11"/>
      <c r="BL473" s="11"/>
      <c r="BM473" s="11"/>
      <c r="BN473" s="11"/>
      <c r="BO473" s="11"/>
      <c r="BP473" s="11"/>
      <c r="BQ473" s="11"/>
      <c r="BR473" s="11"/>
      <c r="BS473" s="11"/>
      <c r="BT473" s="11"/>
      <c r="BU473" s="11"/>
      <c r="BV473" s="11"/>
      <c r="BW473" s="11"/>
      <c r="BX473" s="11"/>
      <c r="BY473" s="11"/>
      <c r="BZ473" s="11"/>
      <c r="CA473" s="11"/>
      <c r="CB473" s="11"/>
      <c r="CC473" s="11"/>
      <c r="CD473" s="11"/>
      <c r="CE473" s="11"/>
      <c r="CF473" s="11"/>
      <c r="CG473" s="11"/>
      <c r="CH473" s="11"/>
      <c r="CI473" s="11"/>
      <c r="CJ473" s="11"/>
      <c r="CK473" s="11"/>
    </row>
    <row r="474" spans="1:89" s="560" customFormat="1" ht="12.75" customHeight="1" x14ac:dyDescent="0.25">
      <c r="A474" s="11">
        <v>17</v>
      </c>
      <c r="B474" s="566" t="str">
        <f t="shared" si="55"/>
        <v>Production de coke</v>
      </c>
      <c r="C474" s="10" t="str">
        <f t="shared" si="55"/>
        <v>Coke</v>
      </c>
      <c r="D474" s="10" t="str">
        <f t="shared" si="55"/>
        <v>Procédé (méthode B) : production d'oxyde</v>
      </c>
      <c r="E474" s="568"/>
      <c r="F474" s="58" t="str">
        <f t="shared" si="56"/>
        <v>Émissions de procédé</v>
      </c>
      <c r="G474" s="36" t="str">
        <f>EUconst_NA</f>
        <v>n / A</v>
      </c>
      <c r="H474" s="56"/>
      <c r="I474" s="56"/>
      <c r="J474" s="58"/>
      <c r="K474" s="58"/>
      <c r="L474" s="56"/>
      <c r="M474" s="56"/>
      <c r="N474" s="56"/>
      <c r="O474" s="57"/>
      <c r="P474" s="36" t="str">
        <f t="shared" si="58"/>
        <v>n / A</v>
      </c>
      <c r="Q474" s="54" t="str">
        <f t="shared" si="59"/>
        <v>Coke: Procédé (méthode B) : production d'oxyde</v>
      </c>
      <c r="R474" s="10"/>
      <c r="S474" s="10" t="str">
        <f t="shared" si="60"/>
        <v>NCV_Coke: Procédé (méthode B) : production d'oxyde</v>
      </c>
      <c r="T474" s="11"/>
      <c r="U474" s="11"/>
      <c r="V474" s="11"/>
      <c r="W474" s="561"/>
      <c r="X474" s="29"/>
      <c r="Y474" s="11"/>
      <c r="Z474" s="11" t="b">
        <f t="shared" si="57"/>
        <v>1</v>
      </c>
      <c r="AA474" s="11"/>
      <c r="AB474" s="11"/>
      <c r="AC474" s="11"/>
      <c r="AD474" s="11"/>
      <c r="AE474" s="11"/>
      <c r="AF474" s="11"/>
      <c r="AG474" s="11"/>
      <c r="AH474" s="11"/>
      <c r="AI474" s="11"/>
      <c r="AJ474" s="11"/>
      <c r="AK474" s="11"/>
      <c r="AL474" s="391" t="s">
        <v>1040</v>
      </c>
      <c r="AM474" s="391" t="s">
        <v>1040</v>
      </c>
      <c r="AN474" s="391" t="s">
        <v>1040</v>
      </c>
      <c r="AO474" s="391" t="s">
        <v>1040</v>
      </c>
      <c r="AP474" s="391" t="s">
        <v>1040</v>
      </c>
      <c r="AQ474" s="11"/>
      <c r="AR474" s="11"/>
      <c r="AS474" s="11"/>
      <c r="AT474" s="11"/>
      <c r="AU474" s="11"/>
      <c r="AV474" s="11"/>
      <c r="AW474" s="11"/>
      <c r="AX474" s="11"/>
      <c r="AY474" s="11"/>
      <c r="AZ474" s="11"/>
      <c r="BA474" s="11"/>
      <c r="BB474" s="11"/>
      <c r="BC474" s="11"/>
      <c r="BD474" s="11"/>
      <c r="BE474" s="11"/>
      <c r="BF474" s="11"/>
      <c r="BG474" s="11"/>
      <c r="BH474" s="11"/>
      <c r="BI474" s="11"/>
      <c r="BJ474" s="11"/>
      <c r="BK474" s="11"/>
      <c r="BL474" s="11"/>
      <c r="BM474" s="11"/>
      <c r="BN474" s="11"/>
      <c r="BO474" s="11"/>
      <c r="BP474" s="11"/>
      <c r="BQ474" s="11"/>
      <c r="BR474" s="11"/>
      <c r="BS474" s="11"/>
      <c r="BT474" s="11"/>
      <c r="BU474" s="11"/>
      <c r="BV474" s="11"/>
      <c r="BW474" s="11"/>
      <c r="BX474" s="11"/>
      <c r="BY474" s="11"/>
      <c r="BZ474" s="11"/>
      <c r="CA474" s="11"/>
      <c r="CB474" s="11"/>
      <c r="CC474" s="11"/>
      <c r="CD474" s="11"/>
      <c r="CE474" s="11"/>
      <c r="CF474" s="11"/>
      <c r="CG474" s="11"/>
      <c r="CH474" s="11"/>
      <c r="CI474" s="11"/>
      <c r="CJ474" s="11"/>
      <c r="CK474" s="11"/>
    </row>
    <row r="475" spans="1:89" s="560" customFormat="1" ht="12.75" customHeight="1" x14ac:dyDescent="0.25">
      <c r="A475" s="11">
        <v>18</v>
      </c>
      <c r="B475" s="566" t="str">
        <f t="shared" si="55"/>
        <v>Production de coke</v>
      </c>
      <c r="C475" s="10" t="str">
        <f t="shared" si="55"/>
        <v>Coke</v>
      </c>
      <c r="D475" s="10" t="str">
        <f t="shared" si="55"/>
        <v>Bilan massique</v>
      </c>
      <c r="E475" s="10"/>
      <c r="F475" s="58" t="str">
        <f t="shared" si="56"/>
        <v>Bilan massique</v>
      </c>
      <c r="G475" s="36" t="str">
        <f>""</f>
        <v/>
      </c>
      <c r="H475" s="56" t="str">
        <f>Translations!$B$691</f>
        <v>valeurs par défaut de type I</v>
      </c>
      <c r="I475" s="56"/>
      <c r="J475" s="56" t="str">
        <f>Translations!$B$692</f>
        <v>valeurs par défaut de type II</v>
      </c>
      <c r="K475" s="56" t="str">
        <f>Translations!$B$701</f>
        <v>Données d'achat (le cas échéant)</v>
      </c>
      <c r="L475" s="56" t="str">
        <f>Translations!$B$694</f>
        <v>Analyses de laboratoire</v>
      </c>
      <c r="M475" s="56"/>
      <c r="N475" s="56"/>
      <c r="O475" s="57"/>
      <c r="P475" s="36">
        <f t="shared" si="58"/>
        <v>3</v>
      </c>
      <c r="Q475" s="54" t="str">
        <f t="shared" si="59"/>
        <v>Coke: Bilan massique</v>
      </c>
      <c r="R475" s="10"/>
      <c r="S475" s="10" t="str">
        <f t="shared" si="60"/>
        <v>NCV_Coke: Bilan massique</v>
      </c>
      <c r="T475" s="11"/>
      <c r="U475" s="11"/>
      <c r="V475" s="11"/>
      <c r="W475" s="11"/>
      <c r="X475" s="29"/>
      <c r="Y475" s="11"/>
      <c r="Z475" s="11" t="b">
        <f t="shared" si="57"/>
        <v>0</v>
      </c>
      <c r="AA475" s="11"/>
      <c r="AB475" s="11"/>
      <c r="AC475" s="11"/>
      <c r="AD475" s="11"/>
      <c r="AE475" s="11"/>
      <c r="AF475" s="11"/>
      <c r="AG475" s="11"/>
      <c r="AH475" s="11"/>
      <c r="AI475" s="11"/>
      <c r="AJ475" s="11"/>
      <c r="AK475" s="11"/>
      <c r="AL475" s="391">
        <v>1</v>
      </c>
      <c r="AM475" s="391" t="s">
        <v>1040</v>
      </c>
      <c r="AN475" s="391">
        <v>1</v>
      </c>
      <c r="AO475" s="391" t="str">
        <f>Translations!$B$701</f>
        <v>Données d'achat (le cas échéant)</v>
      </c>
      <c r="AP475" s="391">
        <v>2</v>
      </c>
      <c r="AQ475" s="11"/>
      <c r="AR475" s="11"/>
      <c r="AS475" s="11"/>
      <c r="AT475" s="11"/>
      <c r="AU475" s="11"/>
      <c r="AV475" s="11"/>
      <c r="AW475" s="11"/>
      <c r="AX475" s="11"/>
      <c r="AY475" s="11"/>
      <c r="AZ475" s="11"/>
      <c r="BA475" s="11"/>
      <c r="BB475" s="11"/>
      <c r="BC475" s="11"/>
      <c r="BD475" s="11"/>
      <c r="BE475" s="11"/>
      <c r="BF475" s="11"/>
      <c r="BG475" s="11"/>
      <c r="BH475" s="11"/>
      <c r="BI475" s="11"/>
      <c r="BJ475" s="11"/>
      <c r="BK475" s="11"/>
      <c r="BL475" s="11"/>
      <c r="BM475" s="11"/>
      <c r="BN475" s="11"/>
      <c r="BO475" s="11"/>
      <c r="BP475" s="11"/>
      <c r="BQ475" s="11"/>
      <c r="BR475" s="11"/>
      <c r="BS475" s="11"/>
      <c r="BT475" s="11"/>
      <c r="BU475" s="11"/>
      <c r="BV475" s="11"/>
      <c r="BW475" s="11"/>
      <c r="BX475" s="11"/>
      <c r="BY475" s="11"/>
      <c r="BZ475" s="11"/>
      <c r="CA475" s="11"/>
      <c r="CB475" s="11"/>
      <c r="CC475" s="11"/>
      <c r="CD475" s="11"/>
      <c r="CE475" s="11"/>
      <c r="CF475" s="11"/>
      <c r="CG475" s="11"/>
      <c r="CH475" s="11"/>
      <c r="CI475" s="11"/>
      <c r="CJ475" s="11"/>
      <c r="CK475" s="11"/>
    </row>
    <row r="476" spans="1:89" s="560" customFormat="1" ht="12.75" customHeight="1" x14ac:dyDescent="0.25">
      <c r="A476" s="11">
        <v>19</v>
      </c>
      <c r="B476" s="566" t="str">
        <f t="shared" si="55"/>
        <v>Grillage ou frittage des minerais métalliques</v>
      </c>
      <c r="C476" s="10" t="str">
        <f t="shared" si="55"/>
        <v>minerai métallique</v>
      </c>
      <c r="D476" s="10" t="str">
        <f t="shared" si="55"/>
        <v>Procédé (méthode A) : carbonate uniquement</v>
      </c>
      <c r="E476" s="563"/>
      <c r="F476" s="58" t="str">
        <f t="shared" si="56"/>
        <v>Émissions de procédé</v>
      </c>
      <c r="G476" s="36" t="str">
        <f>EUconst_NA</f>
        <v>n / A</v>
      </c>
      <c r="H476" s="56"/>
      <c r="I476" s="56"/>
      <c r="J476" s="58"/>
      <c r="K476" s="58"/>
      <c r="L476" s="56"/>
      <c r="M476" s="56"/>
      <c r="N476" s="56"/>
      <c r="O476" s="57"/>
      <c r="P476" s="36" t="str">
        <f t="shared" si="58"/>
        <v>n / A</v>
      </c>
      <c r="Q476" s="54" t="str">
        <f t="shared" si="59"/>
        <v>minerai métallique: Procédé (méthode A) : carbonate uniquement</v>
      </c>
      <c r="R476" s="10"/>
      <c r="S476" s="10" t="str">
        <f t="shared" si="60"/>
        <v>NCV_minerai métallique: Procédé (méthode A) : carbonate uniquement</v>
      </c>
      <c r="T476" s="11"/>
      <c r="U476" s="11"/>
      <c r="V476" s="11"/>
      <c r="W476" s="11"/>
      <c r="X476" s="29"/>
      <c r="Y476" s="11"/>
      <c r="Z476" s="11" t="b">
        <f t="shared" si="57"/>
        <v>1</v>
      </c>
      <c r="AA476" s="11"/>
      <c r="AB476" s="11"/>
      <c r="AC476" s="11"/>
      <c r="AD476" s="11"/>
      <c r="AE476" s="11"/>
      <c r="AF476" s="11"/>
      <c r="AG476" s="11"/>
      <c r="AH476" s="11"/>
      <c r="AI476" s="11"/>
      <c r="AJ476" s="11"/>
      <c r="AK476" s="11"/>
      <c r="AL476" s="391" t="s">
        <v>1040</v>
      </c>
      <c r="AM476" s="391" t="s">
        <v>1040</v>
      </c>
      <c r="AN476" s="391" t="s">
        <v>1040</v>
      </c>
      <c r="AO476" s="391" t="s">
        <v>1040</v>
      </c>
      <c r="AP476" s="391" t="s">
        <v>1040</v>
      </c>
      <c r="AQ476" s="11"/>
      <c r="AR476" s="11"/>
      <c r="AS476" s="11"/>
      <c r="AT476" s="11"/>
      <c r="AU476" s="11"/>
      <c r="AV476" s="11"/>
      <c r="AW476" s="11"/>
      <c r="AX476" s="11"/>
      <c r="AY476" s="11"/>
      <c r="AZ476" s="11"/>
      <c r="BA476" s="11"/>
      <c r="BB476" s="11"/>
      <c r="BC476" s="11"/>
      <c r="BD476" s="11"/>
      <c r="BE476" s="11"/>
      <c r="BF476" s="11"/>
      <c r="BG476" s="11"/>
      <c r="BH476" s="11"/>
      <c r="BI476" s="11"/>
      <c r="BJ476" s="11"/>
      <c r="BK476" s="11"/>
      <c r="BL476" s="11"/>
      <c r="BM476" s="11"/>
      <c r="BN476" s="11"/>
      <c r="BO476" s="11"/>
      <c r="BP476" s="11"/>
      <c r="BQ476" s="11"/>
      <c r="BR476" s="11"/>
      <c r="BS476" s="11"/>
      <c r="BT476" s="11"/>
      <c r="BU476" s="11"/>
      <c r="BV476" s="11"/>
      <c r="BW476" s="11"/>
      <c r="BX476" s="11"/>
      <c r="BY476" s="11"/>
      <c r="BZ476" s="11"/>
      <c r="CA476" s="11"/>
      <c r="CB476" s="11"/>
      <c r="CC476" s="11"/>
      <c r="CD476" s="11"/>
      <c r="CE476" s="11"/>
      <c r="CF476" s="11"/>
      <c r="CG476" s="11"/>
      <c r="CH476" s="11"/>
      <c r="CI476" s="11"/>
      <c r="CJ476" s="11"/>
      <c r="CK476" s="11"/>
    </row>
    <row r="477" spans="1:89" s="560" customFormat="1" ht="12.75" customHeight="1" x14ac:dyDescent="0.25">
      <c r="A477" s="11">
        <v>20</v>
      </c>
      <c r="B477" s="566" t="str">
        <f t="shared" si="55"/>
        <v>Grillage ou frittage des minerais métalliques</v>
      </c>
      <c r="C477" s="10" t="str">
        <f t="shared" si="55"/>
        <v>minerai métallique</v>
      </c>
      <c r="D477" s="10" t="str">
        <f t="shared" si="55"/>
        <v>Procédé (méthode A) : mixte (carbonate + non-carbonate)</v>
      </c>
      <c r="E477" s="563"/>
      <c r="F477" s="58" t="str">
        <f t="shared" si="56"/>
        <v>Émissions de procédé</v>
      </c>
      <c r="G477" s="36" t="s">
        <v>122</v>
      </c>
      <c r="H477" s="569" t="str">
        <f>Translations!$B$691</f>
        <v>valeurs par défaut de type I</v>
      </c>
      <c r="I477" s="57"/>
      <c r="J477" s="57" t="str">
        <f>Translations!$B$692</f>
        <v>valeurs par défaut de type II</v>
      </c>
      <c r="K477" s="57" t="str">
        <f>Translations!$B$701</f>
        <v>Données d'achat (le cas échéant)</v>
      </c>
      <c r="L477" s="569" t="str">
        <f>Translations!$B$694</f>
        <v>Analyses de laboratoire</v>
      </c>
      <c r="M477" s="569"/>
      <c r="N477" s="569"/>
      <c r="O477" s="55"/>
      <c r="P477" s="36">
        <f t="shared" si="58"/>
        <v>3</v>
      </c>
      <c r="Q477" s="54" t="str">
        <f t="shared" si="59"/>
        <v>minerai métallique: Procédé (méthode A) : mixte (carbonate + non-carbonate)</v>
      </c>
      <c r="R477" s="10"/>
      <c r="S477" s="10" t="str">
        <f t="shared" si="60"/>
        <v>NCV_minerai métallique: Procédé (méthode A) : mixte (carbonate + non-carbonate)</v>
      </c>
      <c r="T477" s="11"/>
      <c r="U477" s="11"/>
      <c r="V477" s="11"/>
      <c r="W477" s="561"/>
      <c r="X477" s="29"/>
      <c r="Y477" s="11"/>
      <c r="Z477" s="11" t="b">
        <f t="shared" si="57"/>
        <v>0</v>
      </c>
      <c r="AA477" s="11"/>
      <c r="AB477" s="11"/>
      <c r="AC477" s="11"/>
      <c r="AD477" s="11"/>
      <c r="AE477" s="11"/>
      <c r="AF477" s="11"/>
      <c r="AG477" s="11"/>
      <c r="AH477" s="11"/>
      <c r="AI477" s="11"/>
      <c r="AJ477" s="11"/>
      <c r="AK477" s="11"/>
      <c r="AL477" s="391">
        <v>1</v>
      </c>
      <c r="AM477" s="391" t="s">
        <v>1040</v>
      </c>
      <c r="AN477" s="391">
        <v>1</v>
      </c>
      <c r="AO477" s="391" t="str">
        <f>Translations!$B$701</f>
        <v>Données d'achat (le cas échéant)</v>
      </c>
      <c r="AP477" s="391">
        <v>2</v>
      </c>
      <c r="AQ477" s="11"/>
      <c r="AR477" s="11"/>
      <c r="AS477" s="11"/>
      <c r="AT477" s="11"/>
      <c r="AU477" s="11"/>
      <c r="AV477" s="11"/>
      <c r="AW477" s="11"/>
      <c r="AX477" s="11"/>
      <c r="AY477" s="11"/>
      <c r="AZ477" s="11"/>
      <c r="BA477" s="11"/>
      <c r="BB477" s="11"/>
      <c r="BC477" s="11"/>
      <c r="BD477" s="11"/>
      <c r="BE477" s="11"/>
      <c r="BF477" s="11"/>
      <c r="BG477" s="11"/>
      <c r="BH477" s="11"/>
      <c r="BI477" s="11"/>
      <c r="BJ477" s="11"/>
      <c r="BK477" s="11"/>
      <c r="BL477" s="11"/>
      <c r="BM477" s="11"/>
      <c r="BN477" s="11"/>
      <c r="BO477" s="11"/>
      <c r="BP477" s="11"/>
      <c r="BQ477" s="11"/>
      <c r="BR477" s="11"/>
      <c r="BS477" s="11"/>
      <c r="BT477" s="11"/>
      <c r="BU477" s="11"/>
      <c r="BV477" s="11"/>
      <c r="BW477" s="11"/>
      <c r="BX477" s="11"/>
      <c r="BY477" s="11"/>
      <c r="BZ477" s="11"/>
      <c r="CA477" s="11"/>
      <c r="CB477" s="11"/>
      <c r="CC477" s="11"/>
      <c r="CD477" s="11"/>
      <c r="CE477" s="11"/>
      <c r="CF477" s="11"/>
      <c r="CG477" s="11"/>
      <c r="CH477" s="11"/>
      <c r="CI477" s="11"/>
      <c r="CJ477" s="11"/>
      <c r="CK477" s="11"/>
    </row>
    <row r="478" spans="1:89" s="560" customFormat="1" ht="12.75" customHeight="1" x14ac:dyDescent="0.25">
      <c r="A478" s="11">
        <v>21</v>
      </c>
      <c r="B478" s="566" t="str">
        <f t="shared" ref="B478:D497" si="65">B406</f>
        <v>Grillage ou frittage des minerais métalliques</v>
      </c>
      <c r="C478" s="10" t="str">
        <f t="shared" si="65"/>
        <v>minerai métallique</v>
      </c>
      <c r="D478" s="10" t="str">
        <f t="shared" si="65"/>
        <v>Procédé (méthode A) : sans carbonate</v>
      </c>
      <c r="E478" s="563"/>
      <c r="F478" s="58" t="str">
        <f t="shared" si="56"/>
        <v>Émissions de procédé</v>
      </c>
      <c r="G478" s="36" t="s">
        <v>122</v>
      </c>
      <c r="H478" s="569" t="str">
        <f>Translations!$B$691</f>
        <v>valeurs par défaut de type I</v>
      </c>
      <c r="I478" s="57"/>
      <c r="J478" s="57" t="str">
        <f>Translations!$B$692</f>
        <v>valeurs par défaut de type II</v>
      </c>
      <c r="K478" s="57" t="str">
        <f>Translations!$B$701</f>
        <v>Données d'achat (le cas échéant)</v>
      </c>
      <c r="L478" s="569" t="str">
        <f>Translations!$B$694</f>
        <v>Analyses de laboratoire</v>
      </c>
      <c r="M478" s="569"/>
      <c r="N478" s="569"/>
      <c r="O478" s="55"/>
      <c r="P478" s="36">
        <f t="shared" si="58"/>
        <v>3</v>
      </c>
      <c r="Q478" s="54" t="str">
        <f t="shared" si="59"/>
        <v>minerai métallique: Procédé (méthode A) : sans carbonate</v>
      </c>
      <c r="R478" s="10"/>
      <c r="S478" s="10" t="str">
        <f t="shared" si="60"/>
        <v>NCV_minerai métallique: Procédé (méthode A) : sans carbonate</v>
      </c>
      <c r="T478" s="11"/>
      <c r="U478" s="11"/>
      <c r="V478" s="11"/>
      <c r="W478" s="561"/>
      <c r="X478" s="29"/>
      <c r="Y478" s="11"/>
      <c r="Z478" s="11" t="b">
        <f t="shared" si="57"/>
        <v>0</v>
      </c>
      <c r="AA478" s="11"/>
      <c r="AB478" s="11"/>
      <c r="AC478" s="11"/>
      <c r="AD478" s="11"/>
      <c r="AE478" s="11"/>
      <c r="AF478" s="11"/>
      <c r="AG478" s="11"/>
      <c r="AH478" s="11"/>
      <c r="AI478" s="11"/>
      <c r="AJ478" s="11"/>
      <c r="AK478" s="11"/>
      <c r="AL478" s="391">
        <v>1</v>
      </c>
      <c r="AM478" s="391" t="s">
        <v>1040</v>
      </c>
      <c r="AN478" s="391">
        <v>1</v>
      </c>
      <c r="AO478" s="391" t="str">
        <f>Translations!$B$701</f>
        <v>Données d'achat (le cas échéant)</v>
      </c>
      <c r="AP478" s="391">
        <v>2</v>
      </c>
      <c r="AQ478" s="11"/>
      <c r="AR478" s="11"/>
      <c r="AS478" s="11"/>
      <c r="AT478" s="11"/>
      <c r="AU478" s="11"/>
      <c r="AV478" s="11"/>
      <c r="AW478" s="11"/>
      <c r="AX478" s="11"/>
      <c r="AY478" s="11"/>
      <c r="AZ478" s="11"/>
      <c r="BA478" s="11"/>
      <c r="BB478" s="11"/>
      <c r="BC478" s="11"/>
      <c r="BD478" s="11"/>
      <c r="BE478" s="11"/>
      <c r="BF478" s="11"/>
      <c r="BG478" s="11"/>
      <c r="BH478" s="11"/>
      <c r="BI478" s="11"/>
      <c r="BJ478" s="11"/>
      <c r="BK478" s="11"/>
      <c r="BL478" s="11"/>
      <c r="BM478" s="11"/>
      <c r="BN478" s="11"/>
      <c r="BO478" s="11"/>
      <c r="BP478" s="11"/>
      <c r="BQ478" s="11"/>
      <c r="BR478" s="11"/>
      <c r="BS478" s="11"/>
      <c r="BT478" s="11"/>
      <c r="BU478" s="11"/>
      <c r="BV478" s="11"/>
      <c r="BW478" s="11"/>
      <c r="BX478" s="11"/>
      <c r="BY478" s="11"/>
      <c r="BZ478" s="11"/>
      <c r="CA478" s="11"/>
      <c r="CB478" s="11"/>
      <c r="CC478" s="11"/>
      <c r="CD478" s="11"/>
      <c r="CE478" s="11"/>
      <c r="CF478" s="11"/>
      <c r="CG478" s="11"/>
      <c r="CH478" s="11"/>
      <c r="CI478" s="11"/>
      <c r="CJ478" s="11"/>
      <c r="CK478" s="11"/>
    </row>
    <row r="479" spans="1:89" s="560" customFormat="1" ht="12.75" customHeight="1" x14ac:dyDescent="0.25">
      <c r="A479" s="11">
        <v>22</v>
      </c>
      <c r="B479" s="566" t="str">
        <f t="shared" si="65"/>
        <v>Grillage ou frittage des minerais métalliques</v>
      </c>
      <c r="C479" s="10" t="str">
        <f t="shared" si="65"/>
        <v>minerai métallique</v>
      </c>
      <c r="D479" s="10" t="str">
        <f t="shared" si="65"/>
        <v>Procédé (méthode B) : production d'oxyde</v>
      </c>
      <c r="E479" s="563"/>
      <c r="F479" s="58" t="str">
        <f t="shared" si="56"/>
        <v>Émissions de procédé</v>
      </c>
      <c r="G479" s="36" t="str">
        <f>EUconst_NA</f>
        <v>n / A</v>
      </c>
      <c r="H479" s="56"/>
      <c r="I479" s="56"/>
      <c r="J479" s="58"/>
      <c r="K479" s="58"/>
      <c r="L479" s="56"/>
      <c r="M479" s="56"/>
      <c r="N479" s="56"/>
      <c r="O479" s="57"/>
      <c r="P479" s="36" t="str">
        <f t="shared" si="58"/>
        <v>n / A</v>
      </c>
      <c r="Q479" s="54" t="str">
        <f t="shared" si="59"/>
        <v>minerai métallique: Procédé (méthode B) : production d'oxyde</v>
      </c>
      <c r="R479" s="10"/>
      <c r="S479" s="10" t="str">
        <f t="shared" si="60"/>
        <v>NCV_minerai métallique: Procédé (méthode B) : production d'oxyde</v>
      </c>
      <c r="T479" s="11"/>
      <c r="U479" s="11"/>
      <c r="V479" s="11"/>
      <c r="W479" s="561"/>
      <c r="X479" s="29"/>
      <c r="Y479" s="11"/>
      <c r="Z479" s="11" t="b">
        <f t="shared" si="57"/>
        <v>1</v>
      </c>
      <c r="AA479" s="11"/>
      <c r="AB479" s="11"/>
      <c r="AC479" s="11"/>
      <c r="AD479" s="11"/>
      <c r="AE479" s="11"/>
      <c r="AF479" s="11"/>
      <c r="AG479" s="11"/>
      <c r="AH479" s="11"/>
      <c r="AI479" s="11"/>
      <c r="AJ479" s="11"/>
      <c r="AK479" s="11"/>
      <c r="AL479" s="391" t="s">
        <v>1040</v>
      </c>
      <c r="AM479" s="391" t="s">
        <v>1040</v>
      </c>
      <c r="AN479" s="391" t="s">
        <v>1040</v>
      </c>
      <c r="AO479" s="391" t="s">
        <v>1040</v>
      </c>
      <c r="AP479" s="391" t="s">
        <v>1040</v>
      </c>
      <c r="AQ479" s="11"/>
      <c r="AR479" s="11"/>
      <c r="AS479" s="11"/>
      <c r="AT479" s="11"/>
      <c r="AU479" s="11"/>
      <c r="AV479" s="11"/>
      <c r="AW479" s="11"/>
      <c r="AX479" s="11"/>
      <c r="AY479" s="11"/>
      <c r="AZ479" s="11"/>
      <c r="BA479" s="11"/>
      <c r="BB479" s="11"/>
      <c r="BC479" s="11"/>
      <c r="BD479" s="11"/>
      <c r="BE479" s="11"/>
      <c r="BF479" s="11"/>
      <c r="BG479" s="11"/>
      <c r="BH479" s="11"/>
      <c r="BI479" s="11"/>
      <c r="BJ479" s="11"/>
      <c r="BK479" s="11"/>
      <c r="BL479" s="11"/>
      <c r="BM479" s="11"/>
      <c r="BN479" s="11"/>
      <c r="BO479" s="11"/>
      <c r="BP479" s="11"/>
      <c r="BQ479" s="11"/>
      <c r="BR479" s="11"/>
      <c r="BS479" s="11"/>
      <c r="BT479" s="11"/>
      <c r="BU479" s="11"/>
      <c r="BV479" s="11"/>
      <c r="BW479" s="11"/>
      <c r="BX479" s="11"/>
      <c r="BY479" s="11"/>
      <c r="BZ479" s="11"/>
      <c r="CA479" s="11"/>
      <c r="CB479" s="11"/>
      <c r="CC479" s="11"/>
      <c r="CD479" s="11"/>
      <c r="CE479" s="11"/>
      <c r="CF479" s="11"/>
      <c r="CG479" s="11"/>
      <c r="CH479" s="11"/>
      <c r="CI479" s="11"/>
      <c r="CJ479" s="11"/>
      <c r="CK479" s="11"/>
    </row>
    <row r="480" spans="1:89" s="560" customFormat="1" ht="12.75" customHeight="1" x14ac:dyDescent="0.25">
      <c r="A480" s="11">
        <v>23</v>
      </c>
      <c r="B480" s="566" t="str">
        <f t="shared" si="65"/>
        <v>Grillage ou frittage des minerais métalliques</v>
      </c>
      <c r="C480" s="10" t="str">
        <f t="shared" si="65"/>
        <v>minerai métallique</v>
      </c>
      <c r="D480" s="10" t="str">
        <f t="shared" si="65"/>
        <v>Bilan massique</v>
      </c>
      <c r="E480" s="10"/>
      <c r="F480" s="58" t="str">
        <f t="shared" si="56"/>
        <v>Bilan massique</v>
      </c>
      <c r="G480" s="36" t="str">
        <f>""</f>
        <v/>
      </c>
      <c r="H480" s="56" t="str">
        <f>Translations!$B$691</f>
        <v>valeurs par défaut de type I</v>
      </c>
      <c r="I480" s="56"/>
      <c r="J480" s="56" t="str">
        <f>Translations!$B$692</f>
        <v>valeurs par défaut de type II</v>
      </c>
      <c r="K480" s="56" t="str">
        <f>Translations!$B$701</f>
        <v>Données d'achat (le cas échéant)</v>
      </c>
      <c r="L480" s="56" t="str">
        <f>Translations!$B$694</f>
        <v>Analyses de laboratoire</v>
      </c>
      <c r="M480" s="56"/>
      <c r="N480" s="56"/>
      <c r="O480" s="57"/>
      <c r="P480" s="36">
        <f t="shared" si="58"/>
        <v>3</v>
      </c>
      <c r="Q480" s="54" t="str">
        <f t="shared" si="59"/>
        <v>minerai métallique: Bilan massique</v>
      </c>
      <c r="R480" s="10"/>
      <c r="S480" s="10" t="str">
        <f t="shared" si="60"/>
        <v>NCV_minerai métallique: Bilan massique</v>
      </c>
      <c r="T480" s="11"/>
      <c r="U480" s="11"/>
      <c r="V480" s="11"/>
      <c r="W480" s="11"/>
      <c r="X480" s="29"/>
      <c r="Y480" s="11"/>
      <c r="Z480" s="11" t="b">
        <f t="shared" si="57"/>
        <v>0</v>
      </c>
      <c r="AA480" s="11"/>
      <c r="AB480" s="11"/>
      <c r="AC480" s="11"/>
      <c r="AD480" s="11"/>
      <c r="AE480" s="11"/>
      <c r="AF480" s="11"/>
      <c r="AG480" s="11"/>
      <c r="AH480" s="11"/>
      <c r="AI480" s="11"/>
      <c r="AJ480" s="11"/>
      <c r="AK480" s="11"/>
      <c r="AL480" s="391">
        <v>1</v>
      </c>
      <c r="AM480" s="391" t="s">
        <v>1040</v>
      </c>
      <c r="AN480" s="391">
        <v>1</v>
      </c>
      <c r="AO480" s="391" t="str">
        <f>Translations!$B$701</f>
        <v>Données d'achat (le cas échéant)</v>
      </c>
      <c r="AP480" s="391">
        <v>2</v>
      </c>
      <c r="AQ480" s="11"/>
      <c r="AR480" s="11"/>
      <c r="AS480" s="11"/>
      <c r="AT480" s="11"/>
      <c r="AU480" s="11"/>
      <c r="AV480" s="11"/>
      <c r="AW480" s="11"/>
      <c r="AX480" s="11"/>
      <c r="AY480" s="11"/>
      <c r="AZ480" s="11"/>
      <c r="BA480" s="11"/>
      <c r="BB480" s="11"/>
      <c r="BC480" s="11"/>
      <c r="BD480" s="11"/>
      <c r="BE480" s="11"/>
      <c r="BF480" s="11"/>
      <c r="BG480" s="11"/>
      <c r="BH480" s="11"/>
      <c r="BI480" s="11"/>
      <c r="BJ480" s="11"/>
      <c r="BK480" s="11"/>
      <c r="BL480" s="11"/>
      <c r="BM480" s="11"/>
      <c r="BN480" s="11"/>
      <c r="BO480" s="11"/>
      <c r="BP480" s="11"/>
      <c r="BQ480" s="11"/>
      <c r="BR480" s="11"/>
      <c r="BS480" s="11"/>
      <c r="BT480" s="11"/>
      <c r="BU480" s="11"/>
      <c r="BV480" s="11"/>
      <c r="BW480" s="11"/>
      <c r="BX480" s="11"/>
      <c r="BY480" s="11"/>
      <c r="BZ480" s="11"/>
      <c r="CA480" s="11"/>
      <c r="CB480" s="11"/>
      <c r="CC480" s="11"/>
      <c r="CD480" s="11"/>
      <c r="CE480" s="11"/>
      <c r="CF480" s="11"/>
      <c r="CG480" s="11"/>
      <c r="CH480" s="11"/>
      <c r="CI480" s="11"/>
      <c r="CJ480" s="11"/>
      <c r="CK480" s="11"/>
    </row>
    <row r="481" spans="1:89" s="560" customFormat="1" ht="12.75" customHeight="1" x14ac:dyDescent="0.25">
      <c r="A481" s="11">
        <v>24</v>
      </c>
      <c r="B481" s="566" t="str">
        <f t="shared" si="65"/>
        <v>Production de fer ou d'acier</v>
      </c>
      <c r="C481" s="10" t="str">
        <f t="shared" si="65"/>
        <v>Fer et acier</v>
      </c>
      <c r="D481" s="10" t="str">
        <f t="shared" si="65"/>
        <v>Combustible employé pour alimenter le procédé</v>
      </c>
      <c r="E481" s="10"/>
      <c r="F481" s="58" t="str">
        <f t="shared" si="56"/>
        <v>Combustion</v>
      </c>
      <c r="G481" s="36" t="s">
        <v>122</v>
      </c>
      <c r="H481" s="569" t="str">
        <f>Translations!$B$691</f>
        <v>valeurs par défaut de type I</v>
      </c>
      <c r="I481" s="57"/>
      <c r="J481" s="57" t="str">
        <f>Translations!$B$692</f>
        <v>valeurs par défaut de type II</v>
      </c>
      <c r="K481" s="57" t="str">
        <f>Translations!$B$701</f>
        <v>Données d'achat (le cas échéant)</v>
      </c>
      <c r="L481" s="569" t="str">
        <f>Translations!$B$694</f>
        <v>Analyses de laboratoire</v>
      </c>
      <c r="M481" s="569"/>
      <c r="N481" s="569"/>
      <c r="O481" s="53"/>
      <c r="P481" s="36">
        <f t="shared" si="58"/>
        <v>3</v>
      </c>
      <c r="Q481" s="54" t="str">
        <f t="shared" si="59"/>
        <v>Fer et acier: Combustible employé pour alimenter le procédé</v>
      </c>
      <c r="R481" s="10"/>
      <c r="S481" s="10" t="str">
        <f t="shared" si="60"/>
        <v>NCV_Fer et acier: Combustible employé pour alimenter le procédé</v>
      </c>
      <c r="T481" s="11"/>
      <c r="U481" s="11"/>
      <c r="V481" s="11"/>
      <c r="W481" s="11"/>
      <c r="X481" s="29"/>
      <c r="Y481" s="11"/>
      <c r="Z481" s="11" t="b">
        <f t="shared" si="57"/>
        <v>0</v>
      </c>
      <c r="AA481" s="11"/>
      <c r="AB481" s="11"/>
      <c r="AC481" s="11"/>
      <c r="AD481" s="11"/>
      <c r="AE481" s="11"/>
      <c r="AF481" s="11"/>
      <c r="AG481" s="11"/>
      <c r="AH481" s="11"/>
      <c r="AI481" s="11"/>
      <c r="AJ481" s="11"/>
      <c r="AK481" s="11"/>
      <c r="AL481" s="391">
        <v>1</v>
      </c>
      <c r="AM481" s="391" t="s">
        <v>1040</v>
      </c>
      <c r="AN481" s="391">
        <v>1</v>
      </c>
      <c r="AO481" s="391" t="str">
        <f>Translations!$B$701</f>
        <v>Données d'achat (le cas échéant)</v>
      </c>
      <c r="AP481" s="391">
        <v>2</v>
      </c>
      <c r="AQ481" s="11"/>
      <c r="AR481" s="11"/>
      <c r="AS481" s="11"/>
      <c r="AT481" s="11"/>
      <c r="AU481" s="11"/>
      <c r="AV481" s="11"/>
      <c r="AW481" s="11"/>
      <c r="AX481" s="11"/>
      <c r="AY481" s="11"/>
      <c r="AZ481" s="11"/>
      <c r="BA481" s="11"/>
      <c r="BB481" s="11"/>
      <c r="BC481" s="11"/>
      <c r="BD481" s="11"/>
      <c r="BE481" s="11"/>
      <c r="BF481" s="11"/>
      <c r="BG481" s="11"/>
      <c r="BH481" s="11"/>
      <c r="BI481" s="11"/>
      <c r="BJ481" s="11"/>
      <c r="BK481" s="11"/>
      <c r="BL481" s="11"/>
      <c r="BM481" s="11"/>
      <c r="BN481" s="11"/>
      <c r="BO481" s="11"/>
      <c r="BP481" s="11"/>
      <c r="BQ481" s="11"/>
      <c r="BR481" s="11"/>
      <c r="BS481" s="11"/>
      <c r="BT481" s="11"/>
      <c r="BU481" s="11"/>
      <c r="BV481" s="11"/>
      <c r="BW481" s="11"/>
      <c r="BX481" s="11"/>
      <c r="BY481" s="11"/>
      <c r="BZ481" s="11"/>
      <c r="CA481" s="11"/>
      <c r="CB481" s="11"/>
      <c r="CC481" s="11"/>
      <c r="CD481" s="11"/>
      <c r="CE481" s="11"/>
      <c r="CF481" s="11"/>
      <c r="CG481" s="11"/>
      <c r="CH481" s="11"/>
      <c r="CI481" s="11"/>
      <c r="CJ481" s="11"/>
      <c r="CK481" s="11"/>
    </row>
    <row r="482" spans="1:89" s="560" customFormat="1" ht="12.75" customHeight="1" x14ac:dyDescent="0.25">
      <c r="A482" s="11">
        <v>25</v>
      </c>
      <c r="B482" s="566" t="str">
        <f t="shared" si="65"/>
        <v>Production de fer ou d'acier</v>
      </c>
      <c r="C482" s="10" t="str">
        <f t="shared" si="65"/>
        <v>Fer et acier</v>
      </c>
      <c r="D482" s="10" t="str">
        <f t="shared" si="65"/>
        <v>Procédé (méthode A) : carbonate uniquement</v>
      </c>
      <c r="E482" s="563"/>
      <c r="F482" s="58" t="str">
        <f t="shared" si="56"/>
        <v>Émissions de procédé</v>
      </c>
      <c r="G482" s="36" t="str">
        <f>EUconst_NA</f>
        <v>n / A</v>
      </c>
      <c r="H482" s="56"/>
      <c r="I482" s="56"/>
      <c r="J482" s="58"/>
      <c r="K482" s="58"/>
      <c r="L482" s="56"/>
      <c r="M482" s="56"/>
      <c r="N482" s="56"/>
      <c r="O482" s="57"/>
      <c r="P482" s="36" t="str">
        <f t="shared" si="58"/>
        <v>n / A</v>
      </c>
      <c r="Q482" s="54" t="str">
        <f t="shared" si="59"/>
        <v>Fer et acier: Procédé (méthode A) : carbonate uniquement</v>
      </c>
      <c r="R482" s="10"/>
      <c r="S482" s="10" t="str">
        <f t="shared" si="60"/>
        <v>NCV_Fer et acier: Procédé (méthode A) : carbonate uniquement</v>
      </c>
      <c r="T482" s="11"/>
      <c r="U482" s="11"/>
      <c r="V482" s="11"/>
      <c r="W482" s="561"/>
      <c r="X482" s="29"/>
      <c r="Y482" s="11"/>
      <c r="Z482" s="11" t="b">
        <f t="shared" si="57"/>
        <v>1</v>
      </c>
      <c r="AA482" s="11"/>
      <c r="AB482" s="11"/>
      <c r="AC482" s="11"/>
      <c r="AD482" s="11"/>
      <c r="AE482" s="11"/>
      <c r="AF482" s="11"/>
      <c r="AG482" s="11"/>
      <c r="AH482" s="11"/>
      <c r="AI482" s="11"/>
      <c r="AJ482" s="11"/>
      <c r="AK482" s="11"/>
      <c r="AL482" s="391" t="s">
        <v>1040</v>
      </c>
      <c r="AM482" s="391" t="s">
        <v>1040</v>
      </c>
      <c r="AN482" s="391" t="s">
        <v>1040</v>
      </c>
      <c r="AO482" s="391" t="s">
        <v>1040</v>
      </c>
      <c r="AP482" s="391" t="s">
        <v>1040</v>
      </c>
      <c r="AQ482" s="11"/>
      <c r="AR482" s="11"/>
      <c r="AS482" s="11"/>
      <c r="AT482" s="11"/>
      <c r="AU482" s="11"/>
      <c r="AV482" s="11"/>
      <c r="AW482" s="11"/>
      <c r="AX482" s="11"/>
      <c r="AY482" s="11"/>
      <c r="AZ482" s="11"/>
      <c r="BA482" s="11"/>
      <c r="BB482" s="11"/>
      <c r="BC482" s="11"/>
      <c r="BD482" s="11"/>
      <c r="BE482" s="11"/>
      <c r="BF482" s="11"/>
      <c r="BG482" s="11"/>
      <c r="BH482" s="11"/>
      <c r="BI482" s="11"/>
      <c r="BJ482" s="11"/>
      <c r="BK482" s="11"/>
      <c r="BL482" s="11"/>
      <c r="BM482" s="11"/>
      <c r="BN482" s="11"/>
      <c r="BO482" s="11"/>
      <c r="BP482" s="11"/>
      <c r="BQ482" s="11"/>
      <c r="BR482" s="11"/>
      <c r="BS482" s="11"/>
      <c r="BT482" s="11"/>
      <c r="BU482" s="11"/>
      <c r="BV482" s="11"/>
      <c r="BW482" s="11"/>
      <c r="BX482" s="11"/>
      <c r="BY482" s="11"/>
      <c r="BZ482" s="11"/>
      <c r="CA482" s="11"/>
      <c r="CB482" s="11"/>
      <c r="CC482" s="11"/>
      <c r="CD482" s="11"/>
      <c r="CE482" s="11"/>
      <c r="CF482" s="11"/>
      <c r="CG482" s="11"/>
      <c r="CH482" s="11"/>
      <c r="CI482" s="11"/>
      <c r="CJ482" s="11"/>
      <c r="CK482" s="11"/>
    </row>
    <row r="483" spans="1:89" s="560" customFormat="1" ht="12.75" customHeight="1" x14ac:dyDescent="0.25">
      <c r="A483" s="11">
        <v>26</v>
      </c>
      <c r="B483" s="566" t="str">
        <f t="shared" si="65"/>
        <v>Production de fer ou d'acier</v>
      </c>
      <c r="C483" s="10" t="str">
        <f t="shared" si="65"/>
        <v>Fer et acier</v>
      </c>
      <c r="D483" s="10" t="str">
        <f t="shared" si="65"/>
        <v>Procédé (méthode A) : mixte (carbonate + non-carbonate)</v>
      </c>
      <c r="E483" s="563"/>
      <c r="F483" s="58" t="str">
        <f t="shared" si="56"/>
        <v>Émissions de procédé</v>
      </c>
      <c r="G483" s="36" t="s">
        <v>122</v>
      </c>
      <c r="H483" s="569" t="str">
        <f>Translations!$B$691</f>
        <v>valeurs par défaut de type I</v>
      </c>
      <c r="I483" s="57"/>
      <c r="J483" s="57" t="str">
        <f>Translations!$B$692</f>
        <v>valeurs par défaut de type II</v>
      </c>
      <c r="K483" s="57" t="str">
        <f>Translations!$B$701</f>
        <v>Données d'achat (le cas échéant)</v>
      </c>
      <c r="L483" s="569" t="str">
        <f>Translations!$B$694</f>
        <v>Analyses de laboratoire</v>
      </c>
      <c r="M483" s="569"/>
      <c r="N483" s="569"/>
      <c r="O483" s="55"/>
      <c r="P483" s="36">
        <f t="shared" si="58"/>
        <v>3</v>
      </c>
      <c r="Q483" s="54" t="str">
        <f t="shared" si="59"/>
        <v>Fer et acier: Procédé (méthode A) : mixte (carbonate + non-carbonate)</v>
      </c>
      <c r="R483" s="10"/>
      <c r="S483" s="10" t="str">
        <f t="shared" si="60"/>
        <v>NCV_Fer et acier: Procédé (méthode A) : mixte (carbonate + non-carbonate)</v>
      </c>
      <c r="T483" s="11"/>
      <c r="U483" s="11"/>
      <c r="V483" s="11"/>
      <c r="W483" s="561"/>
      <c r="X483" s="29"/>
      <c r="Y483" s="11"/>
      <c r="Z483" s="11" t="b">
        <f t="shared" si="57"/>
        <v>0</v>
      </c>
      <c r="AA483" s="11"/>
      <c r="AB483" s="11"/>
      <c r="AC483" s="11"/>
      <c r="AD483" s="11"/>
      <c r="AE483" s="11"/>
      <c r="AF483" s="11"/>
      <c r="AG483" s="11"/>
      <c r="AH483" s="11"/>
      <c r="AI483" s="11"/>
      <c r="AJ483" s="11"/>
      <c r="AK483" s="11"/>
      <c r="AL483" s="391">
        <v>1</v>
      </c>
      <c r="AM483" s="391" t="s">
        <v>1040</v>
      </c>
      <c r="AN483" s="391">
        <v>1</v>
      </c>
      <c r="AO483" s="391" t="str">
        <f>Translations!$B$701</f>
        <v>Données d'achat (le cas échéant)</v>
      </c>
      <c r="AP483" s="391">
        <v>2</v>
      </c>
      <c r="AQ483" s="11"/>
      <c r="AR483" s="11"/>
      <c r="AS483" s="11"/>
      <c r="AT483" s="11"/>
      <c r="AU483" s="11"/>
      <c r="AV483" s="11"/>
      <c r="AW483" s="11"/>
      <c r="AX483" s="11"/>
      <c r="AY483" s="11"/>
      <c r="AZ483" s="11"/>
      <c r="BA483" s="11"/>
      <c r="BB483" s="11"/>
      <c r="BC483" s="11"/>
      <c r="BD483" s="11"/>
      <c r="BE483" s="11"/>
      <c r="BF483" s="11"/>
      <c r="BG483" s="11"/>
      <c r="BH483" s="11"/>
      <c r="BI483" s="11"/>
      <c r="BJ483" s="11"/>
      <c r="BK483" s="11"/>
      <c r="BL483" s="11"/>
      <c r="BM483" s="11"/>
      <c r="BN483" s="11"/>
      <c r="BO483" s="11"/>
      <c r="BP483" s="11"/>
      <c r="BQ483" s="11"/>
      <c r="BR483" s="11"/>
      <c r="BS483" s="11"/>
      <c r="BT483" s="11"/>
      <c r="BU483" s="11"/>
      <c r="BV483" s="11"/>
      <c r="BW483" s="11"/>
      <c r="BX483" s="11"/>
      <c r="BY483" s="11"/>
      <c r="BZ483" s="11"/>
      <c r="CA483" s="11"/>
      <c r="CB483" s="11"/>
      <c r="CC483" s="11"/>
      <c r="CD483" s="11"/>
      <c r="CE483" s="11"/>
      <c r="CF483" s="11"/>
      <c r="CG483" s="11"/>
      <c r="CH483" s="11"/>
      <c r="CI483" s="11"/>
      <c r="CJ483" s="11"/>
      <c r="CK483" s="11"/>
    </row>
    <row r="484" spans="1:89" s="560" customFormat="1" ht="12.75" customHeight="1" x14ac:dyDescent="0.25">
      <c r="A484" s="11">
        <v>27</v>
      </c>
      <c r="B484" s="566" t="str">
        <f t="shared" si="65"/>
        <v>Production de fer ou d'acier</v>
      </c>
      <c r="C484" s="10" t="str">
        <f t="shared" si="65"/>
        <v>Fer et acier</v>
      </c>
      <c r="D484" s="10" t="str">
        <f t="shared" si="65"/>
        <v>Procédé (méthode A) : sans carbonate</v>
      </c>
      <c r="E484" s="563"/>
      <c r="F484" s="58" t="str">
        <f t="shared" si="56"/>
        <v>Émissions de procédé</v>
      </c>
      <c r="G484" s="36" t="s">
        <v>122</v>
      </c>
      <c r="H484" s="569" t="str">
        <f>Translations!$B$691</f>
        <v>valeurs par défaut de type I</v>
      </c>
      <c r="I484" s="57"/>
      <c r="J484" s="57" t="str">
        <f>Translations!$B$692</f>
        <v>valeurs par défaut de type II</v>
      </c>
      <c r="K484" s="57" t="str">
        <f>Translations!$B$701</f>
        <v>Données d'achat (le cas échéant)</v>
      </c>
      <c r="L484" s="569" t="str">
        <f>Translations!$B$694</f>
        <v>Analyses de laboratoire</v>
      </c>
      <c r="M484" s="569"/>
      <c r="N484" s="569"/>
      <c r="O484" s="55"/>
      <c r="P484" s="36">
        <f t="shared" si="58"/>
        <v>3</v>
      </c>
      <c r="Q484" s="54" t="str">
        <f t="shared" si="59"/>
        <v>Fer et acier: Procédé (méthode A) : sans carbonate</v>
      </c>
      <c r="R484" s="10"/>
      <c r="S484" s="10" t="str">
        <f t="shared" si="60"/>
        <v>NCV_Fer et acier: Procédé (méthode A) : sans carbonate</v>
      </c>
      <c r="T484" s="11"/>
      <c r="U484" s="11"/>
      <c r="V484" s="11"/>
      <c r="W484" s="561"/>
      <c r="X484" s="29"/>
      <c r="Y484" s="11"/>
      <c r="Z484" s="11" t="b">
        <f t="shared" si="57"/>
        <v>0</v>
      </c>
      <c r="AA484" s="11"/>
      <c r="AB484" s="11"/>
      <c r="AC484" s="11"/>
      <c r="AD484" s="11"/>
      <c r="AE484" s="11"/>
      <c r="AF484" s="11"/>
      <c r="AG484" s="11"/>
      <c r="AH484" s="11"/>
      <c r="AI484" s="11"/>
      <c r="AJ484" s="11"/>
      <c r="AK484" s="11"/>
      <c r="AL484" s="391">
        <v>1</v>
      </c>
      <c r="AM484" s="391" t="s">
        <v>1040</v>
      </c>
      <c r="AN484" s="391">
        <v>1</v>
      </c>
      <c r="AO484" s="391" t="str">
        <f>Translations!$B$701</f>
        <v>Données d'achat (le cas échéant)</v>
      </c>
      <c r="AP484" s="391">
        <v>2</v>
      </c>
      <c r="AQ484" s="11"/>
      <c r="AR484" s="11"/>
      <c r="AS484" s="11"/>
      <c r="AT484" s="11"/>
      <c r="AU484" s="11"/>
      <c r="AV484" s="11"/>
      <c r="AW484" s="11"/>
      <c r="AX484" s="11"/>
      <c r="AY484" s="11"/>
      <c r="AZ484" s="11"/>
      <c r="BA484" s="11"/>
      <c r="BB484" s="11"/>
      <c r="BC484" s="11"/>
      <c r="BD484" s="11"/>
      <c r="BE484" s="11"/>
      <c r="BF484" s="11"/>
      <c r="BG484" s="11"/>
      <c r="BH484" s="11"/>
      <c r="BI484" s="11"/>
      <c r="BJ484" s="11"/>
      <c r="BK484" s="11"/>
      <c r="BL484" s="11"/>
      <c r="BM484" s="11"/>
      <c r="BN484" s="11"/>
      <c r="BO484" s="11"/>
      <c r="BP484" s="11"/>
      <c r="BQ484" s="11"/>
      <c r="BR484" s="11"/>
      <c r="BS484" s="11"/>
      <c r="BT484" s="11"/>
      <c r="BU484" s="11"/>
      <c r="BV484" s="11"/>
      <c r="BW484" s="11"/>
      <c r="BX484" s="11"/>
      <c r="BY484" s="11"/>
      <c r="BZ484" s="11"/>
      <c r="CA484" s="11"/>
      <c r="CB484" s="11"/>
      <c r="CC484" s="11"/>
      <c r="CD484" s="11"/>
      <c r="CE484" s="11"/>
      <c r="CF484" s="11"/>
      <c r="CG484" s="11"/>
      <c r="CH484" s="11"/>
      <c r="CI484" s="11"/>
      <c r="CJ484" s="11"/>
      <c r="CK484" s="11"/>
    </row>
    <row r="485" spans="1:89" s="560" customFormat="1" ht="12.75" customHeight="1" x14ac:dyDescent="0.25">
      <c r="A485" s="11">
        <v>28</v>
      </c>
      <c r="B485" s="566" t="str">
        <f t="shared" si="65"/>
        <v>Production de fer ou d'acier</v>
      </c>
      <c r="C485" s="10" t="str">
        <f t="shared" si="65"/>
        <v>Fer et acier</v>
      </c>
      <c r="D485" s="10" t="str">
        <f t="shared" si="65"/>
        <v>Procédé (méthode B) : production d'oxyde</v>
      </c>
      <c r="E485" s="563"/>
      <c r="F485" s="58" t="str">
        <f t="shared" si="56"/>
        <v>Émissions de procédé</v>
      </c>
      <c r="G485" s="36" t="str">
        <f>EUconst_NA</f>
        <v>n / A</v>
      </c>
      <c r="H485" s="56"/>
      <c r="I485" s="56"/>
      <c r="J485" s="58"/>
      <c r="K485" s="58"/>
      <c r="L485" s="56"/>
      <c r="M485" s="56"/>
      <c r="N485" s="56"/>
      <c r="O485" s="57"/>
      <c r="P485" s="36" t="str">
        <f t="shared" si="58"/>
        <v>n / A</v>
      </c>
      <c r="Q485" s="54" t="str">
        <f t="shared" si="59"/>
        <v>Fer et acier: Procédé (méthode B) : production d'oxyde</v>
      </c>
      <c r="R485" s="10"/>
      <c r="S485" s="10" t="str">
        <f t="shared" si="60"/>
        <v>NCV_Fer et acier: Procédé (méthode B) : production d'oxyde</v>
      </c>
      <c r="T485" s="11"/>
      <c r="U485" s="11"/>
      <c r="V485" s="11"/>
      <c r="W485" s="561"/>
      <c r="X485" s="29"/>
      <c r="Y485" s="11"/>
      <c r="Z485" s="11" t="b">
        <f t="shared" si="57"/>
        <v>1</v>
      </c>
      <c r="AA485" s="11"/>
      <c r="AB485" s="11"/>
      <c r="AC485" s="11"/>
      <c r="AD485" s="11"/>
      <c r="AE485" s="11"/>
      <c r="AF485" s="11"/>
      <c r="AG485" s="11"/>
      <c r="AH485" s="11"/>
      <c r="AI485" s="11"/>
      <c r="AJ485" s="11"/>
      <c r="AK485" s="11"/>
      <c r="AL485" s="391" t="s">
        <v>1040</v>
      </c>
      <c r="AM485" s="391" t="s">
        <v>1040</v>
      </c>
      <c r="AN485" s="391" t="s">
        <v>1040</v>
      </c>
      <c r="AO485" s="391" t="s">
        <v>1040</v>
      </c>
      <c r="AP485" s="391" t="s">
        <v>1040</v>
      </c>
      <c r="AQ485" s="11"/>
      <c r="AR485" s="11"/>
      <c r="AS485" s="11"/>
      <c r="AT485" s="11"/>
      <c r="AU485" s="11"/>
      <c r="AV485" s="11"/>
      <c r="AW485" s="11"/>
      <c r="AX485" s="11"/>
      <c r="AY485" s="11"/>
      <c r="AZ485" s="11"/>
      <c r="BA485" s="11"/>
      <c r="BB485" s="11"/>
      <c r="BC485" s="11"/>
      <c r="BD485" s="11"/>
      <c r="BE485" s="11"/>
      <c r="BF485" s="11"/>
      <c r="BG485" s="11"/>
      <c r="BH485" s="11"/>
      <c r="BI485" s="11"/>
      <c r="BJ485" s="11"/>
      <c r="BK485" s="11"/>
      <c r="BL485" s="11"/>
      <c r="BM485" s="11"/>
      <c r="BN485" s="11"/>
      <c r="BO485" s="11"/>
      <c r="BP485" s="11"/>
      <c r="BQ485" s="11"/>
      <c r="BR485" s="11"/>
      <c r="BS485" s="11"/>
      <c r="BT485" s="11"/>
      <c r="BU485" s="11"/>
      <c r="BV485" s="11"/>
      <c r="BW485" s="11"/>
      <c r="BX485" s="11"/>
      <c r="BY485" s="11"/>
      <c r="BZ485" s="11"/>
      <c r="CA485" s="11"/>
      <c r="CB485" s="11"/>
      <c r="CC485" s="11"/>
      <c r="CD485" s="11"/>
      <c r="CE485" s="11"/>
      <c r="CF485" s="11"/>
      <c r="CG485" s="11"/>
      <c r="CH485" s="11"/>
      <c r="CI485" s="11"/>
      <c r="CJ485" s="11"/>
      <c r="CK485" s="11"/>
    </row>
    <row r="486" spans="1:89" s="560" customFormat="1" ht="12.75" customHeight="1" x14ac:dyDescent="0.25">
      <c r="A486" s="11">
        <v>29</v>
      </c>
      <c r="B486" s="566" t="str">
        <f t="shared" si="65"/>
        <v>Production de fer ou d'acier</v>
      </c>
      <c r="C486" s="10" t="str">
        <f t="shared" si="65"/>
        <v>Fer et acier</v>
      </c>
      <c r="D486" s="10" t="str">
        <f t="shared" si="65"/>
        <v>Bilan massique</v>
      </c>
      <c r="E486" s="10"/>
      <c r="F486" s="58" t="str">
        <f t="shared" si="56"/>
        <v>Bilan massique</v>
      </c>
      <c r="G486" s="36" t="str">
        <f>""</f>
        <v/>
      </c>
      <c r="H486" s="56" t="str">
        <f>Translations!$B$691</f>
        <v>valeurs par défaut de type I</v>
      </c>
      <c r="I486" s="56"/>
      <c r="J486" s="56" t="str">
        <f>Translations!$B$692</f>
        <v>valeurs par défaut de type II</v>
      </c>
      <c r="K486" s="56" t="str">
        <f>Translations!$B$701</f>
        <v>Données d'achat (le cas échéant)</v>
      </c>
      <c r="L486" s="56" t="str">
        <f>Translations!$B$694</f>
        <v>Analyses de laboratoire</v>
      </c>
      <c r="M486" s="56"/>
      <c r="N486" s="56"/>
      <c r="O486" s="57"/>
      <c r="P486" s="36">
        <f t="shared" si="58"/>
        <v>3</v>
      </c>
      <c r="Q486" s="54" t="str">
        <f t="shared" si="59"/>
        <v>Fer et acier: Bilan massique</v>
      </c>
      <c r="R486" s="10"/>
      <c r="S486" s="10" t="str">
        <f t="shared" si="60"/>
        <v>NCV_Fer et acier: Bilan massique</v>
      </c>
      <c r="T486" s="11"/>
      <c r="U486" s="11"/>
      <c r="V486" s="11"/>
      <c r="W486" s="11"/>
      <c r="X486" s="29"/>
      <c r="Y486" s="11"/>
      <c r="Z486" s="11" t="b">
        <f t="shared" si="57"/>
        <v>0</v>
      </c>
      <c r="AA486" s="11"/>
      <c r="AB486" s="11"/>
      <c r="AC486" s="11"/>
      <c r="AD486" s="11"/>
      <c r="AE486" s="11"/>
      <c r="AF486" s="11"/>
      <c r="AG486" s="11"/>
      <c r="AH486" s="11"/>
      <c r="AI486" s="11"/>
      <c r="AJ486" s="11"/>
      <c r="AK486" s="11"/>
      <c r="AL486" s="391">
        <v>1</v>
      </c>
      <c r="AM486" s="391" t="s">
        <v>1040</v>
      </c>
      <c r="AN486" s="391">
        <v>1</v>
      </c>
      <c r="AO486" s="391" t="str">
        <f>Translations!$B$701</f>
        <v>Données d'achat (le cas échéant)</v>
      </c>
      <c r="AP486" s="391">
        <v>2</v>
      </c>
      <c r="AQ486" s="11"/>
      <c r="AR486" s="11"/>
      <c r="AS486" s="11"/>
      <c r="AT486" s="11"/>
      <c r="AU486" s="11"/>
      <c r="AV486" s="11"/>
      <c r="AW486" s="11"/>
      <c r="AX486" s="11"/>
      <c r="AY486" s="11"/>
      <c r="AZ486" s="11"/>
      <c r="BA486" s="11"/>
      <c r="BB486" s="11"/>
      <c r="BC486" s="11"/>
      <c r="BD486" s="11"/>
      <c r="BE486" s="11"/>
      <c r="BF486" s="11"/>
      <c r="BG486" s="11"/>
      <c r="BH486" s="11"/>
      <c r="BI486" s="11"/>
      <c r="BJ486" s="11"/>
      <c r="BK486" s="11"/>
      <c r="BL486" s="11"/>
      <c r="BM486" s="11"/>
      <c r="BN486" s="11"/>
      <c r="BO486" s="11"/>
      <c r="BP486" s="11"/>
      <c r="BQ486" s="11"/>
      <c r="BR486" s="11"/>
      <c r="BS486" s="11"/>
      <c r="BT486" s="11"/>
      <c r="BU486" s="11"/>
      <c r="BV486" s="11"/>
      <c r="BW486" s="11"/>
      <c r="BX486" s="11"/>
      <c r="BY486" s="11"/>
      <c r="BZ486" s="11"/>
      <c r="CA486" s="11"/>
      <c r="CB486" s="11"/>
      <c r="CC486" s="11"/>
      <c r="CD486" s="11"/>
      <c r="CE486" s="11"/>
      <c r="CF486" s="11"/>
      <c r="CG486" s="11"/>
      <c r="CH486" s="11"/>
      <c r="CI486" s="11"/>
      <c r="CJ486" s="11"/>
      <c r="CK486" s="11"/>
    </row>
    <row r="487" spans="1:89" s="560" customFormat="1" ht="12.75" customHeight="1" x14ac:dyDescent="0.25">
      <c r="A487" s="11">
        <v>30</v>
      </c>
      <c r="B487" s="566" t="str">
        <f t="shared" si="65"/>
        <v>Production de clinker de ciment</v>
      </c>
      <c r="C487" s="10" t="str">
        <f t="shared" si="65"/>
        <v>Clinker</v>
      </c>
      <c r="D487" s="10" t="str">
        <f t="shared" si="65"/>
        <v>D'après la charge du four (méthode A)</v>
      </c>
      <c r="E487" s="10"/>
      <c r="F487" s="58" t="str">
        <f t="shared" si="56"/>
        <v>Émissions de procédé</v>
      </c>
      <c r="G487" s="36" t="str">
        <f>EUconst_NA</f>
        <v>n / A</v>
      </c>
      <c r="H487" s="56"/>
      <c r="I487" s="56"/>
      <c r="J487" s="58"/>
      <c r="K487" s="58"/>
      <c r="L487" s="56"/>
      <c r="M487" s="56"/>
      <c r="N487" s="56"/>
      <c r="O487" s="57"/>
      <c r="P487" s="36" t="str">
        <f t="shared" si="58"/>
        <v>n / A</v>
      </c>
      <c r="Q487" s="54" t="str">
        <f t="shared" si="59"/>
        <v>Clinker: D'après la charge du four (méthode A)</v>
      </c>
      <c r="R487" s="10"/>
      <c r="S487" s="10" t="str">
        <f t="shared" si="60"/>
        <v>NCV_Clinker: D'après la charge du four (méthode A)</v>
      </c>
      <c r="T487" s="11"/>
      <c r="U487" s="11"/>
      <c r="V487" s="11"/>
      <c r="W487" s="11"/>
      <c r="X487" s="29"/>
      <c r="Y487" s="11"/>
      <c r="Z487" s="11" t="b">
        <f t="shared" si="57"/>
        <v>1</v>
      </c>
      <c r="AA487" s="11"/>
      <c r="AB487" s="11"/>
      <c r="AC487" s="11"/>
      <c r="AD487" s="11"/>
      <c r="AE487" s="11"/>
      <c r="AF487" s="11"/>
      <c r="AG487" s="11"/>
      <c r="AH487" s="11"/>
      <c r="AI487" s="11"/>
      <c r="AJ487" s="11"/>
      <c r="AK487" s="11"/>
      <c r="AL487" s="391" t="s">
        <v>1040</v>
      </c>
      <c r="AM487" s="391" t="s">
        <v>1040</v>
      </c>
      <c r="AN487" s="391" t="s">
        <v>1040</v>
      </c>
      <c r="AO487" s="391" t="s">
        <v>1040</v>
      </c>
      <c r="AP487" s="391" t="s">
        <v>1040</v>
      </c>
      <c r="AQ487" s="11"/>
      <c r="AR487" s="11"/>
      <c r="AS487" s="11"/>
      <c r="AT487" s="11"/>
      <c r="AU487" s="11"/>
      <c r="AV487" s="11"/>
      <c r="AW487" s="11"/>
      <c r="AX487" s="11"/>
      <c r="AY487" s="11"/>
      <c r="AZ487" s="11"/>
      <c r="BA487" s="11"/>
      <c r="BB487" s="11"/>
      <c r="BC487" s="11"/>
      <c r="BD487" s="11"/>
      <c r="BE487" s="11"/>
      <c r="BF487" s="11"/>
      <c r="BG487" s="11"/>
      <c r="BH487" s="11"/>
      <c r="BI487" s="11"/>
      <c r="BJ487" s="11"/>
      <c r="BK487" s="11"/>
      <c r="BL487" s="11"/>
      <c r="BM487" s="11"/>
      <c r="BN487" s="11"/>
      <c r="BO487" s="11"/>
      <c r="BP487" s="11"/>
      <c r="BQ487" s="11"/>
      <c r="BR487" s="11"/>
      <c r="BS487" s="11"/>
      <c r="BT487" s="11"/>
      <c r="BU487" s="11"/>
      <c r="BV487" s="11"/>
      <c r="BW487" s="11"/>
      <c r="BX487" s="11"/>
      <c r="BY487" s="11"/>
      <c r="BZ487" s="11"/>
      <c r="CA487" s="11"/>
      <c r="CB487" s="11"/>
      <c r="CC487" s="11"/>
      <c r="CD487" s="11"/>
      <c r="CE487" s="11"/>
      <c r="CF487" s="11"/>
      <c r="CG487" s="11"/>
      <c r="CH487" s="11"/>
      <c r="CI487" s="11"/>
      <c r="CJ487" s="11"/>
      <c r="CK487" s="11"/>
    </row>
    <row r="488" spans="1:89" s="560" customFormat="1" ht="12.75" customHeight="1" x14ac:dyDescent="0.25">
      <c r="A488" s="11">
        <v>31</v>
      </c>
      <c r="B488" s="566" t="str">
        <f t="shared" si="65"/>
        <v>Production de clinker de ciment</v>
      </c>
      <c r="C488" s="10" t="str">
        <f t="shared" si="65"/>
        <v>Clinker</v>
      </c>
      <c r="D488" s="10" t="str">
        <f t="shared" si="65"/>
        <v>Clinker produit (Méthode B)</v>
      </c>
      <c r="E488" s="10"/>
      <c r="F488" s="58" t="str">
        <f t="shared" si="56"/>
        <v>Émissions de procédé</v>
      </c>
      <c r="G488" s="36" t="str">
        <f>EUconst_NA</f>
        <v>n / A</v>
      </c>
      <c r="H488" s="56"/>
      <c r="I488" s="56"/>
      <c r="J488" s="58"/>
      <c r="K488" s="58"/>
      <c r="L488" s="56"/>
      <c r="M488" s="56"/>
      <c r="N488" s="56"/>
      <c r="O488" s="57"/>
      <c r="P488" s="36" t="str">
        <f t="shared" si="58"/>
        <v>n / A</v>
      </c>
      <c r="Q488" s="54" t="str">
        <f t="shared" si="59"/>
        <v>Clinker: Clinker produit (Méthode B)</v>
      </c>
      <c r="R488" s="10"/>
      <c r="S488" s="10" t="str">
        <f t="shared" si="60"/>
        <v>NCV_Clinker: Clinker produit (Méthode B)</v>
      </c>
      <c r="T488" s="11"/>
      <c r="U488" s="11"/>
      <c r="V488" s="11"/>
      <c r="W488" s="11"/>
      <c r="X488" s="29"/>
      <c r="Y488" s="11"/>
      <c r="Z488" s="11" t="b">
        <f t="shared" si="57"/>
        <v>1</v>
      </c>
      <c r="AA488" s="11"/>
      <c r="AB488" s="11"/>
      <c r="AC488" s="11"/>
      <c r="AD488" s="11"/>
      <c r="AE488" s="11"/>
      <c r="AF488" s="11"/>
      <c r="AG488" s="11"/>
      <c r="AH488" s="11"/>
      <c r="AI488" s="11"/>
      <c r="AJ488" s="11"/>
      <c r="AK488" s="11"/>
      <c r="AL488" s="391" t="s">
        <v>1040</v>
      </c>
      <c r="AM488" s="391" t="s">
        <v>1040</v>
      </c>
      <c r="AN488" s="391" t="s">
        <v>1040</v>
      </c>
      <c r="AO488" s="391" t="s">
        <v>1040</v>
      </c>
      <c r="AP488" s="391" t="s">
        <v>1040</v>
      </c>
      <c r="AQ488" s="11"/>
      <c r="AR488" s="11"/>
      <c r="AS488" s="11"/>
      <c r="AT488" s="11"/>
      <c r="AU488" s="11"/>
      <c r="AV488" s="11"/>
      <c r="AW488" s="11"/>
      <c r="AX488" s="11"/>
      <c r="AY488" s="11"/>
      <c r="AZ488" s="11"/>
      <c r="BA488" s="11"/>
      <c r="BB488" s="11"/>
      <c r="BC488" s="11"/>
      <c r="BD488" s="11"/>
      <c r="BE488" s="11"/>
      <c r="BF488" s="11"/>
      <c r="BG488" s="11"/>
      <c r="BH488" s="11"/>
      <c r="BI488" s="11"/>
      <c r="BJ488" s="11"/>
      <c r="BK488" s="11"/>
      <c r="BL488" s="11"/>
      <c r="BM488" s="11"/>
      <c r="BN488" s="11"/>
      <c r="BO488" s="11"/>
      <c r="BP488" s="11"/>
      <c r="BQ488" s="11"/>
      <c r="BR488" s="11"/>
      <c r="BS488" s="11"/>
      <c r="BT488" s="11"/>
      <c r="BU488" s="11"/>
      <c r="BV488" s="11"/>
      <c r="BW488" s="11"/>
      <c r="BX488" s="11"/>
      <c r="BY488" s="11"/>
      <c r="BZ488" s="11"/>
      <c r="CA488" s="11"/>
      <c r="CB488" s="11"/>
      <c r="CC488" s="11"/>
      <c r="CD488" s="11"/>
      <c r="CE488" s="11"/>
      <c r="CF488" s="11"/>
      <c r="CG488" s="11"/>
      <c r="CH488" s="11"/>
      <c r="CI488" s="11"/>
      <c r="CJ488" s="11"/>
      <c r="CK488" s="11"/>
    </row>
    <row r="489" spans="1:89" s="560" customFormat="1" ht="12.75" customHeight="1" x14ac:dyDescent="0.25">
      <c r="A489" s="11">
        <v>32</v>
      </c>
      <c r="B489" s="566" t="str">
        <f t="shared" si="65"/>
        <v>Production de clinker de ciment</v>
      </c>
      <c r="C489" s="10" t="str">
        <f t="shared" si="65"/>
        <v>Clinker</v>
      </c>
      <c r="D489" s="10" t="str">
        <f t="shared" si="65"/>
        <v>Poussières des fours à ciment</v>
      </c>
      <c r="E489" s="10"/>
      <c r="F489" s="58" t="str">
        <f t="shared" si="56"/>
        <v>Émissions de procédé</v>
      </c>
      <c r="G489" s="36" t="str">
        <f>EUconst_NA</f>
        <v>n / A</v>
      </c>
      <c r="H489" s="56"/>
      <c r="I489" s="56"/>
      <c r="J489" s="58"/>
      <c r="K489" s="58"/>
      <c r="L489" s="56"/>
      <c r="M489" s="56"/>
      <c r="N489" s="56"/>
      <c r="O489" s="57"/>
      <c r="P489" s="36" t="str">
        <f t="shared" si="58"/>
        <v>n / A</v>
      </c>
      <c r="Q489" s="54" t="str">
        <f t="shared" si="59"/>
        <v>Clinker: Poussières des fours à ciment</v>
      </c>
      <c r="R489" s="10"/>
      <c r="S489" s="10" t="str">
        <f t="shared" si="60"/>
        <v>NCV_Clinker: Poussières des fours à ciment</v>
      </c>
      <c r="T489" s="11"/>
      <c r="U489" s="11"/>
      <c r="V489" s="11"/>
      <c r="W489" s="11"/>
      <c r="X489" s="29"/>
      <c r="Y489" s="11"/>
      <c r="Z489" s="11" t="b">
        <f t="shared" si="57"/>
        <v>1</v>
      </c>
      <c r="AA489" s="11"/>
      <c r="AB489" s="11"/>
      <c r="AC489" s="11"/>
      <c r="AD489" s="11"/>
      <c r="AE489" s="11"/>
      <c r="AF489" s="11"/>
      <c r="AG489" s="11"/>
      <c r="AH489" s="11"/>
      <c r="AI489" s="11"/>
      <c r="AJ489" s="11"/>
      <c r="AK489" s="11"/>
      <c r="AL489" s="391" t="s">
        <v>1040</v>
      </c>
      <c r="AM489" s="391" t="s">
        <v>1040</v>
      </c>
      <c r="AN489" s="391" t="s">
        <v>1040</v>
      </c>
      <c r="AO489" s="391" t="s">
        <v>1040</v>
      </c>
      <c r="AP489" s="391" t="s">
        <v>1040</v>
      </c>
      <c r="AQ489" s="11"/>
      <c r="AR489" s="11"/>
      <c r="AS489" s="11"/>
      <c r="AT489" s="11"/>
      <c r="AU489" s="11"/>
      <c r="AV489" s="11"/>
      <c r="AW489" s="11"/>
      <c r="AX489" s="11"/>
      <c r="AY489" s="11"/>
      <c r="AZ489" s="11"/>
      <c r="BA489" s="11"/>
      <c r="BB489" s="11"/>
      <c r="BC489" s="11"/>
      <c r="BD489" s="11"/>
      <c r="BE489" s="11"/>
      <c r="BF489" s="11"/>
      <c r="BG489" s="11"/>
      <c r="BH489" s="11"/>
      <c r="BI489" s="11"/>
      <c r="BJ489" s="11"/>
      <c r="BK489" s="11"/>
      <c r="BL489" s="11"/>
      <c r="BM489" s="11"/>
      <c r="BN489" s="11"/>
      <c r="BO489" s="11"/>
      <c r="BP489" s="11"/>
      <c r="BQ489" s="11"/>
      <c r="BR489" s="11"/>
      <c r="BS489" s="11"/>
      <c r="BT489" s="11"/>
      <c r="BU489" s="11"/>
      <c r="BV489" s="11"/>
      <c r="BW489" s="11"/>
      <c r="BX489" s="11"/>
      <c r="BY489" s="11"/>
      <c r="BZ489" s="11"/>
      <c r="CA489" s="11"/>
      <c r="CB489" s="11"/>
      <c r="CC489" s="11"/>
      <c r="CD489" s="11"/>
      <c r="CE489" s="11"/>
      <c r="CF489" s="11"/>
      <c r="CG489" s="11"/>
      <c r="CH489" s="11"/>
      <c r="CI489" s="11"/>
      <c r="CJ489" s="11"/>
      <c r="CK489" s="11"/>
    </row>
    <row r="490" spans="1:89" s="560" customFormat="1" ht="12.75" customHeight="1" x14ac:dyDescent="0.25">
      <c r="A490" s="11">
        <v>33</v>
      </c>
      <c r="B490" s="566" t="str">
        <f t="shared" si="65"/>
        <v>Production de clinker de ciment</v>
      </c>
      <c r="C490" s="10" t="str">
        <f t="shared" si="65"/>
        <v>Clinker</v>
      </c>
      <c r="D490" s="10" t="str">
        <f t="shared" si="65"/>
        <v>Carbone non issu de carbonates</v>
      </c>
      <c r="E490" s="10"/>
      <c r="F490" s="58" t="str">
        <f t="shared" ref="F490:F521" si="66">F418</f>
        <v>Émissions de procédé</v>
      </c>
      <c r="G490" s="36" t="str">
        <f>EUconst_NA</f>
        <v>n / A</v>
      </c>
      <c r="H490" s="56"/>
      <c r="I490" s="56"/>
      <c r="J490" s="58"/>
      <c r="K490" s="58"/>
      <c r="L490" s="56"/>
      <c r="M490" s="56"/>
      <c r="N490" s="56"/>
      <c r="O490" s="57"/>
      <c r="P490" s="36" t="str">
        <f t="shared" si="58"/>
        <v>n / A</v>
      </c>
      <c r="Q490" s="54" t="str">
        <f t="shared" si="59"/>
        <v>Clinker: Carbone non issu de carbonates</v>
      </c>
      <c r="R490" s="10"/>
      <c r="S490" s="10" t="str">
        <f t="shared" si="60"/>
        <v>NCV_Clinker: Carbone non issu de carbonates</v>
      </c>
      <c r="T490" s="11"/>
      <c r="U490" s="11"/>
      <c r="V490" s="11"/>
      <c r="W490" s="11"/>
      <c r="X490" s="11"/>
      <c r="Y490" s="11"/>
      <c r="Z490" s="11" t="b">
        <f t="shared" si="57"/>
        <v>1</v>
      </c>
      <c r="AA490" s="11"/>
      <c r="AB490" s="11"/>
      <c r="AC490" s="11"/>
      <c r="AD490" s="11"/>
      <c r="AE490" s="11"/>
      <c r="AF490" s="11"/>
      <c r="AG490" s="11"/>
      <c r="AH490" s="11"/>
      <c r="AI490" s="11"/>
      <c r="AJ490" s="11"/>
      <c r="AK490" s="11"/>
      <c r="AL490" s="391" t="s">
        <v>1040</v>
      </c>
      <c r="AM490" s="391" t="s">
        <v>1040</v>
      </c>
      <c r="AN490" s="391" t="s">
        <v>1040</v>
      </c>
      <c r="AO490" s="391" t="s">
        <v>1040</v>
      </c>
      <c r="AP490" s="391" t="s">
        <v>1040</v>
      </c>
      <c r="AQ490" s="11"/>
      <c r="AR490" s="11"/>
      <c r="AS490" s="11"/>
      <c r="AT490" s="11"/>
      <c r="AU490" s="11"/>
      <c r="AV490" s="11"/>
      <c r="AW490" s="11"/>
      <c r="AX490" s="11"/>
      <c r="AY490" s="11"/>
      <c r="AZ490" s="11"/>
      <c r="BA490" s="11"/>
      <c r="BB490" s="11"/>
      <c r="BC490" s="11"/>
      <c r="BD490" s="11"/>
      <c r="BE490" s="11"/>
      <c r="BF490" s="11"/>
      <c r="BG490" s="11"/>
      <c r="BH490" s="11"/>
      <c r="BI490" s="11"/>
      <c r="BJ490" s="11"/>
      <c r="BK490" s="11"/>
      <c r="BL490" s="11"/>
      <c r="BM490" s="11"/>
      <c r="BN490" s="11"/>
      <c r="BO490" s="11"/>
      <c r="BP490" s="11"/>
      <c r="BQ490" s="11"/>
      <c r="BR490" s="11"/>
      <c r="BS490" s="11"/>
      <c r="BT490" s="11"/>
      <c r="BU490" s="11"/>
      <c r="BV490" s="11"/>
      <c r="BW490" s="11"/>
      <c r="BX490" s="11"/>
      <c r="BY490" s="11"/>
      <c r="BZ490" s="11"/>
      <c r="CA490" s="11"/>
      <c r="CB490" s="11"/>
      <c r="CC490" s="11"/>
      <c r="CD490" s="11"/>
      <c r="CE490" s="11"/>
      <c r="CF490" s="11"/>
      <c r="CG490" s="11"/>
      <c r="CH490" s="11"/>
      <c r="CI490" s="11"/>
      <c r="CJ490" s="11"/>
      <c r="CK490" s="11"/>
    </row>
    <row r="491" spans="1:89" s="560" customFormat="1" ht="12.75" customHeight="1" x14ac:dyDescent="0.25">
      <c r="A491" s="11">
        <v>34</v>
      </c>
      <c r="B491" s="566" t="str">
        <f t="shared" si="65"/>
        <v>Production de chaux, ou calcination de dolomite/magnésite</v>
      </c>
      <c r="C491" s="10" t="str">
        <f t="shared" si="65"/>
        <v>Chaux / dolomite / magnésite</v>
      </c>
      <c r="D491" s="10" t="str">
        <f t="shared" si="65"/>
        <v>Procédé (méthode A) : carbonate uniquement</v>
      </c>
      <c r="E491" s="563"/>
      <c r="F491" s="58" t="str">
        <f t="shared" si="66"/>
        <v>Émissions de procédé</v>
      </c>
      <c r="G491" s="36" t="str">
        <f>EUconst_NA</f>
        <v>n / A</v>
      </c>
      <c r="H491" s="56"/>
      <c r="I491" s="56"/>
      <c r="J491" s="58"/>
      <c r="K491" s="58"/>
      <c r="L491" s="56"/>
      <c r="M491" s="56"/>
      <c r="N491" s="56"/>
      <c r="O491" s="57"/>
      <c r="P491" s="36" t="str">
        <f t="shared" si="58"/>
        <v>n / A</v>
      </c>
      <c r="Q491" s="54" t="str">
        <f t="shared" si="59"/>
        <v>Chaux / dolomite / magnésite: Procédé (méthode A) : carbonate uniquement</v>
      </c>
      <c r="R491" s="10"/>
      <c r="S491" s="10" t="str">
        <f t="shared" si="60"/>
        <v>NCV_Chaux / dolomite / magnésite: Procédé (méthode A) : carbonate uniquement</v>
      </c>
      <c r="T491" s="11"/>
      <c r="U491" s="11"/>
      <c r="V491" s="11"/>
      <c r="W491" s="11"/>
      <c r="X491" s="11"/>
      <c r="Y491" s="11"/>
      <c r="Z491" s="11" t="b">
        <f t="shared" si="57"/>
        <v>1</v>
      </c>
      <c r="AA491" s="11"/>
      <c r="AB491" s="11"/>
      <c r="AC491" s="11"/>
      <c r="AD491" s="11"/>
      <c r="AE491" s="11"/>
      <c r="AF491" s="11"/>
      <c r="AG491" s="11"/>
      <c r="AH491" s="11"/>
      <c r="AI491" s="11"/>
      <c r="AJ491" s="11"/>
      <c r="AK491" s="11"/>
      <c r="AL491" s="391" t="s">
        <v>1040</v>
      </c>
      <c r="AM491" s="391" t="s">
        <v>1040</v>
      </c>
      <c r="AN491" s="391" t="s">
        <v>1040</v>
      </c>
      <c r="AO491" s="391" t="s">
        <v>1040</v>
      </c>
      <c r="AP491" s="391" t="s">
        <v>1040</v>
      </c>
      <c r="AQ491" s="11"/>
      <c r="AR491" s="11"/>
      <c r="AS491" s="11"/>
      <c r="AT491" s="11"/>
      <c r="AU491" s="11"/>
      <c r="AV491" s="11"/>
      <c r="AW491" s="11"/>
      <c r="AX491" s="11"/>
      <c r="AY491" s="11"/>
      <c r="AZ491" s="11"/>
      <c r="BA491" s="11"/>
      <c r="BB491" s="11"/>
      <c r="BC491" s="11"/>
      <c r="BD491" s="11"/>
      <c r="BE491" s="11"/>
      <c r="BF491" s="11"/>
      <c r="BG491" s="11"/>
      <c r="BH491" s="11"/>
      <c r="BI491" s="11"/>
      <c r="BJ491" s="11"/>
      <c r="BK491" s="11"/>
      <c r="BL491" s="11"/>
      <c r="BM491" s="11"/>
      <c r="BN491" s="11"/>
      <c r="BO491" s="11"/>
      <c r="BP491" s="11"/>
      <c r="BQ491" s="11"/>
      <c r="BR491" s="11"/>
      <c r="BS491" s="11"/>
      <c r="BT491" s="11"/>
      <c r="BU491" s="11"/>
      <c r="BV491" s="11"/>
      <c r="BW491" s="11"/>
      <c r="BX491" s="11"/>
      <c r="BY491" s="11"/>
      <c r="BZ491" s="11"/>
      <c r="CA491" s="11"/>
      <c r="CB491" s="11"/>
      <c r="CC491" s="11"/>
      <c r="CD491" s="11"/>
      <c r="CE491" s="11"/>
      <c r="CF491" s="11"/>
      <c r="CG491" s="11"/>
      <c r="CH491" s="11"/>
      <c r="CI491" s="11"/>
      <c r="CJ491" s="11"/>
      <c r="CK491" s="11"/>
    </row>
    <row r="492" spans="1:89" s="560" customFormat="1" ht="12.75" customHeight="1" x14ac:dyDescent="0.25">
      <c r="A492" s="11">
        <v>35</v>
      </c>
      <c r="B492" s="566" t="str">
        <f t="shared" si="65"/>
        <v>Production de chaux, ou calcination de dolomite/magnésite</v>
      </c>
      <c r="C492" s="10" t="str">
        <f t="shared" si="65"/>
        <v>Chaux / dolomite / magnésite</v>
      </c>
      <c r="D492" s="10" t="str">
        <f t="shared" si="65"/>
        <v>Procédé (méthode A) : mixte (carbonate + non-carbonate)</v>
      </c>
      <c r="E492" s="563"/>
      <c r="F492" s="58" t="str">
        <f t="shared" si="66"/>
        <v>Émissions de procédé</v>
      </c>
      <c r="G492" s="36" t="s">
        <v>122</v>
      </c>
      <c r="H492" s="569" t="str">
        <f>Translations!$B$691</f>
        <v>valeurs par défaut de type I</v>
      </c>
      <c r="I492" s="57"/>
      <c r="J492" s="57" t="str">
        <f>Translations!$B$692</f>
        <v>valeurs par défaut de type II</v>
      </c>
      <c r="K492" s="57" t="str">
        <f>Translations!$B$701</f>
        <v>Données d'achat (le cas échéant)</v>
      </c>
      <c r="L492" s="569" t="str">
        <f>Translations!$B$694</f>
        <v>Analyses de laboratoire</v>
      </c>
      <c r="M492" s="569"/>
      <c r="N492" s="569"/>
      <c r="O492" s="55"/>
      <c r="P492" s="36">
        <f t="shared" si="58"/>
        <v>3</v>
      </c>
      <c r="Q492" s="54" t="str">
        <f t="shared" si="59"/>
        <v>Chaux / dolomite / magnésite: Procédé (méthode A) : mixte (carbonate + non-carbonate)</v>
      </c>
      <c r="R492" s="10"/>
      <c r="S492" s="10" t="str">
        <f t="shared" si="60"/>
        <v>NCV_Chaux / dolomite / magnésite: Procédé (méthode A) : mixte (carbonate + non-carbonate)</v>
      </c>
      <c r="T492" s="11"/>
      <c r="U492" s="11"/>
      <c r="V492" s="11"/>
      <c r="W492" s="11"/>
      <c r="X492" s="11"/>
      <c r="Y492" s="11"/>
      <c r="Z492" s="11" t="b">
        <f t="shared" si="57"/>
        <v>0</v>
      </c>
      <c r="AA492" s="11"/>
      <c r="AB492" s="11"/>
      <c r="AC492" s="11"/>
      <c r="AD492" s="11"/>
      <c r="AE492" s="11"/>
      <c r="AF492" s="11"/>
      <c r="AG492" s="11"/>
      <c r="AH492" s="11"/>
      <c r="AI492" s="11"/>
      <c r="AJ492" s="11"/>
      <c r="AK492" s="11"/>
      <c r="AL492" s="391">
        <v>1</v>
      </c>
      <c r="AM492" s="391" t="s">
        <v>1040</v>
      </c>
      <c r="AN492" s="391">
        <v>1</v>
      </c>
      <c r="AO492" s="391" t="str">
        <f>Translations!$B$701</f>
        <v>Données d'achat (le cas échéant)</v>
      </c>
      <c r="AP492" s="391">
        <v>2</v>
      </c>
      <c r="AQ492" s="11"/>
      <c r="AR492" s="11"/>
      <c r="AS492" s="11"/>
      <c r="AT492" s="11"/>
      <c r="AU492" s="11"/>
      <c r="AV492" s="11"/>
      <c r="AW492" s="11"/>
      <c r="AX492" s="11"/>
      <c r="AY492" s="11"/>
      <c r="AZ492" s="11"/>
      <c r="BA492" s="11"/>
      <c r="BB492" s="11"/>
      <c r="BC492" s="11"/>
      <c r="BD492" s="11"/>
      <c r="BE492" s="11"/>
      <c r="BF492" s="11"/>
      <c r="BG492" s="11"/>
      <c r="BH492" s="11"/>
      <c r="BI492" s="11"/>
      <c r="BJ492" s="11"/>
      <c r="BK492" s="11"/>
      <c r="BL492" s="11"/>
      <c r="BM492" s="11"/>
      <c r="BN492" s="11"/>
      <c r="BO492" s="11"/>
      <c r="BP492" s="11"/>
      <c r="BQ492" s="11"/>
      <c r="BR492" s="11"/>
      <c r="BS492" s="11"/>
      <c r="BT492" s="11"/>
      <c r="BU492" s="11"/>
      <c r="BV492" s="11"/>
      <c r="BW492" s="11"/>
      <c r="BX492" s="11"/>
      <c r="BY492" s="11"/>
      <c r="BZ492" s="11"/>
      <c r="CA492" s="11"/>
      <c r="CB492" s="11"/>
      <c r="CC492" s="11"/>
      <c r="CD492" s="11"/>
      <c r="CE492" s="11"/>
      <c r="CF492" s="11"/>
      <c r="CG492" s="11"/>
      <c r="CH492" s="11"/>
      <c r="CI492" s="11"/>
      <c r="CJ492" s="11"/>
      <c r="CK492" s="11"/>
    </row>
    <row r="493" spans="1:89" s="560" customFormat="1" ht="12.75" customHeight="1" x14ac:dyDescent="0.25">
      <c r="A493" s="11">
        <v>36</v>
      </c>
      <c r="B493" s="566" t="str">
        <f t="shared" si="65"/>
        <v>Production de chaux, ou calcination de dolomite/magnésite</v>
      </c>
      <c r="C493" s="10" t="str">
        <f t="shared" si="65"/>
        <v>Chaux / dolomite / magnésite</v>
      </c>
      <c r="D493" s="10" t="str">
        <f t="shared" si="65"/>
        <v>Procédé (méthode A) : sans carbonate</v>
      </c>
      <c r="E493" s="563"/>
      <c r="F493" s="58" t="str">
        <f t="shared" si="66"/>
        <v>Émissions de procédé</v>
      </c>
      <c r="G493" s="36" t="s">
        <v>122</v>
      </c>
      <c r="H493" s="569" t="str">
        <f>Translations!$B$691</f>
        <v>valeurs par défaut de type I</v>
      </c>
      <c r="I493" s="57"/>
      <c r="J493" s="57" t="str">
        <f>Translations!$B$692</f>
        <v>valeurs par défaut de type II</v>
      </c>
      <c r="K493" s="57" t="str">
        <f>Translations!$B$701</f>
        <v>Données d'achat (le cas échéant)</v>
      </c>
      <c r="L493" s="569" t="str">
        <f>Translations!$B$694</f>
        <v>Analyses de laboratoire</v>
      </c>
      <c r="M493" s="569"/>
      <c r="N493" s="569"/>
      <c r="O493" s="55"/>
      <c r="P493" s="36">
        <f t="shared" si="58"/>
        <v>3</v>
      </c>
      <c r="Q493" s="54" t="str">
        <f t="shared" si="59"/>
        <v>Chaux / dolomite / magnésite: Procédé (méthode A) : sans carbonate</v>
      </c>
      <c r="R493" s="10"/>
      <c r="S493" s="10" t="str">
        <f t="shared" si="60"/>
        <v>NCV_Chaux / dolomite / magnésite: Procédé (méthode A) : sans carbonate</v>
      </c>
      <c r="T493" s="11"/>
      <c r="U493" s="11"/>
      <c r="V493" s="11"/>
      <c r="W493" s="11"/>
      <c r="X493" s="11"/>
      <c r="Y493" s="11"/>
      <c r="Z493" s="11" t="b">
        <f t="shared" si="57"/>
        <v>0</v>
      </c>
      <c r="AA493" s="11"/>
      <c r="AB493" s="11"/>
      <c r="AC493" s="11"/>
      <c r="AD493" s="11"/>
      <c r="AE493" s="11"/>
      <c r="AF493" s="11"/>
      <c r="AG493" s="11"/>
      <c r="AH493" s="11"/>
      <c r="AI493" s="11"/>
      <c r="AJ493" s="11"/>
      <c r="AK493" s="11"/>
      <c r="AL493" s="391">
        <v>1</v>
      </c>
      <c r="AM493" s="391" t="s">
        <v>1040</v>
      </c>
      <c r="AN493" s="391">
        <v>1</v>
      </c>
      <c r="AO493" s="391" t="str">
        <f>Translations!$B$701</f>
        <v>Données d'achat (le cas échéant)</v>
      </c>
      <c r="AP493" s="391">
        <v>2</v>
      </c>
      <c r="AQ493" s="11"/>
      <c r="AR493" s="11"/>
      <c r="AS493" s="11"/>
      <c r="AT493" s="11"/>
      <c r="AU493" s="11"/>
      <c r="AV493" s="11"/>
      <c r="AW493" s="11"/>
      <c r="AX493" s="11"/>
      <c r="AY493" s="11"/>
      <c r="AZ493" s="11"/>
      <c r="BA493" s="11"/>
      <c r="BB493" s="11"/>
      <c r="BC493" s="11"/>
      <c r="BD493" s="11"/>
      <c r="BE493" s="11"/>
      <c r="BF493" s="11"/>
      <c r="BG493" s="11"/>
      <c r="BH493" s="11"/>
      <c r="BI493" s="11"/>
      <c r="BJ493" s="11"/>
      <c r="BK493" s="11"/>
      <c r="BL493" s="11"/>
      <c r="BM493" s="11"/>
      <c r="BN493" s="11"/>
      <c r="BO493" s="11"/>
      <c r="BP493" s="11"/>
      <c r="BQ493" s="11"/>
      <c r="BR493" s="11"/>
      <c r="BS493" s="11"/>
      <c r="BT493" s="11"/>
      <c r="BU493" s="11"/>
      <c r="BV493" s="11"/>
      <c r="BW493" s="11"/>
      <c r="BX493" s="11"/>
      <c r="BY493" s="11"/>
      <c r="BZ493" s="11"/>
      <c r="CA493" s="11"/>
      <c r="CB493" s="11"/>
      <c r="CC493" s="11"/>
      <c r="CD493" s="11"/>
      <c r="CE493" s="11"/>
      <c r="CF493" s="11"/>
      <c r="CG493" s="11"/>
      <c r="CH493" s="11"/>
      <c r="CI493" s="11"/>
      <c r="CJ493" s="11"/>
      <c r="CK493" s="11"/>
    </row>
    <row r="494" spans="1:89" s="560" customFormat="1" ht="12.75" customHeight="1" x14ac:dyDescent="0.25">
      <c r="A494" s="11">
        <v>37</v>
      </c>
      <c r="B494" s="566" t="str">
        <f t="shared" si="65"/>
        <v>Production de chaux, ou calcination de dolomite/magnésite</v>
      </c>
      <c r="C494" s="10" t="str">
        <f t="shared" si="65"/>
        <v>Chaux / dolomite / magnésite</v>
      </c>
      <c r="D494" s="10" t="str">
        <f t="shared" si="65"/>
        <v>Procédé (méthode B) : production d'oxyde</v>
      </c>
      <c r="E494" s="563"/>
      <c r="F494" s="58" t="str">
        <f t="shared" si="66"/>
        <v>Émissions de procédé</v>
      </c>
      <c r="G494" s="36" t="str">
        <f>EUconst_NA</f>
        <v>n / A</v>
      </c>
      <c r="H494" s="56"/>
      <c r="I494" s="56"/>
      <c r="J494" s="58"/>
      <c r="K494" s="58"/>
      <c r="L494" s="56"/>
      <c r="M494" s="56"/>
      <c r="N494" s="56"/>
      <c r="O494" s="57"/>
      <c r="P494" s="36" t="str">
        <f t="shared" si="58"/>
        <v>n / A</v>
      </c>
      <c r="Q494" s="54" t="str">
        <f t="shared" si="59"/>
        <v>Chaux / dolomite / magnésite: Procédé (méthode B) : production d'oxyde</v>
      </c>
      <c r="R494" s="10"/>
      <c r="S494" s="10" t="str">
        <f t="shared" si="60"/>
        <v>NCV_Chaux / dolomite / magnésite: Procédé (méthode B) : production d'oxyde</v>
      </c>
      <c r="T494" s="11"/>
      <c r="U494" s="11"/>
      <c r="V494" s="11"/>
      <c r="W494" s="11"/>
      <c r="X494" s="11"/>
      <c r="Y494" s="11"/>
      <c r="Z494" s="11" t="b">
        <f t="shared" si="57"/>
        <v>1</v>
      </c>
      <c r="AA494" s="11"/>
      <c r="AB494" s="11"/>
      <c r="AC494" s="11"/>
      <c r="AD494" s="11"/>
      <c r="AE494" s="11"/>
      <c r="AF494" s="11"/>
      <c r="AG494" s="11"/>
      <c r="AH494" s="11"/>
      <c r="AI494" s="11"/>
      <c r="AJ494" s="11"/>
      <c r="AK494" s="11"/>
      <c r="AL494" s="391" t="s">
        <v>1040</v>
      </c>
      <c r="AM494" s="391" t="s">
        <v>1040</v>
      </c>
      <c r="AN494" s="391" t="s">
        <v>1040</v>
      </c>
      <c r="AO494" s="391" t="s">
        <v>1040</v>
      </c>
      <c r="AP494" s="391" t="s">
        <v>1040</v>
      </c>
      <c r="AQ494" s="11"/>
      <c r="AR494" s="11"/>
      <c r="AS494" s="11"/>
      <c r="AT494" s="11"/>
      <c r="AU494" s="11"/>
      <c r="AV494" s="11"/>
      <c r="AW494" s="11"/>
      <c r="AX494" s="11"/>
      <c r="AY494" s="11"/>
      <c r="AZ494" s="11"/>
      <c r="BA494" s="11"/>
      <c r="BB494" s="11"/>
      <c r="BC494" s="11"/>
      <c r="BD494" s="11"/>
      <c r="BE494" s="11"/>
      <c r="BF494" s="11"/>
      <c r="BG494" s="11"/>
      <c r="BH494" s="11"/>
      <c r="BI494" s="11"/>
      <c r="BJ494" s="11"/>
      <c r="BK494" s="11"/>
      <c r="BL494" s="11"/>
      <c r="BM494" s="11"/>
      <c r="BN494" s="11"/>
      <c r="BO494" s="11"/>
      <c r="BP494" s="11"/>
      <c r="BQ494" s="11"/>
      <c r="BR494" s="11"/>
      <c r="BS494" s="11"/>
      <c r="BT494" s="11"/>
      <c r="BU494" s="11"/>
      <c r="BV494" s="11"/>
      <c r="BW494" s="11"/>
      <c r="BX494" s="11"/>
      <c r="BY494" s="11"/>
      <c r="BZ494" s="11"/>
      <c r="CA494" s="11"/>
      <c r="CB494" s="11"/>
      <c r="CC494" s="11"/>
      <c r="CD494" s="11"/>
      <c r="CE494" s="11"/>
      <c r="CF494" s="11"/>
      <c r="CG494" s="11"/>
      <c r="CH494" s="11"/>
      <c r="CI494" s="11"/>
      <c r="CJ494" s="11"/>
      <c r="CK494" s="11"/>
    </row>
    <row r="495" spans="1:89" s="560" customFormat="1" ht="12.75" customHeight="1" x14ac:dyDescent="0.25">
      <c r="A495" s="11">
        <v>38</v>
      </c>
      <c r="B495" s="566" t="str">
        <f t="shared" si="65"/>
        <v>Production de chaux, ou calcination de dolomite/magnésite</v>
      </c>
      <c r="C495" s="10" t="str">
        <f t="shared" si="65"/>
        <v>Chaux / dolomite / magnésite</v>
      </c>
      <c r="D495" s="10" t="str">
        <f t="shared" si="65"/>
        <v>Poussière de four (Méthode B)</v>
      </c>
      <c r="E495" s="10"/>
      <c r="F495" s="58" t="str">
        <f t="shared" si="66"/>
        <v>Émissions de procédé</v>
      </c>
      <c r="G495" s="36" t="str">
        <f>EUconst_NA</f>
        <v>n / A</v>
      </c>
      <c r="H495" s="56"/>
      <c r="I495" s="56"/>
      <c r="J495" s="58"/>
      <c r="K495" s="58"/>
      <c r="L495" s="56"/>
      <c r="M495" s="56"/>
      <c r="N495" s="56"/>
      <c r="O495" s="57"/>
      <c r="P495" s="36" t="str">
        <f>IF(G495=EUconst_NA,EUconst_NA,IF(ISBLANK(J495),COUNTA(H495:O495),COUNTA(H495,J495,L495)))</f>
        <v>n / A</v>
      </c>
      <c r="Q495" s="54" t="str">
        <f t="shared" si="59"/>
        <v>Chaux / dolomite / magnésite: Poussière de four (Méthode B)</v>
      </c>
      <c r="R495" s="10"/>
      <c r="S495" s="10" t="str">
        <f t="shared" si="60"/>
        <v>NCV_Chaux / dolomite / magnésite: Poussière de four (Méthode B)</v>
      </c>
      <c r="T495" s="11"/>
      <c r="U495" s="11"/>
      <c r="V495" s="11"/>
      <c r="W495" s="11"/>
      <c r="X495" s="11"/>
      <c r="Y495" s="11"/>
      <c r="Z495" s="11" t="b">
        <f t="shared" si="57"/>
        <v>1</v>
      </c>
      <c r="AA495" s="11"/>
      <c r="AB495" s="11"/>
      <c r="AC495" s="11"/>
      <c r="AD495" s="11"/>
      <c r="AE495" s="11"/>
      <c r="AF495" s="11"/>
      <c r="AG495" s="11"/>
      <c r="AH495" s="11"/>
      <c r="AI495" s="11"/>
      <c r="AJ495" s="11"/>
      <c r="AK495" s="11"/>
      <c r="AL495" s="391" t="s">
        <v>1040</v>
      </c>
      <c r="AM495" s="391" t="s">
        <v>1040</v>
      </c>
      <c r="AN495" s="391" t="s">
        <v>1040</v>
      </c>
      <c r="AO495" s="391" t="s">
        <v>1040</v>
      </c>
      <c r="AP495" s="391" t="s">
        <v>1040</v>
      </c>
      <c r="AQ495" s="11"/>
      <c r="AR495" s="11"/>
      <c r="AS495" s="11"/>
      <c r="AT495" s="11"/>
      <c r="AU495" s="11"/>
      <c r="AV495" s="11"/>
      <c r="AW495" s="11"/>
      <c r="AX495" s="11"/>
      <c r="AY495" s="11"/>
      <c r="AZ495" s="11"/>
      <c r="BA495" s="11"/>
      <c r="BB495" s="11"/>
      <c r="BC495" s="11"/>
      <c r="BD495" s="11"/>
      <c r="BE495" s="11"/>
      <c r="BF495" s="11"/>
      <c r="BG495" s="11"/>
      <c r="BH495" s="11"/>
      <c r="BI495" s="11"/>
      <c r="BJ495" s="11"/>
      <c r="BK495" s="11"/>
      <c r="BL495" s="11"/>
      <c r="BM495" s="11"/>
      <c r="BN495" s="11"/>
      <c r="BO495" s="11"/>
      <c r="BP495" s="11"/>
      <c r="BQ495" s="11"/>
      <c r="BR495" s="11"/>
      <c r="BS495" s="11"/>
      <c r="BT495" s="11"/>
      <c r="BU495" s="11"/>
      <c r="BV495" s="11"/>
      <c r="BW495" s="11"/>
      <c r="BX495" s="11"/>
      <c r="BY495" s="11"/>
      <c r="BZ495" s="11"/>
      <c r="CA495" s="11"/>
      <c r="CB495" s="11"/>
      <c r="CC495" s="11"/>
      <c r="CD495" s="11"/>
      <c r="CE495" s="11"/>
      <c r="CF495" s="11"/>
      <c r="CG495" s="11"/>
      <c r="CH495" s="11"/>
      <c r="CI495" s="11"/>
      <c r="CJ495" s="11"/>
      <c r="CK495" s="11"/>
    </row>
    <row r="496" spans="1:89" s="560" customFormat="1" ht="12.75" customHeight="1" x14ac:dyDescent="0.25">
      <c r="A496" s="11">
        <v>39</v>
      </c>
      <c r="B496" s="566" t="str">
        <f t="shared" si="65"/>
        <v>Fabrication du verre</v>
      </c>
      <c r="C496" s="10" t="str">
        <f t="shared" si="65"/>
        <v>Laine de verre et minérale</v>
      </c>
      <c r="D496" s="10" t="str">
        <f t="shared" si="65"/>
        <v>Procédé (méthode A) : carbonate uniquement</v>
      </c>
      <c r="E496" s="563"/>
      <c r="F496" s="58" t="str">
        <f t="shared" si="66"/>
        <v>Émissions de procédé</v>
      </c>
      <c r="G496" s="36" t="str">
        <f>EUconst_NA</f>
        <v>n / A</v>
      </c>
      <c r="H496" s="56"/>
      <c r="I496" s="56"/>
      <c r="J496" s="58"/>
      <c r="K496" s="58"/>
      <c r="L496" s="56"/>
      <c r="M496" s="56"/>
      <c r="N496" s="56"/>
      <c r="O496" s="57"/>
      <c r="P496" s="36" t="str">
        <f t="shared" si="58"/>
        <v>n / A</v>
      </c>
      <c r="Q496" s="54" t="str">
        <f t="shared" si="59"/>
        <v>Laine de verre et minérale: Procédé (méthode A) : carbonate uniquement</v>
      </c>
      <c r="R496" s="10"/>
      <c r="S496" s="10" t="str">
        <f t="shared" si="60"/>
        <v>NCV_Laine de verre et minérale: Procédé (méthode A) : carbonate uniquement</v>
      </c>
      <c r="T496" s="11"/>
      <c r="U496" s="11"/>
      <c r="V496" s="11"/>
      <c r="W496" s="11"/>
      <c r="X496" s="11"/>
      <c r="Y496" s="11"/>
      <c r="Z496" s="11" t="b">
        <f t="shared" si="57"/>
        <v>1</v>
      </c>
      <c r="AA496" s="11"/>
      <c r="AB496" s="11"/>
      <c r="AC496" s="11"/>
      <c r="AD496" s="11"/>
      <c r="AE496" s="11"/>
      <c r="AF496" s="11"/>
      <c r="AG496" s="11"/>
      <c r="AH496" s="11"/>
      <c r="AI496" s="11"/>
      <c r="AJ496" s="11"/>
      <c r="AK496" s="11"/>
      <c r="AL496" s="391" t="s">
        <v>1040</v>
      </c>
      <c r="AM496" s="391" t="s">
        <v>1040</v>
      </c>
      <c r="AN496" s="391" t="s">
        <v>1040</v>
      </c>
      <c r="AO496" s="391" t="s">
        <v>1040</v>
      </c>
      <c r="AP496" s="391" t="s">
        <v>1040</v>
      </c>
      <c r="AQ496" s="11"/>
      <c r="AR496" s="11"/>
      <c r="AS496" s="11"/>
      <c r="AT496" s="11"/>
      <c r="AU496" s="11"/>
      <c r="AV496" s="11"/>
      <c r="AW496" s="11"/>
      <c r="AX496" s="11"/>
      <c r="AY496" s="11"/>
      <c r="AZ496" s="11"/>
      <c r="BA496" s="11"/>
      <c r="BB496" s="11"/>
      <c r="BC496" s="11"/>
      <c r="BD496" s="11"/>
      <c r="BE496" s="11"/>
      <c r="BF496" s="11"/>
      <c r="BG496" s="11"/>
      <c r="BH496" s="11"/>
      <c r="BI496" s="11"/>
      <c r="BJ496" s="11"/>
      <c r="BK496" s="11"/>
      <c r="BL496" s="11"/>
      <c r="BM496" s="11"/>
      <c r="BN496" s="11"/>
      <c r="BO496" s="11"/>
      <c r="BP496" s="11"/>
      <c r="BQ496" s="11"/>
      <c r="BR496" s="11"/>
      <c r="BS496" s="11"/>
      <c r="BT496" s="11"/>
      <c r="BU496" s="11"/>
      <c r="BV496" s="11"/>
      <c r="BW496" s="11"/>
      <c r="BX496" s="11"/>
      <c r="BY496" s="11"/>
      <c r="BZ496" s="11"/>
      <c r="CA496" s="11"/>
      <c r="CB496" s="11"/>
      <c r="CC496" s="11"/>
      <c r="CD496" s="11"/>
      <c r="CE496" s="11"/>
      <c r="CF496" s="11"/>
      <c r="CG496" s="11"/>
      <c r="CH496" s="11"/>
      <c r="CI496" s="11"/>
      <c r="CJ496" s="11"/>
      <c r="CK496" s="11"/>
    </row>
    <row r="497" spans="1:89" s="560" customFormat="1" ht="12.75" customHeight="1" x14ac:dyDescent="0.25">
      <c r="A497" s="11">
        <v>40</v>
      </c>
      <c r="B497" s="566" t="str">
        <f t="shared" si="65"/>
        <v>Fabrication du verre</v>
      </c>
      <c r="C497" s="10" t="str">
        <f t="shared" si="65"/>
        <v>Laine de verre et minérale</v>
      </c>
      <c r="D497" s="10" t="str">
        <f t="shared" si="65"/>
        <v>Procédé (méthode A) : mixte (carbonate + non-carbonate)</v>
      </c>
      <c r="E497" s="563"/>
      <c r="F497" s="58" t="str">
        <f t="shared" si="66"/>
        <v>Émissions de procédé</v>
      </c>
      <c r="G497" s="36" t="s">
        <v>122</v>
      </c>
      <c r="H497" s="569" t="str">
        <f>Translations!$B$691</f>
        <v>valeurs par défaut de type I</v>
      </c>
      <c r="I497" s="57"/>
      <c r="J497" s="57" t="str">
        <f>Translations!$B$692</f>
        <v>valeurs par défaut de type II</v>
      </c>
      <c r="K497" s="57" t="str">
        <f>Translations!$B$701</f>
        <v>Données d'achat (le cas échéant)</v>
      </c>
      <c r="L497" s="569" t="str">
        <f>Translations!$B$694</f>
        <v>Analyses de laboratoire</v>
      </c>
      <c r="M497" s="569"/>
      <c r="N497" s="569"/>
      <c r="O497" s="55"/>
      <c r="P497" s="36">
        <f t="shared" si="58"/>
        <v>3</v>
      </c>
      <c r="Q497" s="54" t="str">
        <f t="shared" si="59"/>
        <v>Laine de verre et minérale: Procédé (méthode A) : mixte (carbonate + non-carbonate)</v>
      </c>
      <c r="R497" s="10"/>
      <c r="S497" s="10" t="str">
        <f t="shared" si="60"/>
        <v>NCV_Laine de verre et minérale: Procédé (méthode A) : mixte (carbonate + non-carbonate)</v>
      </c>
      <c r="T497" s="11"/>
      <c r="U497" s="11"/>
      <c r="V497" s="11"/>
      <c r="W497" s="11"/>
      <c r="X497" s="11"/>
      <c r="Y497" s="11"/>
      <c r="Z497" s="11" t="b">
        <f t="shared" si="57"/>
        <v>0</v>
      </c>
      <c r="AA497" s="11"/>
      <c r="AB497" s="11"/>
      <c r="AC497" s="11"/>
      <c r="AD497" s="11"/>
      <c r="AE497" s="11"/>
      <c r="AF497" s="11"/>
      <c r="AG497" s="11"/>
      <c r="AH497" s="11"/>
      <c r="AI497" s="11"/>
      <c r="AJ497" s="11"/>
      <c r="AK497" s="11"/>
      <c r="AL497" s="391">
        <v>1</v>
      </c>
      <c r="AM497" s="391" t="s">
        <v>1040</v>
      </c>
      <c r="AN497" s="391">
        <v>1</v>
      </c>
      <c r="AO497" s="391" t="str">
        <f>Translations!$B$701</f>
        <v>Données d'achat (le cas échéant)</v>
      </c>
      <c r="AP497" s="391">
        <v>2</v>
      </c>
      <c r="AQ497" s="11"/>
      <c r="AR497" s="11"/>
      <c r="AS497" s="11"/>
      <c r="AT497" s="11"/>
      <c r="AU497" s="11"/>
      <c r="AV497" s="11"/>
      <c r="AW497" s="11"/>
      <c r="AX497" s="11"/>
      <c r="AY497" s="11"/>
      <c r="AZ497" s="11"/>
      <c r="BA497" s="11"/>
      <c r="BB497" s="11"/>
      <c r="BC497" s="11"/>
      <c r="BD497" s="11"/>
      <c r="BE497" s="11"/>
      <c r="BF497" s="11"/>
      <c r="BG497" s="11"/>
      <c r="BH497" s="11"/>
      <c r="BI497" s="11"/>
      <c r="BJ497" s="11"/>
      <c r="BK497" s="11"/>
      <c r="BL497" s="11"/>
      <c r="BM497" s="11"/>
      <c r="BN497" s="11"/>
      <c r="BO497" s="11"/>
      <c r="BP497" s="11"/>
      <c r="BQ497" s="11"/>
      <c r="BR497" s="11"/>
      <c r="BS497" s="11"/>
      <c r="BT497" s="11"/>
      <c r="BU497" s="11"/>
      <c r="BV497" s="11"/>
      <c r="BW497" s="11"/>
      <c r="BX497" s="11"/>
      <c r="BY497" s="11"/>
      <c r="BZ497" s="11"/>
      <c r="CA497" s="11"/>
      <c r="CB497" s="11"/>
      <c r="CC497" s="11"/>
      <c r="CD497" s="11"/>
      <c r="CE497" s="11"/>
      <c r="CF497" s="11"/>
      <c r="CG497" s="11"/>
      <c r="CH497" s="11"/>
      <c r="CI497" s="11"/>
      <c r="CJ497" s="11"/>
      <c r="CK497" s="11"/>
    </row>
    <row r="498" spans="1:89" s="560" customFormat="1" ht="12.75" customHeight="1" x14ac:dyDescent="0.25">
      <c r="A498" s="11">
        <v>41</v>
      </c>
      <c r="B498" s="566" t="str">
        <f t="shared" ref="B498:D517" si="67">B426</f>
        <v>Fabrication du verre</v>
      </c>
      <c r="C498" s="10" t="str">
        <f t="shared" si="67"/>
        <v>Laine de verre et minérale</v>
      </c>
      <c r="D498" s="10" t="str">
        <f t="shared" si="67"/>
        <v>Procédé (méthode A) : sans carbonate</v>
      </c>
      <c r="E498" s="563"/>
      <c r="F498" s="58" t="str">
        <f t="shared" si="66"/>
        <v>Émissions de procédé</v>
      </c>
      <c r="G498" s="36" t="s">
        <v>122</v>
      </c>
      <c r="H498" s="569" t="str">
        <f>Translations!$B$691</f>
        <v>valeurs par défaut de type I</v>
      </c>
      <c r="I498" s="57"/>
      <c r="J498" s="57" t="str">
        <f>Translations!$B$692</f>
        <v>valeurs par défaut de type II</v>
      </c>
      <c r="K498" s="57" t="str">
        <f>Translations!$B$701</f>
        <v>Données d'achat (le cas échéant)</v>
      </c>
      <c r="L498" s="569" t="str">
        <f>Translations!$B$694</f>
        <v>Analyses de laboratoire</v>
      </c>
      <c r="M498" s="569"/>
      <c r="N498" s="569"/>
      <c r="O498" s="55"/>
      <c r="P498" s="36">
        <f t="shared" si="58"/>
        <v>3</v>
      </c>
      <c r="Q498" s="54" t="str">
        <f t="shared" si="59"/>
        <v>Laine de verre et minérale: Procédé (méthode A) : sans carbonate</v>
      </c>
      <c r="R498" s="10"/>
      <c r="S498" s="10" t="str">
        <f t="shared" si="60"/>
        <v>NCV_Laine de verre et minérale: Procédé (méthode A) : sans carbonate</v>
      </c>
      <c r="T498" s="11"/>
      <c r="U498" s="11"/>
      <c r="V498" s="11"/>
      <c r="W498" s="11"/>
      <c r="X498" s="11"/>
      <c r="Y498" s="11"/>
      <c r="Z498" s="11" t="b">
        <f t="shared" si="57"/>
        <v>0</v>
      </c>
      <c r="AA498" s="11"/>
      <c r="AB498" s="11"/>
      <c r="AC498" s="11"/>
      <c r="AD498" s="11"/>
      <c r="AE498" s="11"/>
      <c r="AF498" s="11"/>
      <c r="AG498" s="11"/>
      <c r="AH498" s="11"/>
      <c r="AI498" s="11"/>
      <c r="AJ498" s="11"/>
      <c r="AK498" s="11"/>
      <c r="AL498" s="391">
        <v>1</v>
      </c>
      <c r="AM498" s="391" t="s">
        <v>1040</v>
      </c>
      <c r="AN498" s="391">
        <v>1</v>
      </c>
      <c r="AO498" s="391" t="str">
        <f>Translations!$B$701</f>
        <v>Données d'achat (le cas échéant)</v>
      </c>
      <c r="AP498" s="391">
        <v>2</v>
      </c>
      <c r="AQ498" s="11"/>
      <c r="AR498" s="11"/>
      <c r="AS498" s="11"/>
      <c r="AT498" s="11"/>
      <c r="AU498" s="11"/>
      <c r="AV498" s="11"/>
      <c r="AW498" s="11"/>
      <c r="AX498" s="11"/>
      <c r="AY498" s="11"/>
      <c r="AZ498" s="11"/>
      <c r="BA498" s="11"/>
      <c r="BB498" s="11"/>
      <c r="BC498" s="11"/>
      <c r="BD498" s="11"/>
      <c r="BE498" s="11"/>
      <c r="BF498" s="11"/>
      <c r="BG498" s="11"/>
      <c r="BH498" s="11"/>
      <c r="BI498" s="11"/>
      <c r="BJ498" s="11"/>
      <c r="BK498" s="11"/>
      <c r="BL498" s="11"/>
      <c r="BM498" s="11"/>
      <c r="BN498" s="11"/>
      <c r="BO498" s="11"/>
      <c r="BP498" s="11"/>
      <c r="BQ498" s="11"/>
      <c r="BR498" s="11"/>
      <c r="BS498" s="11"/>
      <c r="BT498" s="11"/>
      <c r="BU498" s="11"/>
      <c r="BV498" s="11"/>
      <c r="BW498" s="11"/>
      <c r="BX498" s="11"/>
      <c r="BY498" s="11"/>
      <c r="BZ498" s="11"/>
      <c r="CA498" s="11"/>
      <c r="CB498" s="11"/>
      <c r="CC498" s="11"/>
      <c r="CD498" s="11"/>
      <c r="CE498" s="11"/>
      <c r="CF498" s="11"/>
      <c r="CG498" s="11"/>
      <c r="CH498" s="11"/>
      <c r="CI498" s="11"/>
      <c r="CJ498" s="11"/>
      <c r="CK498" s="11"/>
    </row>
    <row r="499" spans="1:89" s="560" customFormat="1" ht="12.75" customHeight="1" x14ac:dyDescent="0.25">
      <c r="A499" s="11">
        <v>42</v>
      </c>
      <c r="B499" s="566" t="str">
        <f t="shared" si="67"/>
        <v>Fabrication de céramiques</v>
      </c>
      <c r="C499" s="10" t="str">
        <f t="shared" si="67"/>
        <v>Céramique</v>
      </c>
      <c r="D499" s="10" t="str">
        <f t="shared" si="67"/>
        <v>Procédé (méthode A) : carbonate uniquement</v>
      </c>
      <c r="E499" s="563"/>
      <c r="F499" s="58" t="str">
        <f t="shared" si="66"/>
        <v>Émissions de procédé</v>
      </c>
      <c r="G499" s="36" t="str">
        <f>EUconst_NA</f>
        <v>n / A</v>
      </c>
      <c r="H499" s="56"/>
      <c r="I499" s="56"/>
      <c r="J499" s="58"/>
      <c r="K499" s="58"/>
      <c r="L499" s="56"/>
      <c r="M499" s="56"/>
      <c r="N499" s="56"/>
      <c r="O499" s="57"/>
      <c r="P499" s="36" t="str">
        <f t="shared" si="58"/>
        <v>n / A</v>
      </c>
      <c r="Q499" s="54" t="str">
        <f t="shared" si="59"/>
        <v>Céramique: Procédé (méthode A) : carbonate uniquement</v>
      </c>
      <c r="R499" s="10"/>
      <c r="S499" s="10" t="str">
        <f t="shared" si="60"/>
        <v>NCV_Céramique: Procédé (méthode A) : carbonate uniquement</v>
      </c>
      <c r="T499" s="11"/>
      <c r="U499" s="11"/>
      <c r="V499" s="11"/>
      <c r="W499" s="11"/>
      <c r="X499" s="11"/>
      <c r="Y499" s="11"/>
      <c r="Z499" s="11" t="b">
        <f t="shared" si="57"/>
        <v>1</v>
      </c>
      <c r="AA499" s="11"/>
      <c r="AB499" s="11"/>
      <c r="AC499" s="11"/>
      <c r="AD499" s="11"/>
      <c r="AE499" s="11"/>
      <c r="AF499" s="11"/>
      <c r="AG499" s="11"/>
      <c r="AH499" s="11"/>
      <c r="AI499" s="11"/>
      <c r="AJ499" s="11"/>
      <c r="AK499" s="11"/>
      <c r="AL499" s="391" t="s">
        <v>1040</v>
      </c>
      <c r="AM499" s="391" t="s">
        <v>1040</v>
      </c>
      <c r="AN499" s="391" t="s">
        <v>1040</v>
      </c>
      <c r="AO499" s="391" t="s">
        <v>1040</v>
      </c>
      <c r="AP499" s="391" t="s">
        <v>1040</v>
      </c>
      <c r="AQ499" s="11"/>
      <c r="AR499" s="11"/>
      <c r="AS499" s="11"/>
      <c r="AT499" s="11"/>
      <c r="AU499" s="11"/>
      <c r="AV499" s="11"/>
      <c r="AW499" s="11"/>
      <c r="AX499" s="11"/>
      <c r="AY499" s="11"/>
      <c r="AZ499" s="11"/>
      <c r="BA499" s="11"/>
      <c r="BB499" s="11"/>
      <c r="BC499" s="11"/>
      <c r="BD499" s="11"/>
      <c r="BE499" s="11"/>
      <c r="BF499" s="11"/>
      <c r="BG499" s="11"/>
      <c r="BH499" s="11"/>
      <c r="BI499" s="11"/>
      <c r="BJ499" s="11"/>
      <c r="BK499" s="11"/>
      <c r="BL499" s="11"/>
      <c r="BM499" s="11"/>
      <c r="BN499" s="11"/>
      <c r="BO499" s="11"/>
      <c r="BP499" s="11"/>
      <c r="BQ499" s="11"/>
      <c r="BR499" s="11"/>
      <c r="BS499" s="11"/>
      <c r="BT499" s="11"/>
      <c r="BU499" s="11"/>
      <c r="BV499" s="11"/>
      <c r="BW499" s="11"/>
      <c r="BX499" s="11"/>
      <c r="BY499" s="11"/>
      <c r="BZ499" s="11"/>
      <c r="CA499" s="11"/>
      <c r="CB499" s="11"/>
      <c r="CC499" s="11"/>
      <c r="CD499" s="11"/>
      <c r="CE499" s="11"/>
      <c r="CF499" s="11"/>
      <c r="CG499" s="11"/>
      <c r="CH499" s="11"/>
      <c r="CI499" s="11"/>
      <c r="CJ499" s="11"/>
      <c r="CK499" s="11"/>
    </row>
    <row r="500" spans="1:89" s="560" customFormat="1" ht="12.75" customHeight="1" x14ac:dyDescent="0.25">
      <c r="A500" s="11">
        <v>43</v>
      </c>
      <c r="B500" s="566" t="str">
        <f t="shared" si="67"/>
        <v>Fabrication de céramiques</v>
      </c>
      <c r="C500" s="10" t="str">
        <f t="shared" si="67"/>
        <v>Céramique</v>
      </c>
      <c r="D500" s="10" t="str">
        <f t="shared" si="67"/>
        <v>Procédé (méthode A) : mixte (carbonate + non-carbonate)</v>
      </c>
      <c r="E500" s="563"/>
      <c r="F500" s="58" t="str">
        <f t="shared" si="66"/>
        <v>Émissions de procédé</v>
      </c>
      <c r="G500" s="36" t="s">
        <v>122</v>
      </c>
      <c r="H500" s="569" t="str">
        <f>Translations!$B$691</f>
        <v>valeurs par défaut de type I</v>
      </c>
      <c r="I500" s="57"/>
      <c r="J500" s="57" t="str">
        <f>Translations!$B$692</f>
        <v>valeurs par défaut de type II</v>
      </c>
      <c r="K500" s="57" t="str">
        <f>Translations!$B$701</f>
        <v>Données d'achat (le cas échéant)</v>
      </c>
      <c r="L500" s="569" t="str">
        <f>Translations!$B$694</f>
        <v>Analyses de laboratoire</v>
      </c>
      <c r="M500" s="569"/>
      <c r="N500" s="569"/>
      <c r="O500" s="55"/>
      <c r="P500" s="36">
        <f t="shared" si="58"/>
        <v>3</v>
      </c>
      <c r="Q500" s="54" t="str">
        <f t="shared" si="59"/>
        <v>Céramique: Procédé (méthode A) : mixte (carbonate + non-carbonate)</v>
      </c>
      <c r="R500" s="10"/>
      <c r="S500" s="10" t="str">
        <f t="shared" si="60"/>
        <v>NCV_Céramique: Procédé (méthode A) : mixte (carbonate + non-carbonate)</v>
      </c>
      <c r="T500" s="11"/>
      <c r="U500" s="11"/>
      <c r="V500" s="11"/>
      <c r="W500" s="561"/>
      <c r="X500" s="29"/>
      <c r="Y500" s="11"/>
      <c r="Z500" s="11" t="b">
        <f t="shared" si="57"/>
        <v>0</v>
      </c>
      <c r="AA500" s="11"/>
      <c r="AB500" s="11"/>
      <c r="AC500" s="11"/>
      <c r="AD500" s="11"/>
      <c r="AE500" s="11"/>
      <c r="AF500" s="11"/>
      <c r="AG500" s="11"/>
      <c r="AH500" s="11"/>
      <c r="AI500" s="11"/>
      <c r="AJ500" s="11"/>
      <c r="AK500" s="11"/>
      <c r="AL500" s="391">
        <v>1</v>
      </c>
      <c r="AM500" s="391" t="s">
        <v>1040</v>
      </c>
      <c r="AN500" s="391">
        <v>1</v>
      </c>
      <c r="AO500" s="391" t="str">
        <f>Translations!$B$701</f>
        <v>Données d'achat (le cas échéant)</v>
      </c>
      <c r="AP500" s="391">
        <v>2</v>
      </c>
      <c r="AQ500" s="11"/>
      <c r="AR500" s="11"/>
      <c r="AS500" s="11"/>
      <c r="AT500" s="11"/>
      <c r="AU500" s="11"/>
      <c r="AV500" s="11"/>
      <c r="AW500" s="11"/>
      <c r="AX500" s="11"/>
      <c r="AY500" s="11"/>
      <c r="AZ500" s="11"/>
      <c r="BA500" s="11"/>
      <c r="BB500" s="11"/>
      <c r="BC500" s="11"/>
      <c r="BD500" s="11"/>
      <c r="BE500" s="11"/>
      <c r="BF500" s="11"/>
      <c r="BG500" s="11"/>
      <c r="BH500" s="11"/>
      <c r="BI500" s="11"/>
      <c r="BJ500" s="11"/>
      <c r="BK500" s="11"/>
      <c r="BL500" s="11"/>
      <c r="BM500" s="11"/>
      <c r="BN500" s="11"/>
      <c r="BO500" s="11"/>
      <c r="BP500" s="11"/>
      <c r="BQ500" s="11"/>
      <c r="BR500" s="11"/>
      <c r="BS500" s="11"/>
      <c r="BT500" s="11"/>
      <c r="BU500" s="11"/>
      <c r="BV500" s="11"/>
      <c r="BW500" s="11"/>
      <c r="BX500" s="11"/>
      <c r="BY500" s="11"/>
      <c r="BZ500" s="11"/>
      <c r="CA500" s="11"/>
      <c r="CB500" s="11"/>
      <c r="CC500" s="11"/>
      <c r="CD500" s="11"/>
      <c r="CE500" s="11"/>
      <c r="CF500" s="11"/>
      <c r="CG500" s="11"/>
      <c r="CH500" s="11"/>
      <c r="CI500" s="11"/>
      <c r="CJ500" s="11"/>
      <c r="CK500" s="11"/>
    </row>
    <row r="501" spans="1:89" s="560" customFormat="1" ht="12.75" customHeight="1" x14ac:dyDescent="0.25">
      <c r="A501" s="11">
        <v>44</v>
      </c>
      <c r="B501" s="566" t="str">
        <f t="shared" si="67"/>
        <v>Fabrication de céramiques</v>
      </c>
      <c r="C501" s="10" t="str">
        <f t="shared" si="67"/>
        <v>Céramique</v>
      </c>
      <c r="D501" s="10" t="str">
        <f t="shared" si="67"/>
        <v>Procédé (méthode A) : sans carbonate</v>
      </c>
      <c r="E501" s="563"/>
      <c r="F501" s="58" t="str">
        <f t="shared" si="66"/>
        <v>Émissions de procédé</v>
      </c>
      <c r="G501" s="36" t="s">
        <v>122</v>
      </c>
      <c r="H501" s="569" t="str">
        <f>Translations!$B$691</f>
        <v>valeurs par défaut de type I</v>
      </c>
      <c r="I501" s="57"/>
      <c r="J501" s="57" t="str">
        <f>Translations!$B$692</f>
        <v>valeurs par défaut de type II</v>
      </c>
      <c r="K501" s="57" t="str">
        <f>Translations!$B$701</f>
        <v>Données d'achat (le cas échéant)</v>
      </c>
      <c r="L501" s="569" t="str">
        <f>Translations!$B$694</f>
        <v>Analyses de laboratoire</v>
      </c>
      <c r="M501" s="569"/>
      <c r="N501" s="569"/>
      <c r="O501" s="55"/>
      <c r="P501" s="36">
        <f t="shared" si="58"/>
        <v>3</v>
      </c>
      <c r="Q501" s="54" t="str">
        <f t="shared" si="59"/>
        <v>Céramique: Procédé (méthode A) : sans carbonate</v>
      </c>
      <c r="R501" s="10"/>
      <c r="S501" s="10" t="str">
        <f t="shared" si="60"/>
        <v>NCV_Céramique: Procédé (méthode A) : sans carbonate</v>
      </c>
      <c r="T501" s="11"/>
      <c r="U501" s="11"/>
      <c r="V501" s="11"/>
      <c r="W501" s="561"/>
      <c r="X501" s="29"/>
      <c r="Y501" s="11"/>
      <c r="Z501" s="11" t="b">
        <f t="shared" si="57"/>
        <v>0</v>
      </c>
      <c r="AA501" s="11"/>
      <c r="AB501" s="11"/>
      <c r="AC501" s="11"/>
      <c r="AD501" s="11"/>
      <c r="AE501" s="11"/>
      <c r="AF501" s="11"/>
      <c r="AG501" s="11"/>
      <c r="AH501" s="11"/>
      <c r="AI501" s="11"/>
      <c r="AJ501" s="11"/>
      <c r="AK501" s="11"/>
      <c r="AL501" s="391">
        <v>1</v>
      </c>
      <c r="AM501" s="391" t="s">
        <v>1040</v>
      </c>
      <c r="AN501" s="391">
        <v>1</v>
      </c>
      <c r="AO501" s="391" t="str">
        <f>Translations!$B$701</f>
        <v>Données d'achat (le cas échéant)</v>
      </c>
      <c r="AP501" s="391">
        <v>2</v>
      </c>
      <c r="AQ501" s="11"/>
      <c r="AR501" s="11"/>
      <c r="AS501" s="11"/>
      <c r="AT501" s="11"/>
      <c r="AU501" s="11"/>
      <c r="AV501" s="11"/>
      <c r="AW501" s="11"/>
      <c r="AX501" s="11"/>
      <c r="AY501" s="11"/>
      <c r="AZ501" s="11"/>
      <c r="BA501" s="11"/>
      <c r="BB501" s="11"/>
      <c r="BC501" s="11"/>
      <c r="BD501" s="11"/>
      <c r="BE501" s="11"/>
      <c r="BF501" s="11"/>
      <c r="BG501" s="11"/>
      <c r="BH501" s="11"/>
      <c r="BI501" s="11"/>
      <c r="BJ501" s="11"/>
      <c r="BK501" s="11"/>
      <c r="BL501" s="11"/>
      <c r="BM501" s="11"/>
      <c r="BN501" s="11"/>
      <c r="BO501" s="11"/>
      <c r="BP501" s="11"/>
      <c r="BQ501" s="11"/>
      <c r="BR501" s="11"/>
      <c r="BS501" s="11"/>
      <c r="BT501" s="11"/>
      <c r="BU501" s="11"/>
      <c r="BV501" s="11"/>
      <c r="BW501" s="11"/>
      <c r="BX501" s="11"/>
      <c r="BY501" s="11"/>
      <c r="BZ501" s="11"/>
      <c r="CA501" s="11"/>
      <c r="CB501" s="11"/>
      <c r="CC501" s="11"/>
      <c r="CD501" s="11"/>
      <c r="CE501" s="11"/>
      <c r="CF501" s="11"/>
      <c r="CG501" s="11"/>
      <c r="CH501" s="11"/>
      <c r="CI501" s="11"/>
      <c r="CJ501" s="11"/>
      <c r="CK501" s="11"/>
    </row>
    <row r="502" spans="1:89" s="560" customFormat="1" ht="12.75" customHeight="1" x14ac:dyDescent="0.25">
      <c r="A502" s="11">
        <v>45</v>
      </c>
      <c r="B502" s="566" t="str">
        <f t="shared" si="67"/>
        <v>Fabrication de céramiques</v>
      </c>
      <c r="C502" s="10" t="str">
        <f t="shared" si="67"/>
        <v>Céramique</v>
      </c>
      <c r="D502" s="10" t="str">
        <f t="shared" si="67"/>
        <v>Procédé (méthode B) : production d'oxyde</v>
      </c>
      <c r="E502" s="10"/>
      <c r="F502" s="58" t="str">
        <f t="shared" si="66"/>
        <v>Émissions de procédé</v>
      </c>
      <c r="G502" s="36" t="str">
        <f>EUconst_NA</f>
        <v>n / A</v>
      </c>
      <c r="H502" s="56"/>
      <c r="I502" s="56"/>
      <c r="J502" s="58"/>
      <c r="K502" s="58"/>
      <c r="L502" s="56"/>
      <c r="M502" s="56"/>
      <c r="N502" s="56"/>
      <c r="O502" s="57"/>
      <c r="P502" s="36" t="str">
        <f t="shared" si="58"/>
        <v>n / A</v>
      </c>
      <c r="Q502" s="54" t="str">
        <f t="shared" si="59"/>
        <v>Céramique: Procédé (méthode B) : production d'oxyde</v>
      </c>
      <c r="R502" s="10"/>
      <c r="S502" s="10" t="str">
        <f t="shared" si="60"/>
        <v>NCV_Céramique: Procédé (méthode B) : production d'oxyde</v>
      </c>
      <c r="T502" s="11"/>
      <c r="U502" s="11"/>
      <c r="V502" s="11"/>
      <c r="W502" s="11"/>
      <c r="X502" s="11"/>
      <c r="Y502" s="11"/>
      <c r="Z502" s="11" t="b">
        <f t="shared" si="57"/>
        <v>1</v>
      </c>
      <c r="AA502" s="11"/>
      <c r="AB502" s="11"/>
      <c r="AC502" s="11"/>
      <c r="AD502" s="11"/>
      <c r="AE502" s="11"/>
      <c r="AF502" s="11"/>
      <c r="AG502" s="11"/>
      <c r="AH502" s="11"/>
      <c r="AI502" s="11"/>
      <c r="AJ502" s="11"/>
      <c r="AK502" s="11"/>
      <c r="AL502" s="391" t="s">
        <v>1040</v>
      </c>
      <c r="AM502" s="391" t="s">
        <v>1040</v>
      </c>
      <c r="AN502" s="391" t="s">
        <v>1040</v>
      </c>
      <c r="AO502" s="391" t="s">
        <v>1040</v>
      </c>
      <c r="AP502" s="391" t="s">
        <v>1040</v>
      </c>
      <c r="AQ502" s="11"/>
      <c r="AR502" s="11"/>
      <c r="AS502" s="11"/>
      <c r="AT502" s="11"/>
      <c r="AU502" s="11"/>
      <c r="AV502" s="11"/>
      <c r="AW502" s="11"/>
      <c r="AX502" s="11"/>
      <c r="AY502" s="11"/>
      <c r="AZ502" s="11"/>
      <c r="BA502" s="11"/>
      <c r="BB502" s="11"/>
      <c r="BC502" s="11"/>
      <c r="BD502" s="11"/>
      <c r="BE502" s="11"/>
      <c r="BF502" s="11"/>
      <c r="BG502" s="11"/>
      <c r="BH502" s="11"/>
      <c r="BI502" s="11"/>
      <c r="BJ502" s="11"/>
      <c r="BK502" s="11"/>
      <c r="BL502" s="11"/>
      <c r="BM502" s="11"/>
      <c r="BN502" s="11"/>
      <c r="BO502" s="11"/>
      <c r="BP502" s="11"/>
      <c r="BQ502" s="11"/>
      <c r="BR502" s="11"/>
      <c r="BS502" s="11"/>
      <c r="BT502" s="11"/>
      <c r="BU502" s="11"/>
      <c r="BV502" s="11"/>
      <c r="BW502" s="11"/>
      <c r="BX502" s="11"/>
      <c r="BY502" s="11"/>
      <c r="BZ502" s="11"/>
      <c r="CA502" s="11"/>
      <c r="CB502" s="11"/>
      <c r="CC502" s="11"/>
      <c r="CD502" s="11"/>
      <c r="CE502" s="11"/>
      <c r="CF502" s="11"/>
      <c r="CG502" s="11"/>
      <c r="CH502" s="11"/>
      <c r="CI502" s="11"/>
      <c r="CJ502" s="11"/>
      <c r="CK502" s="11"/>
    </row>
    <row r="503" spans="1:89" s="560" customFormat="1" ht="12.75" customHeight="1" x14ac:dyDescent="0.25">
      <c r="A503" s="11">
        <v>46</v>
      </c>
      <c r="B503" s="566" t="str">
        <f t="shared" si="67"/>
        <v>Fabrication de céramiques</v>
      </c>
      <c r="C503" s="10" t="str">
        <f t="shared" si="67"/>
        <v>Céramique</v>
      </c>
      <c r="D503" s="10" t="str">
        <f t="shared" si="67"/>
        <v>Épuration</v>
      </c>
      <c r="E503" s="10"/>
      <c r="F503" s="58" t="str">
        <f t="shared" si="66"/>
        <v>Émissions de procédé</v>
      </c>
      <c r="G503" s="36" t="str">
        <f>""</f>
        <v/>
      </c>
      <c r="H503" s="569" t="str">
        <f>Translations!$B$691</f>
        <v>valeurs par défaut de type I</v>
      </c>
      <c r="I503" s="53"/>
      <c r="J503" s="10"/>
      <c r="K503" s="10"/>
      <c r="L503" s="53"/>
      <c r="M503" s="53"/>
      <c r="N503" s="53"/>
      <c r="O503" s="53"/>
      <c r="P503" s="36">
        <f t="shared" si="58"/>
        <v>1</v>
      </c>
      <c r="Q503" s="54" t="str">
        <f t="shared" si="59"/>
        <v>Céramique: Épuration</v>
      </c>
      <c r="R503" s="10"/>
      <c r="S503" s="10" t="str">
        <f t="shared" si="60"/>
        <v>NCV_Céramique: Épuration</v>
      </c>
      <c r="T503" s="11"/>
      <c r="U503" s="11"/>
      <c r="V503" s="11"/>
      <c r="W503" s="11"/>
      <c r="X503" s="11"/>
      <c r="Y503" s="11"/>
      <c r="Z503" s="11" t="b">
        <f t="shared" si="57"/>
        <v>0</v>
      </c>
      <c r="AA503" s="11"/>
      <c r="AB503" s="11"/>
      <c r="AC503" s="11"/>
      <c r="AD503" s="11"/>
      <c r="AE503" s="11"/>
      <c r="AF503" s="11"/>
      <c r="AG503" s="11"/>
      <c r="AH503" s="11"/>
      <c r="AI503" s="11"/>
      <c r="AJ503" s="11"/>
      <c r="AK503" s="11"/>
      <c r="AL503" s="391">
        <v>1</v>
      </c>
      <c r="AM503" s="391" t="s">
        <v>1040</v>
      </c>
      <c r="AN503" s="391" t="s">
        <v>1040</v>
      </c>
      <c r="AO503" s="391" t="s">
        <v>1040</v>
      </c>
      <c r="AP503" s="391" t="s">
        <v>1040</v>
      </c>
      <c r="AQ503" s="11"/>
      <c r="AR503" s="11"/>
      <c r="AS503" s="11"/>
      <c r="AT503" s="11"/>
      <c r="AU503" s="11"/>
      <c r="AV503" s="11"/>
      <c r="AW503" s="11"/>
      <c r="AX503" s="11"/>
      <c r="AY503" s="11"/>
      <c r="AZ503" s="11"/>
      <c r="BA503" s="11"/>
      <c r="BB503" s="11"/>
      <c r="BC503" s="11"/>
      <c r="BD503" s="11"/>
      <c r="BE503" s="11"/>
      <c r="BF503" s="11"/>
      <c r="BG503" s="11"/>
      <c r="BH503" s="11"/>
      <c r="BI503" s="11"/>
      <c r="BJ503" s="11"/>
      <c r="BK503" s="11"/>
      <c r="BL503" s="11"/>
      <c r="BM503" s="11"/>
      <c r="BN503" s="11"/>
      <c r="BO503" s="11"/>
      <c r="BP503" s="11"/>
      <c r="BQ503" s="11"/>
      <c r="BR503" s="11"/>
      <c r="BS503" s="11"/>
      <c r="BT503" s="11"/>
      <c r="BU503" s="11"/>
      <c r="BV503" s="11"/>
      <c r="BW503" s="11"/>
      <c r="BX503" s="11"/>
      <c r="BY503" s="11"/>
      <c r="BZ503" s="11"/>
      <c r="CA503" s="11"/>
      <c r="CB503" s="11"/>
      <c r="CC503" s="11"/>
      <c r="CD503" s="11"/>
      <c r="CE503" s="11"/>
      <c r="CF503" s="11"/>
      <c r="CG503" s="11"/>
      <c r="CH503" s="11"/>
      <c r="CI503" s="11"/>
      <c r="CJ503" s="11"/>
      <c r="CK503" s="11"/>
    </row>
    <row r="504" spans="1:89" s="560" customFormat="1" ht="12.75" customHeight="1" x14ac:dyDescent="0.25">
      <c r="A504" s="11">
        <v>47</v>
      </c>
      <c r="B504" s="566" t="str">
        <f t="shared" si="67"/>
        <v>Production de pâte à papier</v>
      </c>
      <c r="C504" s="10" t="str">
        <f t="shared" si="67"/>
        <v>Papier et pâte à papier</v>
      </c>
      <c r="D504" s="10" t="str">
        <f t="shared" si="67"/>
        <v>Produits chimiques d'appoint</v>
      </c>
      <c r="E504" s="10"/>
      <c r="F504" s="58" t="str">
        <f t="shared" si="66"/>
        <v>Émissions de procédé</v>
      </c>
      <c r="G504" s="36" t="str">
        <f>EUconst_NA</f>
        <v>n / A</v>
      </c>
      <c r="H504" s="56"/>
      <c r="I504" s="56"/>
      <c r="J504" s="58"/>
      <c r="K504" s="58"/>
      <c r="L504" s="56"/>
      <c r="M504" s="56"/>
      <c r="N504" s="56"/>
      <c r="O504" s="57"/>
      <c r="P504" s="36" t="str">
        <f t="shared" si="58"/>
        <v>n / A</v>
      </c>
      <c r="Q504" s="54" t="str">
        <f t="shared" si="59"/>
        <v>Papier et pâte à papier: Produits chimiques d'appoint</v>
      </c>
      <c r="R504" s="10"/>
      <c r="S504" s="10" t="str">
        <f t="shared" si="60"/>
        <v>NCV_Papier et pâte à papier: Produits chimiques d'appoint</v>
      </c>
      <c r="T504" s="11"/>
      <c r="U504" s="11"/>
      <c r="V504" s="11"/>
      <c r="W504" s="11"/>
      <c r="X504" s="11"/>
      <c r="Y504" s="11"/>
      <c r="Z504" s="11" t="b">
        <f t="shared" si="57"/>
        <v>1</v>
      </c>
      <c r="AA504" s="11"/>
      <c r="AB504" s="11"/>
      <c r="AC504" s="11"/>
      <c r="AD504" s="11"/>
      <c r="AE504" s="11"/>
      <c r="AF504" s="11"/>
      <c r="AG504" s="11"/>
      <c r="AH504" s="11"/>
      <c r="AI504" s="11"/>
      <c r="AJ504" s="11"/>
      <c r="AK504" s="11"/>
      <c r="AL504" s="391" t="s">
        <v>1040</v>
      </c>
      <c r="AM504" s="391" t="s">
        <v>1040</v>
      </c>
      <c r="AN504" s="391" t="s">
        <v>1040</v>
      </c>
      <c r="AO504" s="391" t="s">
        <v>1040</v>
      </c>
      <c r="AP504" s="391" t="s">
        <v>1040</v>
      </c>
      <c r="AQ504" s="11"/>
      <c r="AR504" s="11"/>
      <c r="AS504" s="11"/>
      <c r="AT504" s="11"/>
      <c r="AU504" s="11"/>
      <c r="AV504" s="11"/>
      <c r="AW504" s="11"/>
      <c r="AX504" s="11"/>
      <c r="AY504" s="11"/>
      <c r="AZ504" s="11"/>
      <c r="BA504" s="11"/>
      <c r="BB504" s="11"/>
      <c r="BC504" s="11"/>
      <c r="BD504" s="11"/>
      <c r="BE504" s="11"/>
      <c r="BF504" s="11"/>
      <c r="BG504" s="11"/>
      <c r="BH504" s="11"/>
      <c r="BI504" s="11"/>
      <c r="BJ504" s="11"/>
      <c r="BK504" s="11"/>
      <c r="BL504" s="11"/>
      <c r="BM504" s="11"/>
      <c r="BN504" s="11"/>
      <c r="BO504" s="11"/>
      <c r="BP504" s="11"/>
      <c r="BQ504" s="11"/>
      <c r="BR504" s="11"/>
      <c r="BS504" s="11"/>
      <c r="BT504" s="11"/>
      <c r="BU504" s="11"/>
      <c r="BV504" s="11"/>
      <c r="BW504" s="11"/>
      <c r="BX504" s="11"/>
      <c r="BY504" s="11"/>
      <c r="BZ504" s="11"/>
      <c r="CA504" s="11"/>
      <c r="CB504" s="11"/>
      <c r="CC504" s="11"/>
      <c r="CD504" s="11"/>
      <c r="CE504" s="11"/>
      <c r="CF504" s="11"/>
      <c r="CG504" s="11"/>
      <c r="CH504" s="11"/>
      <c r="CI504" s="11"/>
      <c r="CJ504" s="11"/>
      <c r="CK504" s="11"/>
    </row>
    <row r="505" spans="1:89" s="560" customFormat="1" ht="12.75" customHeight="1" x14ac:dyDescent="0.25">
      <c r="A505" s="11">
        <v>48</v>
      </c>
      <c r="B505" s="566" t="str">
        <f t="shared" si="67"/>
        <v>Production de noir de carbone</v>
      </c>
      <c r="C505" s="10" t="str">
        <f t="shared" si="67"/>
        <v>Noir de carbone</v>
      </c>
      <c r="D505" s="10" t="str">
        <f t="shared" si="67"/>
        <v>Méthode du bilan massique</v>
      </c>
      <c r="E505" s="10"/>
      <c r="F505" s="58" t="str">
        <f t="shared" si="66"/>
        <v>Bilan massique</v>
      </c>
      <c r="G505" s="36" t="str">
        <f>""</f>
        <v/>
      </c>
      <c r="H505" s="56" t="str">
        <f>Translations!$B$691</f>
        <v>valeurs par défaut de type I</v>
      </c>
      <c r="I505" s="56"/>
      <c r="J505" s="56" t="str">
        <f>Translations!$B$692</f>
        <v>valeurs par défaut de type II</v>
      </c>
      <c r="K505" s="56" t="str">
        <f>Translations!$B$701</f>
        <v>Données d'achat (le cas échéant)</v>
      </c>
      <c r="L505" s="56" t="str">
        <f>Translations!$B$694</f>
        <v>Analyses de laboratoire</v>
      </c>
      <c r="M505" s="56"/>
      <c r="N505" s="56"/>
      <c r="O505" s="57"/>
      <c r="P505" s="36">
        <f t="shared" si="58"/>
        <v>3</v>
      </c>
      <c r="Q505" s="54" t="str">
        <f t="shared" si="59"/>
        <v>Noir de carbone: Méthode du bilan massique</v>
      </c>
      <c r="R505" s="10"/>
      <c r="S505" s="10" t="str">
        <f t="shared" si="60"/>
        <v>NCV_Noir de carbone: Méthode du bilan massique</v>
      </c>
      <c r="T505" s="11"/>
      <c r="U505" s="11"/>
      <c r="V505" s="11"/>
      <c r="W505" s="11"/>
      <c r="X505" s="11"/>
      <c r="Y505" s="11"/>
      <c r="Z505" s="11" t="b">
        <f t="shared" si="57"/>
        <v>0</v>
      </c>
      <c r="AA505" s="11"/>
      <c r="AB505" s="11"/>
      <c r="AC505" s="11"/>
      <c r="AD505" s="11"/>
      <c r="AE505" s="11"/>
      <c r="AF505" s="11"/>
      <c r="AG505" s="11"/>
      <c r="AH505" s="11"/>
      <c r="AI505" s="11"/>
      <c r="AJ505" s="11"/>
      <c r="AK505" s="11"/>
      <c r="AL505" s="391">
        <v>1</v>
      </c>
      <c r="AM505" s="391" t="s">
        <v>1040</v>
      </c>
      <c r="AN505" s="391">
        <v>1</v>
      </c>
      <c r="AO505" s="391" t="str">
        <f>Translations!$B$701</f>
        <v>Données d'achat (le cas échéant)</v>
      </c>
      <c r="AP505" s="391">
        <v>2</v>
      </c>
      <c r="AQ505" s="11"/>
      <c r="AR505" s="11"/>
      <c r="AS505" s="11"/>
      <c r="AT505" s="11"/>
      <c r="AU505" s="11"/>
      <c r="AV505" s="11"/>
      <c r="AW505" s="11"/>
      <c r="AX505" s="11"/>
      <c r="AY505" s="11"/>
      <c r="AZ505" s="11"/>
      <c r="BA505" s="11"/>
      <c r="BB505" s="11"/>
      <c r="BC505" s="11"/>
      <c r="BD505" s="11"/>
      <c r="BE505" s="11"/>
      <c r="BF505" s="11"/>
      <c r="BG505" s="11"/>
      <c r="BH505" s="11"/>
      <c r="BI505" s="11"/>
      <c r="BJ505" s="11"/>
      <c r="BK505" s="11"/>
      <c r="BL505" s="11"/>
      <c r="BM505" s="11"/>
      <c r="BN505" s="11"/>
      <c r="BO505" s="11"/>
      <c r="BP505" s="11"/>
      <c r="BQ505" s="11"/>
      <c r="BR505" s="11"/>
      <c r="BS505" s="11"/>
      <c r="BT505" s="11"/>
      <c r="BU505" s="11"/>
      <c r="BV505" s="11"/>
      <c r="BW505" s="11"/>
      <c r="BX505" s="11"/>
      <c r="BY505" s="11"/>
      <c r="BZ505" s="11"/>
      <c r="CA505" s="11"/>
      <c r="CB505" s="11"/>
      <c r="CC505" s="11"/>
      <c r="CD505" s="11"/>
      <c r="CE505" s="11"/>
      <c r="CF505" s="11"/>
      <c r="CG505" s="11"/>
      <c r="CH505" s="11"/>
      <c r="CI505" s="11"/>
      <c r="CJ505" s="11"/>
      <c r="CK505" s="11"/>
    </row>
    <row r="506" spans="1:89" s="560" customFormat="1" ht="12.75" customHeight="1" x14ac:dyDescent="0.25">
      <c r="A506" s="11">
        <v>49</v>
      </c>
      <c r="B506" s="566" t="str">
        <f t="shared" si="67"/>
        <v>Production d'ammoniac</v>
      </c>
      <c r="C506" s="10" t="str">
        <f t="shared" si="67"/>
        <v>Ammoniac</v>
      </c>
      <c r="D506" s="10" t="str">
        <f t="shared" si="67"/>
        <v>Combustible employé pour alimenter le procédé</v>
      </c>
      <c r="E506" s="10"/>
      <c r="F506" s="58" t="str">
        <f t="shared" si="66"/>
        <v>Combustion</v>
      </c>
      <c r="G506" s="36" t="s">
        <v>122</v>
      </c>
      <c r="H506" s="569" t="str">
        <f>Translations!$B$691</f>
        <v>valeurs par défaut de type I</v>
      </c>
      <c r="I506" s="57"/>
      <c r="J506" s="57" t="str">
        <f>Translations!$B$692</f>
        <v>valeurs par défaut de type II</v>
      </c>
      <c r="K506" s="57" t="str">
        <f>Translations!$B$701</f>
        <v>Données d'achat (le cas échéant)</v>
      </c>
      <c r="L506" s="569" t="str">
        <f>Translations!$B$694</f>
        <v>Analyses de laboratoire</v>
      </c>
      <c r="M506" s="569"/>
      <c r="N506" s="569"/>
      <c r="O506" s="53"/>
      <c r="P506" s="36">
        <f t="shared" si="58"/>
        <v>3</v>
      </c>
      <c r="Q506" s="54" t="str">
        <f t="shared" si="59"/>
        <v>Ammoniac: Combustible employé pour alimenter le procédé</v>
      </c>
      <c r="R506" s="10"/>
      <c r="S506" s="10" t="str">
        <f t="shared" si="60"/>
        <v>NCV_Ammoniac: Combustible employé pour alimenter le procédé</v>
      </c>
      <c r="T506" s="11"/>
      <c r="U506" s="11"/>
      <c r="V506" s="11"/>
      <c r="W506" s="11"/>
      <c r="X506" s="11"/>
      <c r="Y506" s="11"/>
      <c r="Z506" s="11" t="b">
        <f t="shared" si="57"/>
        <v>0</v>
      </c>
      <c r="AA506" s="11"/>
      <c r="AB506" s="11"/>
      <c r="AC506" s="11"/>
      <c r="AD506" s="11"/>
      <c r="AE506" s="11"/>
      <c r="AF506" s="11"/>
      <c r="AG506" s="11"/>
      <c r="AH506" s="11"/>
      <c r="AI506" s="11"/>
      <c r="AJ506" s="11"/>
      <c r="AK506" s="11"/>
      <c r="AL506" s="391">
        <v>1</v>
      </c>
      <c r="AM506" s="391" t="s">
        <v>1040</v>
      </c>
      <c r="AN506" s="391">
        <v>1</v>
      </c>
      <c r="AO506" s="391" t="str">
        <f>Translations!$B$701</f>
        <v>Données d'achat (le cas échéant)</v>
      </c>
      <c r="AP506" s="391">
        <v>2</v>
      </c>
      <c r="AQ506" s="11"/>
      <c r="AR506" s="11"/>
      <c r="AS506" s="11"/>
      <c r="AT506" s="11"/>
      <c r="AU506" s="11"/>
      <c r="AV506" s="11"/>
      <c r="AW506" s="11"/>
      <c r="AX506" s="11"/>
      <c r="AY506" s="11"/>
      <c r="AZ506" s="11"/>
      <c r="BA506" s="11"/>
      <c r="BB506" s="11"/>
      <c r="BC506" s="11"/>
      <c r="BD506" s="11"/>
      <c r="BE506" s="11"/>
      <c r="BF506" s="11"/>
      <c r="BG506" s="11"/>
      <c r="BH506" s="11"/>
      <c r="BI506" s="11"/>
      <c r="BJ506" s="11"/>
      <c r="BK506" s="11"/>
      <c r="BL506" s="11"/>
      <c r="BM506" s="11"/>
      <c r="BN506" s="11"/>
      <c r="BO506" s="11"/>
      <c r="BP506" s="11"/>
      <c r="BQ506" s="11"/>
      <c r="BR506" s="11"/>
      <c r="BS506" s="11"/>
      <c r="BT506" s="11"/>
      <c r="BU506" s="11"/>
      <c r="BV506" s="11"/>
      <c r="BW506" s="11"/>
      <c r="BX506" s="11"/>
      <c r="BY506" s="11"/>
      <c r="BZ506" s="11"/>
      <c r="CA506" s="11"/>
      <c r="CB506" s="11"/>
      <c r="CC506" s="11"/>
      <c r="CD506" s="11"/>
      <c r="CE506" s="11"/>
      <c r="CF506" s="11"/>
      <c r="CG506" s="11"/>
      <c r="CH506" s="11"/>
      <c r="CI506" s="11"/>
      <c r="CJ506" s="11"/>
      <c r="CK506" s="11"/>
    </row>
    <row r="507" spans="1:89" s="560" customFormat="1" ht="12.75" customHeight="1" x14ac:dyDescent="0.25">
      <c r="A507" s="11">
        <v>50</v>
      </c>
      <c r="B507" s="566" t="str">
        <f t="shared" si="67"/>
        <v>Production d'hydrogène et de gaz de synthèse</v>
      </c>
      <c r="C507" s="10" t="str">
        <f t="shared" si="67"/>
        <v>Hydrogène et gaz de synthèse</v>
      </c>
      <c r="D507" s="10" t="str">
        <f t="shared" si="67"/>
        <v>Combustible employé pour alimenter le procédé</v>
      </c>
      <c r="E507" s="10"/>
      <c r="F507" s="58" t="str">
        <f t="shared" si="66"/>
        <v>Combustion</v>
      </c>
      <c r="G507" s="36" t="s">
        <v>122</v>
      </c>
      <c r="H507" s="569" t="str">
        <f>Translations!$B$691</f>
        <v>valeurs par défaut de type I</v>
      </c>
      <c r="I507" s="57"/>
      <c r="J507" s="57" t="str">
        <f>Translations!$B$692</f>
        <v>valeurs par défaut de type II</v>
      </c>
      <c r="K507" s="57" t="str">
        <f>Translations!$B$701</f>
        <v>Données d'achat (le cas échéant)</v>
      </c>
      <c r="L507" s="569" t="str">
        <f>Translations!$B$694</f>
        <v>Analyses de laboratoire</v>
      </c>
      <c r="M507" s="569"/>
      <c r="N507" s="569"/>
      <c r="O507" s="53"/>
      <c r="P507" s="36">
        <f t="shared" si="58"/>
        <v>3</v>
      </c>
      <c r="Q507" s="54" t="str">
        <f t="shared" si="59"/>
        <v>Hydrogène et gaz de synthèse: Combustible employé pour alimenter le procédé</v>
      </c>
      <c r="R507" s="10"/>
      <c r="S507" s="10" t="str">
        <f t="shared" si="60"/>
        <v>NCV_Hydrogène et gaz de synthèse: Combustible employé pour alimenter le procédé</v>
      </c>
      <c r="T507" s="11"/>
      <c r="U507" s="11"/>
      <c r="V507" s="11"/>
      <c r="W507" s="11"/>
      <c r="X507" s="11"/>
      <c r="Y507" s="11"/>
      <c r="Z507" s="11" t="b">
        <f t="shared" si="57"/>
        <v>0</v>
      </c>
      <c r="AA507" s="11"/>
      <c r="AB507" s="11"/>
      <c r="AC507" s="11"/>
      <c r="AD507" s="11"/>
      <c r="AE507" s="11"/>
      <c r="AF507" s="11"/>
      <c r="AG507" s="11"/>
      <c r="AH507" s="11"/>
      <c r="AI507" s="11"/>
      <c r="AJ507" s="11"/>
      <c r="AK507" s="11"/>
      <c r="AL507" s="391">
        <v>1</v>
      </c>
      <c r="AM507" s="391" t="s">
        <v>1040</v>
      </c>
      <c r="AN507" s="391">
        <v>1</v>
      </c>
      <c r="AO507" s="391" t="str">
        <f>Translations!$B$701</f>
        <v>Données d'achat (le cas échéant)</v>
      </c>
      <c r="AP507" s="391">
        <v>2</v>
      </c>
      <c r="AQ507" s="11"/>
      <c r="AR507" s="11"/>
      <c r="AS507" s="11"/>
      <c r="AT507" s="11"/>
      <c r="AU507" s="11"/>
      <c r="AV507" s="11"/>
      <c r="AW507" s="11"/>
      <c r="AX507" s="11"/>
      <c r="AY507" s="11"/>
      <c r="AZ507" s="11"/>
      <c r="BA507" s="11"/>
      <c r="BB507" s="11"/>
      <c r="BC507" s="11"/>
      <c r="BD507" s="11"/>
      <c r="BE507" s="11"/>
      <c r="BF507" s="11"/>
      <c r="BG507" s="11"/>
      <c r="BH507" s="11"/>
      <c r="BI507" s="11"/>
      <c r="BJ507" s="11"/>
      <c r="BK507" s="11"/>
      <c r="BL507" s="11"/>
      <c r="BM507" s="11"/>
      <c r="BN507" s="11"/>
      <c r="BO507" s="11"/>
      <c r="BP507" s="11"/>
      <c r="BQ507" s="11"/>
      <c r="BR507" s="11"/>
      <c r="BS507" s="11"/>
      <c r="BT507" s="11"/>
      <c r="BU507" s="11"/>
      <c r="BV507" s="11"/>
      <c r="BW507" s="11"/>
      <c r="BX507" s="11"/>
      <c r="BY507" s="11"/>
      <c r="BZ507" s="11"/>
      <c r="CA507" s="11"/>
      <c r="CB507" s="11"/>
      <c r="CC507" s="11"/>
      <c r="CD507" s="11"/>
      <c r="CE507" s="11"/>
      <c r="CF507" s="11"/>
      <c r="CG507" s="11"/>
      <c r="CH507" s="11"/>
      <c r="CI507" s="11"/>
      <c r="CJ507" s="11"/>
      <c r="CK507" s="11"/>
    </row>
    <row r="508" spans="1:89" s="560" customFormat="1" ht="12.75" customHeight="1" x14ac:dyDescent="0.25">
      <c r="A508" s="11">
        <v>51</v>
      </c>
      <c r="B508" s="566" t="str">
        <f t="shared" si="67"/>
        <v>Production d'hydrogène et de gaz de synthèse</v>
      </c>
      <c r="C508" s="10" t="str">
        <f t="shared" si="67"/>
        <v>Hydrogène et gaz de synthèse</v>
      </c>
      <c r="D508" s="10" t="str">
        <f t="shared" si="67"/>
        <v>Méthode du bilan massique</v>
      </c>
      <c r="E508" s="10"/>
      <c r="F508" s="58" t="str">
        <f t="shared" si="66"/>
        <v>Bilan massique</v>
      </c>
      <c r="G508" s="36" t="str">
        <f>""</f>
        <v/>
      </c>
      <c r="H508" s="56" t="str">
        <f>Translations!$B$691</f>
        <v>valeurs par défaut de type I</v>
      </c>
      <c r="I508" s="56"/>
      <c r="J508" s="56" t="str">
        <f>Translations!$B$692</f>
        <v>valeurs par défaut de type II</v>
      </c>
      <c r="K508" s="56" t="str">
        <f>Translations!$B$701</f>
        <v>Données d'achat (le cas échéant)</v>
      </c>
      <c r="L508" s="56" t="str">
        <f>Translations!$B$694</f>
        <v>Analyses de laboratoire</v>
      </c>
      <c r="M508" s="56"/>
      <c r="N508" s="56"/>
      <c r="O508" s="57"/>
      <c r="P508" s="36">
        <f t="shared" si="58"/>
        <v>3</v>
      </c>
      <c r="Q508" s="54" t="str">
        <f t="shared" si="59"/>
        <v>Hydrogène et gaz de synthèse: Méthode du bilan massique</v>
      </c>
      <c r="R508" s="10"/>
      <c r="S508" s="10" t="str">
        <f t="shared" si="60"/>
        <v>NCV_Hydrogène et gaz de synthèse: Méthode du bilan massique</v>
      </c>
      <c r="T508" s="11"/>
      <c r="U508" s="11"/>
      <c r="V508" s="11"/>
      <c r="W508" s="11"/>
      <c r="X508" s="11"/>
      <c r="Y508" s="11"/>
      <c r="Z508" s="11" t="b">
        <f t="shared" si="57"/>
        <v>0</v>
      </c>
      <c r="AA508" s="11"/>
      <c r="AB508" s="11"/>
      <c r="AC508" s="11"/>
      <c r="AD508" s="11"/>
      <c r="AE508" s="11"/>
      <c r="AF508" s="11"/>
      <c r="AG508" s="11"/>
      <c r="AH508" s="11"/>
      <c r="AI508" s="11"/>
      <c r="AJ508" s="11"/>
      <c r="AK508" s="11"/>
      <c r="AL508" s="391">
        <v>1</v>
      </c>
      <c r="AM508" s="391" t="s">
        <v>1040</v>
      </c>
      <c r="AN508" s="391">
        <v>1</v>
      </c>
      <c r="AO508" s="391" t="str">
        <f>Translations!$B$701</f>
        <v>Données d'achat (le cas échéant)</v>
      </c>
      <c r="AP508" s="391">
        <v>2</v>
      </c>
      <c r="AQ508" s="11"/>
      <c r="AR508" s="11"/>
      <c r="AS508" s="11"/>
      <c r="AT508" s="11"/>
      <c r="AU508" s="11"/>
      <c r="AV508" s="11"/>
      <c r="AW508" s="11"/>
      <c r="AX508" s="11"/>
      <c r="AY508" s="11"/>
      <c r="AZ508" s="11"/>
      <c r="BA508" s="11"/>
      <c r="BB508" s="11"/>
      <c r="BC508" s="11"/>
      <c r="BD508" s="11"/>
      <c r="BE508" s="11"/>
      <c r="BF508" s="11"/>
      <c r="BG508" s="11"/>
      <c r="BH508" s="11"/>
      <c r="BI508" s="11"/>
      <c r="BJ508" s="11"/>
      <c r="BK508" s="11"/>
      <c r="BL508" s="11"/>
      <c r="BM508" s="11"/>
      <c r="BN508" s="11"/>
      <c r="BO508" s="11"/>
      <c r="BP508" s="11"/>
      <c r="BQ508" s="11"/>
      <c r="BR508" s="11"/>
      <c r="BS508" s="11"/>
      <c r="BT508" s="11"/>
      <c r="BU508" s="11"/>
      <c r="BV508" s="11"/>
      <c r="BW508" s="11"/>
      <c r="BX508" s="11"/>
      <c r="BY508" s="11"/>
      <c r="BZ508" s="11"/>
      <c r="CA508" s="11"/>
      <c r="CB508" s="11"/>
      <c r="CC508" s="11"/>
      <c r="CD508" s="11"/>
      <c r="CE508" s="11"/>
      <c r="CF508" s="11"/>
      <c r="CG508" s="11"/>
      <c r="CH508" s="11"/>
      <c r="CI508" s="11"/>
      <c r="CJ508" s="11"/>
      <c r="CK508" s="11"/>
    </row>
    <row r="509" spans="1:89" s="560" customFormat="1" ht="12.75" customHeight="1" x14ac:dyDescent="0.25">
      <c r="A509" s="11">
        <v>52</v>
      </c>
      <c r="B509" s="566" t="str">
        <f t="shared" si="67"/>
        <v>Production de produits chimiques en vrac</v>
      </c>
      <c r="C509" s="10" t="str">
        <f t="shared" si="67"/>
        <v>Produits chimiques organiques en vrac</v>
      </c>
      <c r="D509" s="10" t="str">
        <f t="shared" si="67"/>
        <v>Méthode du bilan massique</v>
      </c>
      <c r="E509" s="10"/>
      <c r="F509" s="58" t="str">
        <f t="shared" si="66"/>
        <v>Bilan massique</v>
      </c>
      <c r="G509" s="36" t="str">
        <f>""</f>
        <v/>
      </c>
      <c r="H509" s="56" t="str">
        <f>Translations!$B$691</f>
        <v>valeurs par défaut de type I</v>
      </c>
      <c r="I509" s="56"/>
      <c r="J509" s="56" t="str">
        <f>Translations!$B$692</f>
        <v>valeurs par défaut de type II</v>
      </c>
      <c r="K509" s="56" t="str">
        <f>Translations!$B$701</f>
        <v>Données d'achat (le cas échéant)</v>
      </c>
      <c r="L509" s="56" t="str">
        <f>Translations!$B$694</f>
        <v>Analyses de laboratoire</v>
      </c>
      <c r="M509" s="56"/>
      <c r="N509" s="56"/>
      <c r="O509" s="57"/>
      <c r="P509" s="36">
        <f t="shared" si="58"/>
        <v>3</v>
      </c>
      <c r="Q509" s="54" t="str">
        <f t="shared" si="59"/>
        <v>Produits chimiques organiques en vrac: Méthode du bilan massique</v>
      </c>
      <c r="R509" s="10"/>
      <c r="S509" s="10" t="str">
        <f t="shared" si="60"/>
        <v>NCV_Produits chimiques organiques en vrac: Méthode du bilan massique</v>
      </c>
      <c r="T509" s="11"/>
      <c r="U509" s="11"/>
      <c r="V509" s="11"/>
      <c r="W509" s="11"/>
      <c r="X509" s="11"/>
      <c r="Y509" s="11"/>
      <c r="Z509" s="11" t="b">
        <f t="shared" si="57"/>
        <v>0</v>
      </c>
      <c r="AA509" s="11"/>
      <c r="AB509" s="11"/>
      <c r="AC509" s="11"/>
      <c r="AD509" s="11"/>
      <c r="AE509" s="11"/>
      <c r="AF509" s="11"/>
      <c r="AG509" s="11"/>
      <c r="AH509" s="11"/>
      <c r="AI509" s="11"/>
      <c r="AJ509" s="11"/>
      <c r="AK509" s="11"/>
      <c r="AL509" s="391">
        <v>1</v>
      </c>
      <c r="AM509" s="391" t="s">
        <v>1040</v>
      </c>
      <c r="AN509" s="391">
        <v>1</v>
      </c>
      <c r="AO509" s="391" t="str">
        <f>Translations!$B$701</f>
        <v>Données d'achat (le cas échéant)</v>
      </c>
      <c r="AP509" s="391">
        <v>2</v>
      </c>
      <c r="AQ509" s="11"/>
      <c r="AR509" s="11"/>
      <c r="AS509" s="11"/>
      <c r="AT509" s="11"/>
      <c r="AU509" s="11"/>
      <c r="AV509" s="11"/>
      <c r="AW509" s="11"/>
      <c r="AX509" s="11"/>
      <c r="AY509" s="11"/>
      <c r="AZ509" s="11"/>
      <c r="BA509" s="11"/>
      <c r="BB509" s="11"/>
      <c r="BC509" s="11"/>
      <c r="BD509" s="11"/>
      <c r="BE509" s="11"/>
      <c r="BF509" s="11"/>
      <c r="BG509" s="11"/>
      <c r="BH509" s="11"/>
      <c r="BI509" s="11"/>
      <c r="BJ509" s="11"/>
      <c r="BK509" s="11"/>
      <c r="BL509" s="11"/>
      <c r="BM509" s="11"/>
      <c r="BN509" s="11"/>
      <c r="BO509" s="11"/>
      <c r="BP509" s="11"/>
      <c r="BQ509" s="11"/>
      <c r="BR509" s="11"/>
      <c r="BS509" s="11"/>
      <c r="BT509" s="11"/>
      <c r="BU509" s="11"/>
      <c r="BV509" s="11"/>
      <c r="BW509" s="11"/>
      <c r="BX509" s="11"/>
      <c r="BY509" s="11"/>
      <c r="BZ509" s="11"/>
      <c r="CA509" s="11"/>
      <c r="CB509" s="11"/>
      <c r="CC509" s="11"/>
      <c r="CD509" s="11"/>
      <c r="CE509" s="11"/>
      <c r="CF509" s="11"/>
      <c r="CG509" s="11"/>
      <c r="CH509" s="11"/>
      <c r="CI509" s="11"/>
      <c r="CJ509" s="11"/>
      <c r="CK509" s="11"/>
    </row>
    <row r="510" spans="1:89" s="560" customFormat="1" ht="12.75" customHeight="1" x14ac:dyDescent="0.25">
      <c r="A510" s="11">
        <v>53</v>
      </c>
      <c r="B510" s="566" t="str">
        <f t="shared" si="67"/>
        <v>Production ou transformation des métaux ferreux</v>
      </c>
      <c r="C510" s="10" t="str">
        <f t="shared" si="67"/>
        <v>Aluminium secondaire, (non) ferreux</v>
      </c>
      <c r="D510" s="10" t="str">
        <f t="shared" si="67"/>
        <v>Procédé (méthode A) : carbonate uniquement</v>
      </c>
      <c r="E510" s="563"/>
      <c r="F510" s="58" t="str">
        <f t="shared" si="66"/>
        <v>Émissions de procédé</v>
      </c>
      <c r="G510" s="36" t="str">
        <f>EUconst_NA</f>
        <v>n / A</v>
      </c>
      <c r="H510" s="56"/>
      <c r="I510" s="56"/>
      <c r="J510" s="58"/>
      <c r="K510" s="58"/>
      <c r="L510" s="56"/>
      <c r="M510" s="56"/>
      <c r="N510" s="56"/>
      <c r="O510" s="57"/>
      <c r="P510" s="36" t="str">
        <f t="shared" si="58"/>
        <v>n / A</v>
      </c>
      <c r="Q510" s="54" t="str">
        <f t="shared" si="59"/>
        <v>Aluminium secondaire, (non) ferreux: Procédé (méthode A) : carbonate uniquement</v>
      </c>
      <c r="R510" s="10"/>
      <c r="S510" s="10" t="str">
        <f t="shared" si="60"/>
        <v>NCV_Aluminium secondaire, (non) ferreux: Procédé (méthode A) : carbonate uniquement</v>
      </c>
      <c r="T510" s="11"/>
      <c r="U510" s="11"/>
      <c r="V510" s="11"/>
      <c r="W510" s="11"/>
      <c r="X510" s="11"/>
      <c r="Y510" s="11"/>
      <c r="Z510" s="11" t="b">
        <f t="shared" si="57"/>
        <v>1</v>
      </c>
      <c r="AA510" s="11"/>
      <c r="AB510" s="11"/>
      <c r="AC510" s="11"/>
      <c r="AD510" s="11"/>
      <c r="AE510" s="11"/>
      <c r="AF510" s="11"/>
      <c r="AG510" s="11"/>
      <c r="AH510" s="11"/>
      <c r="AI510" s="11"/>
      <c r="AJ510" s="11"/>
      <c r="AK510" s="11"/>
      <c r="AL510" s="391" t="s">
        <v>1040</v>
      </c>
      <c r="AM510" s="391" t="s">
        <v>1040</v>
      </c>
      <c r="AN510" s="391" t="s">
        <v>1040</v>
      </c>
      <c r="AO510" s="391" t="s">
        <v>1040</v>
      </c>
      <c r="AP510" s="391" t="s">
        <v>1040</v>
      </c>
      <c r="AQ510" s="11"/>
      <c r="AR510" s="11"/>
      <c r="AS510" s="11"/>
      <c r="AT510" s="11"/>
      <c r="AU510" s="11"/>
      <c r="AV510" s="11"/>
      <c r="AW510" s="11"/>
      <c r="AX510" s="11"/>
      <c r="AY510" s="11"/>
      <c r="AZ510" s="11"/>
      <c r="BA510" s="11"/>
      <c r="BB510" s="11"/>
      <c r="BC510" s="11"/>
      <c r="BD510" s="11"/>
      <c r="BE510" s="11"/>
      <c r="BF510" s="11"/>
      <c r="BG510" s="11"/>
      <c r="BH510" s="11"/>
      <c r="BI510" s="11"/>
      <c r="BJ510" s="11"/>
      <c r="BK510" s="11"/>
      <c r="BL510" s="11"/>
      <c r="BM510" s="11"/>
      <c r="BN510" s="11"/>
      <c r="BO510" s="11"/>
      <c r="BP510" s="11"/>
      <c r="BQ510" s="11"/>
      <c r="BR510" s="11"/>
      <c r="BS510" s="11"/>
      <c r="BT510" s="11"/>
      <c r="BU510" s="11"/>
      <c r="BV510" s="11"/>
      <c r="BW510" s="11"/>
      <c r="BX510" s="11"/>
      <c r="BY510" s="11"/>
      <c r="BZ510" s="11"/>
      <c r="CA510" s="11"/>
      <c r="CB510" s="11"/>
      <c r="CC510" s="11"/>
      <c r="CD510" s="11"/>
      <c r="CE510" s="11"/>
      <c r="CF510" s="11"/>
      <c r="CG510" s="11"/>
      <c r="CH510" s="11"/>
      <c r="CI510" s="11"/>
      <c r="CJ510" s="11"/>
      <c r="CK510" s="11"/>
    </row>
    <row r="511" spans="1:89" s="560" customFormat="1" ht="12.75" customHeight="1" x14ac:dyDescent="0.25">
      <c r="A511" s="11">
        <v>54</v>
      </c>
      <c r="B511" s="566" t="str">
        <f t="shared" si="67"/>
        <v>Production ou transformation des métaux ferreux</v>
      </c>
      <c r="C511" s="10" t="str">
        <f t="shared" si="67"/>
        <v>Aluminium secondaire, (non) ferreux</v>
      </c>
      <c r="D511" s="10" t="str">
        <f t="shared" si="67"/>
        <v>Procédé (méthode A) : mixte (carbonate + non-carbonate)</v>
      </c>
      <c r="E511" s="563"/>
      <c r="F511" s="58" t="str">
        <f t="shared" si="66"/>
        <v>Émissions de procédé</v>
      </c>
      <c r="G511" s="36" t="s">
        <v>122</v>
      </c>
      <c r="H511" s="569" t="str">
        <f>Translations!$B$691</f>
        <v>valeurs par défaut de type I</v>
      </c>
      <c r="I511" s="57"/>
      <c r="J511" s="57" t="str">
        <f>Translations!$B$692</f>
        <v>valeurs par défaut de type II</v>
      </c>
      <c r="K511" s="57" t="str">
        <f>Translations!$B$701</f>
        <v>Données d'achat (le cas échéant)</v>
      </c>
      <c r="L511" s="569" t="str">
        <f>Translations!$B$694</f>
        <v>Analyses de laboratoire</v>
      </c>
      <c r="M511" s="569"/>
      <c r="N511" s="569"/>
      <c r="O511" s="55"/>
      <c r="P511" s="36">
        <f t="shared" si="58"/>
        <v>3</v>
      </c>
      <c r="Q511" s="54" t="str">
        <f t="shared" si="59"/>
        <v>Aluminium secondaire, (non) ferreux: Procédé (méthode A) : mixte (carbonate + non-carbonate)</v>
      </c>
      <c r="R511" s="10"/>
      <c r="S511" s="10" t="str">
        <f t="shared" si="60"/>
        <v>NCV_Aluminium secondaire, (non) ferreux: Procédé (méthode A) : mixte (carbonate + non-carbonate)</v>
      </c>
      <c r="T511" s="11"/>
      <c r="U511" s="11"/>
      <c r="V511" s="11"/>
      <c r="W511" s="11"/>
      <c r="X511" s="11"/>
      <c r="Y511" s="11"/>
      <c r="Z511" s="11" t="b">
        <f t="shared" si="57"/>
        <v>0</v>
      </c>
      <c r="AA511" s="11"/>
      <c r="AB511" s="11"/>
      <c r="AC511" s="11"/>
      <c r="AD511" s="11"/>
      <c r="AE511" s="11"/>
      <c r="AF511" s="11"/>
      <c r="AG511" s="11"/>
      <c r="AH511" s="11"/>
      <c r="AI511" s="11"/>
      <c r="AJ511" s="11"/>
      <c r="AK511" s="11"/>
      <c r="AL511" s="391">
        <v>1</v>
      </c>
      <c r="AM511" s="391" t="s">
        <v>1040</v>
      </c>
      <c r="AN511" s="391">
        <v>1</v>
      </c>
      <c r="AO511" s="391" t="str">
        <f>Translations!$B$701</f>
        <v>Données d'achat (le cas échéant)</v>
      </c>
      <c r="AP511" s="391">
        <v>2</v>
      </c>
      <c r="AQ511" s="11"/>
      <c r="AR511" s="11"/>
      <c r="AS511" s="11"/>
      <c r="AT511" s="11"/>
      <c r="AU511" s="11"/>
      <c r="AV511" s="11"/>
      <c r="AW511" s="11"/>
      <c r="AX511" s="11"/>
      <c r="AY511" s="11"/>
      <c r="AZ511" s="11"/>
      <c r="BA511" s="11"/>
      <c r="BB511" s="11"/>
      <c r="BC511" s="11"/>
      <c r="BD511" s="11"/>
      <c r="BE511" s="11"/>
      <c r="BF511" s="11"/>
      <c r="BG511" s="11"/>
      <c r="BH511" s="11"/>
      <c r="BI511" s="11"/>
      <c r="BJ511" s="11"/>
      <c r="BK511" s="11"/>
      <c r="BL511" s="11"/>
      <c r="BM511" s="11"/>
      <c r="BN511" s="11"/>
      <c r="BO511" s="11"/>
      <c r="BP511" s="11"/>
      <c r="BQ511" s="11"/>
      <c r="BR511" s="11"/>
      <c r="BS511" s="11"/>
      <c r="BT511" s="11"/>
      <c r="BU511" s="11"/>
      <c r="BV511" s="11"/>
      <c r="BW511" s="11"/>
      <c r="BX511" s="11"/>
      <c r="BY511" s="11"/>
      <c r="BZ511" s="11"/>
      <c r="CA511" s="11"/>
      <c r="CB511" s="11"/>
      <c r="CC511" s="11"/>
      <c r="CD511" s="11"/>
      <c r="CE511" s="11"/>
      <c r="CF511" s="11"/>
      <c r="CG511" s="11"/>
      <c r="CH511" s="11"/>
      <c r="CI511" s="11"/>
      <c r="CJ511" s="11"/>
      <c r="CK511" s="11"/>
    </row>
    <row r="512" spans="1:89" s="560" customFormat="1" ht="12.75" customHeight="1" x14ac:dyDescent="0.25">
      <c r="A512" s="11">
        <v>55</v>
      </c>
      <c r="B512" s="566" t="str">
        <f t="shared" si="67"/>
        <v>Production ou transformation des métaux ferreux</v>
      </c>
      <c r="C512" s="10" t="str">
        <f t="shared" si="67"/>
        <v>Aluminium secondaire, (non) ferreux</v>
      </c>
      <c r="D512" s="10" t="str">
        <f t="shared" si="67"/>
        <v>Procédé (méthode A) : sans carbonate</v>
      </c>
      <c r="E512" s="563"/>
      <c r="F512" s="58" t="str">
        <f t="shared" si="66"/>
        <v>Émissions de procédé</v>
      </c>
      <c r="G512" s="36" t="s">
        <v>122</v>
      </c>
      <c r="H512" s="569" t="str">
        <f>Translations!$B$691</f>
        <v>valeurs par défaut de type I</v>
      </c>
      <c r="I512" s="57"/>
      <c r="J512" s="57" t="str">
        <f>Translations!$B$692</f>
        <v>valeurs par défaut de type II</v>
      </c>
      <c r="K512" s="57" t="str">
        <f>Translations!$B$701</f>
        <v>Données d'achat (le cas échéant)</v>
      </c>
      <c r="L512" s="569" t="str">
        <f>Translations!$B$694</f>
        <v>Analyses de laboratoire</v>
      </c>
      <c r="M512" s="569"/>
      <c r="N512" s="569"/>
      <c r="O512" s="55"/>
      <c r="P512" s="36">
        <f t="shared" si="58"/>
        <v>3</v>
      </c>
      <c r="Q512" s="54" t="str">
        <f t="shared" si="59"/>
        <v>Aluminium secondaire, (non) ferreux: Procédé (méthode A) : sans carbonate</v>
      </c>
      <c r="R512" s="10"/>
      <c r="S512" s="10" t="str">
        <f t="shared" si="60"/>
        <v>NCV_Aluminium secondaire, (non) ferreux: Procédé (méthode A) : sans carbonate</v>
      </c>
      <c r="T512" s="11"/>
      <c r="U512" s="11"/>
      <c r="V512" s="11"/>
      <c r="W512" s="11"/>
      <c r="X512" s="11"/>
      <c r="Y512" s="11"/>
      <c r="Z512" s="11" t="b">
        <f t="shared" si="57"/>
        <v>0</v>
      </c>
      <c r="AA512" s="11"/>
      <c r="AB512" s="11"/>
      <c r="AC512" s="11"/>
      <c r="AD512" s="11"/>
      <c r="AE512" s="11"/>
      <c r="AF512" s="11"/>
      <c r="AG512" s="11"/>
      <c r="AH512" s="11"/>
      <c r="AI512" s="11"/>
      <c r="AJ512" s="11"/>
      <c r="AK512" s="11"/>
      <c r="AL512" s="391">
        <v>1</v>
      </c>
      <c r="AM512" s="391" t="s">
        <v>1040</v>
      </c>
      <c r="AN512" s="391">
        <v>1</v>
      </c>
      <c r="AO512" s="391" t="str">
        <f>Translations!$B$701</f>
        <v>Données d'achat (le cas échéant)</v>
      </c>
      <c r="AP512" s="391">
        <v>2</v>
      </c>
      <c r="AQ512" s="11"/>
      <c r="AR512" s="11"/>
      <c r="AS512" s="11"/>
      <c r="AT512" s="11"/>
      <c r="AU512" s="11"/>
      <c r="AV512" s="11"/>
      <c r="AW512" s="11"/>
      <c r="AX512" s="11"/>
      <c r="AY512" s="11"/>
      <c r="AZ512" s="11"/>
      <c r="BA512" s="11"/>
      <c r="BB512" s="11"/>
      <c r="BC512" s="11"/>
      <c r="BD512" s="11"/>
      <c r="BE512" s="11"/>
      <c r="BF512" s="11"/>
      <c r="BG512" s="11"/>
      <c r="BH512" s="11"/>
      <c r="BI512" s="11"/>
      <c r="BJ512" s="11"/>
      <c r="BK512" s="11"/>
      <c r="BL512" s="11"/>
      <c r="BM512" s="11"/>
      <c r="BN512" s="11"/>
      <c r="BO512" s="11"/>
      <c r="BP512" s="11"/>
      <c r="BQ512" s="11"/>
      <c r="BR512" s="11"/>
      <c r="BS512" s="11"/>
      <c r="BT512" s="11"/>
      <c r="BU512" s="11"/>
      <c r="BV512" s="11"/>
      <c r="BW512" s="11"/>
      <c r="BX512" s="11"/>
      <c r="BY512" s="11"/>
      <c r="BZ512" s="11"/>
      <c r="CA512" s="11"/>
      <c r="CB512" s="11"/>
      <c r="CC512" s="11"/>
      <c r="CD512" s="11"/>
      <c r="CE512" s="11"/>
      <c r="CF512" s="11"/>
      <c r="CG512" s="11"/>
      <c r="CH512" s="11"/>
      <c r="CI512" s="11"/>
      <c r="CJ512" s="11"/>
      <c r="CK512" s="11"/>
    </row>
    <row r="513" spans="1:89" s="560" customFormat="1" ht="12.75" customHeight="1" x14ac:dyDescent="0.25">
      <c r="A513" s="11">
        <v>56</v>
      </c>
      <c r="B513" s="566" t="str">
        <f t="shared" si="67"/>
        <v>Production ou transformation des métaux ferreux</v>
      </c>
      <c r="C513" s="10" t="str">
        <f t="shared" si="67"/>
        <v>Aluminium secondaire, (non) ferreux</v>
      </c>
      <c r="D513" s="10" t="str">
        <f t="shared" si="67"/>
        <v>Procédé (méthode B) : production d'oxyde</v>
      </c>
      <c r="E513" s="563"/>
      <c r="F513" s="58" t="str">
        <f t="shared" si="66"/>
        <v>Émissions de procédé</v>
      </c>
      <c r="G513" s="36" t="str">
        <f>EUconst_NA</f>
        <v>n / A</v>
      </c>
      <c r="H513" s="56"/>
      <c r="I513" s="56"/>
      <c r="J513" s="58"/>
      <c r="K513" s="58"/>
      <c r="L513" s="56"/>
      <c r="M513" s="56"/>
      <c r="N513" s="56"/>
      <c r="O513" s="57"/>
      <c r="P513" s="36" t="str">
        <f t="shared" si="58"/>
        <v>n / A</v>
      </c>
      <c r="Q513" s="54" t="str">
        <f t="shared" si="59"/>
        <v>Aluminium secondaire, (non) ferreux: Procédé (méthode B) : production d'oxyde</v>
      </c>
      <c r="R513" s="10"/>
      <c r="S513" s="10" t="str">
        <f t="shared" si="60"/>
        <v>NCV_Aluminium secondaire, (non) ferreux: Procédé (méthode B) : production d'oxyde</v>
      </c>
      <c r="T513" s="11"/>
      <c r="U513" s="11"/>
      <c r="V513" s="11"/>
      <c r="W513" s="11"/>
      <c r="X513" s="11"/>
      <c r="Y513" s="11"/>
      <c r="Z513" s="11" t="b">
        <f t="shared" si="57"/>
        <v>1</v>
      </c>
      <c r="AA513" s="11"/>
      <c r="AB513" s="11"/>
      <c r="AC513" s="11"/>
      <c r="AD513" s="11"/>
      <c r="AE513" s="11"/>
      <c r="AF513" s="11"/>
      <c r="AG513" s="11"/>
      <c r="AH513" s="11"/>
      <c r="AI513" s="11"/>
      <c r="AJ513" s="11"/>
      <c r="AK513" s="11"/>
      <c r="AL513" s="391" t="s">
        <v>1040</v>
      </c>
      <c r="AM513" s="391" t="s">
        <v>1040</v>
      </c>
      <c r="AN513" s="391" t="s">
        <v>1040</v>
      </c>
      <c r="AO513" s="391" t="s">
        <v>1040</v>
      </c>
      <c r="AP513" s="391" t="s">
        <v>1040</v>
      </c>
      <c r="AQ513" s="11"/>
      <c r="AR513" s="11"/>
      <c r="AS513" s="11"/>
      <c r="AT513" s="11"/>
      <c r="AU513" s="11"/>
      <c r="AV513" s="11"/>
      <c r="AW513" s="11"/>
      <c r="AX513" s="11"/>
      <c r="AY513" s="11"/>
      <c r="AZ513" s="11"/>
      <c r="BA513" s="11"/>
      <c r="BB513" s="11"/>
      <c r="BC513" s="11"/>
      <c r="BD513" s="11"/>
      <c r="BE513" s="11"/>
      <c r="BF513" s="11"/>
      <c r="BG513" s="11"/>
      <c r="BH513" s="11"/>
      <c r="BI513" s="11"/>
      <c r="BJ513" s="11"/>
      <c r="BK513" s="11"/>
      <c r="BL513" s="11"/>
      <c r="BM513" s="11"/>
      <c r="BN513" s="11"/>
      <c r="BO513" s="11"/>
      <c r="BP513" s="11"/>
      <c r="BQ513" s="11"/>
      <c r="BR513" s="11"/>
      <c r="BS513" s="11"/>
      <c r="BT513" s="11"/>
      <c r="BU513" s="11"/>
      <c r="BV513" s="11"/>
      <c r="BW513" s="11"/>
      <c r="BX513" s="11"/>
      <c r="BY513" s="11"/>
      <c r="BZ513" s="11"/>
      <c r="CA513" s="11"/>
      <c r="CB513" s="11"/>
      <c r="CC513" s="11"/>
      <c r="CD513" s="11"/>
      <c r="CE513" s="11"/>
      <c r="CF513" s="11"/>
      <c r="CG513" s="11"/>
      <c r="CH513" s="11"/>
      <c r="CI513" s="11"/>
      <c r="CJ513" s="11"/>
      <c r="CK513" s="11"/>
    </row>
    <row r="514" spans="1:89" s="560" customFormat="1" ht="12.75" customHeight="1" x14ac:dyDescent="0.25">
      <c r="A514" s="11">
        <v>57</v>
      </c>
      <c r="B514" s="566" t="str">
        <f t="shared" si="67"/>
        <v>Production ou transformation des métaux ferreux</v>
      </c>
      <c r="C514" s="10" t="str">
        <f t="shared" si="67"/>
        <v>Aluminium secondaire, (non) ferreux</v>
      </c>
      <c r="D514" s="10" t="str">
        <f t="shared" si="67"/>
        <v>Méthode du bilan massique</v>
      </c>
      <c r="E514" s="10"/>
      <c r="F514" s="58" t="str">
        <f t="shared" si="66"/>
        <v>Bilan massique</v>
      </c>
      <c r="G514" s="36" t="str">
        <f>""</f>
        <v/>
      </c>
      <c r="H514" s="56" t="str">
        <f>Translations!$B$691</f>
        <v>valeurs par défaut de type I</v>
      </c>
      <c r="I514" s="56"/>
      <c r="J514" s="56" t="str">
        <f>Translations!$B$692</f>
        <v>valeurs par défaut de type II</v>
      </c>
      <c r="K514" s="56" t="str">
        <f>Translations!$B$701</f>
        <v>Données d'achat (le cas échéant)</v>
      </c>
      <c r="L514" s="56" t="str">
        <f>Translations!$B$694</f>
        <v>Analyses de laboratoire</v>
      </c>
      <c r="M514" s="56"/>
      <c r="N514" s="56"/>
      <c r="O514" s="57"/>
      <c r="P514" s="36">
        <f t="shared" si="58"/>
        <v>3</v>
      </c>
      <c r="Q514" s="54" t="str">
        <f t="shared" si="59"/>
        <v>Aluminium secondaire, (non) ferreux: Méthode du bilan massique</v>
      </c>
      <c r="R514" s="10"/>
      <c r="S514" s="10" t="str">
        <f t="shared" si="60"/>
        <v>NCV_Aluminium secondaire, (non) ferreux: Méthode du bilan massique</v>
      </c>
      <c r="T514" s="11"/>
      <c r="U514" s="11"/>
      <c r="V514" s="11"/>
      <c r="W514" s="11"/>
      <c r="X514" s="11"/>
      <c r="Y514" s="11"/>
      <c r="Z514" s="11" t="b">
        <f t="shared" si="57"/>
        <v>0</v>
      </c>
      <c r="AA514" s="11"/>
      <c r="AB514" s="11"/>
      <c r="AC514" s="11"/>
      <c r="AD514" s="11"/>
      <c r="AE514" s="11"/>
      <c r="AF514" s="11"/>
      <c r="AG514" s="11"/>
      <c r="AH514" s="11"/>
      <c r="AI514" s="11"/>
      <c r="AJ514" s="11"/>
      <c r="AK514" s="11"/>
      <c r="AL514" s="391">
        <v>1</v>
      </c>
      <c r="AM514" s="391" t="s">
        <v>1040</v>
      </c>
      <c r="AN514" s="391">
        <v>1</v>
      </c>
      <c r="AO514" s="391" t="str">
        <f>Translations!$B$701</f>
        <v>Données d'achat (le cas échéant)</v>
      </c>
      <c r="AP514" s="391">
        <v>2</v>
      </c>
      <c r="AQ514" s="11"/>
      <c r="AR514" s="11"/>
      <c r="AS514" s="11"/>
      <c r="AT514" s="11"/>
      <c r="AU514" s="11"/>
      <c r="AV514" s="11"/>
      <c r="AW514" s="11"/>
      <c r="AX514" s="11"/>
      <c r="AY514" s="11"/>
      <c r="AZ514" s="11"/>
      <c r="BA514" s="11"/>
      <c r="BB514" s="11"/>
      <c r="BC514" s="11"/>
      <c r="BD514" s="11"/>
      <c r="BE514" s="11"/>
      <c r="BF514" s="11"/>
      <c r="BG514" s="11"/>
      <c r="BH514" s="11"/>
      <c r="BI514" s="11"/>
      <c r="BJ514" s="11"/>
      <c r="BK514" s="11"/>
      <c r="BL514" s="11"/>
      <c r="BM514" s="11"/>
      <c r="BN514" s="11"/>
      <c r="BO514" s="11"/>
      <c r="BP514" s="11"/>
      <c r="BQ514" s="11"/>
      <c r="BR514" s="11"/>
      <c r="BS514" s="11"/>
      <c r="BT514" s="11"/>
      <c r="BU514" s="11"/>
      <c r="BV514" s="11"/>
      <c r="BW514" s="11"/>
      <c r="BX514" s="11"/>
      <c r="BY514" s="11"/>
      <c r="BZ514" s="11"/>
      <c r="CA514" s="11"/>
      <c r="CB514" s="11"/>
      <c r="CC514" s="11"/>
      <c r="CD514" s="11"/>
      <c r="CE514" s="11"/>
      <c r="CF514" s="11"/>
      <c r="CG514" s="11"/>
      <c r="CH514" s="11"/>
      <c r="CI514" s="11"/>
      <c r="CJ514" s="11"/>
      <c r="CK514" s="11"/>
    </row>
    <row r="515" spans="1:89" s="560" customFormat="1" ht="12.75" customHeight="1" x14ac:dyDescent="0.25">
      <c r="A515" s="11">
        <v>58</v>
      </c>
      <c r="B515" s="566" t="str">
        <f t="shared" si="67"/>
        <v>Production de carbonate de sodium et de bicarbonate de sodium</v>
      </c>
      <c r="C515" s="10" t="str">
        <f t="shared" si="67"/>
        <v>Soude / bicarbonate de sodium</v>
      </c>
      <c r="D515" s="10" t="str">
        <f t="shared" si="67"/>
        <v>Procédé (méthode A) : carbonate uniquement</v>
      </c>
      <c r="E515" s="10"/>
      <c r="F515" s="58" t="str">
        <f t="shared" si="66"/>
        <v>Émissions de procédé</v>
      </c>
      <c r="G515" s="36" t="str">
        <f>EUconst_NA</f>
        <v>n / A</v>
      </c>
      <c r="H515" s="56"/>
      <c r="I515" s="56"/>
      <c r="J515" s="56"/>
      <c r="K515" s="56"/>
      <c r="L515" s="56"/>
      <c r="M515" s="56"/>
      <c r="N515" s="56"/>
      <c r="O515" s="57"/>
      <c r="P515" s="36" t="str">
        <f t="shared" si="58"/>
        <v>n / A</v>
      </c>
      <c r="Q515" s="54" t="str">
        <f t="shared" si="59"/>
        <v>Soude / bicarbonate de sodium: Procédé (méthode A) : carbonate uniquement</v>
      </c>
      <c r="R515" s="10"/>
      <c r="S515" s="10" t="str">
        <f t="shared" si="60"/>
        <v>NCV_Soude / bicarbonate de sodium: Procédé (méthode A) : carbonate uniquement</v>
      </c>
      <c r="T515" s="11"/>
      <c r="U515" s="11"/>
      <c r="V515" s="11"/>
      <c r="W515" s="561"/>
      <c r="X515" s="11"/>
      <c r="Y515" s="11"/>
      <c r="Z515" s="11" t="b">
        <f t="shared" si="57"/>
        <v>1</v>
      </c>
      <c r="AA515" s="11"/>
      <c r="AB515" s="11"/>
      <c r="AC515" s="11"/>
      <c r="AD515" s="11"/>
      <c r="AE515" s="11"/>
      <c r="AF515" s="11"/>
      <c r="AG515" s="11"/>
      <c r="AH515" s="11"/>
      <c r="AI515" s="11"/>
      <c r="AJ515" s="11"/>
      <c r="AK515" s="11"/>
      <c r="AL515" s="391">
        <v>1</v>
      </c>
      <c r="AM515" s="391" t="s">
        <v>1040</v>
      </c>
      <c r="AN515" s="391">
        <v>1</v>
      </c>
      <c r="AO515" s="391" t="str">
        <f>Translations!$B$701</f>
        <v>Données d'achat (le cas échéant)</v>
      </c>
      <c r="AP515" s="391">
        <v>2</v>
      </c>
      <c r="AQ515" s="11"/>
      <c r="AR515" s="11"/>
      <c r="AS515" s="11"/>
      <c r="AT515" s="11"/>
      <c r="AU515" s="11"/>
      <c r="AV515" s="11"/>
      <c r="AW515" s="11"/>
      <c r="AX515" s="11"/>
      <c r="AY515" s="11"/>
      <c r="AZ515" s="11"/>
      <c r="BA515" s="11"/>
      <c r="BB515" s="11"/>
      <c r="BC515" s="11"/>
      <c r="BD515" s="11"/>
      <c r="BE515" s="11"/>
      <c r="BF515" s="11"/>
      <c r="BG515" s="11"/>
      <c r="BH515" s="11"/>
      <c r="BI515" s="11"/>
      <c r="BJ515" s="11"/>
      <c r="BK515" s="11"/>
      <c r="BL515" s="11"/>
      <c r="BM515" s="11"/>
      <c r="BN515" s="11"/>
      <c r="BO515" s="11"/>
      <c r="BP515" s="11"/>
      <c r="BQ515" s="11"/>
      <c r="BR515" s="11"/>
      <c r="BS515" s="11"/>
      <c r="BT515" s="11"/>
      <c r="BU515" s="11"/>
      <c r="BV515" s="11"/>
      <c r="BW515" s="11"/>
      <c r="BX515" s="11"/>
      <c r="BY515" s="11"/>
      <c r="BZ515" s="11"/>
      <c r="CA515" s="11"/>
      <c r="CB515" s="11"/>
      <c r="CC515" s="11"/>
      <c r="CD515" s="11"/>
      <c r="CE515" s="11"/>
      <c r="CF515" s="11"/>
      <c r="CG515" s="11"/>
      <c r="CH515" s="11"/>
      <c r="CI515" s="11"/>
      <c r="CJ515" s="11"/>
      <c r="CK515" s="11"/>
    </row>
    <row r="516" spans="1:89" s="560" customFormat="1" ht="12.75" customHeight="1" x14ac:dyDescent="0.25">
      <c r="A516" s="11">
        <v>59</v>
      </c>
      <c r="B516" s="566" t="str">
        <f t="shared" si="67"/>
        <v>Production d'aluminium primaire</v>
      </c>
      <c r="C516" s="10" t="str">
        <f t="shared" si="67"/>
        <v>Aluminium primaire</v>
      </c>
      <c r="D516" s="10" t="str">
        <f t="shared" si="67"/>
        <v>Méthode du bilan massique</v>
      </c>
      <c r="E516" s="10"/>
      <c r="F516" s="58" t="str">
        <f t="shared" si="66"/>
        <v>Bilan massique</v>
      </c>
      <c r="G516" s="36" t="str">
        <f>""</f>
        <v/>
      </c>
      <c r="H516" s="56" t="str">
        <f>Translations!$B$691</f>
        <v>valeurs par défaut de type I</v>
      </c>
      <c r="I516" s="56"/>
      <c r="J516" s="56" t="str">
        <f>Translations!$B$692</f>
        <v>valeurs par défaut de type II</v>
      </c>
      <c r="K516" s="56" t="str">
        <f>Translations!$B$701</f>
        <v>Données d'achat (le cas échéant)</v>
      </c>
      <c r="L516" s="56" t="str">
        <f>Translations!$B$694</f>
        <v>Analyses de laboratoire</v>
      </c>
      <c r="M516" s="56"/>
      <c r="N516" s="56"/>
      <c r="O516" s="57"/>
      <c r="P516" s="36">
        <f t="shared" si="58"/>
        <v>3</v>
      </c>
      <c r="Q516" s="54" t="str">
        <f t="shared" si="59"/>
        <v>Aluminium primaire: Méthode du bilan massique</v>
      </c>
      <c r="R516" s="10"/>
      <c r="S516" s="10" t="str">
        <f t="shared" si="60"/>
        <v>NCV_Aluminium primaire: Méthode du bilan massique</v>
      </c>
      <c r="T516" s="11"/>
      <c r="U516" s="11"/>
      <c r="V516" s="11"/>
      <c r="W516" s="11"/>
      <c r="X516" s="11"/>
      <c r="Y516" s="11"/>
      <c r="Z516" s="11" t="b">
        <f t="shared" si="57"/>
        <v>0</v>
      </c>
      <c r="AA516" s="11"/>
      <c r="AB516" s="11"/>
      <c r="AC516" s="11"/>
      <c r="AD516" s="11"/>
      <c r="AE516" s="11"/>
      <c r="AF516" s="11"/>
      <c r="AG516" s="11"/>
      <c r="AH516" s="11"/>
      <c r="AI516" s="11"/>
      <c r="AJ516" s="11"/>
      <c r="AK516" s="11"/>
      <c r="AL516" s="391">
        <v>1</v>
      </c>
      <c r="AM516" s="391" t="s">
        <v>1040</v>
      </c>
      <c r="AN516" s="391">
        <v>1</v>
      </c>
      <c r="AO516" s="391" t="str">
        <f>Translations!$B$694</f>
        <v>Analyses de laboratoire</v>
      </c>
      <c r="AP516" s="391">
        <v>2</v>
      </c>
      <c r="AQ516" s="11"/>
      <c r="AR516" s="11"/>
      <c r="AS516" s="11"/>
      <c r="AT516" s="11"/>
      <c r="AU516" s="11"/>
      <c r="AV516" s="11"/>
      <c r="AW516" s="11"/>
      <c r="AX516" s="11"/>
      <c r="AY516" s="11"/>
      <c r="AZ516" s="11"/>
      <c r="BA516" s="11"/>
      <c r="BB516" s="11"/>
      <c r="BC516" s="11"/>
      <c r="BD516" s="11"/>
      <c r="BE516" s="11"/>
      <c r="BF516" s="11"/>
      <c r="BG516" s="11"/>
      <c r="BH516" s="11"/>
      <c r="BI516" s="11"/>
      <c r="BJ516" s="11"/>
      <c r="BK516" s="11"/>
      <c r="BL516" s="11"/>
      <c r="BM516" s="11"/>
      <c r="BN516" s="11"/>
      <c r="BO516" s="11"/>
      <c r="BP516" s="11"/>
      <c r="BQ516" s="11"/>
      <c r="BR516" s="11"/>
      <c r="BS516" s="11"/>
      <c r="BT516" s="11"/>
      <c r="BU516" s="11"/>
      <c r="BV516" s="11"/>
      <c r="BW516" s="11"/>
      <c r="BX516" s="11"/>
      <c r="BY516" s="11"/>
      <c r="BZ516" s="11"/>
      <c r="CA516" s="11"/>
      <c r="CB516" s="11"/>
      <c r="CC516" s="11"/>
      <c r="CD516" s="11"/>
      <c r="CE516" s="11"/>
      <c r="CF516" s="11"/>
      <c r="CG516" s="11"/>
      <c r="CH516" s="11"/>
      <c r="CI516" s="11"/>
      <c r="CJ516" s="11"/>
      <c r="CK516" s="11"/>
    </row>
    <row r="517" spans="1:89" s="560" customFormat="1" ht="12.75" customHeight="1" x14ac:dyDescent="0.25">
      <c r="A517" s="11">
        <v>60</v>
      </c>
      <c r="B517" s="566" t="str">
        <f t="shared" si="67"/>
        <v>Production d'aluminium primaire</v>
      </c>
      <c r="C517" s="10" t="str">
        <f t="shared" si="67"/>
        <v>Aluminium primaire</v>
      </c>
      <c r="D517" s="10" t="str">
        <f t="shared" si="67"/>
        <v>Émissions de PFC (méthode des pentes)</v>
      </c>
      <c r="E517" s="10"/>
      <c r="F517" s="58" t="str">
        <f t="shared" si="66"/>
        <v>Émissions de PFC</v>
      </c>
      <c r="G517" s="36" t="str">
        <f t="shared" ref="G517:G527" si="68">EUconst_NA</f>
        <v>n / A</v>
      </c>
      <c r="H517" s="56"/>
      <c r="I517" s="56"/>
      <c r="J517" s="58"/>
      <c r="K517" s="58"/>
      <c r="L517" s="56"/>
      <c r="M517" s="56"/>
      <c r="N517" s="56"/>
      <c r="O517" s="57"/>
      <c r="P517" s="36" t="str">
        <f t="shared" si="58"/>
        <v>n / A</v>
      </c>
      <c r="Q517" s="54" t="str">
        <f t="shared" si="59"/>
        <v>Aluminium primaire: Émissions de PFC (méthode des pentes)</v>
      </c>
      <c r="R517" s="10"/>
      <c r="S517" s="10" t="str">
        <f t="shared" si="60"/>
        <v>NCV_Aluminium primaire: Émissions de PFC (méthode des pentes)</v>
      </c>
      <c r="T517" s="11"/>
      <c r="U517" s="11"/>
      <c r="V517" s="11"/>
      <c r="W517" s="11"/>
      <c r="X517" s="11"/>
      <c r="Y517" s="11"/>
      <c r="Z517" s="11" t="b">
        <f t="shared" si="57"/>
        <v>1</v>
      </c>
      <c r="AA517" s="11"/>
      <c r="AB517" s="11"/>
      <c r="AC517" s="11"/>
      <c r="AD517" s="11"/>
      <c r="AE517" s="11"/>
      <c r="AF517" s="11"/>
      <c r="AG517" s="11"/>
      <c r="AH517" s="11"/>
      <c r="AI517" s="11"/>
      <c r="AJ517" s="11"/>
      <c r="AK517" s="11"/>
      <c r="AL517" s="391" t="s">
        <v>1040</v>
      </c>
      <c r="AM517" s="391" t="s">
        <v>1040</v>
      </c>
      <c r="AN517" s="391" t="s">
        <v>1040</v>
      </c>
      <c r="AO517" s="391" t="s">
        <v>1040</v>
      </c>
      <c r="AP517" s="391" t="s">
        <v>1040</v>
      </c>
      <c r="AQ517" s="11"/>
      <c r="AR517" s="11"/>
      <c r="AS517" s="11"/>
      <c r="AT517" s="11"/>
      <c r="AU517" s="11"/>
      <c r="AV517" s="11"/>
      <c r="AW517" s="11"/>
      <c r="AX517" s="11"/>
      <c r="AY517" s="11"/>
      <c r="AZ517" s="11"/>
      <c r="BA517" s="11"/>
      <c r="BB517" s="11"/>
      <c r="BC517" s="11"/>
      <c r="BD517" s="11"/>
      <c r="BE517" s="11"/>
      <c r="BF517" s="11"/>
      <c r="BG517" s="11"/>
      <c r="BH517" s="11"/>
      <c r="BI517" s="11"/>
      <c r="BJ517" s="11"/>
      <c r="BK517" s="11"/>
      <c r="BL517" s="11"/>
      <c r="BM517" s="11"/>
      <c r="BN517" s="11"/>
      <c r="BO517" s="11"/>
      <c r="BP517" s="11"/>
      <c r="BQ517" s="11"/>
      <c r="BR517" s="11"/>
      <c r="BS517" s="11"/>
      <c r="BT517" s="11"/>
      <c r="BU517" s="11"/>
      <c r="BV517" s="11"/>
      <c r="BW517" s="11"/>
      <c r="BX517" s="11"/>
      <c r="BY517" s="11"/>
      <c r="BZ517" s="11"/>
      <c r="CA517" s="11"/>
      <c r="CB517" s="11"/>
      <c r="CC517" s="11"/>
      <c r="CD517" s="11"/>
      <c r="CE517" s="11"/>
      <c r="CF517" s="11"/>
      <c r="CG517" s="11"/>
      <c r="CH517" s="11"/>
      <c r="CI517" s="11"/>
      <c r="CJ517" s="11"/>
      <c r="CK517" s="11"/>
    </row>
    <row r="518" spans="1:89" s="560" customFormat="1" ht="12.75" customHeight="1" x14ac:dyDescent="0.25">
      <c r="A518" s="11">
        <v>61</v>
      </c>
      <c r="B518" s="566" t="str">
        <f t="shared" ref="B518:D527" si="69">B446</f>
        <v>Production d'aluminium primaire</v>
      </c>
      <c r="C518" s="10" t="str">
        <f t="shared" si="69"/>
        <v>Aluminium primaire</v>
      </c>
      <c r="D518" s="10" t="str">
        <f t="shared" si="69"/>
        <v>Émissions de PFC (méthode de surtension)</v>
      </c>
      <c r="E518" s="10"/>
      <c r="F518" s="58" t="str">
        <f t="shared" si="66"/>
        <v>Émissions de PFC</v>
      </c>
      <c r="G518" s="36" t="str">
        <f t="shared" si="68"/>
        <v>n / A</v>
      </c>
      <c r="H518" s="56"/>
      <c r="I518" s="56"/>
      <c r="J518" s="58"/>
      <c r="K518" s="58"/>
      <c r="L518" s="56"/>
      <c r="M518" s="56"/>
      <c r="N518" s="56"/>
      <c r="O518" s="57"/>
      <c r="P518" s="36" t="str">
        <f t="shared" si="58"/>
        <v>n / A</v>
      </c>
      <c r="Q518" s="54" t="str">
        <f t="shared" si="59"/>
        <v>Aluminium primaire: Émissions de PFC (méthode de surtension)</v>
      </c>
      <c r="R518" s="10"/>
      <c r="S518" s="10" t="str">
        <f t="shared" si="60"/>
        <v>NCV_Aluminium primaire: Émissions de PFC (méthode de surtension)</v>
      </c>
      <c r="T518" s="11"/>
      <c r="U518" s="11"/>
      <c r="V518" s="11"/>
      <c r="W518" s="11"/>
      <c r="X518" s="11"/>
      <c r="Y518" s="11"/>
      <c r="Z518" s="11" t="b">
        <f>IF(G518=EUconst_NA,TRUE,FALSE)</f>
        <v>1</v>
      </c>
      <c r="AA518" s="11"/>
      <c r="AB518" s="11"/>
      <c r="AC518" s="11"/>
      <c r="AD518" s="11"/>
      <c r="AE518" s="11"/>
      <c r="AF518" s="11"/>
      <c r="AG518" s="11"/>
      <c r="AH518" s="11"/>
      <c r="AI518" s="11"/>
      <c r="AJ518" s="11"/>
      <c r="AK518" s="11"/>
      <c r="AL518" s="391" t="s">
        <v>1040</v>
      </c>
      <c r="AM518" s="391" t="s">
        <v>1040</v>
      </c>
      <c r="AN518" s="391" t="s">
        <v>1040</v>
      </c>
      <c r="AO518" s="391" t="s">
        <v>1040</v>
      </c>
      <c r="AP518" s="391" t="s">
        <v>1040</v>
      </c>
      <c r="AQ518" s="11"/>
      <c r="AR518" s="11"/>
      <c r="AS518" s="11"/>
      <c r="AT518" s="11"/>
      <c r="AU518" s="11"/>
      <c r="AV518" s="11"/>
      <c r="AW518" s="11"/>
      <c r="AX518" s="11"/>
      <c r="AY518" s="11"/>
      <c r="AZ518" s="11"/>
      <c r="BA518" s="11"/>
      <c r="BB518" s="11"/>
      <c r="BC518" s="11"/>
      <c r="BD518" s="11"/>
      <c r="BE518" s="11"/>
      <c r="BF518" s="11"/>
      <c r="BG518" s="11"/>
      <c r="BH518" s="11"/>
      <c r="BI518" s="11"/>
      <c r="BJ518" s="11"/>
      <c r="BK518" s="11"/>
      <c r="BL518" s="11"/>
      <c r="BM518" s="11"/>
      <c r="BN518" s="11"/>
      <c r="BO518" s="11"/>
      <c r="BP518" s="11"/>
      <c r="BQ518" s="11"/>
      <c r="BR518" s="11"/>
      <c r="BS518" s="11"/>
      <c r="BT518" s="11"/>
      <c r="BU518" s="11"/>
      <c r="BV518" s="11"/>
      <c r="BW518" s="11"/>
      <c r="BX518" s="11"/>
      <c r="BY518" s="11"/>
      <c r="BZ518" s="11"/>
      <c r="CA518" s="11"/>
      <c r="CB518" s="11"/>
      <c r="CC518" s="11"/>
      <c r="CD518" s="11"/>
      <c r="CE518" s="11"/>
      <c r="CF518" s="11"/>
      <c r="CG518" s="11"/>
      <c r="CH518" s="11"/>
      <c r="CI518" s="11"/>
      <c r="CJ518" s="11"/>
      <c r="CK518" s="11"/>
    </row>
    <row r="519" spans="1:89" s="560" customFormat="1" ht="12.75" customHeight="1" x14ac:dyDescent="0.25">
      <c r="A519" s="11">
        <v>62</v>
      </c>
      <c r="B519" s="566" t="str">
        <f t="shared" si="69"/>
        <v>Capture des gaz à effet de serre en vertu de la directive 2009/31/CE</v>
      </c>
      <c r="C519" s="10" t="str">
        <f t="shared" si="69"/>
        <v>CCS : captage de CO2</v>
      </c>
      <c r="D519" s="10" t="str">
        <f t="shared" si="69"/>
        <v>CO2 transféré</v>
      </c>
      <c r="E519" s="10"/>
      <c r="F519" s="58" t="str">
        <f t="shared" si="66"/>
        <v>Bilan massique</v>
      </c>
      <c r="G519" s="36" t="str">
        <f t="shared" si="68"/>
        <v>n / A</v>
      </c>
      <c r="H519" s="56"/>
      <c r="I519" s="56"/>
      <c r="J519" s="58"/>
      <c r="K519" s="58"/>
      <c r="L519" s="56"/>
      <c r="M519" s="56"/>
      <c r="N519" s="56"/>
      <c r="O519" s="57"/>
      <c r="P519" s="36" t="str">
        <f t="shared" ref="P519:P527" si="70">IF(G519=EUconst_NA,EUconst_NA,IF(ISBLANK(J519),COUNTA(H519:O519),COUNTA(H519,J519,L519)))</f>
        <v>n / A</v>
      </c>
      <c r="Q519" s="54" t="str">
        <f t="shared" ref="Q519:Q527" si="71">C519 &amp; ": " &amp;D519</f>
        <v>CCS : captage de CO2: CO2 transféré</v>
      </c>
      <c r="R519" s="10"/>
      <c r="S519" s="10" t="str">
        <f t="shared" ref="S519:S527" si="72">EUconst_CNTR_NCV&amp;Q519</f>
        <v>NCV_CCS : captage de CO2: CO2 transféré</v>
      </c>
      <c r="T519" s="11"/>
      <c r="U519" s="11"/>
      <c r="V519" s="11"/>
      <c r="W519" s="11"/>
      <c r="X519" s="11"/>
      <c r="Y519" s="11"/>
      <c r="Z519" s="11" t="b">
        <f t="shared" ref="Z519:Z527" si="73">IF(G519=EUconst_NA,TRUE,FALSE)</f>
        <v>1</v>
      </c>
      <c r="AA519" s="11"/>
      <c r="AB519" s="11"/>
      <c r="AC519" s="11"/>
      <c r="AD519" s="11"/>
      <c r="AE519" s="11"/>
      <c r="AF519" s="11"/>
      <c r="AG519" s="11"/>
      <c r="AH519" s="11"/>
      <c r="AI519" s="11"/>
      <c r="AJ519" s="11"/>
      <c r="AK519" s="11"/>
      <c r="AL519" s="391" t="s">
        <v>1040</v>
      </c>
      <c r="AM519" s="391" t="s">
        <v>1040</v>
      </c>
      <c r="AN519" s="391" t="s">
        <v>1040</v>
      </c>
      <c r="AO519" s="391" t="s">
        <v>1040</v>
      </c>
      <c r="AP519" s="391" t="s">
        <v>1040</v>
      </c>
      <c r="AQ519" s="11"/>
      <c r="AR519" s="11"/>
      <c r="AS519" s="11"/>
      <c r="AT519" s="11"/>
      <c r="AU519" s="11"/>
      <c r="AV519" s="11"/>
      <c r="AW519" s="11"/>
      <c r="AX519" s="11"/>
      <c r="AY519" s="11"/>
      <c r="AZ519" s="11"/>
      <c r="BA519" s="11"/>
      <c r="BB519" s="11"/>
      <c r="BC519" s="11"/>
      <c r="BD519" s="11"/>
      <c r="BE519" s="11"/>
      <c r="BF519" s="11"/>
      <c r="BG519" s="11"/>
      <c r="BH519" s="11"/>
      <c r="BI519" s="11"/>
      <c r="BJ519" s="11"/>
      <c r="BK519" s="11"/>
      <c r="BL519" s="11"/>
      <c r="BM519" s="11"/>
      <c r="BN519" s="11"/>
      <c r="BO519" s="11"/>
      <c r="BP519" s="11"/>
      <c r="BQ519" s="11"/>
      <c r="BR519" s="11"/>
      <c r="BS519" s="11"/>
      <c r="BT519" s="11"/>
      <c r="BU519" s="11"/>
      <c r="BV519" s="11"/>
      <c r="BW519" s="11"/>
      <c r="BX519" s="11"/>
      <c r="BY519" s="11"/>
      <c r="BZ519" s="11"/>
      <c r="CA519" s="11"/>
      <c r="CB519" s="11"/>
      <c r="CC519" s="11"/>
      <c r="CD519" s="11"/>
      <c r="CE519" s="11"/>
      <c r="CF519" s="11"/>
      <c r="CG519" s="11"/>
      <c r="CH519" s="11"/>
      <c r="CI519" s="11"/>
      <c r="CJ519" s="11"/>
      <c r="CK519" s="11"/>
    </row>
    <row r="520" spans="1:89" s="560" customFormat="1" ht="12.75" customHeight="1" x14ac:dyDescent="0.25">
      <c r="A520" s="11">
        <v>63</v>
      </c>
      <c r="B520" s="566" t="str">
        <f t="shared" si="69"/>
        <v>Transport des gaz à effet de serre en vertu de la directive 2009/31/CE</v>
      </c>
      <c r="C520" s="10" t="str">
        <f t="shared" si="69"/>
        <v>CCS : Transport</v>
      </c>
      <c r="D520" s="10" t="str">
        <f t="shared" si="69"/>
        <v>CO2 transféré</v>
      </c>
      <c r="E520" s="10"/>
      <c r="F520" s="58" t="str">
        <f t="shared" si="66"/>
        <v>Bilan massique</v>
      </c>
      <c r="G520" s="36" t="str">
        <f t="shared" si="68"/>
        <v>n / A</v>
      </c>
      <c r="H520" s="56"/>
      <c r="I520" s="56"/>
      <c r="J520" s="58"/>
      <c r="K520" s="58"/>
      <c r="L520" s="56"/>
      <c r="M520" s="56"/>
      <c r="N520" s="56"/>
      <c r="O520" s="57"/>
      <c r="P520" s="36" t="str">
        <f t="shared" si="70"/>
        <v>n / A</v>
      </c>
      <c r="Q520" s="54" t="str">
        <f t="shared" si="71"/>
        <v>CCS : Transport: CO2 transféré</v>
      </c>
      <c r="R520" s="10"/>
      <c r="S520" s="10" t="str">
        <f t="shared" si="72"/>
        <v>NCV_CCS : Transport: CO2 transféré</v>
      </c>
      <c r="T520" s="11"/>
      <c r="U520" s="11"/>
      <c r="V520" s="11"/>
      <c r="W520" s="11"/>
      <c r="X520" s="11"/>
      <c r="Y520" s="11"/>
      <c r="Z520" s="11" t="b">
        <f t="shared" si="73"/>
        <v>1</v>
      </c>
      <c r="AA520" s="11"/>
      <c r="AB520" s="11"/>
      <c r="AC520" s="11"/>
      <c r="AD520" s="11"/>
      <c r="AE520" s="11"/>
      <c r="AF520" s="11"/>
      <c r="AG520" s="11"/>
      <c r="AH520" s="11"/>
      <c r="AI520" s="11"/>
      <c r="AJ520" s="11"/>
      <c r="AK520" s="11"/>
      <c r="AL520" s="391" t="s">
        <v>1040</v>
      </c>
      <c r="AM520" s="391" t="s">
        <v>1040</v>
      </c>
      <c r="AN520" s="391" t="s">
        <v>1040</v>
      </c>
      <c r="AO520" s="391" t="s">
        <v>1040</v>
      </c>
      <c r="AP520" s="391" t="s">
        <v>1040</v>
      </c>
      <c r="AQ520" s="11"/>
      <c r="AR520" s="11"/>
      <c r="AS520" s="11"/>
      <c r="AT520" s="11"/>
      <c r="AU520" s="11"/>
      <c r="AV520" s="11"/>
      <c r="AW520" s="11"/>
      <c r="AX520" s="11"/>
      <c r="AY520" s="11"/>
      <c r="AZ520" s="11"/>
      <c r="BA520" s="11"/>
      <c r="BB520" s="11"/>
      <c r="BC520" s="11"/>
      <c r="BD520" s="11"/>
      <c r="BE520" s="11"/>
      <c r="BF520" s="11"/>
      <c r="BG520" s="11"/>
      <c r="BH520" s="11"/>
      <c r="BI520" s="11"/>
      <c r="BJ520" s="11"/>
      <c r="BK520" s="11"/>
      <c r="BL520" s="11"/>
      <c r="BM520" s="11"/>
      <c r="BN520" s="11"/>
      <c r="BO520" s="11"/>
      <c r="BP520" s="11"/>
      <c r="BQ520" s="11"/>
      <c r="BR520" s="11"/>
      <c r="BS520" s="11"/>
      <c r="BT520" s="11"/>
      <c r="BU520" s="11"/>
      <c r="BV520" s="11"/>
      <c r="BW520" s="11"/>
      <c r="BX520" s="11"/>
      <c r="BY520" s="11"/>
      <c r="BZ520" s="11"/>
      <c r="CA520" s="11"/>
      <c r="CB520" s="11"/>
      <c r="CC520" s="11"/>
      <c r="CD520" s="11"/>
      <c r="CE520" s="11"/>
      <c r="CF520" s="11"/>
      <c r="CG520" s="11"/>
      <c r="CH520" s="11"/>
      <c r="CI520" s="11"/>
      <c r="CJ520" s="11"/>
      <c r="CK520" s="11"/>
    </row>
    <row r="521" spans="1:89" s="560" customFormat="1" ht="12.75" customHeight="1" x14ac:dyDescent="0.25">
      <c r="A521" s="11">
        <v>64</v>
      </c>
      <c r="B521" s="566" t="str">
        <f t="shared" si="69"/>
        <v>Transport des gaz à effet de serre en vertu de la directive 2009/31/CE</v>
      </c>
      <c r="C521" s="10" t="str">
        <f t="shared" si="69"/>
        <v>CCS : Transport</v>
      </c>
      <c r="D521" s="10" t="str">
        <f t="shared" si="69"/>
        <v>CO2 émis par purge</v>
      </c>
      <c r="E521" s="10"/>
      <c r="F521" s="58" t="str">
        <f t="shared" si="66"/>
        <v>Émissions de procédé</v>
      </c>
      <c r="G521" s="36" t="str">
        <f t="shared" si="68"/>
        <v>n / A</v>
      </c>
      <c r="H521" s="56"/>
      <c r="I521" s="56"/>
      <c r="J521" s="58"/>
      <c r="K521" s="58"/>
      <c r="L521" s="56"/>
      <c r="M521" s="56"/>
      <c r="N521" s="56"/>
      <c r="O521" s="57"/>
      <c r="P521" s="36" t="str">
        <f t="shared" si="70"/>
        <v>n / A</v>
      </c>
      <c r="Q521" s="54" t="str">
        <f t="shared" si="71"/>
        <v>CCS : Transport: CO2 émis par purge</v>
      </c>
      <c r="R521" s="10"/>
      <c r="S521" s="10" t="str">
        <f t="shared" si="72"/>
        <v>NCV_CCS : Transport: CO2 émis par purge</v>
      </c>
      <c r="T521" s="11"/>
      <c r="U521" s="11"/>
      <c r="V521" s="11"/>
      <c r="W521" s="11"/>
      <c r="X521" s="11"/>
      <c r="Y521" s="11"/>
      <c r="Z521" s="11" t="b">
        <f t="shared" si="73"/>
        <v>1</v>
      </c>
      <c r="AA521" s="11"/>
      <c r="AB521" s="11"/>
      <c r="AC521" s="11"/>
      <c r="AD521" s="11"/>
      <c r="AE521" s="11"/>
      <c r="AF521" s="11"/>
      <c r="AG521" s="11"/>
      <c r="AH521" s="11"/>
      <c r="AI521" s="11"/>
      <c r="AJ521" s="11"/>
      <c r="AK521" s="11"/>
      <c r="AL521" s="391" t="s">
        <v>1040</v>
      </c>
      <c r="AM521" s="391" t="s">
        <v>1040</v>
      </c>
      <c r="AN521" s="391" t="s">
        <v>1040</v>
      </c>
      <c r="AO521" s="391" t="s">
        <v>1040</v>
      </c>
      <c r="AP521" s="391" t="s">
        <v>1040</v>
      </c>
      <c r="AQ521" s="11"/>
      <c r="AR521" s="11"/>
      <c r="AS521" s="11"/>
      <c r="AT521" s="11"/>
      <c r="AU521" s="11"/>
      <c r="AV521" s="11"/>
      <c r="AW521" s="11"/>
      <c r="AX521" s="11"/>
      <c r="AY521" s="11"/>
      <c r="AZ521" s="11"/>
      <c r="BA521" s="11"/>
      <c r="BB521" s="11"/>
      <c r="BC521" s="11"/>
      <c r="BD521" s="11"/>
      <c r="BE521" s="11"/>
      <c r="BF521" s="11"/>
      <c r="BG521" s="11"/>
      <c r="BH521" s="11"/>
      <c r="BI521" s="11"/>
      <c r="BJ521" s="11"/>
      <c r="BK521" s="11"/>
      <c r="BL521" s="11"/>
      <c r="BM521" s="11"/>
      <c r="BN521" s="11"/>
      <c r="BO521" s="11"/>
      <c r="BP521" s="11"/>
      <c r="BQ521" s="11"/>
      <c r="BR521" s="11"/>
      <c r="BS521" s="11"/>
      <c r="BT521" s="11"/>
      <c r="BU521" s="11"/>
      <c r="BV521" s="11"/>
      <c r="BW521" s="11"/>
      <c r="BX521" s="11"/>
      <c r="BY521" s="11"/>
      <c r="BZ521" s="11"/>
      <c r="CA521" s="11"/>
      <c r="CB521" s="11"/>
      <c r="CC521" s="11"/>
      <c r="CD521" s="11"/>
      <c r="CE521" s="11"/>
      <c r="CF521" s="11"/>
      <c r="CG521" s="11"/>
      <c r="CH521" s="11"/>
      <c r="CI521" s="11"/>
      <c r="CJ521" s="11"/>
      <c r="CK521" s="11"/>
    </row>
    <row r="522" spans="1:89" s="560" customFormat="1" ht="12.75" customHeight="1" x14ac:dyDescent="0.25">
      <c r="A522" s="11">
        <v>65</v>
      </c>
      <c r="B522" s="566" t="str">
        <f t="shared" si="69"/>
        <v>Transport des gaz à effet de serre en vertu de la directive 2009/31/CE</v>
      </c>
      <c r="C522" s="10" t="str">
        <f t="shared" si="69"/>
        <v>CCS : Transport</v>
      </c>
      <c r="D522" s="10" t="str">
        <f t="shared" si="69"/>
        <v>CO2 leaked</v>
      </c>
      <c r="E522" s="10"/>
      <c r="F522" s="58" t="str">
        <f t="shared" ref="F522:F527" si="74">F450</f>
        <v>Émissions de procédé</v>
      </c>
      <c r="G522" s="36" t="str">
        <f t="shared" si="68"/>
        <v>n / A</v>
      </c>
      <c r="H522" s="56"/>
      <c r="I522" s="56"/>
      <c r="J522" s="58"/>
      <c r="K522" s="58"/>
      <c r="L522" s="56"/>
      <c r="M522" s="56"/>
      <c r="N522" s="56"/>
      <c r="O522" s="57"/>
      <c r="P522" s="36" t="str">
        <f t="shared" si="70"/>
        <v>n / A</v>
      </c>
      <c r="Q522" s="54" t="str">
        <f t="shared" si="71"/>
        <v>CCS : Transport: CO2 leaked</v>
      </c>
      <c r="R522" s="10"/>
      <c r="S522" s="10" t="str">
        <f t="shared" si="72"/>
        <v>NCV_CCS : Transport: CO2 leaked</v>
      </c>
      <c r="T522" s="11"/>
      <c r="U522" s="11"/>
      <c r="V522" s="11"/>
      <c r="W522" s="11"/>
      <c r="X522" s="11"/>
      <c r="Y522" s="11"/>
      <c r="Z522" s="11" t="b">
        <f t="shared" si="73"/>
        <v>1</v>
      </c>
      <c r="AA522" s="11"/>
      <c r="AB522" s="11"/>
      <c r="AC522" s="11"/>
      <c r="AD522" s="11"/>
      <c r="AE522" s="11"/>
      <c r="AF522" s="11"/>
      <c r="AG522" s="11"/>
      <c r="AH522" s="11"/>
      <c r="AI522" s="11"/>
      <c r="AJ522" s="11"/>
      <c r="AK522" s="11"/>
      <c r="AL522" s="391" t="s">
        <v>1040</v>
      </c>
      <c r="AM522" s="391" t="s">
        <v>1040</v>
      </c>
      <c r="AN522" s="391" t="s">
        <v>1040</v>
      </c>
      <c r="AO522" s="391" t="s">
        <v>1040</v>
      </c>
      <c r="AP522" s="391" t="s">
        <v>1040</v>
      </c>
      <c r="AQ522" s="11"/>
      <c r="AR522" s="11"/>
      <c r="AS522" s="11"/>
      <c r="AT522" s="11"/>
      <c r="AU522" s="11"/>
      <c r="AV522" s="11"/>
      <c r="AW522" s="11"/>
      <c r="AX522" s="11"/>
      <c r="AY522" s="11"/>
      <c r="AZ522" s="11"/>
      <c r="BA522" s="11"/>
      <c r="BB522" s="11"/>
      <c r="BC522" s="11"/>
      <c r="BD522" s="11"/>
      <c r="BE522" s="11"/>
      <c r="BF522" s="11"/>
      <c r="BG522" s="11"/>
      <c r="BH522" s="11"/>
      <c r="BI522" s="11"/>
      <c r="BJ522" s="11"/>
      <c r="BK522" s="11"/>
      <c r="BL522" s="11"/>
      <c r="BM522" s="11"/>
      <c r="BN522" s="11"/>
      <c r="BO522" s="11"/>
      <c r="BP522" s="11"/>
      <c r="BQ522" s="11"/>
      <c r="BR522" s="11"/>
      <c r="BS522" s="11"/>
      <c r="BT522" s="11"/>
      <c r="BU522" s="11"/>
      <c r="BV522" s="11"/>
      <c r="BW522" s="11"/>
      <c r="BX522" s="11"/>
      <c r="BY522" s="11"/>
      <c r="BZ522" s="11"/>
      <c r="CA522" s="11"/>
      <c r="CB522" s="11"/>
      <c r="CC522" s="11"/>
      <c r="CD522" s="11"/>
      <c r="CE522" s="11"/>
      <c r="CF522" s="11"/>
      <c r="CG522" s="11"/>
      <c r="CH522" s="11"/>
      <c r="CI522" s="11"/>
      <c r="CJ522" s="11"/>
      <c r="CK522" s="11"/>
    </row>
    <row r="523" spans="1:89" s="560" customFormat="1" ht="12.75" customHeight="1" x14ac:dyDescent="0.25">
      <c r="A523" s="11">
        <v>66</v>
      </c>
      <c r="B523" s="566" t="str">
        <f t="shared" si="69"/>
        <v>Transport des gaz à effet de serre en vertu de la directive 2009/31/CE</v>
      </c>
      <c r="C523" s="10" t="str">
        <f t="shared" si="69"/>
        <v>CCS : Transport</v>
      </c>
      <c r="D523" s="10" t="str">
        <f t="shared" si="69"/>
        <v>CO2 résultant d'émissions fugitives</v>
      </c>
      <c r="E523" s="10"/>
      <c r="F523" s="58" t="str">
        <f t="shared" si="74"/>
        <v>Émissions de procédé</v>
      </c>
      <c r="G523" s="36" t="str">
        <f t="shared" si="68"/>
        <v>n / A</v>
      </c>
      <c r="H523" s="56"/>
      <c r="I523" s="56"/>
      <c r="J523" s="58"/>
      <c r="K523" s="58"/>
      <c r="L523" s="56"/>
      <c r="M523" s="56"/>
      <c r="N523" s="56"/>
      <c r="O523" s="57"/>
      <c r="P523" s="36" t="str">
        <f t="shared" si="70"/>
        <v>n / A</v>
      </c>
      <c r="Q523" s="54" t="str">
        <f t="shared" si="71"/>
        <v>CCS : Transport: CO2 résultant d'émissions fugitives</v>
      </c>
      <c r="R523" s="10"/>
      <c r="S523" s="10" t="str">
        <f t="shared" si="72"/>
        <v>NCV_CCS : Transport: CO2 résultant d'émissions fugitives</v>
      </c>
      <c r="T523" s="11"/>
      <c r="U523" s="11"/>
      <c r="V523" s="11"/>
      <c r="W523" s="11"/>
      <c r="X523" s="11"/>
      <c r="Y523" s="11"/>
      <c r="Z523" s="11" t="b">
        <f t="shared" si="73"/>
        <v>1</v>
      </c>
      <c r="AA523" s="11"/>
      <c r="AB523" s="11"/>
      <c r="AC523" s="11"/>
      <c r="AD523" s="11"/>
      <c r="AE523" s="11"/>
      <c r="AF523" s="11"/>
      <c r="AG523" s="11"/>
      <c r="AH523" s="11"/>
      <c r="AI523" s="11"/>
      <c r="AJ523" s="11"/>
      <c r="AK523" s="11"/>
      <c r="AL523" s="391" t="s">
        <v>1040</v>
      </c>
      <c r="AM523" s="391" t="s">
        <v>1040</v>
      </c>
      <c r="AN523" s="391" t="s">
        <v>1040</v>
      </c>
      <c r="AO523" s="391" t="s">
        <v>1040</v>
      </c>
      <c r="AP523" s="391" t="s">
        <v>1040</v>
      </c>
      <c r="AQ523" s="11"/>
      <c r="AR523" s="11"/>
      <c r="AS523" s="11"/>
      <c r="AT523" s="11"/>
      <c r="AU523" s="11"/>
      <c r="AV523" s="11"/>
      <c r="AW523" s="11"/>
      <c r="AX523" s="11"/>
      <c r="AY523" s="11"/>
      <c r="AZ523" s="11"/>
      <c r="BA523" s="11"/>
      <c r="BB523" s="11"/>
      <c r="BC523" s="11"/>
      <c r="BD523" s="11"/>
      <c r="BE523" s="11"/>
      <c r="BF523" s="11"/>
      <c r="BG523" s="11"/>
      <c r="BH523" s="11"/>
      <c r="BI523" s="11"/>
      <c r="BJ523" s="11"/>
      <c r="BK523" s="11"/>
      <c r="BL523" s="11"/>
      <c r="BM523" s="11"/>
      <c r="BN523" s="11"/>
      <c r="BO523" s="11"/>
      <c r="BP523" s="11"/>
      <c r="BQ523" s="11"/>
      <c r="BR523" s="11"/>
      <c r="BS523" s="11"/>
      <c r="BT523" s="11"/>
      <c r="BU523" s="11"/>
      <c r="BV523" s="11"/>
      <c r="BW523" s="11"/>
      <c r="BX523" s="11"/>
      <c r="BY523" s="11"/>
      <c r="BZ523" s="11"/>
      <c r="CA523" s="11"/>
      <c r="CB523" s="11"/>
      <c r="CC523" s="11"/>
      <c r="CD523" s="11"/>
      <c r="CE523" s="11"/>
      <c r="CF523" s="11"/>
      <c r="CG523" s="11"/>
      <c r="CH523" s="11"/>
      <c r="CI523" s="11"/>
      <c r="CJ523" s="11"/>
      <c r="CK523" s="11"/>
    </row>
    <row r="524" spans="1:89" s="560" customFormat="1" ht="12.75" customHeight="1" x14ac:dyDescent="0.25">
      <c r="A524" s="11">
        <v>67</v>
      </c>
      <c r="B524" s="566" t="str">
        <f t="shared" si="69"/>
        <v>Stockage des gaz à effet de serre en vertu de la directive 2009/31/CE</v>
      </c>
      <c r="C524" s="10" t="str">
        <f t="shared" si="69"/>
        <v>CCS : Stockage</v>
      </c>
      <c r="D524" s="10" t="str">
        <f t="shared" si="69"/>
        <v>CO2 transféré</v>
      </c>
      <c r="E524" s="10"/>
      <c r="F524" s="58" t="str">
        <f t="shared" si="74"/>
        <v>Bilan massique</v>
      </c>
      <c r="G524" s="36" t="str">
        <f t="shared" si="68"/>
        <v>n / A</v>
      </c>
      <c r="H524" s="56"/>
      <c r="I524" s="56"/>
      <c r="J524" s="58"/>
      <c r="K524" s="58"/>
      <c r="L524" s="56"/>
      <c r="M524" s="56"/>
      <c r="N524" s="56"/>
      <c r="O524" s="57"/>
      <c r="P524" s="36" t="str">
        <f t="shared" si="70"/>
        <v>n / A</v>
      </c>
      <c r="Q524" s="54" t="str">
        <f t="shared" si="71"/>
        <v>CCS : Stockage: CO2 transféré</v>
      </c>
      <c r="R524" s="10"/>
      <c r="S524" s="10" t="str">
        <f t="shared" si="72"/>
        <v>NCV_CCS : Stockage: CO2 transféré</v>
      </c>
      <c r="T524" s="11"/>
      <c r="U524" s="11"/>
      <c r="V524" s="11"/>
      <c r="W524" s="11"/>
      <c r="X524" s="11"/>
      <c r="Y524" s="11"/>
      <c r="Z524" s="11" t="b">
        <f t="shared" si="73"/>
        <v>1</v>
      </c>
      <c r="AA524" s="11"/>
      <c r="AB524" s="11"/>
      <c r="AC524" s="11"/>
      <c r="AD524" s="11"/>
      <c r="AE524" s="11"/>
      <c r="AF524" s="11"/>
      <c r="AG524" s="11"/>
      <c r="AH524" s="11"/>
      <c r="AI524" s="11"/>
      <c r="AJ524" s="11"/>
      <c r="AK524" s="11"/>
      <c r="AL524" s="391" t="s">
        <v>1040</v>
      </c>
      <c r="AM524" s="391" t="s">
        <v>1040</v>
      </c>
      <c r="AN524" s="391" t="s">
        <v>1040</v>
      </c>
      <c r="AO524" s="391" t="s">
        <v>1040</v>
      </c>
      <c r="AP524" s="391" t="s">
        <v>1040</v>
      </c>
      <c r="AQ524" s="11"/>
      <c r="AR524" s="11"/>
      <c r="AS524" s="11"/>
      <c r="AT524" s="11"/>
      <c r="AU524" s="11"/>
      <c r="AV524" s="11"/>
      <c r="AW524" s="11"/>
      <c r="AX524" s="11"/>
      <c r="AY524" s="11"/>
      <c r="AZ524" s="11"/>
      <c r="BA524" s="11"/>
      <c r="BB524" s="11"/>
      <c r="BC524" s="11"/>
      <c r="BD524" s="11"/>
      <c r="BE524" s="11"/>
      <c r="BF524" s="11"/>
      <c r="BG524" s="11"/>
      <c r="BH524" s="11"/>
      <c r="BI524" s="11"/>
      <c r="BJ524" s="11"/>
      <c r="BK524" s="11"/>
      <c r="BL524" s="11"/>
      <c r="BM524" s="11"/>
      <c r="BN524" s="11"/>
      <c r="BO524" s="11"/>
      <c r="BP524" s="11"/>
      <c r="BQ524" s="11"/>
      <c r="BR524" s="11"/>
      <c r="BS524" s="11"/>
      <c r="BT524" s="11"/>
      <c r="BU524" s="11"/>
      <c r="BV524" s="11"/>
      <c r="BW524" s="11"/>
      <c r="BX524" s="11"/>
      <c r="BY524" s="11"/>
      <c r="BZ524" s="11"/>
      <c r="CA524" s="11"/>
      <c r="CB524" s="11"/>
      <c r="CC524" s="11"/>
      <c r="CD524" s="11"/>
      <c r="CE524" s="11"/>
      <c r="CF524" s="11"/>
      <c r="CG524" s="11"/>
      <c r="CH524" s="11"/>
      <c r="CI524" s="11"/>
      <c r="CJ524" s="11"/>
      <c r="CK524" s="11"/>
    </row>
    <row r="525" spans="1:89" s="560" customFormat="1" ht="12.75" customHeight="1" x14ac:dyDescent="0.25">
      <c r="A525" s="11">
        <v>68</v>
      </c>
      <c r="B525" s="566" t="str">
        <f t="shared" si="69"/>
        <v>Stockage des gaz à effet de serre en vertu de la directive 2009/31/CE</v>
      </c>
      <c r="C525" s="10" t="str">
        <f t="shared" si="69"/>
        <v>CCS : Stockage</v>
      </c>
      <c r="D525" s="10" t="str">
        <f t="shared" si="69"/>
        <v>CO2 émis par purge</v>
      </c>
      <c r="E525" s="10"/>
      <c r="F525" s="58" t="str">
        <f t="shared" si="74"/>
        <v>Émissions de procédé</v>
      </c>
      <c r="G525" s="36" t="str">
        <f t="shared" si="68"/>
        <v>n / A</v>
      </c>
      <c r="H525" s="56"/>
      <c r="I525" s="56"/>
      <c r="J525" s="58"/>
      <c r="K525" s="58"/>
      <c r="L525" s="56"/>
      <c r="M525" s="56"/>
      <c r="N525" s="56"/>
      <c r="O525" s="57"/>
      <c r="P525" s="36" t="str">
        <f t="shared" si="70"/>
        <v>n / A</v>
      </c>
      <c r="Q525" s="54" t="str">
        <f t="shared" si="71"/>
        <v>CCS : Stockage: CO2 émis par purge</v>
      </c>
      <c r="R525" s="10"/>
      <c r="S525" s="10" t="str">
        <f t="shared" si="72"/>
        <v>NCV_CCS : Stockage: CO2 émis par purge</v>
      </c>
      <c r="T525" s="11"/>
      <c r="U525" s="11"/>
      <c r="V525" s="11"/>
      <c r="W525" s="11"/>
      <c r="X525" s="11"/>
      <c r="Y525" s="11"/>
      <c r="Z525" s="11" t="b">
        <f t="shared" si="73"/>
        <v>1</v>
      </c>
      <c r="AA525" s="11"/>
      <c r="AB525" s="11"/>
      <c r="AC525" s="11"/>
      <c r="AD525" s="11"/>
      <c r="AE525" s="11"/>
      <c r="AF525" s="11"/>
      <c r="AG525" s="11"/>
      <c r="AH525" s="11"/>
      <c r="AI525" s="11"/>
      <c r="AJ525" s="11"/>
      <c r="AK525" s="11"/>
      <c r="AL525" s="391" t="s">
        <v>1040</v>
      </c>
      <c r="AM525" s="391" t="s">
        <v>1040</v>
      </c>
      <c r="AN525" s="391" t="s">
        <v>1040</v>
      </c>
      <c r="AO525" s="391" t="s">
        <v>1040</v>
      </c>
      <c r="AP525" s="391" t="s">
        <v>1040</v>
      </c>
      <c r="AQ525" s="11"/>
      <c r="AR525" s="11"/>
      <c r="AS525" s="11"/>
      <c r="AT525" s="11"/>
      <c r="AU525" s="11"/>
      <c r="AV525" s="11"/>
      <c r="AW525" s="11"/>
      <c r="AX525" s="11"/>
      <c r="AY525" s="11"/>
      <c r="AZ525" s="11"/>
      <c r="BA525" s="11"/>
      <c r="BB525" s="11"/>
      <c r="BC525" s="11"/>
      <c r="BD525" s="11"/>
      <c r="BE525" s="11"/>
      <c r="BF525" s="11"/>
      <c r="BG525" s="11"/>
      <c r="BH525" s="11"/>
      <c r="BI525" s="11"/>
      <c r="BJ525" s="11"/>
      <c r="BK525" s="11"/>
      <c r="BL525" s="11"/>
      <c r="BM525" s="11"/>
      <c r="BN525" s="11"/>
      <c r="BO525" s="11"/>
      <c r="BP525" s="11"/>
      <c r="BQ525" s="11"/>
      <c r="BR525" s="11"/>
      <c r="BS525" s="11"/>
      <c r="BT525" s="11"/>
      <c r="BU525" s="11"/>
      <c r="BV525" s="11"/>
      <c r="BW525" s="11"/>
      <c r="BX525" s="11"/>
      <c r="BY525" s="11"/>
      <c r="BZ525" s="11"/>
      <c r="CA525" s="11"/>
      <c r="CB525" s="11"/>
      <c r="CC525" s="11"/>
      <c r="CD525" s="11"/>
      <c r="CE525" s="11"/>
      <c r="CF525" s="11"/>
      <c r="CG525" s="11"/>
      <c r="CH525" s="11"/>
      <c r="CI525" s="11"/>
      <c r="CJ525" s="11"/>
      <c r="CK525" s="11"/>
    </row>
    <row r="526" spans="1:89" s="560" customFormat="1" ht="12.75" customHeight="1" x14ac:dyDescent="0.25">
      <c r="A526" s="11">
        <v>69</v>
      </c>
      <c r="B526" s="566" t="str">
        <f t="shared" si="69"/>
        <v>Stockage des gaz à effet de serre en vertu de la directive 2009/31/CE</v>
      </c>
      <c r="C526" s="10" t="str">
        <f t="shared" si="69"/>
        <v>CCS : Stockage</v>
      </c>
      <c r="D526" s="10" t="str">
        <f t="shared" si="69"/>
        <v>CO2 résultant de fuites</v>
      </c>
      <c r="E526" s="10"/>
      <c r="F526" s="58" t="str">
        <f t="shared" si="74"/>
        <v>Émissions de procédé</v>
      </c>
      <c r="G526" s="36" t="str">
        <f t="shared" si="68"/>
        <v>n / A</v>
      </c>
      <c r="H526" s="56"/>
      <c r="I526" s="56"/>
      <c r="J526" s="58"/>
      <c r="K526" s="58"/>
      <c r="L526" s="56"/>
      <c r="M526" s="56"/>
      <c r="N526" s="56"/>
      <c r="O526" s="57"/>
      <c r="P526" s="36" t="str">
        <f t="shared" si="70"/>
        <v>n / A</v>
      </c>
      <c r="Q526" s="54" t="str">
        <f t="shared" si="71"/>
        <v>CCS : Stockage: CO2 résultant de fuites</v>
      </c>
      <c r="R526" s="10"/>
      <c r="S526" s="10" t="str">
        <f t="shared" si="72"/>
        <v>NCV_CCS : Stockage: CO2 résultant de fuites</v>
      </c>
      <c r="T526" s="11"/>
      <c r="U526" s="11"/>
      <c r="V526" s="11"/>
      <c r="W526" s="11"/>
      <c r="X526" s="11"/>
      <c r="Y526" s="11"/>
      <c r="Z526" s="11" t="b">
        <f t="shared" si="73"/>
        <v>1</v>
      </c>
      <c r="AA526" s="11"/>
      <c r="AB526" s="11"/>
      <c r="AC526" s="11"/>
      <c r="AD526" s="11"/>
      <c r="AE526" s="11"/>
      <c r="AF526" s="11"/>
      <c r="AG526" s="11"/>
      <c r="AH526" s="11"/>
      <c r="AI526" s="11"/>
      <c r="AJ526" s="11"/>
      <c r="AK526" s="11"/>
      <c r="AL526" s="391" t="s">
        <v>1040</v>
      </c>
      <c r="AM526" s="391" t="s">
        <v>1040</v>
      </c>
      <c r="AN526" s="391" t="s">
        <v>1040</v>
      </c>
      <c r="AO526" s="391" t="s">
        <v>1040</v>
      </c>
      <c r="AP526" s="391" t="s">
        <v>1040</v>
      </c>
      <c r="AQ526" s="11"/>
      <c r="AR526" s="11"/>
      <c r="AS526" s="11"/>
      <c r="AT526" s="11"/>
      <c r="AU526" s="11"/>
      <c r="AV526" s="11"/>
      <c r="AW526" s="11"/>
      <c r="AX526" s="11"/>
      <c r="AY526" s="11"/>
      <c r="AZ526" s="11"/>
      <c r="BA526" s="11"/>
      <c r="BB526" s="11"/>
      <c r="BC526" s="11"/>
      <c r="BD526" s="11"/>
      <c r="BE526" s="11"/>
      <c r="BF526" s="11"/>
      <c r="BG526" s="11"/>
      <c r="BH526" s="11"/>
      <c r="BI526" s="11"/>
      <c r="BJ526" s="11"/>
      <c r="BK526" s="11"/>
      <c r="BL526" s="11"/>
      <c r="BM526" s="11"/>
      <c r="BN526" s="11"/>
      <c r="BO526" s="11"/>
      <c r="BP526" s="11"/>
      <c r="BQ526" s="11"/>
      <c r="BR526" s="11"/>
      <c r="BS526" s="11"/>
      <c r="BT526" s="11"/>
      <c r="BU526" s="11"/>
      <c r="BV526" s="11"/>
      <c r="BW526" s="11"/>
      <c r="BX526" s="11"/>
      <c r="BY526" s="11"/>
      <c r="BZ526" s="11"/>
      <c r="CA526" s="11"/>
      <c r="CB526" s="11"/>
      <c r="CC526" s="11"/>
      <c r="CD526" s="11"/>
      <c r="CE526" s="11"/>
      <c r="CF526" s="11"/>
      <c r="CG526" s="11"/>
      <c r="CH526" s="11"/>
      <c r="CI526" s="11"/>
      <c r="CJ526" s="11"/>
      <c r="CK526" s="11"/>
    </row>
    <row r="527" spans="1:89" s="560" customFormat="1" ht="12.75" customHeight="1" x14ac:dyDescent="0.25">
      <c r="A527" s="11">
        <v>70</v>
      </c>
      <c r="B527" s="566" t="str">
        <f t="shared" si="69"/>
        <v>Stockage des gaz à effet de serre en vertu de la directive 2009/31/CE</v>
      </c>
      <c r="C527" s="10" t="str">
        <f t="shared" si="69"/>
        <v>CCS : Stockage</v>
      </c>
      <c r="D527" s="10" t="str">
        <f t="shared" si="69"/>
        <v>CO2 résultant d'émissions fugitives</v>
      </c>
      <c r="E527" s="10"/>
      <c r="F527" s="58" t="str">
        <f t="shared" si="74"/>
        <v>Émissions de procédé</v>
      </c>
      <c r="G527" s="36" t="str">
        <f t="shared" si="68"/>
        <v>n / A</v>
      </c>
      <c r="H527" s="56"/>
      <c r="I527" s="56"/>
      <c r="J527" s="58"/>
      <c r="K527" s="58"/>
      <c r="L527" s="56"/>
      <c r="M527" s="56"/>
      <c r="N527" s="56"/>
      <c r="O527" s="57"/>
      <c r="P527" s="36" t="str">
        <f t="shared" si="70"/>
        <v>n / A</v>
      </c>
      <c r="Q527" s="54" t="str">
        <f t="shared" si="71"/>
        <v>CCS : Stockage: CO2 résultant d'émissions fugitives</v>
      </c>
      <c r="R527" s="10"/>
      <c r="S527" s="10" t="str">
        <f t="shared" si="72"/>
        <v>NCV_CCS : Stockage: CO2 résultant d'émissions fugitives</v>
      </c>
      <c r="T527" s="11"/>
      <c r="U527" s="11"/>
      <c r="V527" s="11"/>
      <c r="W527" s="11"/>
      <c r="X527" s="11"/>
      <c r="Y527" s="11"/>
      <c r="Z527" s="11" t="b">
        <f t="shared" si="73"/>
        <v>1</v>
      </c>
      <c r="AA527" s="11"/>
      <c r="AB527" s="11"/>
      <c r="AC527" s="11"/>
      <c r="AD527" s="11"/>
      <c r="AE527" s="11"/>
      <c r="AF527" s="11"/>
      <c r="AG527" s="11"/>
      <c r="AH527" s="11"/>
      <c r="AI527" s="11"/>
      <c r="AJ527" s="11"/>
      <c r="AK527" s="11"/>
      <c r="AL527" s="391" t="s">
        <v>1040</v>
      </c>
      <c r="AM527" s="391" t="s">
        <v>1040</v>
      </c>
      <c r="AN527" s="391" t="s">
        <v>1040</v>
      </c>
      <c r="AO527" s="391" t="s">
        <v>1040</v>
      </c>
      <c r="AP527" s="391" t="s">
        <v>1040</v>
      </c>
      <c r="AQ527" s="11"/>
      <c r="AR527" s="11"/>
      <c r="AS527" s="11"/>
      <c r="AT527" s="11"/>
      <c r="AU527" s="11"/>
      <c r="AV527" s="11"/>
      <c r="AW527" s="11"/>
      <c r="AX527" s="11"/>
      <c r="AY527" s="11"/>
      <c r="AZ527" s="11"/>
      <c r="BA527" s="11"/>
      <c r="BB527" s="11"/>
      <c r="BC527" s="11"/>
      <c r="BD527" s="11"/>
      <c r="BE527" s="11"/>
      <c r="BF527" s="11"/>
      <c r="BG527" s="11"/>
      <c r="BH527" s="11"/>
      <c r="BI527" s="11"/>
      <c r="BJ527" s="11"/>
      <c r="BK527" s="11"/>
      <c r="BL527" s="11"/>
      <c r="BM527" s="11"/>
      <c r="BN527" s="11"/>
      <c r="BO527" s="11"/>
      <c r="BP527" s="11"/>
      <c r="BQ527" s="11"/>
      <c r="BR527" s="11"/>
      <c r="BS527" s="11"/>
      <c r="BT527" s="11"/>
      <c r="BU527" s="11"/>
      <c r="BV527" s="11"/>
      <c r="BW527" s="11"/>
      <c r="BX527" s="11"/>
      <c r="BY527" s="11"/>
      <c r="BZ527" s="11"/>
      <c r="CA527" s="11"/>
      <c r="CB527" s="11"/>
      <c r="CC527" s="11"/>
      <c r="CD527" s="11"/>
      <c r="CE527" s="11"/>
      <c r="CF527" s="11"/>
      <c r="CG527" s="11"/>
      <c r="CH527" s="11"/>
      <c r="CI527" s="11"/>
      <c r="CJ527" s="11"/>
      <c r="CK527" s="11"/>
    </row>
    <row r="528" spans="1:89" s="560" customFormat="1" ht="12.75" customHeight="1" x14ac:dyDescent="0.25">
      <c r="A528" s="11"/>
      <c r="B528" s="10"/>
      <c r="C528" s="10"/>
      <c r="D528" s="10"/>
      <c r="E528" s="10"/>
      <c r="F528" s="10"/>
      <c r="G528" s="10"/>
      <c r="H528" s="33"/>
      <c r="I528" s="33"/>
      <c r="J528" s="10"/>
      <c r="K528" s="10"/>
      <c r="L528" s="33"/>
      <c r="M528" s="33"/>
      <c r="N528" s="33"/>
      <c r="O528" s="33"/>
      <c r="P528" s="36"/>
      <c r="Q528" s="10"/>
      <c r="R528" s="10"/>
      <c r="S528" s="10"/>
      <c r="T528" s="11"/>
      <c r="U528" s="11"/>
      <c r="V528" s="11"/>
      <c r="W528" s="11"/>
      <c r="X528" s="11"/>
      <c r="Y528" s="11"/>
      <c r="Z528" s="11" t="b">
        <f>IF(G528=EUconst_NA,TRUE,FALSE)</f>
        <v>0</v>
      </c>
      <c r="AA528" s="11"/>
      <c r="AB528" s="11"/>
      <c r="AC528" s="11"/>
      <c r="AD528" s="11"/>
      <c r="AE528" s="11"/>
      <c r="AF528" s="11"/>
      <c r="AG528" s="11"/>
      <c r="AH528" s="11"/>
      <c r="AI528" s="11"/>
      <c r="AJ528" s="11"/>
      <c r="AK528" s="11"/>
      <c r="AL528" s="11"/>
      <c r="AM528" s="11"/>
      <c r="AN528" s="11"/>
      <c r="AO528" s="11"/>
      <c r="AP528" s="11"/>
      <c r="AQ528" s="11"/>
      <c r="AR528" s="11"/>
      <c r="AS528" s="11"/>
      <c r="AT528" s="11"/>
      <c r="AU528" s="11"/>
      <c r="AV528" s="11"/>
      <c r="AW528" s="11"/>
      <c r="AX528" s="11"/>
      <c r="AY528" s="11"/>
      <c r="AZ528" s="11"/>
      <c r="BA528" s="11"/>
      <c r="BB528" s="11"/>
      <c r="BC528" s="11"/>
      <c r="BD528" s="11"/>
      <c r="BE528" s="11"/>
      <c r="BF528" s="11"/>
      <c r="BG528" s="11"/>
      <c r="BH528" s="11"/>
      <c r="BI528" s="11"/>
      <c r="BJ528" s="11"/>
      <c r="BK528" s="11"/>
      <c r="BL528" s="11"/>
      <c r="BM528" s="11"/>
      <c r="BN528" s="11"/>
      <c r="BO528" s="11"/>
      <c r="BP528" s="11"/>
      <c r="BQ528" s="11"/>
      <c r="BR528" s="11"/>
      <c r="BS528" s="11"/>
      <c r="BT528" s="11"/>
      <c r="BU528" s="11"/>
      <c r="BV528" s="11"/>
      <c r="BW528" s="11"/>
      <c r="BX528" s="11"/>
      <c r="BY528" s="11"/>
      <c r="BZ528" s="11"/>
      <c r="CA528" s="11"/>
      <c r="CB528" s="11"/>
      <c r="CC528" s="11"/>
      <c r="CD528" s="11"/>
      <c r="CE528" s="11"/>
      <c r="CF528" s="11"/>
      <c r="CG528" s="11"/>
      <c r="CH528" s="11"/>
      <c r="CI528" s="11"/>
      <c r="CJ528" s="11"/>
      <c r="CK528" s="11"/>
    </row>
    <row r="529" spans="1:89" s="560" customFormat="1" ht="12.75" customHeight="1" x14ac:dyDescent="0.25">
      <c r="A529" s="49" t="s">
        <v>1038</v>
      </c>
      <c r="B529" s="50" t="s">
        <v>1069</v>
      </c>
      <c r="C529" s="50" t="str">
        <f>Translations!$B$286</f>
        <v>Nom court</v>
      </c>
      <c r="D529" s="50" t="str">
        <f>Translations!$B$287</f>
        <v>Sous-activité</v>
      </c>
      <c r="E529" s="50" t="str">
        <f>Translations!$B$100</f>
        <v>Paramètre</v>
      </c>
      <c r="F529" s="50" t="str">
        <f>Translations!$B$288</f>
        <v>Type de source</v>
      </c>
      <c r="G529" s="51" t="str">
        <f>Translations!$B$289</f>
        <v>Minimum</v>
      </c>
      <c r="H529" s="51">
        <v>1</v>
      </c>
      <c r="I529" s="51">
        <v>2</v>
      </c>
      <c r="J529" s="51" t="s">
        <v>441</v>
      </c>
      <c r="K529" s="51" t="str">
        <f>Translations!$B$257</f>
        <v>2b</v>
      </c>
      <c r="L529" s="51">
        <v>3</v>
      </c>
      <c r="M529" s="51"/>
      <c r="N529" s="51"/>
      <c r="O529" s="51">
        <v>4</v>
      </c>
      <c r="P529" s="51" t="str">
        <f>Translations!$B$290</f>
        <v>Le plus haut</v>
      </c>
      <c r="Q529" s="52"/>
      <c r="R529" s="49"/>
      <c r="S529" s="49"/>
      <c r="T529" s="49"/>
      <c r="U529" s="49"/>
      <c r="V529" s="49"/>
      <c r="W529" s="49"/>
      <c r="X529" s="49"/>
      <c r="Y529" s="49"/>
      <c r="Z529" s="49" t="str">
        <f>Translations!$B$291</f>
        <v>rendre gris ?</v>
      </c>
      <c r="AA529" s="49"/>
      <c r="AB529" s="49"/>
      <c r="AC529" s="49"/>
      <c r="AD529" s="49"/>
      <c r="AE529" s="49"/>
      <c r="AF529" s="49"/>
      <c r="AG529" s="49"/>
      <c r="AH529" s="49"/>
      <c r="AI529" s="49"/>
      <c r="AJ529" s="49"/>
      <c r="AK529" s="49" t="s">
        <v>1039</v>
      </c>
      <c r="AL529" s="92">
        <v>1</v>
      </c>
      <c r="AM529" s="92">
        <v>2</v>
      </c>
      <c r="AN529" s="92" t="s">
        <v>441</v>
      </c>
      <c r="AO529" s="92" t="str">
        <f>Translations!$B$257</f>
        <v>2b</v>
      </c>
      <c r="AP529" s="92">
        <v>3</v>
      </c>
      <c r="AQ529" s="49"/>
      <c r="AR529" s="49"/>
      <c r="AS529" s="49"/>
      <c r="AT529" s="49"/>
      <c r="AU529" s="49"/>
      <c r="AV529" s="49"/>
      <c r="AW529" s="49"/>
      <c r="AX529" s="49"/>
      <c r="AY529" s="49"/>
      <c r="AZ529" s="49"/>
      <c r="BA529" s="49"/>
      <c r="BB529" s="49"/>
      <c r="BC529" s="49"/>
      <c r="BD529" s="49"/>
      <c r="BE529" s="49"/>
      <c r="BF529" s="49"/>
      <c r="BG529" s="49"/>
      <c r="BH529" s="49"/>
      <c r="BI529" s="49"/>
      <c r="BJ529" s="49"/>
      <c r="BK529" s="49"/>
      <c r="BL529" s="49"/>
      <c r="BM529" s="49"/>
      <c r="BN529" s="49"/>
      <c r="BO529" s="49"/>
      <c r="BP529" s="49"/>
      <c r="BQ529" s="49"/>
      <c r="BR529" s="49"/>
      <c r="BS529" s="49"/>
      <c r="BT529" s="49"/>
      <c r="BU529" s="49"/>
      <c r="BV529" s="49"/>
      <c r="BW529" s="49"/>
      <c r="BX529" s="49"/>
      <c r="BY529" s="49"/>
      <c r="BZ529" s="49"/>
      <c r="CA529" s="49"/>
      <c r="CB529" s="49"/>
      <c r="CC529" s="49"/>
      <c r="CD529" s="49"/>
      <c r="CE529" s="49"/>
      <c r="CF529" s="49"/>
      <c r="CG529" s="49"/>
      <c r="CH529" s="49"/>
      <c r="CI529" s="49"/>
      <c r="CJ529" s="49"/>
      <c r="CK529" s="49"/>
    </row>
    <row r="530" spans="1:89" s="560" customFormat="1" ht="12.75" customHeight="1" x14ac:dyDescent="0.25">
      <c r="A530" s="11">
        <v>1</v>
      </c>
      <c r="B530" s="566" t="str">
        <f t="shared" ref="B530:D549" si="75">B458</f>
        <v>Combustion des carburants</v>
      </c>
      <c r="C530" s="10" t="str">
        <f t="shared" si="75"/>
        <v>Combustion</v>
      </c>
      <c r="D530" s="10" t="str">
        <f t="shared" si="75"/>
        <v>combustibles marchands ordinaires</v>
      </c>
      <c r="E530" s="10"/>
      <c r="F530" s="58" t="str">
        <f t="shared" ref="F530:F561" si="76">F458</f>
        <v>Combustion</v>
      </c>
      <c r="G530" s="36" t="str">
        <f>EUconst_NA</f>
        <v>n / A</v>
      </c>
      <c r="H530" s="56"/>
      <c r="I530" s="56"/>
      <c r="J530" s="56"/>
      <c r="K530" s="56"/>
      <c r="L530" s="56"/>
      <c r="M530" s="56"/>
      <c r="N530" s="56"/>
      <c r="O530" s="57"/>
      <c r="P530" s="36" t="str">
        <f>G530</f>
        <v>n / A</v>
      </c>
      <c r="Q530" s="54" t="str">
        <f>C530 &amp; ": " &amp;D530</f>
        <v>Combustion: combustibles marchands ordinaires</v>
      </c>
      <c r="R530" s="10"/>
      <c r="S530" s="10" t="str">
        <f t="shared" ref="S530:S562" si="77">EUconst_CNTR_CarbonContent&amp;Q530</f>
        <v>CarbC_Combustion: combustibles marchands ordinaires</v>
      </c>
      <c r="T530" s="11"/>
      <c r="U530" s="11"/>
      <c r="V530" s="11"/>
      <c r="W530" s="11"/>
      <c r="X530" s="11"/>
      <c r="Y530" s="11"/>
      <c r="Z530" s="11" t="b">
        <f t="shared" ref="Z530:Z589" si="78">IF(G530=EUconst_NA,TRUE,FALSE)</f>
        <v>1</v>
      </c>
      <c r="AA530" s="11"/>
      <c r="AB530" s="11"/>
      <c r="AC530" s="11"/>
      <c r="AD530" s="11"/>
      <c r="AE530" s="11"/>
      <c r="AF530" s="11"/>
      <c r="AG530" s="11"/>
      <c r="AH530" s="11"/>
      <c r="AI530" s="11"/>
      <c r="AJ530" s="11"/>
      <c r="AK530" s="11"/>
      <c r="AL530" s="391" t="s">
        <v>1040</v>
      </c>
      <c r="AM530" s="391" t="s">
        <v>1040</v>
      </c>
      <c r="AN530" s="391" t="s">
        <v>1040</v>
      </c>
      <c r="AO530" s="391" t="s">
        <v>1040</v>
      </c>
      <c r="AP530" s="391" t="s">
        <v>1040</v>
      </c>
      <c r="AQ530" s="11"/>
      <c r="AR530" s="11"/>
      <c r="AS530" s="11"/>
      <c r="AT530" s="11"/>
      <c r="AU530" s="11"/>
      <c r="AV530" s="11"/>
      <c r="AW530" s="11"/>
      <c r="AX530" s="11"/>
      <c r="AY530" s="11"/>
      <c r="AZ530" s="11"/>
      <c r="BA530" s="11"/>
      <c r="BB530" s="11"/>
      <c r="BC530" s="11"/>
      <c r="BD530" s="11"/>
      <c r="BE530" s="11"/>
      <c r="BF530" s="11"/>
      <c r="BG530" s="11"/>
      <c r="BH530" s="11"/>
      <c r="BI530" s="11"/>
      <c r="BJ530" s="11"/>
      <c r="BK530" s="11"/>
      <c r="BL530" s="11"/>
      <c r="BM530" s="11"/>
      <c r="BN530" s="11"/>
      <c r="BO530" s="11"/>
      <c r="BP530" s="11"/>
      <c r="BQ530" s="11"/>
      <c r="BR530" s="11"/>
      <c r="BS530" s="11"/>
      <c r="BT530" s="11"/>
      <c r="BU530" s="11"/>
      <c r="BV530" s="11"/>
      <c r="BW530" s="11"/>
      <c r="BX530" s="11"/>
      <c r="BY530" s="11"/>
      <c r="BZ530" s="11"/>
      <c r="CA530" s="11"/>
      <c r="CB530" s="11"/>
      <c r="CC530" s="11"/>
      <c r="CD530" s="11"/>
      <c r="CE530" s="11"/>
      <c r="CF530" s="11"/>
      <c r="CG530" s="11"/>
      <c r="CH530" s="11"/>
      <c r="CI530" s="11"/>
      <c r="CJ530" s="11"/>
      <c r="CK530" s="11"/>
    </row>
    <row r="531" spans="1:89" s="560" customFormat="1" ht="12.75" customHeight="1" x14ac:dyDescent="0.25">
      <c r="A531" s="11">
        <v>2</v>
      </c>
      <c r="B531" s="566" t="str">
        <f t="shared" si="75"/>
        <v>Combustion des carburants</v>
      </c>
      <c r="C531" s="10" t="str">
        <f t="shared" si="75"/>
        <v>Combustion</v>
      </c>
      <c r="D531" s="10" t="str">
        <f t="shared" si="75"/>
        <v>Autres combustibles gazeux &amp; liquides</v>
      </c>
      <c r="E531" s="10"/>
      <c r="F531" s="58" t="str">
        <f t="shared" si="76"/>
        <v>Combustion</v>
      </c>
      <c r="G531" s="36" t="str">
        <f>EUconst_NA</f>
        <v>n / A</v>
      </c>
      <c r="H531" s="56"/>
      <c r="I531" s="56"/>
      <c r="J531" s="56"/>
      <c r="K531" s="56"/>
      <c r="L531" s="56"/>
      <c r="M531" s="56"/>
      <c r="N531" s="56"/>
      <c r="O531" s="57"/>
      <c r="P531" s="36" t="str">
        <f t="shared" ref="P531:P541" si="79">IF(G531=EUconst_NA,EUconst_NA,IF(ISBLANK(J531),COUNTA(H531:O531),COUNTA(H531,J531,L531)))</f>
        <v>n / A</v>
      </c>
      <c r="Q531" s="54" t="str">
        <f t="shared" ref="Q531:Q590" si="80">C531 &amp; ": " &amp;D531</f>
        <v>Combustion: Autres combustibles gazeux &amp; liquides</v>
      </c>
      <c r="R531" s="10"/>
      <c r="S531" s="10" t="str">
        <f t="shared" si="77"/>
        <v>CarbC_Combustion: Autres combustibles gazeux &amp; liquides</v>
      </c>
      <c r="T531" s="11"/>
      <c r="U531" s="11"/>
      <c r="V531" s="11"/>
      <c r="W531" s="11"/>
      <c r="X531" s="11"/>
      <c r="Y531" s="11"/>
      <c r="Z531" s="11" t="b">
        <f t="shared" si="78"/>
        <v>1</v>
      </c>
      <c r="AA531" s="11"/>
      <c r="AB531" s="11"/>
      <c r="AC531" s="11"/>
      <c r="AD531" s="11"/>
      <c r="AE531" s="11"/>
      <c r="AF531" s="11"/>
      <c r="AG531" s="11"/>
      <c r="AH531" s="11"/>
      <c r="AI531" s="11"/>
      <c r="AJ531" s="11"/>
      <c r="AK531" s="11"/>
      <c r="AL531" s="391" t="s">
        <v>1040</v>
      </c>
      <c r="AM531" s="391" t="s">
        <v>1040</v>
      </c>
      <c r="AN531" s="391" t="s">
        <v>1040</v>
      </c>
      <c r="AO531" s="391" t="s">
        <v>1040</v>
      </c>
      <c r="AP531" s="391" t="s">
        <v>1040</v>
      </c>
      <c r="AQ531" s="11"/>
      <c r="AR531" s="11"/>
      <c r="AS531" s="11"/>
      <c r="AT531" s="11"/>
      <c r="AU531" s="11"/>
      <c r="AV531" s="11"/>
      <c r="AW531" s="11"/>
      <c r="AX531" s="11"/>
      <c r="AY531" s="11"/>
      <c r="AZ531" s="11"/>
      <c r="BA531" s="11"/>
      <c r="BB531" s="11"/>
      <c r="BC531" s="11"/>
      <c r="BD531" s="11"/>
      <c r="BE531" s="11"/>
      <c r="BF531" s="11"/>
      <c r="BG531" s="11"/>
      <c r="BH531" s="11"/>
      <c r="BI531" s="11"/>
      <c r="BJ531" s="11"/>
      <c r="BK531" s="11"/>
      <c r="BL531" s="11"/>
      <c r="BM531" s="11"/>
      <c r="BN531" s="11"/>
      <c r="BO531" s="11"/>
      <c r="BP531" s="11"/>
      <c r="BQ531" s="11"/>
      <c r="BR531" s="11"/>
      <c r="BS531" s="11"/>
      <c r="BT531" s="11"/>
      <c r="BU531" s="11"/>
      <c r="BV531" s="11"/>
      <c r="BW531" s="11"/>
      <c r="BX531" s="11"/>
      <c r="BY531" s="11"/>
      <c r="BZ531" s="11"/>
      <c r="CA531" s="11"/>
      <c r="CB531" s="11"/>
      <c r="CC531" s="11"/>
      <c r="CD531" s="11"/>
      <c r="CE531" s="11"/>
      <c r="CF531" s="11"/>
      <c r="CG531" s="11"/>
      <c r="CH531" s="11"/>
      <c r="CI531" s="11"/>
      <c r="CJ531" s="11"/>
      <c r="CK531" s="11"/>
    </row>
    <row r="532" spans="1:89" s="560" customFormat="1" ht="12.75" customHeight="1" x14ac:dyDescent="0.25">
      <c r="A532" s="11">
        <v>3</v>
      </c>
      <c r="B532" s="566" t="str">
        <f t="shared" si="75"/>
        <v>Combustion des carburants</v>
      </c>
      <c r="C532" s="10" t="str">
        <f t="shared" si="75"/>
        <v>Combustion</v>
      </c>
      <c r="D532" s="10" t="str">
        <f t="shared" si="75"/>
        <v>Combustibles solides</v>
      </c>
      <c r="E532" s="10"/>
      <c r="F532" s="58" t="str">
        <f t="shared" si="76"/>
        <v>Combustion</v>
      </c>
      <c r="G532" s="36" t="str">
        <f>EUconst_NA</f>
        <v>n / A</v>
      </c>
      <c r="H532" s="56"/>
      <c r="I532" s="56"/>
      <c r="J532" s="56"/>
      <c r="K532" s="56"/>
      <c r="L532" s="56"/>
      <c r="M532" s="56"/>
      <c r="N532" s="56"/>
      <c r="O532" s="57"/>
      <c r="P532" s="36" t="str">
        <f t="shared" si="79"/>
        <v>n / A</v>
      </c>
      <c r="Q532" s="54" t="str">
        <f t="shared" si="80"/>
        <v>Combustion: Combustibles solides</v>
      </c>
      <c r="R532" s="10"/>
      <c r="S532" s="10" t="str">
        <f t="shared" si="77"/>
        <v>CarbC_Combustion: Combustibles solides</v>
      </c>
      <c r="T532" s="11"/>
      <c r="U532" s="11"/>
      <c r="V532" s="11"/>
      <c r="W532" s="11"/>
      <c r="X532" s="11"/>
      <c r="Y532" s="11"/>
      <c r="Z532" s="11" t="b">
        <f t="shared" si="78"/>
        <v>1</v>
      </c>
      <c r="AA532" s="11"/>
      <c r="AB532" s="11"/>
      <c r="AC532" s="11"/>
      <c r="AD532" s="11"/>
      <c r="AE532" s="11"/>
      <c r="AF532" s="11"/>
      <c r="AG532" s="11"/>
      <c r="AH532" s="11"/>
      <c r="AI532" s="11"/>
      <c r="AJ532" s="11"/>
      <c r="AK532" s="11"/>
      <c r="AL532" s="391" t="s">
        <v>1040</v>
      </c>
      <c r="AM532" s="391" t="s">
        <v>1040</v>
      </c>
      <c r="AN532" s="391" t="s">
        <v>1040</v>
      </c>
      <c r="AO532" s="391" t="s">
        <v>1040</v>
      </c>
      <c r="AP532" s="391" t="s">
        <v>1040</v>
      </c>
      <c r="AQ532" s="11"/>
      <c r="AR532" s="11"/>
      <c r="AS532" s="11"/>
      <c r="AT532" s="11"/>
      <c r="AU532" s="11"/>
      <c r="AV532" s="11"/>
      <c r="AW532" s="11"/>
      <c r="AX532" s="11"/>
      <c r="AY532" s="11"/>
      <c r="AZ532" s="11"/>
      <c r="BA532" s="11"/>
      <c r="BB532" s="11"/>
      <c r="BC532" s="11"/>
      <c r="BD532" s="11"/>
      <c r="BE532" s="11"/>
      <c r="BF532" s="11"/>
      <c r="BG532" s="11"/>
      <c r="BH532" s="11"/>
      <c r="BI532" s="11"/>
      <c r="BJ532" s="11"/>
      <c r="BK532" s="11"/>
      <c r="BL532" s="11"/>
      <c r="BM532" s="11"/>
      <c r="BN532" s="11"/>
      <c r="BO532" s="11"/>
      <c r="BP532" s="11"/>
      <c r="BQ532" s="11"/>
      <c r="BR532" s="11"/>
      <c r="BS532" s="11"/>
      <c r="BT532" s="11"/>
      <c r="BU532" s="11"/>
      <c r="BV532" s="11"/>
      <c r="BW532" s="11"/>
      <c r="BX532" s="11"/>
      <c r="BY532" s="11"/>
      <c r="BZ532" s="11"/>
      <c r="CA532" s="11"/>
      <c r="CB532" s="11"/>
      <c r="CC532" s="11"/>
      <c r="CD532" s="11"/>
      <c r="CE532" s="11"/>
      <c r="CF532" s="11"/>
      <c r="CG532" s="11"/>
      <c r="CH532" s="11"/>
      <c r="CI532" s="11"/>
      <c r="CJ532" s="11"/>
      <c r="CK532" s="11"/>
    </row>
    <row r="533" spans="1:89" s="560" customFormat="1" ht="12.75" customHeight="1" x14ac:dyDescent="0.25">
      <c r="A533" s="11">
        <v>4</v>
      </c>
      <c r="B533" s="566" t="str">
        <f t="shared" si="75"/>
        <v>Combustion des carburants</v>
      </c>
      <c r="C533" s="10" t="str">
        <f t="shared" si="75"/>
        <v>Combustion</v>
      </c>
      <c r="D533" s="10" t="str">
        <f t="shared" si="75"/>
        <v>Déchets</v>
      </c>
      <c r="E533" s="10"/>
      <c r="F533" s="58" t="str">
        <f t="shared" si="76"/>
        <v>Combustion</v>
      </c>
      <c r="G533" s="36" t="str">
        <f>EUconst_NA</f>
        <v>n / A</v>
      </c>
      <c r="H533" s="56"/>
      <c r="I533" s="56"/>
      <c r="J533" s="56"/>
      <c r="K533" s="56"/>
      <c r="L533" s="56"/>
      <c r="M533" s="56"/>
      <c r="N533" s="56"/>
      <c r="O533" s="57"/>
      <c r="P533" s="36" t="str">
        <f t="shared" ref="P533" si="81">IF(G533=EUconst_NA,EUconst_NA,IF(ISBLANK(J533),COUNTA(H533:O533),COUNTA(H533,J533,L533)))</f>
        <v>n / A</v>
      </c>
      <c r="Q533" s="54" t="str">
        <f t="shared" ref="Q533" si="82">C533 &amp; ": " &amp;D533</f>
        <v>Combustion: Déchets</v>
      </c>
      <c r="R533" s="10"/>
      <c r="S533" s="10" t="str">
        <f t="shared" ref="S533" si="83">EUconst_CNTR_CarbonContent&amp;Q533</f>
        <v>CarbC_Combustion: Déchets</v>
      </c>
      <c r="T533" s="11"/>
      <c r="U533" s="11"/>
      <c r="V533" s="11"/>
      <c r="W533" s="11"/>
      <c r="X533" s="11"/>
      <c r="Y533" s="11"/>
      <c r="Z533" s="11" t="b">
        <f t="shared" ref="Z533" si="84">IF(G533=EUconst_NA,TRUE,FALSE)</f>
        <v>1</v>
      </c>
      <c r="AA533" s="11"/>
      <c r="AB533" s="11"/>
      <c r="AC533" s="11"/>
      <c r="AD533" s="11"/>
      <c r="AE533" s="11"/>
      <c r="AF533" s="11"/>
      <c r="AG533" s="11"/>
      <c r="AH533" s="11"/>
      <c r="AI533" s="11"/>
      <c r="AJ533" s="11"/>
      <c r="AK533" s="11"/>
      <c r="AL533" s="391" t="s">
        <v>1040</v>
      </c>
      <c r="AM533" s="391" t="s">
        <v>1040</v>
      </c>
      <c r="AN533" s="391" t="s">
        <v>1040</v>
      </c>
      <c r="AO533" s="391" t="s">
        <v>1040</v>
      </c>
      <c r="AP533" s="391" t="s">
        <v>1040</v>
      </c>
      <c r="AQ533" s="11"/>
      <c r="AR533" s="11"/>
      <c r="AS533" s="11"/>
      <c r="AT533" s="11"/>
      <c r="AU533" s="11"/>
      <c r="AV533" s="11"/>
      <c r="AW533" s="11"/>
      <c r="AX533" s="11"/>
      <c r="AY533" s="11"/>
      <c r="AZ533" s="11"/>
      <c r="BA533" s="11"/>
      <c r="BB533" s="11"/>
      <c r="BC533" s="11"/>
      <c r="BD533" s="11"/>
      <c r="BE533" s="11"/>
      <c r="BF533" s="11"/>
      <c r="BG533" s="11"/>
      <c r="BH533" s="11"/>
      <c r="BI533" s="11"/>
      <c r="BJ533" s="11"/>
      <c r="BK533" s="11"/>
      <c r="BL533" s="11"/>
      <c r="BM533" s="11"/>
      <c r="BN533" s="11"/>
      <c r="BO533" s="11"/>
      <c r="BP533" s="11"/>
      <c r="BQ533" s="11"/>
      <c r="BR533" s="11"/>
      <c r="BS533" s="11"/>
      <c r="BT533" s="11"/>
      <c r="BU533" s="11"/>
      <c r="BV533" s="11"/>
      <c r="BW533" s="11"/>
      <c r="BX533" s="11"/>
      <c r="BY533" s="11"/>
      <c r="BZ533" s="11"/>
      <c r="CA533" s="11"/>
      <c r="CB533" s="11"/>
      <c r="CC533" s="11"/>
      <c r="CD533" s="11"/>
      <c r="CE533" s="11"/>
      <c r="CF533" s="11"/>
      <c r="CG533" s="11"/>
      <c r="CH533" s="11"/>
      <c r="CI533" s="11"/>
      <c r="CJ533" s="11"/>
      <c r="CK533" s="11"/>
    </row>
    <row r="534" spans="1:89" s="560" customFormat="1" ht="12.75" customHeight="1" x14ac:dyDescent="0.25">
      <c r="A534" s="11">
        <v>5</v>
      </c>
      <c r="B534" s="566" t="str">
        <f t="shared" si="75"/>
        <v>Combustion des carburants</v>
      </c>
      <c r="C534" s="10" t="str">
        <f t="shared" si="75"/>
        <v>Combustion</v>
      </c>
      <c r="D534" s="10" t="str">
        <f t="shared" si="75"/>
        <v>Terminaux de traitement du gaz</v>
      </c>
      <c r="E534" s="10"/>
      <c r="F534" s="58" t="str">
        <f t="shared" si="76"/>
        <v>Bilan massique</v>
      </c>
      <c r="G534" s="36">
        <v>1</v>
      </c>
      <c r="H534" s="56" t="str">
        <f>Translations!$B$691</f>
        <v>valeurs par défaut de type I</v>
      </c>
      <c r="I534" s="56"/>
      <c r="J534" s="58" t="str">
        <f>Translations!$B$692</f>
        <v>valeurs par défaut de type II</v>
      </c>
      <c r="K534" s="58" t="str">
        <f>Translations!$B$693</f>
        <v>Mandataires désignés (le cas échéant)</v>
      </c>
      <c r="L534" s="56" t="str">
        <f>Translations!$B$694</f>
        <v>Analyses de laboratoire</v>
      </c>
      <c r="M534" s="56"/>
      <c r="N534" s="56"/>
      <c r="O534" s="57"/>
      <c r="P534" s="36">
        <f t="shared" si="79"/>
        <v>3</v>
      </c>
      <c r="Q534" s="54" t="str">
        <f t="shared" si="80"/>
        <v>Combustion: Terminaux de traitement du gaz</v>
      </c>
      <c r="R534" s="10"/>
      <c r="S534" s="10" t="str">
        <f t="shared" si="77"/>
        <v>CarbC_Combustion: Terminaux de traitement du gaz</v>
      </c>
      <c r="T534" s="11"/>
      <c r="U534" s="11"/>
      <c r="V534" s="11"/>
      <c r="W534" s="561"/>
      <c r="X534" s="11"/>
      <c r="Y534" s="11"/>
      <c r="Z534" s="11" t="b">
        <f t="shared" si="78"/>
        <v>0</v>
      </c>
      <c r="AA534" s="11"/>
      <c r="AB534" s="11"/>
      <c r="AC534" s="11"/>
      <c r="AD534" s="11"/>
      <c r="AE534" s="11"/>
      <c r="AF534" s="11"/>
      <c r="AG534" s="11"/>
      <c r="AH534" s="11"/>
      <c r="AI534" s="11"/>
      <c r="AJ534" s="11"/>
      <c r="AK534" s="11"/>
      <c r="AL534" s="391">
        <v>1</v>
      </c>
      <c r="AM534" s="391" t="s">
        <v>1040</v>
      </c>
      <c r="AN534" s="391">
        <v>1</v>
      </c>
      <c r="AO534" s="391">
        <v>2</v>
      </c>
      <c r="AP534" s="391">
        <v>2</v>
      </c>
      <c r="AQ534" s="11"/>
      <c r="AR534" s="11"/>
      <c r="AS534" s="11"/>
      <c r="AT534" s="11"/>
      <c r="AU534" s="11"/>
      <c r="AV534" s="11"/>
      <c r="AW534" s="11"/>
      <c r="AX534" s="11"/>
      <c r="AY534" s="11"/>
      <c r="AZ534" s="11"/>
      <c r="BA534" s="11"/>
      <c r="BB534" s="11"/>
      <c r="BC534" s="11"/>
      <c r="BD534" s="11"/>
      <c r="BE534" s="11"/>
      <c r="BF534" s="11"/>
      <c r="BG534" s="11"/>
      <c r="BH534" s="11"/>
      <c r="BI534" s="11"/>
      <c r="BJ534" s="11"/>
      <c r="BK534" s="11"/>
      <c r="BL534" s="11"/>
      <c r="BM534" s="11"/>
      <c r="BN534" s="11"/>
      <c r="BO534" s="11"/>
      <c r="BP534" s="11"/>
      <c r="BQ534" s="11"/>
      <c r="BR534" s="11"/>
      <c r="BS534" s="11"/>
      <c r="BT534" s="11"/>
      <c r="BU534" s="11"/>
      <c r="BV534" s="11"/>
      <c r="BW534" s="11"/>
      <c r="BX534" s="11"/>
      <c r="BY534" s="11"/>
      <c r="BZ534" s="11"/>
      <c r="CA534" s="11"/>
      <c r="CB534" s="11"/>
      <c r="CC534" s="11"/>
      <c r="CD534" s="11"/>
      <c r="CE534" s="11"/>
      <c r="CF534" s="11"/>
      <c r="CG534" s="11"/>
      <c r="CH534" s="11"/>
      <c r="CI534" s="11"/>
      <c r="CJ534" s="11"/>
      <c r="CK534" s="11"/>
    </row>
    <row r="535" spans="1:89" s="560" customFormat="1" ht="12.75" customHeight="1" x14ac:dyDescent="0.25">
      <c r="A535" s="11">
        <v>6</v>
      </c>
      <c r="B535" s="566" t="str">
        <f t="shared" si="75"/>
        <v>Combustion des carburants</v>
      </c>
      <c r="C535" s="10" t="str">
        <f t="shared" si="75"/>
        <v>Combustion</v>
      </c>
      <c r="D535" s="10" t="str">
        <f t="shared" si="75"/>
        <v>Torchères</v>
      </c>
      <c r="E535" s="10"/>
      <c r="F535" s="58" t="str">
        <f t="shared" si="76"/>
        <v>Combustion</v>
      </c>
      <c r="G535" s="36" t="str">
        <f>EUconst_NA</f>
        <v>n / A</v>
      </c>
      <c r="H535" s="56"/>
      <c r="I535" s="56"/>
      <c r="J535" s="56"/>
      <c r="K535" s="56"/>
      <c r="L535" s="56"/>
      <c r="M535" s="56"/>
      <c r="N535" s="56"/>
      <c r="O535" s="57"/>
      <c r="P535" s="36" t="str">
        <f t="shared" si="79"/>
        <v>n / A</v>
      </c>
      <c r="Q535" s="54" t="str">
        <f t="shared" si="80"/>
        <v>Combustion: Torchères</v>
      </c>
      <c r="R535" s="10"/>
      <c r="S535" s="10" t="str">
        <f t="shared" si="77"/>
        <v>CarbC_Combustion: Torchères</v>
      </c>
      <c r="T535" s="11"/>
      <c r="U535" s="11"/>
      <c r="V535" s="11"/>
      <c r="W535" s="11"/>
      <c r="X535" s="11"/>
      <c r="Y535" s="11"/>
      <c r="Z535" s="11" t="b">
        <f t="shared" si="78"/>
        <v>1</v>
      </c>
      <c r="AA535" s="11"/>
      <c r="AB535" s="11"/>
      <c r="AC535" s="11"/>
      <c r="AD535" s="11"/>
      <c r="AE535" s="11"/>
      <c r="AF535" s="11"/>
      <c r="AG535" s="11"/>
      <c r="AH535" s="11"/>
      <c r="AI535" s="11"/>
      <c r="AJ535" s="11"/>
      <c r="AK535" s="11"/>
      <c r="AL535" s="391" t="s">
        <v>1040</v>
      </c>
      <c r="AM535" s="391" t="s">
        <v>1040</v>
      </c>
      <c r="AN535" s="391" t="s">
        <v>1040</v>
      </c>
      <c r="AO535" s="391" t="s">
        <v>1040</v>
      </c>
      <c r="AP535" s="391" t="s">
        <v>1040</v>
      </c>
      <c r="AQ535" s="11"/>
      <c r="AR535" s="11"/>
      <c r="AS535" s="11"/>
      <c r="AT535" s="11"/>
      <c r="AU535" s="11"/>
      <c r="AV535" s="11"/>
      <c r="AW535" s="11"/>
      <c r="AX535" s="11"/>
      <c r="AY535" s="11"/>
      <c r="AZ535" s="11"/>
      <c r="BA535" s="11"/>
      <c r="BB535" s="11"/>
      <c r="BC535" s="11"/>
      <c r="BD535" s="11"/>
      <c r="BE535" s="11"/>
      <c r="BF535" s="11"/>
      <c r="BG535" s="11"/>
      <c r="BH535" s="11"/>
      <c r="BI535" s="11"/>
      <c r="BJ535" s="11"/>
      <c r="BK535" s="11"/>
      <c r="BL535" s="11"/>
      <c r="BM535" s="11"/>
      <c r="BN535" s="11"/>
      <c r="BO535" s="11"/>
      <c r="BP535" s="11"/>
      <c r="BQ535" s="11"/>
      <c r="BR535" s="11"/>
      <c r="BS535" s="11"/>
      <c r="BT535" s="11"/>
      <c r="BU535" s="11"/>
      <c r="BV535" s="11"/>
      <c r="BW535" s="11"/>
      <c r="BX535" s="11"/>
      <c r="BY535" s="11"/>
      <c r="BZ535" s="11"/>
      <c r="CA535" s="11"/>
      <c r="CB535" s="11"/>
      <c r="CC535" s="11"/>
      <c r="CD535" s="11"/>
      <c r="CE535" s="11"/>
      <c r="CF535" s="11"/>
      <c r="CG535" s="11"/>
      <c r="CH535" s="11"/>
      <c r="CI535" s="11"/>
      <c r="CJ535" s="11"/>
      <c r="CK535" s="11"/>
    </row>
    <row r="536" spans="1:89" s="560" customFormat="1" ht="12.75" customHeight="1" x14ac:dyDescent="0.25">
      <c r="A536" s="11">
        <v>7</v>
      </c>
      <c r="B536" s="566" t="str">
        <f t="shared" si="75"/>
        <v>Combustion des carburants</v>
      </c>
      <c r="C536" s="10" t="str">
        <f t="shared" si="75"/>
        <v>Combustion</v>
      </c>
      <c r="D536" s="10" t="str">
        <f t="shared" si="75"/>
        <v>Épuration (carbonate)</v>
      </c>
      <c r="E536" s="10"/>
      <c r="F536" s="58" t="str">
        <f t="shared" si="76"/>
        <v>Émissions de procédé</v>
      </c>
      <c r="G536" s="36" t="str">
        <f>EUconst_NA</f>
        <v>n / A</v>
      </c>
      <c r="H536" s="56"/>
      <c r="I536" s="56"/>
      <c r="J536" s="58"/>
      <c r="K536" s="58"/>
      <c r="L536" s="56"/>
      <c r="M536" s="56"/>
      <c r="N536" s="56"/>
      <c r="O536" s="57"/>
      <c r="P536" s="36" t="str">
        <f t="shared" si="79"/>
        <v>n / A</v>
      </c>
      <c r="Q536" s="54" t="str">
        <f t="shared" si="80"/>
        <v>Combustion: Épuration (carbonate)</v>
      </c>
      <c r="R536" s="10"/>
      <c r="S536" s="10" t="str">
        <f t="shared" si="77"/>
        <v>CarbC_Combustion: Épuration (carbonate)</v>
      </c>
      <c r="T536" s="11"/>
      <c r="U536" s="11"/>
      <c r="V536" s="11"/>
      <c r="W536" s="11"/>
      <c r="X536" s="11"/>
      <c r="Y536" s="11"/>
      <c r="Z536" s="11" t="b">
        <f t="shared" si="78"/>
        <v>1</v>
      </c>
      <c r="AA536" s="11"/>
      <c r="AB536" s="11"/>
      <c r="AC536" s="11"/>
      <c r="AD536" s="11"/>
      <c r="AE536" s="11"/>
      <c r="AF536" s="11"/>
      <c r="AG536" s="11"/>
      <c r="AH536" s="11"/>
      <c r="AI536" s="11"/>
      <c r="AJ536" s="11"/>
      <c r="AK536" s="11"/>
      <c r="AL536" s="391" t="s">
        <v>1040</v>
      </c>
      <c r="AM536" s="391" t="s">
        <v>1040</v>
      </c>
      <c r="AN536" s="391" t="s">
        <v>1040</v>
      </c>
      <c r="AO536" s="391" t="s">
        <v>1040</v>
      </c>
      <c r="AP536" s="391" t="s">
        <v>1040</v>
      </c>
      <c r="AQ536" s="11"/>
      <c r="AR536" s="11"/>
      <c r="AS536" s="11"/>
      <c r="AT536" s="11"/>
      <c r="AU536" s="11"/>
      <c r="AV536" s="11"/>
      <c r="AW536" s="11"/>
      <c r="AX536" s="11"/>
      <c r="AY536" s="11"/>
      <c r="AZ536" s="11"/>
      <c r="BA536" s="11"/>
      <c r="BB536" s="11"/>
      <c r="BC536" s="11"/>
      <c r="BD536" s="11"/>
      <c r="BE536" s="11"/>
      <c r="BF536" s="11"/>
      <c r="BG536" s="11"/>
      <c r="BH536" s="11"/>
      <c r="BI536" s="11"/>
      <c r="BJ536" s="11"/>
      <c r="BK536" s="11"/>
      <c r="BL536" s="11"/>
      <c r="BM536" s="11"/>
      <c r="BN536" s="11"/>
      <c r="BO536" s="11"/>
      <c r="BP536" s="11"/>
      <c r="BQ536" s="11"/>
      <c r="BR536" s="11"/>
      <c r="BS536" s="11"/>
      <c r="BT536" s="11"/>
      <c r="BU536" s="11"/>
      <c r="BV536" s="11"/>
      <c r="BW536" s="11"/>
      <c r="BX536" s="11"/>
      <c r="BY536" s="11"/>
      <c r="BZ536" s="11"/>
      <c r="CA536" s="11"/>
      <c r="CB536" s="11"/>
      <c r="CC536" s="11"/>
      <c r="CD536" s="11"/>
      <c r="CE536" s="11"/>
      <c r="CF536" s="11"/>
      <c r="CG536" s="11"/>
      <c r="CH536" s="11"/>
      <c r="CI536" s="11"/>
      <c r="CJ536" s="11"/>
      <c r="CK536" s="11"/>
    </row>
    <row r="537" spans="1:89" s="560" customFormat="1" ht="12.75" customHeight="1" x14ac:dyDescent="0.25">
      <c r="A537" s="11">
        <v>8</v>
      </c>
      <c r="B537" s="566" t="str">
        <f t="shared" si="75"/>
        <v>Combustion des carburants</v>
      </c>
      <c r="C537" s="10" t="str">
        <f t="shared" si="75"/>
        <v>Combustion</v>
      </c>
      <c r="D537" s="10" t="str">
        <f t="shared" si="75"/>
        <v>Épuration (gypse)</v>
      </c>
      <c r="E537" s="10"/>
      <c r="F537" s="58" t="str">
        <f t="shared" si="76"/>
        <v>Émissions de procédé</v>
      </c>
      <c r="G537" s="36" t="str">
        <f>EUconst_NA</f>
        <v>n / A</v>
      </c>
      <c r="H537" s="56"/>
      <c r="I537" s="56"/>
      <c r="J537" s="58"/>
      <c r="K537" s="58"/>
      <c r="L537" s="56"/>
      <c r="M537" s="56"/>
      <c r="N537" s="56"/>
      <c r="O537" s="57"/>
      <c r="P537" s="36" t="str">
        <f t="shared" si="79"/>
        <v>n / A</v>
      </c>
      <c r="Q537" s="54" t="str">
        <f t="shared" si="80"/>
        <v>Combustion: Épuration (gypse)</v>
      </c>
      <c r="R537" s="10"/>
      <c r="S537" s="10" t="str">
        <f t="shared" si="77"/>
        <v>CarbC_Combustion: Épuration (gypse)</v>
      </c>
      <c r="T537" s="11"/>
      <c r="U537" s="11"/>
      <c r="V537" s="11"/>
      <c r="W537" s="11"/>
      <c r="X537" s="11"/>
      <c r="Y537" s="11"/>
      <c r="Z537" s="11" t="b">
        <f t="shared" si="78"/>
        <v>1</v>
      </c>
      <c r="AA537" s="11"/>
      <c r="AB537" s="11"/>
      <c r="AC537" s="11"/>
      <c r="AD537" s="11"/>
      <c r="AE537" s="11"/>
      <c r="AF537" s="11"/>
      <c r="AG537" s="11"/>
      <c r="AH537" s="11"/>
      <c r="AI537" s="11"/>
      <c r="AJ537" s="11"/>
      <c r="AK537" s="11"/>
      <c r="AL537" s="391" t="s">
        <v>1040</v>
      </c>
      <c r="AM537" s="391" t="s">
        <v>1040</v>
      </c>
      <c r="AN537" s="391" t="s">
        <v>1040</v>
      </c>
      <c r="AO537" s="391" t="s">
        <v>1040</v>
      </c>
      <c r="AP537" s="391" t="s">
        <v>1040</v>
      </c>
      <c r="AQ537" s="11"/>
      <c r="AR537" s="11"/>
      <c r="AS537" s="11"/>
      <c r="AT537" s="11"/>
      <c r="AU537" s="11"/>
      <c r="AV537" s="11"/>
      <c r="AW537" s="11"/>
      <c r="AX537" s="11"/>
      <c r="AY537" s="11"/>
      <c r="AZ537" s="11"/>
      <c r="BA537" s="11"/>
      <c r="BB537" s="11"/>
      <c r="BC537" s="11"/>
      <c r="BD537" s="11"/>
      <c r="BE537" s="11"/>
      <c r="BF537" s="11"/>
      <c r="BG537" s="11"/>
      <c r="BH537" s="11"/>
      <c r="BI537" s="11"/>
      <c r="BJ537" s="11"/>
      <c r="BK537" s="11"/>
      <c r="BL537" s="11"/>
      <c r="BM537" s="11"/>
      <c r="BN537" s="11"/>
      <c r="BO537" s="11"/>
      <c r="BP537" s="11"/>
      <c r="BQ537" s="11"/>
      <c r="BR537" s="11"/>
      <c r="BS537" s="11"/>
      <c r="BT537" s="11"/>
      <c r="BU537" s="11"/>
      <c r="BV537" s="11"/>
      <c r="BW537" s="11"/>
      <c r="BX537" s="11"/>
      <c r="BY537" s="11"/>
      <c r="BZ537" s="11"/>
      <c r="CA537" s="11"/>
      <c r="CB537" s="11"/>
      <c r="CC537" s="11"/>
      <c r="CD537" s="11"/>
      <c r="CE537" s="11"/>
      <c r="CF537" s="11"/>
      <c r="CG537" s="11"/>
      <c r="CH537" s="11"/>
      <c r="CI537" s="11"/>
      <c r="CJ537" s="11"/>
      <c r="CK537" s="11"/>
    </row>
    <row r="538" spans="1:89" s="560" customFormat="1" ht="12.75" customHeight="1" x14ac:dyDescent="0.25">
      <c r="A538" s="11">
        <v>9</v>
      </c>
      <c r="B538" s="566" t="str">
        <f t="shared" si="75"/>
        <v>Combustion des carburants</v>
      </c>
      <c r="C538" s="10" t="str">
        <f t="shared" si="75"/>
        <v>Combustion</v>
      </c>
      <c r="D538" s="10" t="str">
        <f t="shared" si="75"/>
        <v>Nettoyage (urée)</v>
      </c>
      <c r="E538" s="10"/>
      <c r="F538" s="58" t="str">
        <f t="shared" si="76"/>
        <v>Émissions de procédé</v>
      </c>
      <c r="G538" s="36" t="str">
        <f>EUconst_NA</f>
        <v>n / A</v>
      </c>
      <c r="H538" s="56"/>
      <c r="I538" s="56"/>
      <c r="J538" s="58"/>
      <c r="K538" s="58"/>
      <c r="L538" s="56"/>
      <c r="M538" s="56"/>
      <c r="N538" s="56"/>
      <c r="O538" s="57"/>
      <c r="P538" s="36" t="str">
        <f t="shared" si="79"/>
        <v>n / A</v>
      </c>
      <c r="Q538" s="54" t="str">
        <f t="shared" si="80"/>
        <v>Combustion: Nettoyage (urée)</v>
      </c>
      <c r="R538" s="10"/>
      <c r="S538" s="10" t="str">
        <f t="shared" si="77"/>
        <v>CarbC_Combustion: Nettoyage (urée)</v>
      </c>
      <c r="T538" s="11"/>
      <c r="U538" s="11"/>
      <c r="V538" s="11"/>
      <c r="W538" s="11"/>
      <c r="X538" s="11"/>
      <c r="Y538" s="11"/>
      <c r="Z538" s="11" t="b">
        <f t="shared" si="78"/>
        <v>1</v>
      </c>
      <c r="AA538" s="11"/>
      <c r="AB538" s="11"/>
      <c r="AC538" s="11"/>
      <c r="AD538" s="11"/>
      <c r="AE538" s="11"/>
      <c r="AF538" s="11"/>
      <c r="AG538" s="11"/>
      <c r="AH538" s="11"/>
      <c r="AI538" s="11"/>
      <c r="AJ538" s="11"/>
      <c r="AK538" s="11"/>
      <c r="AL538" s="391" t="s">
        <v>1040</v>
      </c>
      <c r="AM538" s="391" t="s">
        <v>1040</v>
      </c>
      <c r="AN538" s="391" t="s">
        <v>1040</v>
      </c>
      <c r="AO538" s="391" t="s">
        <v>1040</v>
      </c>
      <c r="AP538" s="391" t="s">
        <v>1040</v>
      </c>
      <c r="AQ538" s="11"/>
      <c r="AR538" s="11"/>
      <c r="AS538" s="11"/>
      <c r="AT538" s="11"/>
      <c r="AU538" s="11"/>
      <c r="AV538" s="11"/>
      <c r="AW538" s="11"/>
      <c r="AX538" s="11"/>
      <c r="AY538" s="11"/>
      <c r="AZ538" s="11"/>
      <c r="BA538" s="11"/>
      <c r="BB538" s="11"/>
      <c r="BC538" s="11"/>
      <c r="BD538" s="11"/>
      <c r="BE538" s="11"/>
      <c r="BF538" s="11"/>
      <c r="BG538" s="11"/>
      <c r="BH538" s="11"/>
      <c r="BI538" s="11"/>
      <c r="BJ538" s="11"/>
      <c r="BK538" s="11"/>
      <c r="BL538" s="11"/>
      <c r="BM538" s="11"/>
      <c r="BN538" s="11"/>
      <c r="BO538" s="11"/>
      <c r="BP538" s="11"/>
      <c r="BQ538" s="11"/>
      <c r="BR538" s="11"/>
      <c r="BS538" s="11"/>
      <c r="BT538" s="11"/>
      <c r="BU538" s="11"/>
      <c r="BV538" s="11"/>
      <c r="BW538" s="11"/>
      <c r="BX538" s="11"/>
      <c r="BY538" s="11"/>
      <c r="BZ538" s="11"/>
      <c r="CA538" s="11"/>
      <c r="CB538" s="11"/>
      <c r="CC538" s="11"/>
      <c r="CD538" s="11"/>
      <c r="CE538" s="11"/>
      <c r="CF538" s="11"/>
      <c r="CG538" s="11"/>
      <c r="CH538" s="11"/>
      <c r="CI538" s="11"/>
      <c r="CJ538" s="11"/>
      <c r="CK538" s="11"/>
    </row>
    <row r="539" spans="1:89" s="560" customFormat="1" ht="12.75" customHeight="1" x14ac:dyDescent="0.25">
      <c r="A539" s="11">
        <v>10</v>
      </c>
      <c r="B539" s="566" t="str">
        <f t="shared" si="75"/>
        <v>Raffinage d'huile</v>
      </c>
      <c r="C539" s="10" t="str">
        <f t="shared" si="75"/>
        <v>Raffineries</v>
      </c>
      <c r="D539" s="10" t="str">
        <f t="shared" si="75"/>
        <v>Bilan massique</v>
      </c>
      <c r="E539" s="10"/>
      <c r="F539" s="58" t="str">
        <f t="shared" si="76"/>
        <v>Bilan massique</v>
      </c>
      <c r="G539" s="36" t="s">
        <v>122</v>
      </c>
      <c r="H539" s="56" t="str">
        <f>Translations!$B$691</f>
        <v>valeurs par défaut de type I</v>
      </c>
      <c r="I539" s="56"/>
      <c r="J539" s="56" t="str">
        <f>Translations!$B$692</f>
        <v>valeurs par défaut de type II</v>
      </c>
      <c r="K539" s="56" t="str">
        <f>Translations!$B$693</f>
        <v>Mandataires désignés (le cas échéant)</v>
      </c>
      <c r="L539" s="56" t="str">
        <f>Translations!$B$694</f>
        <v>Analyses de laboratoire</v>
      </c>
      <c r="M539" s="56"/>
      <c r="N539" s="56"/>
      <c r="O539" s="57"/>
      <c r="P539" s="36">
        <f t="shared" si="79"/>
        <v>3</v>
      </c>
      <c r="Q539" s="54" t="str">
        <f t="shared" si="80"/>
        <v>Raffineries: Bilan massique</v>
      </c>
      <c r="R539" s="10"/>
      <c r="S539" s="10" t="str">
        <f t="shared" si="77"/>
        <v>CarbC_Raffineries: Bilan massique</v>
      </c>
      <c r="T539" s="11"/>
      <c r="U539" s="11"/>
      <c r="V539" s="11"/>
      <c r="W539" s="561"/>
      <c r="X539" s="11"/>
      <c r="Y539" s="11"/>
      <c r="Z539" s="11" t="b">
        <f t="shared" si="78"/>
        <v>0</v>
      </c>
      <c r="AA539" s="11"/>
      <c r="AB539" s="11"/>
      <c r="AC539" s="11"/>
      <c r="AD539" s="11"/>
      <c r="AE539" s="11"/>
      <c r="AF539" s="11"/>
      <c r="AG539" s="11"/>
      <c r="AH539" s="11"/>
      <c r="AI539" s="11"/>
      <c r="AJ539" s="11"/>
      <c r="AK539" s="11"/>
      <c r="AL539" s="391">
        <v>1</v>
      </c>
      <c r="AM539" s="391" t="s">
        <v>1040</v>
      </c>
      <c r="AN539" s="391">
        <v>1</v>
      </c>
      <c r="AO539" s="391">
        <v>2</v>
      </c>
      <c r="AP539" s="391">
        <v>2</v>
      </c>
      <c r="AQ539" s="11"/>
      <c r="AR539" s="11"/>
      <c r="AS539" s="11"/>
      <c r="AT539" s="11"/>
      <c r="AU539" s="11"/>
      <c r="AV539" s="11"/>
      <c r="AW539" s="11"/>
      <c r="AX539" s="11"/>
      <c r="AY539" s="11"/>
      <c r="AZ539" s="11"/>
      <c r="BA539" s="11"/>
      <c r="BB539" s="11"/>
      <c r="BC539" s="11"/>
      <c r="BD539" s="11"/>
      <c r="BE539" s="11"/>
      <c r="BF539" s="11"/>
      <c r="BG539" s="11"/>
      <c r="BH539" s="11"/>
      <c r="BI539" s="11"/>
      <c r="BJ539" s="11"/>
      <c r="BK539" s="11"/>
      <c r="BL539" s="11"/>
      <c r="BM539" s="11"/>
      <c r="BN539" s="11"/>
      <c r="BO539" s="11"/>
      <c r="BP539" s="11"/>
      <c r="BQ539" s="11"/>
      <c r="BR539" s="11"/>
      <c r="BS539" s="11"/>
      <c r="BT539" s="11"/>
      <c r="BU539" s="11"/>
      <c r="BV539" s="11"/>
      <c r="BW539" s="11"/>
      <c r="BX539" s="11"/>
      <c r="BY539" s="11"/>
      <c r="BZ539" s="11"/>
      <c r="CA539" s="11"/>
      <c r="CB539" s="11"/>
      <c r="CC539" s="11"/>
      <c r="CD539" s="11"/>
      <c r="CE539" s="11"/>
      <c r="CF539" s="11"/>
      <c r="CG539" s="11"/>
      <c r="CH539" s="11"/>
      <c r="CI539" s="11"/>
      <c r="CJ539" s="11"/>
      <c r="CK539" s="11"/>
    </row>
    <row r="540" spans="1:89" s="560" customFormat="1" ht="12.75" customHeight="1" x14ac:dyDescent="0.25">
      <c r="A540" s="11">
        <v>11</v>
      </c>
      <c r="B540" s="566" t="str">
        <f t="shared" si="75"/>
        <v>Raffinage d'huile</v>
      </c>
      <c r="C540" s="10" t="str">
        <f t="shared" si="75"/>
        <v>Raffineries</v>
      </c>
      <c r="D540" s="10" t="str">
        <f t="shared" si="75"/>
        <v>Régénération des catalyseurs de craquage catalytique</v>
      </c>
      <c r="E540" s="10"/>
      <c r="F540" s="58" t="str">
        <f t="shared" si="76"/>
        <v>Bilan massique</v>
      </c>
      <c r="G540" s="36"/>
      <c r="H540" s="56"/>
      <c r="I540" s="56"/>
      <c r="J540" s="58"/>
      <c r="K540" s="58"/>
      <c r="L540" s="56" t="str">
        <f>Translations!$B$694</f>
        <v>Analyses de laboratoire</v>
      </c>
      <c r="M540" s="56"/>
      <c r="N540" s="56"/>
      <c r="O540" s="57"/>
      <c r="P540" s="36">
        <v>3</v>
      </c>
      <c r="Q540" s="54" t="str">
        <f t="shared" si="80"/>
        <v>Raffineries: Régénération des catalyseurs de craquage catalytique</v>
      </c>
      <c r="R540" s="10"/>
      <c r="S540" s="10" t="str">
        <f t="shared" si="77"/>
        <v>CarbC_Raffineries: Régénération des catalyseurs de craquage catalytique</v>
      </c>
      <c r="T540" s="11"/>
      <c r="U540" s="11"/>
      <c r="V540" s="11"/>
      <c r="W540" s="11"/>
      <c r="X540" s="11"/>
      <c r="Y540" s="11"/>
      <c r="Z540" s="11" t="b">
        <f t="shared" si="78"/>
        <v>0</v>
      </c>
      <c r="AA540" s="11"/>
      <c r="AB540" s="11"/>
      <c r="AC540" s="11"/>
      <c r="AD540" s="11"/>
      <c r="AE540" s="11"/>
      <c r="AF540" s="11"/>
      <c r="AG540" s="11"/>
      <c r="AH540" s="11"/>
      <c r="AI540" s="11"/>
      <c r="AJ540" s="11"/>
      <c r="AK540" s="11"/>
      <c r="AL540" s="391" t="s">
        <v>1040</v>
      </c>
      <c r="AM540" s="391" t="s">
        <v>1040</v>
      </c>
      <c r="AN540" s="391" t="s">
        <v>1040</v>
      </c>
      <c r="AO540" s="391" t="s">
        <v>1040</v>
      </c>
      <c r="AP540" s="391" t="s">
        <v>1040</v>
      </c>
      <c r="AQ540" s="11"/>
      <c r="AR540" s="11"/>
      <c r="AS540" s="11"/>
      <c r="AT540" s="11"/>
      <c r="AU540" s="11"/>
      <c r="AV540" s="11"/>
      <c r="AW540" s="11"/>
      <c r="AX540" s="11"/>
      <c r="AY540" s="11"/>
      <c r="AZ540" s="11"/>
      <c r="BA540" s="11"/>
      <c r="BB540" s="11"/>
      <c r="BC540" s="11"/>
      <c r="BD540" s="11"/>
      <c r="BE540" s="11"/>
      <c r="BF540" s="11"/>
      <c r="BG540" s="11"/>
      <c r="BH540" s="11"/>
      <c r="BI540" s="11"/>
      <c r="BJ540" s="11"/>
      <c r="BK540" s="11"/>
      <c r="BL540" s="11"/>
      <c r="BM540" s="11"/>
      <c r="BN540" s="11"/>
      <c r="BO540" s="11"/>
      <c r="BP540" s="11"/>
      <c r="BQ540" s="11"/>
      <c r="BR540" s="11"/>
      <c r="BS540" s="11"/>
      <c r="BT540" s="11"/>
      <c r="BU540" s="11"/>
      <c r="BV540" s="11"/>
      <c r="BW540" s="11"/>
      <c r="BX540" s="11"/>
      <c r="BY540" s="11"/>
      <c r="BZ540" s="11"/>
      <c r="CA540" s="11"/>
      <c r="CB540" s="11"/>
      <c r="CC540" s="11"/>
      <c r="CD540" s="11"/>
      <c r="CE540" s="11"/>
      <c r="CF540" s="11"/>
      <c r="CG540" s="11"/>
      <c r="CH540" s="11"/>
      <c r="CI540" s="11"/>
      <c r="CJ540" s="11"/>
      <c r="CK540" s="11"/>
    </row>
    <row r="541" spans="1:89" s="560" customFormat="1" ht="12.75" customHeight="1" x14ac:dyDescent="0.25">
      <c r="A541" s="11">
        <v>12</v>
      </c>
      <c r="B541" s="566" t="str">
        <f t="shared" si="75"/>
        <v>Raffinage d'huile</v>
      </c>
      <c r="C541" s="10" t="str">
        <f t="shared" si="75"/>
        <v>Raffineries</v>
      </c>
      <c r="D541" s="10" t="str">
        <f t="shared" si="75"/>
        <v>production d'hydrogène</v>
      </c>
      <c r="E541" s="568"/>
      <c r="F541" s="58" t="str">
        <f t="shared" si="76"/>
        <v>Bilan massique</v>
      </c>
      <c r="G541" s="572" t="s">
        <v>122</v>
      </c>
      <c r="H541" s="567" t="str">
        <f>Translations!$B$691</f>
        <v>valeurs par défaut de type I</v>
      </c>
      <c r="I541" s="567"/>
      <c r="J541" s="567" t="str">
        <f>Translations!$B$692</f>
        <v>valeurs par défaut de type II</v>
      </c>
      <c r="K541" s="567" t="str">
        <f>Translations!$B$693</f>
        <v>Mandataires désignés (le cas échéant)</v>
      </c>
      <c r="L541" s="567" t="str">
        <f>Translations!$B$694</f>
        <v>Analyses de laboratoire</v>
      </c>
      <c r="M541" s="567"/>
      <c r="N541" s="567"/>
      <c r="O541" s="571"/>
      <c r="P541" s="572">
        <f t="shared" si="79"/>
        <v>3</v>
      </c>
      <c r="Q541" s="54" t="str">
        <f t="shared" si="80"/>
        <v>Raffineries: production d'hydrogène</v>
      </c>
      <c r="R541" s="10"/>
      <c r="S541" s="10" t="str">
        <f t="shared" si="77"/>
        <v>CarbC_Raffineries: production d'hydrogène</v>
      </c>
      <c r="T541" s="11"/>
      <c r="U541" s="11"/>
      <c r="V541" s="11"/>
      <c r="W541" s="11"/>
      <c r="X541" s="29"/>
      <c r="Y541" s="11"/>
      <c r="Z541" s="11" t="b">
        <f t="shared" si="78"/>
        <v>0</v>
      </c>
      <c r="AA541" s="11"/>
      <c r="AB541" s="11"/>
      <c r="AC541" s="11"/>
      <c r="AD541" s="11"/>
      <c r="AE541" s="11"/>
      <c r="AF541" s="11"/>
      <c r="AG541" s="11"/>
      <c r="AH541" s="11"/>
      <c r="AI541" s="11"/>
      <c r="AJ541" s="11"/>
      <c r="AK541" s="11"/>
      <c r="AL541" s="391">
        <v>1</v>
      </c>
      <c r="AM541" s="391" t="s">
        <v>1040</v>
      </c>
      <c r="AN541" s="391">
        <v>1</v>
      </c>
      <c r="AO541" s="391">
        <v>2</v>
      </c>
      <c r="AP541" s="391">
        <v>2</v>
      </c>
      <c r="AQ541" s="11"/>
      <c r="AR541" s="11"/>
      <c r="AS541" s="11"/>
      <c r="AT541" s="11"/>
      <c r="AU541" s="11"/>
      <c r="AV541" s="11"/>
      <c r="AW541" s="11"/>
      <c r="AX541" s="11"/>
      <c r="AY541" s="11"/>
      <c r="AZ541" s="11"/>
      <c r="BA541" s="11"/>
      <c r="BB541" s="11"/>
      <c r="BC541" s="11"/>
      <c r="BD541" s="11"/>
      <c r="BE541" s="11"/>
      <c r="BF541" s="11"/>
      <c r="BG541" s="11"/>
      <c r="BH541" s="11"/>
      <c r="BI541" s="11"/>
      <c r="BJ541" s="11"/>
      <c r="BK541" s="11"/>
      <c r="BL541" s="11"/>
      <c r="BM541" s="11"/>
      <c r="BN541" s="11"/>
      <c r="BO541" s="11"/>
      <c r="BP541" s="11"/>
      <c r="BQ541" s="11"/>
      <c r="BR541" s="11"/>
      <c r="BS541" s="11"/>
      <c r="BT541" s="11"/>
      <c r="BU541" s="11"/>
      <c r="BV541" s="11"/>
      <c r="BW541" s="11"/>
      <c r="BX541" s="11"/>
      <c r="BY541" s="11"/>
      <c r="BZ541" s="11"/>
      <c r="CA541" s="11"/>
      <c r="CB541" s="11"/>
      <c r="CC541" s="11"/>
      <c r="CD541" s="11"/>
      <c r="CE541" s="11"/>
      <c r="CF541" s="11"/>
      <c r="CG541" s="11"/>
      <c r="CH541" s="11"/>
      <c r="CI541" s="11"/>
      <c r="CJ541" s="11"/>
      <c r="CK541" s="11"/>
    </row>
    <row r="542" spans="1:89" s="560" customFormat="1" ht="12.75" customHeight="1" x14ac:dyDescent="0.25">
      <c r="A542" s="11">
        <v>13</v>
      </c>
      <c r="B542" s="566" t="str">
        <f t="shared" si="75"/>
        <v>Production de coke</v>
      </c>
      <c r="C542" s="10" t="str">
        <f t="shared" si="75"/>
        <v>Coke</v>
      </c>
      <c r="D542" s="10" t="str">
        <f t="shared" si="75"/>
        <v>Combustible employé pour alimenter le procédé</v>
      </c>
      <c r="E542" s="10"/>
      <c r="F542" s="58" t="str">
        <f t="shared" si="76"/>
        <v>Combustion</v>
      </c>
      <c r="G542" s="36" t="str">
        <f t="shared" ref="G542:G546" si="85">EUconst_NA</f>
        <v>n / A</v>
      </c>
      <c r="H542" s="569"/>
      <c r="I542" s="57"/>
      <c r="J542" s="57"/>
      <c r="K542" s="57"/>
      <c r="L542" s="569"/>
      <c r="M542" s="569"/>
      <c r="N542" s="569"/>
      <c r="O542" s="53"/>
      <c r="P542" s="36" t="str">
        <f>IF(G542=EUconst_NA,EUconst_NA,IF(ISBLANK(J542),COUNTA(H542:O542),COUNTA(H542,J542,L542)))</f>
        <v>n / A</v>
      </c>
      <c r="Q542" s="54" t="str">
        <f t="shared" si="80"/>
        <v>Coke: Combustible employé pour alimenter le procédé</v>
      </c>
      <c r="R542" s="10"/>
      <c r="S542" s="10" t="str">
        <f t="shared" si="77"/>
        <v>CarbC_Coke: Combustible employé pour alimenter le procédé</v>
      </c>
      <c r="T542" s="11"/>
      <c r="U542" s="11"/>
      <c r="V542" s="11"/>
      <c r="W542" s="561"/>
      <c r="X542" s="29"/>
      <c r="Y542" s="11"/>
      <c r="Z542" s="11" t="b">
        <f t="shared" si="78"/>
        <v>1</v>
      </c>
      <c r="AA542" s="11"/>
      <c r="AB542" s="11"/>
      <c r="AC542" s="11"/>
      <c r="AD542" s="11"/>
      <c r="AE542" s="11"/>
      <c r="AF542" s="11"/>
      <c r="AG542" s="11"/>
      <c r="AH542" s="11"/>
      <c r="AI542" s="11"/>
      <c r="AJ542" s="11"/>
      <c r="AK542" s="11"/>
      <c r="AL542" s="391" t="s">
        <v>1040</v>
      </c>
      <c r="AM542" s="391" t="s">
        <v>1040</v>
      </c>
      <c r="AN542" s="391" t="s">
        <v>1040</v>
      </c>
      <c r="AO542" s="391" t="s">
        <v>1040</v>
      </c>
      <c r="AP542" s="391" t="s">
        <v>1040</v>
      </c>
      <c r="AQ542" s="11"/>
      <c r="AR542" s="11"/>
      <c r="AS542" s="11"/>
      <c r="AT542" s="11"/>
      <c r="AU542" s="11"/>
      <c r="AV542" s="11"/>
      <c r="AW542" s="11"/>
      <c r="AX542" s="11"/>
      <c r="AY542" s="11"/>
      <c r="AZ542" s="11"/>
      <c r="BA542" s="11"/>
      <c r="BB542" s="11"/>
      <c r="BC542" s="11"/>
      <c r="BD542" s="11"/>
      <c r="BE542" s="11"/>
      <c r="BF542" s="11"/>
      <c r="BG542" s="11"/>
      <c r="BH542" s="11"/>
      <c r="BI542" s="11"/>
      <c r="BJ542" s="11"/>
      <c r="BK542" s="11"/>
      <c r="BL542" s="11"/>
      <c r="BM542" s="11"/>
      <c r="BN542" s="11"/>
      <c r="BO542" s="11"/>
      <c r="BP542" s="11"/>
      <c r="BQ542" s="11"/>
      <c r="BR542" s="11"/>
      <c r="BS542" s="11"/>
      <c r="BT542" s="11"/>
      <c r="BU542" s="11"/>
      <c r="BV542" s="11"/>
      <c r="BW542" s="11"/>
      <c r="BX542" s="11"/>
      <c r="BY542" s="11"/>
      <c r="BZ542" s="11"/>
      <c r="CA542" s="11"/>
      <c r="CB542" s="11"/>
      <c r="CC542" s="11"/>
      <c r="CD542" s="11"/>
      <c r="CE542" s="11"/>
      <c r="CF542" s="11"/>
      <c r="CG542" s="11"/>
      <c r="CH542" s="11"/>
      <c r="CI542" s="11"/>
      <c r="CJ542" s="11"/>
      <c r="CK542" s="11"/>
    </row>
    <row r="543" spans="1:89" s="560" customFormat="1" ht="12.75" customHeight="1" x14ac:dyDescent="0.25">
      <c r="A543" s="11">
        <v>14</v>
      </c>
      <c r="B543" s="566" t="str">
        <f t="shared" si="75"/>
        <v>Production de coke</v>
      </c>
      <c r="C543" s="10" t="str">
        <f t="shared" si="75"/>
        <v>Coke</v>
      </c>
      <c r="D543" s="10" t="str">
        <f t="shared" si="75"/>
        <v>Procédé (méthode A) : carbonate uniquement</v>
      </c>
      <c r="E543" s="563"/>
      <c r="F543" s="58" t="str">
        <f t="shared" si="76"/>
        <v>Émissions de procédé</v>
      </c>
      <c r="G543" s="36" t="str">
        <f t="shared" si="85"/>
        <v>n / A</v>
      </c>
      <c r="H543" s="56"/>
      <c r="I543" s="56"/>
      <c r="J543" s="58"/>
      <c r="K543" s="58"/>
      <c r="L543" s="56"/>
      <c r="M543" s="56"/>
      <c r="N543" s="56"/>
      <c r="O543" s="57"/>
      <c r="P543" s="36" t="str">
        <f>IF(G543=EUconst_NA,EUconst_NA,IF(ISBLANK(J543),COUNTA(H543:O543),COUNTA(H543,J543,L543)))</f>
        <v>n / A</v>
      </c>
      <c r="Q543" s="54" t="str">
        <f t="shared" si="80"/>
        <v>Coke: Procédé (méthode A) : carbonate uniquement</v>
      </c>
      <c r="R543" s="10"/>
      <c r="S543" s="10" t="str">
        <f t="shared" si="77"/>
        <v>CarbC_Coke: Procédé (méthode A) : carbonate uniquement</v>
      </c>
      <c r="T543" s="11"/>
      <c r="U543" s="11"/>
      <c r="V543" s="11"/>
      <c r="W543" s="561"/>
      <c r="X543" s="29"/>
      <c r="Y543" s="11"/>
      <c r="Z543" s="11" t="b">
        <f t="shared" si="78"/>
        <v>1</v>
      </c>
      <c r="AA543" s="11"/>
      <c r="AB543" s="11"/>
      <c r="AC543" s="11"/>
      <c r="AD543" s="11"/>
      <c r="AE543" s="11"/>
      <c r="AF543" s="11"/>
      <c r="AG543" s="11"/>
      <c r="AH543" s="11"/>
      <c r="AI543" s="11"/>
      <c r="AJ543" s="11"/>
      <c r="AK543" s="11"/>
      <c r="AL543" s="391" t="s">
        <v>1040</v>
      </c>
      <c r="AM543" s="391" t="s">
        <v>1040</v>
      </c>
      <c r="AN543" s="391" t="s">
        <v>1040</v>
      </c>
      <c r="AO543" s="391" t="s">
        <v>1040</v>
      </c>
      <c r="AP543" s="391" t="s">
        <v>1040</v>
      </c>
      <c r="AQ543" s="11"/>
      <c r="AR543" s="11"/>
      <c r="AS543" s="11"/>
      <c r="AT543" s="11"/>
      <c r="AU543" s="11"/>
      <c r="AV543" s="11"/>
      <c r="AW543" s="11"/>
      <c r="AX543" s="11"/>
      <c r="AY543" s="11"/>
      <c r="AZ543" s="11"/>
      <c r="BA543" s="11"/>
      <c r="BB543" s="11"/>
      <c r="BC543" s="11"/>
      <c r="BD543" s="11"/>
      <c r="BE543" s="11"/>
      <c r="BF543" s="11"/>
      <c r="BG543" s="11"/>
      <c r="BH543" s="11"/>
      <c r="BI543" s="11"/>
      <c r="BJ543" s="11"/>
      <c r="BK543" s="11"/>
      <c r="BL543" s="11"/>
      <c r="BM543" s="11"/>
      <c r="BN543" s="11"/>
      <c r="BO543" s="11"/>
      <c r="BP543" s="11"/>
      <c r="BQ543" s="11"/>
      <c r="BR543" s="11"/>
      <c r="BS543" s="11"/>
      <c r="BT543" s="11"/>
      <c r="BU543" s="11"/>
      <c r="BV543" s="11"/>
      <c r="BW543" s="11"/>
      <c r="BX543" s="11"/>
      <c r="BY543" s="11"/>
      <c r="BZ543" s="11"/>
      <c r="CA543" s="11"/>
      <c r="CB543" s="11"/>
      <c r="CC543" s="11"/>
      <c r="CD543" s="11"/>
      <c r="CE543" s="11"/>
      <c r="CF543" s="11"/>
      <c r="CG543" s="11"/>
      <c r="CH543" s="11"/>
      <c r="CI543" s="11"/>
      <c r="CJ543" s="11"/>
      <c r="CK543" s="11"/>
    </row>
    <row r="544" spans="1:89" s="560" customFormat="1" ht="12.75" customHeight="1" x14ac:dyDescent="0.25">
      <c r="A544" s="11">
        <v>15</v>
      </c>
      <c r="B544" s="566" t="str">
        <f t="shared" si="75"/>
        <v>Production de coke</v>
      </c>
      <c r="C544" s="10" t="str">
        <f t="shared" si="75"/>
        <v>Coke</v>
      </c>
      <c r="D544" s="10" t="str">
        <f t="shared" si="75"/>
        <v>Procédé (méthode A) : mixte (carbonate + non-carbonate)</v>
      </c>
      <c r="E544" s="563"/>
      <c r="F544" s="58" t="str">
        <f t="shared" si="76"/>
        <v>Émissions de procédé</v>
      </c>
      <c r="G544" s="36" t="str">
        <f t="shared" si="85"/>
        <v>n / A</v>
      </c>
      <c r="H544" s="569"/>
      <c r="I544" s="57"/>
      <c r="J544" s="57"/>
      <c r="K544" s="57"/>
      <c r="L544" s="569"/>
      <c r="M544" s="569"/>
      <c r="N544" s="569"/>
      <c r="O544" s="55"/>
      <c r="P544" s="36" t="str">
        <f>IF(G544=EUconst_NA,EUconst_NA,IF(ISBLANK(J544),COUNTA(H544:O544),COUNTA(H544,J544,L544)))</f>
        <v>n / A</v>
      </c>
      <c r="Q544" s="54" t="str">
        <f t="shared" si="80"/>
        <v>Coke: Procédé (méthode A) : mixte (carbonate + non-carbonate)</v>
      </c>
      <c r="R544" s="10"/>
      <c r="S544" s="10" t="str">
        <f t="shared" si="77"/>
        <v>CarbC_Coke: Procédé (méthode A) : mixte (carbonate + non-carbonate)</v>
      </c>
      <c r="T544" s="11"/>
      <c r="U544" s="11"/>
      <c r="V544" s="11"/>
      <c r="W544" s="561"/>
      <c r="X544" s="29"/>
      <c r="Y544" s="11"/>
      <c r="Z544" s="11" t="b">
        <f t="shared" si="78"/>
        <v>1</v>
      </c>
      <c r="AA544" s="11"/>
      <c r="AB544" s="11"/>
      <c r="AC544" s="11"/>
      <c r="AD544" s="11"/>
      <c r="AE544" s="11"/>
      <c r="AF544" s="11"/>
      <c r="AG544" s="11"/>
      <c r="AH544" s="11"/>
      <c r="AI544" s="11"/>
      <c r="AJ544" s="11"/>
      <c r="AK544" s="11"/>
      <c r="AL544" s="391" t="s">
        <v>1040</v>
      </c>
      <c r="AM544" s="391" t="s">
        <v>1040</v>
      </c>
      <c r="AN544" s="391" t="s">
        <v>1040</v>
      </c>
      <c r="AO544" s="391" t="s">
        <v>1040</v>
      </c>
      <c r="AP544" s="391" t="s">
        <v>1040</v>
      </c>
      <c r="AQ544" s="11"/>
      <c r="AR544" s="11"/>
      <c r="AS544" s="11"/>
      <c r="AT544" s="11"/>
      <c r="AU544" s="11"/>
      <c r="AV544" s="11"/>
      <c r="AW544" s="11"/>
      <c r="AX544" s="11"/>
      <c r="AY544" s="11"/>
      <c r="AZ544" s="11"/>
      <c r="BA544" s="11"/>
      <c r="BB544" s="11"/>
      <c r="BC544" s="11"/>
      <c r="BD544" s="11"/>
      <c r="BE544" s="11"/>
      <c r="BF544" s="11"/>
      <c r="BG544" s="11"/>
      <c r="BH544" s="11"/>
      <c r="BI544" s="11"/>
      <c r="BJ544" s="11"/>
      <c r="BK544" s="11"/>
      <c r="BL544" s="11"/>
      <c r="BM544" s="11"/>
      <c r="BN544" s="11"/>
      <c r="BO544" s="11"/>
      <c r="BP544" s="11"/>
      <c r="BQ544" s="11"/>
      <c r="BR544" s="11"/>
      <c r="BS544" s="11"/>
      <c r="BT544" s="11"/>
      <c r="BU544" s="11"/>
      <c r="BV544" s="11"/>
      <c r="BW544" s="11"/>
      <c r="BX544" s="11"/>
      <c r="BY544" s="11"/>
      <c r="BZ544" s="11"/>
      <c r="CA544" s="11"/>
      <c r="CB544" s="11"/>
      <c r="CC544" s="11"/>
      <c r="CD544" s="11"/>
      <c r="CE544" s="11"/>
      <c r="CF544" s="11"/>
      <c r="CG544" s="11"/>
      <c r="CH544" s="11"/>
      <c r="CI544" s="11"/>
      <c r="CJ544" s="11"/>
      <c r="CK544" s="11"/>
    </row>
    <row r="545" spans="1:89" s="560" customFormat="1" ht="12.75" customHeight="1" x14ac:dyDescent="0.25">
      <c r="A545" s="11">
        <v>16</v>
      </c>
      <c r="B545" s="566" t="str">
        <f t="shared" si="75"/>
        <v>Production de coke</v>
      </c>
      <c r="C545" s="10" t="str">
        <f t="shared" si="75"/>
        <v>Coke</v>
      </c>
      <c r="D545" s="10" t="str">
        <f t="shared" si="75"/>
        <v>Procédé (méthode A) : sans carbonate</v>
      </c>
      <c r="E545" s="563"/>
      <c r="F545" s="58" t="str">
        <f t="shared" si="76"/>
        <v>Émissions de procédé</v>
      </c>
      <c r="G545" s="36" t="str">
        <f t="shared" si="85"/>
        <v>n / A</v>
      </c>
      <c r="H545" s="569"/>
      <c r="I545" s="57"/>
      <c r="J545" s="57"/>
      <c r="K545" s="57"/>
      <c r="L545" s="569"/>
      <c r="M545" s="569"/>
      <c r="N545" s="569"/>
      <c r="O545" s="55"/>
      <c r="P545" s="36" t="str">
        <f>IF(G545=EUconst_NA,EUconst_NA,IF(ISBLANK(J545),COUNTA(H545:O545),COUNTA(H545,J545,L545)))</f>
        <v>n / A</v>
      </c>
      <c r="Q545" s="54" t="str">
        <f t="shared" si="80"/>
        <v>Coke: Procédé (méthode A) : sans carbonate</v>
      </c>
      <c r="R545" s="10"/>
      <c r="S545" s="10" t="str">
        <f t="shared" si="77"/>
        <v>CarbC_Coke: Procédé (méthode A) : sans carbonate</v>
      </c>
      <c r="T545" s="11"/>
      <c r="U545" s="11"/>
      <c r="V545" s="11"/>
      <c r="W545" s="561"/>
      <c r="X545" s="29"/>
      <c r="Y545" s="11"/>
      <c r="Z545" s="11" t="b">
        <f t="shared" si="78"/>
        <v>1</v>
      </c>
      <c r="AA545" s="11"/>
      <c r="AB545" s="11"/>
      <c r="AC545" s="11"/>
      <c r="AD545" s="11"/>
      <c r="AE545" s="11"/>
      <c r="AF545" s="11"/>
      <c r="AG545" s="11"/>
      <c r="AH545" s="11"/>
      <c r="AI545" s="11"/>
      <c r="AJ545" s="11"/>
      <c r="AK545" s="11"/>
      <c r="AL545" s="391" t="s">
        <v>1040</v>
      </c>
      <c r="AM545" s="391" t="s">
        <v>1040</v>
      </c>
      <c r="AN545" s="391" t="s">
        <v>1040</v>
      </c>
      <c r="AO545" s="391" t="s">
        <v>1040</v>
      </c>
      <c r="AP545" s="391" t="s">
        <v>1040</v>
      </c>
      <c r="AQ545" s="11"/>
      <c r="AR545" s="11"/>
      <c r="AS545" s="11"/>
      <c r="AT545" s="11"/>
      <c r="AU545" s="11"/>
      <c r="AV545" s="11"/>
      <c r="AW545" s="11"/>
      <c r="AX545" s="11"/>
      <c r="AY545" s="11"/>
      <c r="AZ545" s="11"/>
      <c r="BA545" s="11"/>
      <c r="BB545" s="11"/>
      <c r="BC545" s="11"/>
      <c r="BD545" s="11"/>
      <c r="BE545" s="11"/>
      <c r="BF545" s="11"/>
      <c r="BG545" s="11"/>
      <c r="BH545" s="11"/>
      <c r="BI545" s="11"/>
      <c r="BJ545" s="11"/>
      <c r="BK545" s="11"/>
      <c r="BL545" s="11"/>
      <c r="BM545" s="11"/>
      <c r="BN545" s="11"/>
      <c r="BO545" s="11"/>
      <c r="BP545" s="11"/>
      <c r="BQ545" s="11"/>
      <c r="BR545" s="11"/>
      <c r="BS545" s="11"/>
      <c r="BT545" s="11"/>
      <c r="BU545" s="11"/>
      <c r="BV545" s="11"/>
      <c r="BW545" s="11"/>
      <c r="BX545" s="11"/>
      <c r="BY545" s="11"/>
      <c r="BZ545" s="11"/>
      <c r="CA545" s="11"/>
      <c r="CB545" s="11"/>
      <c r="CC545" s="11"/>
      <c r="CD545" s="11"/>
      <c r="CE545" s="11"/>
      <c r="CF545" s="11"/>
      <c r="CG545" s="11"/>
      <c r="CH545" s="11"/>
      <c r="CI545" s="11"/>
      <c r="CJ545" s="11"/>
      <c r="CK545" s="11"/>
    </row>
    <row r="546" spans="1:89" s="560" customFormat="1" ht="12.75" customHeight="1" x14ac:dyDescent="0.25">
      <c r="A546" s="11">
        <v>17</v>
      </c>
      <c r="B546" s="566" t="str">
        <f t="shared" si="75"/>
        <v>Production de coke</v>
      </c>
      <c r="C546" s="10" t="str">
        <f t="shared" si="75"/>
        <v>Coke</v>
      </c>
      <c r="D546" s="10" t="str">
        <f t="shared" si="75"/>
        <v>Procédé (méthode B) : production d'oxyde</v>
      </c>
      <c r="E546" s="568"/>
      <c r="F546" s="58" t="str">
        <f t="shared" si="76"/>
        <v>Émissions de procédé</v>
      </c>
      <c r="G546" s="36" t="str">
        <f t="shared" si="85"/>
        <v>n / A</v>
      </c>
      <c r="H546" s="56"/>
      <c r="I546" s="56"/>
      <c r="J546" s="58"/>
      <c r="K546" s="58"/>
      <c r="L546" s="56"/>
      <c r="M546" s="56"/>
      <c r="N546" s="56"/>
      <c r="O546" s="57"/>
      <c r="P546" s="36" t="str">
        <f>IF(G546=EUconst_NA,EUconst_NA,IF(ISBLANK(J546),COUNTA(H546:O546),COUNTA(H546,J546,L546)))</f>
        <v>n / A</v>
      </c>
      <c r="Q546" s="54" t="str">
        <f t="shared" si="80"/>
        <v>Coke: Procédé (méthode B) : production d'oxyde</v>
      </c>
      <c r="R546" s="10"/>
      <c r="S546" s="10" t="str">
        <f t="shared" si="77"/>
        <v>CarbC_Coke: Procédé (méthode B) : production d'oxyde</v>
      </c>
      <c r="T546" s="11"/>
      <c r="U546" s="11"/>
      <c r="V546" s="11"/>
      <c r="W546" s="561"/>
      <c r="X546" s="29"/>
      <c r="Y546" s="11"/>
      <c r="Z546" s="11" t="b">
        <f t="shared" si="78"/>
        <v>1</v>
      </c>
      <c r="AA546" s="11"/>
      <c r="AB546" s="11"/>
      <c r="AC546" s="11"/>
      <c r="AD546" s="11"/>
      <c r="AE546" s="11"/>
      <c r="AF546" s="11"/>
      <c r="AG546" s="11"/>
      <c r="AH546" s="11"/>
      <c r="AI546" s="11"/>
      <c r="AJ546" s="11"/>
      <c r="AK546" s="11"/>
      <c r="AL546" s="391" t="s">
        <v>1040</v>
      </c>
      <c r="AM546" s="391" t="s">
        <v>1040</v>
      </c>
      <c r="AN546" s="391" t="s">
        <v>1040</v>
      </c>
      <c r="AO546" s="391" t="s">
        <v>1040</v>
      </c>
      <c r="AP546" s="391" t="s">
        <v>1040</v>
      </c>
      <c r="AQ546" s="11"/>
      <c r="AR546" s="11"/>
      <c r="AS546" s="11"/>
      <c r="AT546" s="11"/>
      <c r="AU546" s="11"/>
      <c r="AV546" s="11"/>
      <c r="AW546" s="11"/>
      <c r="AX546" s="11"/>
      <c r="AY546" s="11"/>
      <c r="AZ546" s="11"/>
      <c r="BA546" s="11"/>
      <c r="BB546" s="11"/>
      <c r="BC546" s="11"/>
      <c r="BD546" s="11"/>
      <c r="BE546" s="11"/>
      <c r="BF546" s="11"/>
      <c r="BG546" s="11"/>
      <c r="BH546" s="11"/>
      <c r="BI546" s="11"/>
      <c r="BJ546" s="11"/>
      <c r="BK546" s="11"/>
      <c r="BL546" s="11"/>
      <c r="BM546" s="11"/>
      <c r="BN546" s="11"/>
      <c r="BO546" s="11"/>
      <c r="BP546" s="11"/>
      <c r="BQ546" s="11"/>
      <c r="BR546" s="11"/>
      <c r="BS546" s="11"/>
      <c r="BT546" s="11"/>
      <c r="BU546" s="11"/>
      <c r="BV546" s="11"/>
      <c r="BW546" s="11"/>
      <c r="BX546" s="11"/>
      <c r="BY546" s="11"/>
      <c r="BZ546" s="11"/>
      <c r="CA546" s="11"/>
      <c r="CB546" s="11"/>
      <c r="CC546" s="11"/>
      <c r="CD546" s="11"/>
      <c r="CE546" s="11"/>
      <c r="CF546" s="11"/>
      <c r="CG546" s="11"/>
      <c r="CH546" s="11"/>
      <c r="CI546" s="11"/>
      <c r="CJ546" s="11"/>
      <c r="CK546" s="11"/>
    </row>
    <row r="547" spans="1:89" s="560" customFormat="1" ht="12.75" customHeight="1" x14ac:dyDescent="0.25">
      <c r="A547" s="11">
        <v>18</v>
      </c>
      <c r="B547" s="566" t="str">
        <f t="shared" si="75"/>
        <v>Production de coke</v>
      </c>
      <c r="C547" s="10" t="str">
        <f t="shared" si="75"/>
        <v>Coke</v>
      </c>
      <c r="D547" s="10" t="str">
        <f t="shared" si="75"/>
        <v>Bilan massique</v>
      </c>
      <c r="E547" s="10"/>
      <c r="F547" s="58" t="str">
        <f t="shared" si="76"/>
        <v>Bilan massique</v>
      </c>
      <c r="G547" s="36" t="s">
        <v>122</v>
      </c>
      <c r="H547" s="56" t="str">
        <f>Translations!$B$691</f>
        <v>valeurs par défaut de type I</v>
      </c>
      <c r="I547" s="56"/>
      <c r="J547" s="56" t="str">
        <f>Translations!$B$692</f>
        <v>valeurs par défaut de type II</v>
      </c>
      <c r="K547" s="56" t="str">
        <f>Translations!$B$693</f>
        <v>Mandataires désignés (le cas échéant)</v>
      </c>
      <c r="L547" s="56" t="str">
        <f>Translations!$B$694</f>
        <v>Analyses de laboratoire</v>
      </c>
      <c r="M547" s="56"/>
      <c r="N547" s="56"/>
      <c r="O547" s="57"/>
      <c r="P547" s="36">
        <f t="shared" ref="P547:P558" si="86">IF(G547=EUconst_NA,EUconst_NA,IF(ISBLANK(J547),COUNTA(H547:O547),COUNTA(H547,J547,L547)))</f>
        <v>3</v>
      </c>
      <c r="Q547" s="54" t="str">
        <f t="shared" si="80"/>
        <v>Coke: Bilan massique</v>
      </c>
      <c r="R547" s="10"/>
      <c r="S547" s="10" t="str">
        <f t="shared" si="77"/>
        <v>CarbC_Coke: Bilan massique</v>
      </c>
      <c r="T547" s="11"/>
      <c r="U547" s="11"/>
      <c r="V547" s="11"/>
      <c r="W547" s="11"/>
      <c r="X547" s="29"/>
      <c r="Y547" s="11"/>
      <c r="Z547" s="11" t="b">
        <f t="shared" si="78"/>
        <v>0</v>
      </c>
      <c r="AA547" s="11"/>
      <c r="AB547" s="11"/>
      <c r="AC547" s="11"/>
      <c r="AD547" s="11"/>
      <c r="AE547" s="11"/>
      <c r="AF547" s="11"/>
      <c r="AG547" s="11"/>
      <c r="AH547" s="11"/>
      <c r="AI547" s="11"/>
      <c r="AJ547" s="11"/>
      <c r="AK547" s="11"/>
      <c r="AL547" s="391">
        <v>1</v>
      </c>
      <c r="AM547" s="391" t="s">
        <v>1040</v>
      </c>
      <c r="AN547" s="391">
        <v>1</v>
      </c>
      <c r="AO547" s="391">
        <v>2</v>
      </c>
      <c r="AP547" s="391">
        <v>2</v>
      </c>
      <c r="AQ547" s="11"/>
      <c r="AR547" s="11"/>
      <c r="AS547" s="11"/>
      <c r="AT547" s="11"/>
      <c r="AU547" s="11"/>
      <c r="AV547" s="11"/>
      <c r="AW547" s="11"/>
      <c r="AX547" s="11"/>
      <c r="AY547" s="11"/>
      <c r="AZ547" s="11"/>
      <c r="BA547" s="11"/>
      <c r="BB547" s="11"/>
      <c r="BC547" s="11"/>
      <c r="BD547" s="11"/>
      <c r="BE547" s="11"/>
      <c r="BF547" s="11"/>
      <c r="BG547" s="11"/>
      <c r="BH547" s="11"/>
      <c r="BI547" s="11"/>
      <c r="BJ547" s="11"/>
      <c r="BK547" s="11"/>
      <c r="BL547" s="11"/>
      <c r="BM547" s="11"/>
      <c r="BN547" s="11"/>
      <c r="BO547" s="11"/>
      <c r="BP547" s="11"/>
      <c r="BQ547" s="11"/>
      <c r="BR547" s="11"/>
      <c r="BS547" s="11"/>
      <c r="BT547" s="11"/>
      <c r="BU547" s="11"/>
      <c r="BV547" s="11"/>
      <c r="BW547" s="11"/>
      <c r="BX547" s="11"/>
      <c r="BY547" s="11"/>
      <c r="BZ547" s="11"/>
      <c r="CA547" s="11"/>
      <c r="CB547" s="11"/>
      <c r="CC547" s="11"/>
      <c r="CD547" s="11"/>
      <c r="CE547" s="11"/>
      <c r="CF547" s="11"/>
      <c r="CG547" s="11"/>
      <c r="CH547" s="11"/>
      <c r="CI547" s="11"/>
      <c r="CJ547" s="11"/>
      <c r="CK547" s="11"/>
    </row>
    <row r="548" spans="1:89" s="560" customFormat="1" ht="12.75" customHeight="1" x14ac:dyDescent="0.25">
      <c r="A548" s="11">
        <v>19</v>
      </c>
      <c r="B548" s="566" t="str">
        <f t="shared" si="75"/>
        <v>Grillage ou frittage des minerais métalliques</v>
      </c>
      <c r="C548" s="10" t="str">
        <f t="shared" si="75"/>
        <v>minerai métallique</v>
      </c>
      <c r="D548" s="10" t="str">
        <f t="shared" si="75"/>
        <v>Procédé (méthode A) : carbonate uniquement</v>
      </c>
      <c r="E548" s="563"/>
      <c r="F548" s="58" t="str">
        <f t="shared" si="76"/>
        <v>Émissions de procédé</v>
      </c>
      <c r="G548" s="36" t="str">
        <f>EUconst_NA</f>
        <v>n / A</v>
      </c>
      <c r="H548" s="56"/>
      <c r="I548" s="56"/>
      <c r="J548" s="58"/>
      <c r="K548" s="58"/>
      <c r="L548" s="56"/>
      <c r="M548" s="56"/>
      <c r="N548" s="56"/>
      <c r="O548" s="57"/>
      <c r="P548" s="36" t="str">
        <f t="shared" si="86"/>
        <v>n / A</v>
      </c>
      <c r="Q548" s="54" t="str">
        <f t="shared" si="80"/>
        <v>minerai métallique: Procédé (méthode A) : carbonate uniquement</v>
      </c>
      <c r="R548" s="10"/>
      <c r="S548" s="10" t="str">
        <f t="shared" si="77"/>
        <v>CarbC_minerai métallique: Procédé (méthode A) : carbonate uniquement</v>
      </c>
      <c r="T548" s="11"/>
      <c r="U548" s="11"/>
      <c r="V548" s="11"/>
      <c r="W548" s="11"/>
      <c r="X548" s="29"/>
      <c r="Y548" s="11"/>
      <c r="Z548" s="11" t="b">
        <f t="shared" si="78"/>
        <v>1</v>
      </c>
      <c r="AA548" s="11"/>
      <c r="AB548" s="11"/>
      <c r="AC548" s="11"/>
      <c r="AD548" s="11"/>
      <c r="AE548" s="11"/>
      <c r="AF548" s="11"/>
      <c r="AG548" s="11"/>
      <c r="AH548" s="11"/>
      <c r="AI548" s="11"/>
      <c r="AJ548" s="11"/>
      <c r="AK548" s="11"/>
      <c r="AL548" s="391" t="s">
        <v>1040</v>
      </c>
      <c r="AM548" s="391" t="s">
        <v>1040</v>
      </c>
      <c r="AN548" s="391" t="s">
        <v>1040</v>
      </c>
      <c r="AO548" s="391" t="s">
        <v>1040</v>
      </c>
      <c r="AP548" s="391" t="s">
        <v>1040</v>
      </c>
      <c r="AQ548" s="11"/>
      <c r="AR548" s="11"/>
      <c r="AS548" s="11"/>
      <c r="AT548" s="11"/>
      <c r="AU548" s="11"/>
      <c r="AV548" s="11"/>
      <c r="AW548" s="11"/>
      <c r="AX548" s="11"/>
      <c r="AY548" s="11"/>
      <c r="AZ548" s="11"/>
      <c r="BA548" s="11"/>
      <c r="BB548" s="11"/>
      <c r="BC548" s="11"/>
      <c r="BD548" s="11"/>
      <c r="BE548" s="11"/>
      <c r="BF548" s="11"/>
      <c r="BG548" s="11"/>
      <c r="BH548" s="11"/>
      <c r="BI548" s="11"/>
      <c r="BJ548" s="11"/>
      <c r="BK548" s="11"/>
      <c r="BL548" s="11"/>
      <c r="BM548" s="11"/>
      <c r="BN548" s="11"/>
      <c r="BO548" s="11"/>
      <c r="BP548" s="11"/>
      <c r="BQ548" s="11"/>
      <c r="BR548" s="11"/>
      <c r="BS548" s="11"/>
      <c r="BT548" s="11"/>
      <c r="BU548" s="11"/>
      <c r="BV548" s="11"/>
      <c r="BW548" s="11"/>
      <c r="BX548" s="11"/>
      <c r="BY548" s="11"/>
      <c r="BZ548" s="11"/>
      <c r="CA548" s="11"/>
      <c r="CB548" s="11"/>
      <c r="CC548" s="11"/>
      <c r="CD548" s="11"/>
      <c r="CE548" s="11"/>
      <c r="CF548" s="11"/>
      <c r="CG548" s="11"/>
      <c r="CH548" s="11"/>
      <c r="CI548" s="11"/>
      <c r="CJ548" s="11"/>
      <c r="CK548" s="11"/>
    </row>
    <row r="549" spans="1:89" s="560" customFormat="1" ht="12.75" customHeight="1" x14ac:dyDescent="0.25">
      <c r="A549" s="11">
        <v>20</v>
      </c>
      <c r="B549" s="566" t="str">
        <f t="shared" si="75"/>
        <v>Grillage ou frittage des minerais métalliques</v>
      </c>
      <c r="C549" s="10" t="str">
        <f t="shared" si="75"/>
        <v>minerai métallique</v>
      </c>
      <c r="D549" s="10" t="str">
        <f t="shared" si="75"/>
        <v>Procédé (méthode A) : mixte (carbonate + non-carbonate)</v>
      </c>
      <c r="E549" s="563"/>
      <c r="F549" s="58" t="str">
        <f t="shared" si="76"/>
        <v>Émissions de procédé</v>
      </c>
      <c r="G549" s="36" t="str">
        <f>EUconst_NA</f>
        <v>n / A</v>
      </c>
      <c r="H549" s="56"/>
      <c r="I549" s="56"/>
      <c r="J549" s="56"/>
      <c r="K549" s="56"/>
      <c r="L549" s="56"/>
      <c r="M549" s="56"/>
      <c r="N549" s="56"/>
      <c r="O549" s="57"/>
      <c r="P549" s="36" t="str">
        <f t="shared" si="86"/>
        <v>n / A</v>
      </c>
      <c r="Q549" s="54" t="str">
        <f t="shared" si="80"/>
        <v>minerai métallique: Procédé (méthode A) : mixte (carbonate + non-carbonate)</v>
      </c>
      <c r="R549" s="10"/>
      <c r="S549" s="10" t="str">
        <f t="shared" si="77"/>
        <v>CarbC_minerai métallique: Procédé (méthode A) : mixte (carbonate + non-carbonate)</v>
      </c>
      <c r="T549" s="11"/>
      <c r="U549" s="11"/>
      <c r="V549" s="11"/>
      <c r="W549" s="561"/>
      <c r="X549" s="29"/>
      <c r="Y549" s="11"/>
      <c r="Z549" s="11" t="b">
        <f t="shared" si="78"/>
        <v>1</v>
      </c>
      <c r="AA549" s="11"/>
      <c r="AB549" s="11"/>
      <c r="AC549" s="11"/>
      <c r="AD549" s="11"/>
      <c r="AE549" s="11"/>
      <c r="AF549" s="11"/>
      <c r="AG549" s="11"/>
      <c r="AH549" s="11"/>
      <c r="AI549" s="11"/>
      <c r="AJ549" s="11"/>
      <c r="AK549" s="11"/>
      <c r="AL549" s="391">
        <v>1</v>
      </c>
      <c r="AM549" s="391" t="s">
        <v>1040</v>
      </c>
      <c r="AN549" s="391">
        <v>1</v>
      </c>
      <c r="AO549" s="391">
        <v>2</v>
      </c>
      <c r="AP549" s="391">
        <v>2</v>
      </c>
      <c r="AQ549" s="11"/>
      <c r="AR549" s="11"/>
      <c r="AS549" s="11"/>
      <c r="AT549" s="11"/>
      <c r="AU549" s="11"/>
      <c r="AV549" s="11"/>
      <c r="AW549" s="11"/>
      <c r="AX549" s="11"/>
      <c r="AY549" s="11"/>
      <c r="AZ549" s="11"/>
      <c r="BA549" s="11"/>
      <c r="BB549" s="11"/>
      <c r="BC549" s="11"/>
      <c r="BD549" s="11"/>
      <c r="BE549" s="11"/>
      <c r="BF549" s="11"/>
      <c r="BG549" s="11"/>
      <c r="BH549" s="11"/>
      <c r="BI549" s="11"/>
      <c r="BJ549" s="11"/>
      <c r="BK549" s="11"/>
      <c r="BL549" s="11"/>
      <c r="BM549" s="11"/>
      <c r="BN549" s="11"/>
      <c r="BO549" s="11"/>
      <c r="BP549" s="11"/>
      <c r="BQ549" s="11"/>
      <c r="BR549" s="11"/>
      <c r="BS549" s="11"/>
      <c r="BT549" s="11"/>
      <c r="BU549" s="11"/>
      <c r="BV549" s="11"/>
      <c r="BW549" s="11"/>
      <c r="BX549" s="11"/>
      <c r="BY549" s="11"/>
      <c r="BZ549" s="11"/>
      <c r="CA549" s="11"/>
      <c r="CB549" s="11"/>
      <c r="CC549" s="11"/>
      <c r="CD549" s="11"/>
      <c r="CE549" s="11"/>
      <c r="CF549" s="11"/>
      <c r="CG549" s="11"/>
      <c r="CH549" s="11"/>
      <c r="CI549" s="11"/>
      <c r="CJ549" s="11"/>
      <c r="CK549" s="11"/>
    </row>
    <row r="550" spans="1:89" s="560" customFormat="1" ht="12.75" customHeight="1" x14ac:dyDescent="0.25">
      <c r="A550" s="11">
        <v>21</v>
      </c>
      <c r="B550" s="566" t="str">
        <f t="shared" ref="B550:D569" si="87">B478</f>
        <v>Grillage ou frittage des minerais métalliques</v>
      </c>
      <c r="C550" s="10" t="str">
        <f t="shared" si="87"/>
        <v>minerai métallique</v>
      </c>
      <c r="D550" s="10" t="str">
        <f t="shared" si="87"/>
        <v>Procédé (méthode A) : sans carbonate</v>
      </c>
      <c r="E550" s="563"/>
      <c r="F550" s="58" t="str">
        <f t="shared" si="76"/>
        <v>Émissions de procédé</v>
      </c>
      <c r="G550" s="36" t="str">
        <f>EUconst_NA</f>
        <v>n / A</v>
      </c>
      <c r="H550" s="569"/>
      <c r="I550" s="57"/>
      <c r="J550" s="57"/>
      <c r="K550" s="57"/>
      <c r="L550" s="569"/>
      <c r="M550" s="569"/>
      <c r="N550" s="569"/>
      <c r="O550" s="55"/>
      <c r="P550" s="36" t="str">
        <f t="shared" si="86"/>
        <v>n / A</v>
      </c>
      <c r="Q550" s="54" t="str">
        <f t="shared" si="80"/>
        <v>minerai métallique: Procédé (méthode A) : sans carbonate</v>
      </c>
      <c r="R550" s="10"/>
      <c r="S550" s="10" t="str">
        <f t="shared" si="77"/>
        <v>CarbC_minerai métallique: Procédé (méthode A) : sans carbonate</v>
      </c>
      <c r="T550" s="11"/>
      <c r="U550" s="11"/>
      <c r="V550" s="11"/>
      <c r="W550" s="561"/>
      <c r="X550" s="29"/>
      <c r="Y550" s="11"/>
      <c r="Z550" s="11" t="b">
        <f t="shared" si="78"/>
        <v>1</v>
      </c>
      <c r="AA550" s="11"/>
      <c r="AB550" s="11"/>
      <c r="AC550" s="11"/>
      <c r="AD550" s="11"/>
      <c r="AE550" s="11"/>
      <c r="AF550" s="11"/>
      <c r="AG550" s="11"/>
      <c r="AH550" s="11"/>
      <c r="AI550" s="11"/>
      <c r="AJ550" s="11"/>
      <c r="AK550" s="11"/>
      <c r="AL550" s="391" t="s">
        <v>1040</v>
      </c>
      <c r="AM550" s="391" t="s">
        <v>1040</v>
      </c>
      <c r="AN550" s="391" t="s">
        <v>1040</v>
      </c>
      <c r="AO550" s="391" t="s">
        <v>1040</v>
      </c>
      <c r="AP550" s="391" t="s">
        <v>1040</v>
      </c>
      <c r="AQ550" s="11"/>
      <c r="AR550" s="11"/>
      <c r="AS550" s="11"/>
      <c r="AT550" s="11"/>
      <c r="AU550" s="11"/>
      <c r="AV550" s="11"/>
      <c r="AW550" s="11"/>
      <c r="AX550" s="11"/>
      <c r="AY550" s="11"/>
      <c r="AZ550" s="11"/>
      <c r="BA550" s="11"/>
      <c r="BB550" s="11"/>
      <c r="BC550" s="11"/>
      <c r="BD550" s="11"/>
      <c r="BE550" s="11"/>
      <c r="BF550" s="11"/>
      <c r="BG550" s="11"/>
      <c r="BH550" s="11"/>
      <c r="BI550" s="11"/>
      <c r="BJ550" s="11"/>
      <c r="BK550" s="11"/>
      <c r="BL550" s="11"/>
      <c r="BM550" s="11"/>
      <c r="BN550" s="11"/>
      <c r="BO550" s="11"/>
      <c r="BP550" s="11"/>
      <c r="BQ550" s="11"/>
      <c r="BR550" s="11"/>
      <c r="BS550" s="11"/>
      <c r="BT550" s="11"/>
      <c r="BU550" s="11"/>
      <c r="BV550" s="11"/>
      <c r="BW550" s="11"/>
      <c r="BX550" s="11"/>
      <c r="BY550" s="11"/>
      <c r="BZ550" s="11"/>
      <c r="CA550" s="11"/>
      <c r="CB550" s="11"/>
      <c r="CC550" s="11"/>
      <c r="CD550" s="11"/>
      <c r="CE550" s="11"/>
      <c r="CF550" s="11"/>
      <c r="CG550" s="11"/>
      <c r="CH550" s="11"/>
      <c r="CI550" s="11"/>
      <c r="CJ550" s="11"/>
      <c r="CK550" s="11"/>
    </row>
    <row r="551" spans="1:89" s="560" customFormat="1" ht="12.75" customHeight="1" x14ac:dyDescent="0.25">
      <c r="A551" s="11">
        <v>22</v>
      </c>
      <c r="B551" s="566" t="str">
        <f t="shared" si="87"/>
        <v>Grillage ou frittage des minerais métalliques</v>
      </c>
      <c r="C551" s="10" t="str">
        <f t="shared" si="87"/>
        <v>minerai métallique</v>
      </c>
      <c r="D551" s="10" t="str">
        <f t="shared" si="87"/>
        <v>Procédé (méthode B) : production d'oxyde</v>
      </c>
      <c r="E551" s="563"/>
      <c r="F551" s="58" t="str">
        <f t="shared" si="76"/>
        <v>Émissions de procédé</v>
      </c>
      <c r="G551" s="36" t="str">
        <f>EUconst_NA</f>
        <v>n / A</v>
      </c>
      <c r="H551" s="56"/>
      <c r="I551" s="56"/>
      <c r="J551" s="58"/>
      <c r="K551" s="58"/>
      <c r="L551" s="56"/>
      <c r="M551" s="56"/>
      <c r="N551" s="56"/>
      <c r="O551" s="57"/>
      <c r="P551" s="36" t="str">
        <f t="shared" si="86"/>
        <v>n / A</v>
      </c>
      <c r="Q551" s="54" t="str">
        <f t="shared" si="80"/>
        <v>minerai métallique: Procédé (méthode B) : production d'oxyde</v>
      </c>
      <c r="R551" s="10"/>
      <c r="S551" s="10" t="str">
        <f t="shared" si="77"/>
        <v>CarbC_minerai métallique: Procédé (méthode B) : production d'oxyde</v>
      </c>
      <c r="T551" s="11"/>
      <c r="U551" s="11"/>
      <c r="V551" s="11"/>
      <c r="W551" s="561"/>
      <c r="X551" s="29"/>
      <c r="Y551" s="11"/>
      <c r="Z551" s="11" t="b">
        <f t="shared" si="78"/>
        <v>1</v>
      </c>
      <c r="AA551" s="11"/>
      <c r="AB551" s="11"/>
      <c r="AC551" s="11"/>
      <c r="AD551" s="11"/>
      <c r="AE551" s="11"/>
      <c r="AF551" s="11"/>
      <c r="AG551" s="11"/>
      <c r="AH551" s="11"/>
      <c r="AI551" s="11"/>
      <c r="AJ551" s="11"/>
      <c r="AK551" s="11"/>
      <c r="AL551" s="391" t="s">
        <v>1040</v>
      </c>
      <c r="AM551" s="391" t="s">
        <v>1040</v>
      </c>
      <c r="AN551" s="391" t="s">
        <v>1040</v>
      </c>
      <c r="AO551" s="391" t="s">
        <v>1040</v>
      </c>
      <c r="AP551" s="391" t="s">
        <v>1040</v>
      </c>
      <c r="AQ551" s="11"/>
      <c r="AR551" s="11"/>
      <c r="AS551" s="11"/>
      <c r="AT551" s="11"/>
      <c r="AU551" s="11"/>
      <c r="AV551" s="11"/>
      <c r="AW551" s="11"/>
      <c r="AX551" s="11"/>
      <c r="AY551" s="11"/>
      <c r="AZ551" s="11"/>
      <c r="BA551" s="11"/>
      <c r="BB551" s="11"/>
      <c r="BC551" s="11"/>
      <c r="BD551" s="11"/>
      <c r="BE551" s="11"/>
      <c r="BF551" s="11"/>
      <c r="BG551" s="11"/>
      <c r="BH551" s="11"/>
      <c r="BI551" s="11"/>
      <c r="BJ551" s="11"/>
      <c r="BK551" s="11"/>
      <c r="BL551" s="11"/>
      <c r="BM551" s="11"/>
      <c r="BN551" s="11"/>
      <c r="BO551" s="11"/>
      <c r="BP551" s="11"/>
      <c r="BQ551" s="11"/>
      <c r="BR551" s="11"/>
      <c r="BS551" s="11"/>
      <c r="BT551" s="11"/>
      <c r="BU551" s="11"/>
      <c r="BV551" s="11"/>
      <c r="BW551" s="11"/>
      <c r="BX551" s="11"/>
      <c r="BY551" s="11"/>
      <c r="BZ551" s="11"/>
      <c r="CA551" s="11"/>
      <c r="CB551" s="11"/>
      <c r="CC551" s="11"/>
      <c r="CD551" s="11"/>
      <c r="CE551" s="11"/>
      <c r="CF551" s="11"/>
      <c r="CG551" s="11"/>
      <c r="CH551" s="11"/>
      <c r="CI551" s="11"/>
      <c r="CJ551" s="11"/>
      <c r="CK551" s="11"/>
    </row>
    <row r="552" spans="1:89" s="560" customFormat="1" ht="12.75" customHeight="1" x14ac:dyDescent="0.25">
      <c r="A552" s="11">
        <v>23</v>
      </c>
      <c r="B552" s="566" t="str">
        <f t="shared" si="87"/>
        <v>Grillage ou frittage des minerais métalliques</v>
      </c>
      <c r="C552" s="10" t="str">
        <f t="shared" si="87"/>
        <v>minerai métallique</v>
      </c>
      <c r="D552" s="10" t="str">
        <f t="shared" si="87"/>
        <v>Bilan massique</v>
      </c>
      <c r="E552" s="10"/>
      <c r="F552" s="58" t="str">
        <f t="shared" si="76"/>
        <v>Bilan massique</v>
      </c>
      <c r="G552" s="36" t="s">
        <v>122</v>
      </c>
      <c r="H552" s="56" t="str">
        <f>Translations!$B$691</f>
        <v>valeurs par défaut de type I</v>
      </c>
      <c r="I552" s="56"/>
      <c r="J552" s="56" t="str">
        <f>Translations!$B$692</f>
        <v>valeurs par défaut de type II</v>
      </c>
      <c r="K552" s="56" t="str">
        <f>Translations!$B$693</f>
        <v>Mandataires désignés (le cas échéant)</v>
      </c>
      <c r="L552" s="56" t="str">
        <f>Translations!$B$694</f>
        <v>Analyses de laboratoire</v>
      </c>
      <c r="M552" s="56"/>
      <c r="N552" s="56"/>
      <c r="O552" s="57"/>
      <c r="P552" s="36">
        <f t="shared" si="86"/>
        <v>3</v>
      </c>
      <c r="Q552" s="54" t="str">
        <f t="shared" si="80"/>
        <v>minerai métallique: Bilan massique</v>
      </c>
      <c r="R552" s="10"/>
      <c r="S552" s="10" t="str">
        <f t="shared" si="77"/>
        <v>CarbC_minerai métallique: Bilan massique</v>
      </c>
      <c r="T552" s="11"/>
      <c r="U552" s="11"/>
      <c r="V552" s="11"/>
      <c r="W552" s="11"/>
      <c r="X552" s="29"/>
      <c r="Y552" s="11"/>
      <c r="Z552" s="11" t="b">
        <f t="shared" si="78"/>
        <v>0</v>
      </c>
      <c r="AA552" s="11"/>
      <c r="AB552" s="11"/>
      <c r="AC552" s="11"/>
      <c r="AD552" s="11"/>
      <c r="AE552" s="11"/>
      <c r="AF552" s="11"/>
      <c r="AG552" s="11"/>
      <c r="AH552" s="11"/>
      <c r="AI552" s="11"/>
      <c r="AJ552" s="11"/>
      <c r="AK552" s="11"/>
      <c r="AL552" s="391">
        <v>1</v>
      </c>
      <c r="AM552" s="391" t="s">
        <v>1040</v>
      </c>
      <c r="AN552" s="391">
        <v>1</v>
      </c>
      <c r="AO552" s="391">
        <v>2</v>
      </c>
      <c r="AP552" s="391">
        <v>2</v>
      </c>
      <c r="AQ552" s="11"/>
      <c r="AR552" s="11"/>
      <c r="AS552" s="11"/>
      <c r="AT552" s="11"/>
      <c r="AU552" s="11"/>
      <c r="AV552" s="11"/>
      <c r="AW552" s="11"/>
      <c r="AX552" s="11"/>
      <c r="AY552" s="11"/>
      <c r="AZ552" s="11"/>
      <c r="BA552" s="11"/>
      <c r="BB552" s="11"/>
      <c r="BC552" s="11"/>
      <c r="BD552" s="11"/>
      <c r="BE552" s="11"/>
      <c r="BF552" s="11"/>
      <c r="BG552" s="11"/>
      <c r="BH552" s="11"/>
      <c r="BI552" s="11"/>
      <c r="BJ552" s="11"/>
      <c r="BK552" s="11"/>
      <c r="BL552" s="11"/>
      <c r="BM552" s="11"/>
      <c r="BN552" s="11"/>
      <c r="BO552" s="11"/>
      <c r="BP552" s="11"/>
      <c r="BQ552" s="11"/>
      <c r="BR552" s="11"/>
      <c r="BS552" s="11"/>
      <c r="BT552" s="11"/>
      <c r="BU552" s="11"/>
      <c r="BV552" s="11"/>
      <c r="BW552" s="11"/>
      <c r="BX552" s="11"/>
      <c r="BY552" s="11"/>
      <c r="BZ552" s="11"/>
      <c r="CA552" s="11"/>
      <c r="CB552" s="11"/>
      <c r="CC552" s="11"/>
      <c r="CD552" s="11"/>
      <c r="CE552" s="11"/>
      <c r="CF552" s="11"/>
      <c r="CG552" s="11"/>
      <c r="CH552" s="11"/>
      <c r="CI552" s="11"/>
      <c r="CJ552" s="11"/>
      <c r="CK552" s="11"/>
    </row>
    <row r="553" spans="1:89" s="560" customFormat="1" ht="12.75" customHeight="1" x14ac:dyDescent="0.25">
      <c r="A553" s="11">
        <v>24</v>
      </c>
      <c r="B553" s="566" t="str">
        <f t="shared" si="87"/>
        <v>Production de fer ou d'acier</v>
      </c>
      <c r="C553" s="10" t="str">
        <f t="shared" si="87"/>
        <v>Fer et acier</v>
      </c>
      <c r="D553" s="10" t="str">
        <f t="shared" si="87"/>
        <v>Combustible employé pour alimenter le procédé</v>
      </c>
      <c r="E553" s="10"/>
      <c r="F553" s="58" t="str">
        <f t="shared" si="76"/>
        <v>Combustion</v>
      </c>
      <c r="G553" s="36" t="str">
        <f>EUconst_NA</f>
        <v>n / A</v>
      </c>
      <c r="H553" s="569"/>
      <c r="I553" s="57"/>
      <c r="J553" s="57"/>
      <c r="K553" s="57"/>
      <c r="L553" s="569"/>
      <c r="M553" s="569"/>
      <c r="N553" s="569"/>
      <c r="O553" s="53"/>
      <c r="P553" s="36" t="str">
        <f t="shared" si="86"/>
        <v>n / A</v>
      </c>
      <c r="Q553" s="54" t="str">
        <f t="shared" si="80"/>
        <v>Fer et acier: Combustible employé pour alimenter le procédé</v>
      </c>
      <c r="R553" s="10"/>
      <c r="S553" s="10" t="str">
        <f t="shared" si="77"/>
        <v>CarbC_Fer et acier: Combustible employé pour alimenter le procédé</v>
      </c>
      <c r="T553" s="11"/>
      <c r="U553" s="11"/>
      <c r="V553" s="11"/>
      <c r="W553" s="11"/>
      <c r="X553" s="29"/>
      <c r="Y553" s="11"/>
      <c r="Z553" s="11" t="b">
        <f t="shared" si="78"/>
        <v>1</v>
      </c>
      <c r="AA553" s="11"/>
      <c r="AB553" s="11"/>
      <c r="AC553" s="11"/>
      <c r="AD553" s="11"/>
      <c r="AE553" s="11"/>
      <c r="AF553" s="11"/>
      <c r="AG553" s="11"/>
      <c r="AH553" s="11"/>
      <c r="AI553" s="11"/>
      <c r="AJ553" s="11"/>
      <c r="AK553" s="11"/>
      <c r="AL553" s="391" t="s">
        <v>1040</v>
      </c>
      <c r="AM553" s="391" t="s">
        <v>1040</v>
      </c>
      <c r="AN553" s="391" t="s">
        <v>1040</v>
      </c>
      <c r="AO553" s="391" t="s">
        <v>1040</v>
      </c>
      <c r="AP553" s="391" t="s">
        <v>1040</v>
      </c>
      <c r="AQ553" s="11"/>
      <c r="AR553" s="11"/>
      <c r="AS553" s="11"/>
      <c r="AT553" s="11"/>
      <c r="AU553" s="11"/>
      <c r="AV553" s="11"/>
      <c r="AW553" s="11"/>
      <c r="AX553" s="11"/>
      <c r="AY553" s="11"/>
      <c r="AZ553" s="11"/>
      <c r="BA553" s="11"/>
      <c r="BB553" s="11"/>
      <c r="BC553" s="11"/>
      <c r="BD553" s="11"/>
      <c r="BE553" s="11"/>
      <c r="BF553" s="11"/>
      <c r="BG553" s="11"/>
      <c r="BH553" s="11"/>
      <c r="BI553" s="11"/>
      <c r="BJ553" s="11"/>
      <c r="BK553" s="11"/>
      <c r="BL553" s="11"/>
      <c r="BM553" s="11"/>
      <c r="BN553" s="11"/>
      <c r="BO553" s="11"/>
      <c r="BP553" s="11"/>
      <c r="BQ553" s="11"/>
      <c r="BR553" s="11"/>
      <c r="BS553" s="11"/>
      <c r="BT553" s="11"/>
      <c r="BU553" s="11"/>
      <c r="BV553" s="11"/>
      <c r="BW553" s="11"/>
      <c r="BX553" s="11"/>
      <c r="BY553" s="11"/>
      <c r="BZ553" s="11"/>
      <c r="CA553" s="11"/>
      <c r="CB553" s="11"/>
      <c r="CC553" s="11"/>
      <c r="CD553" s="11"/>
      <c r="CE553" s="11"/>
      <c r="CF553" s="11"/>
      <c r="CG553" s="11"/>
      <c r="CH553" s="11"/>
      <c r="CI553" s="11"/>
      <c r="CJ553" s="11"/>
      <c r="CK553" s="11"/>
    </row>
    <row r="554" spans="1:89" s="560" customFormat="1" ht="12.75" customHeight="1" x14ac:dyDescent="0.25">
      <c r="A554" s="11">
        <v>25</v>
      </c>
      <c r="B554" s="566" t="str">
        <f t="shared" si="87"/>
        <v>Production de fer ou d'acier</v>
      </c>
      <c r="C554" s="10" t="str">
        <f t="shared" si="87"/>
        <v>Fer et acier</v>
      </c>
      <c r="D554" s="10" t="str">
        <f t="shared" si="87"/>
        <v>Procédé (méthode A) : carbonate uniquement</v>
      </c>
      <c r="E554" s="563"/>
      <c r="F554" s="58" t="str">
        <f t="shared" si="76"/>
        <v>Émissions de procédé</v>
      </c>
      <c r="G554" s="36" t="str">
        <f>EUconst_NA</f>
        <v>n / A</v>
      </c>
      <c r="H554" s="56"/>
      <c r="I554" s="56"/>
      <c r="J554" s="58"/>
      <c r="K554" s="58"/>
      <c r="L554" s="56"/>
      <c r="M554" s="56"/>
      <c r="N554" s="56"/>
      <c r="O554" s="57"/>
      <c r="P554" s="36" t="str">
        <f t="shared" si="86"/>
        <v>n / A</v>
      </c>
      <c r="Q554" s="54" t="str">
        <f t="shared" si="80"/>
        <v>Fer et acier: Procédé (méthode A) : carbonate uniquement</v>
      </c>
      <c r="R554" s="10"/>
      <c r="S554" s="10" t="str">
        <f t="shared" si="77"/>
        <v>CarbC_Fer et acier: Procédé (méthode A) : carbonate uniquement</v>
      </c>
      <c r="T554" s="11"/>
      <c r="U554" s="11"/>
      <c r="V554" s="11"/>
      <c r="W554" s="561"/>
      <c r="X554" s="29"/>
      <c r="Y554" s="11"/>
      <c r="Z554" s="11" t="b">
        <f t="shared" si="78"/>
        <v>1</v>
      </c>
      <c r="AA554" s="11"/>
      <c r="AB554" s="11"/>
      <c r="AC554" s="11"/>
      <c r="AD554" s="11"/>
      <c r="AE554" s="11"/>
      <c r="AF554" s="11"/>
      <c r="AG554" s="11"/>
      <c r="AH554" s="11"/>
      <c r="AI554" s="11"/>
      <c r="AJ554" s="11"/>
      <c r="AK554" s="11"/>
      <c r="AL554" s="391" t="s">
        <v>1040</v>
      </c>
      <c r="AM554" s="391" t="s">
        <v>1040</v>
      </c>
      <c r="AN554" s="391" t="s">
        <v>1040</v>
      </c>
      <c r="AO554" s="391" t="s">
        <v>1040</v>
      </c>
      <c r="AP554" s="391" t="s">
        <v>1040</v>
      </c>
      <c r="AQ554" s="11"/>
      <c r="AR554" s="11"/>
      <c r="AS554" s="11"/>
      <c r="AT554" s="11"/>
      <c r="AU554" s="11"/>
      <c r="AV554" s="11"/>
      <c r="AW554" s="11"/>
      <c r="AX554" s="11"/>
      <c r="AY554" s="11"/>
      <c r="AZ554" s="11"/>
      <c r="BA554" s="11"/>
      <c r="BB554" s="11"/>
      <c r="BC554" s="11"/>
      <c r="BD554" s="11"/>
      <c r="BE554" s="11"/>
      <c r="BF554" s="11"/>
      <c r="BG554" s="11"/>
      <c r="BH554" s="11"/>
      <c r="BI554" s="11"/>
      <c r="BJ554" s="11"/>
      <c r="BK554" s="11"/>
      <c r="BL554" s="11"/>
      <c r="BM554" s="11"/>
      <c r="BN554" s="11"/>
      <c r="BO554" s="11"/>
      <c r="BP554" s="11"/>
      <c r="BQ554" s="11"/>
      <c r="BR554" s="11"/>
      <c r="BS554" s="11"/>
      <c r="BT554" s="11"/>
      <c r="BU554" s="11"/>
      <c r="BV554" s="11"/>
      <c r="BW554" s="11"/>
      <c r="BX554" s="11"/>
      <c r="BY554" s="11"/>
      <c r="BZ554" s="11"/>
      <c r="CA554" s="11"/>
      <c r="CB554" s="11"/>
      <c r="CC554" s="11"/>
      <c r="CD554" s="11"/>
      <c r="CE554" s="11"/>
      <c r="CF554" s="11"/>
      <c r="CG554" s="11"/>
      <c r="CH554" s="11"/>
      <c r="CI554" s="11"/>
      <c r="CJ554" s="11"/>
      <c r="CK554" s="11"/>
    </row>
    <row r="555" spans="1:89" s="560" customFormat="1" ht="12.75" customHeight="1" x14ac:dyDescent="0.25">
      <c r="A555" s="11">
        <v>26</v>
      </c>
      <c r="B555" s="566" t="str">
        <f t="shared" si="87"/>
        <v>Production de fer ou d'acier</v>
      </c>
      <c r="C555" s="10" t="str">
        <f t="shared" si="87"/>
        <v>Fer et acier</v>
      </c>
      <c r="D555" s="10" t="str">
        <f t="shared" si="87"/>
        <v>Procédé (méthode A) : mixte (carbonate + non-carbonate)</v>
      </c>
      <c r="E555" s="563"/>
      <c r="F555" s="58" t="str">
        <f t="shared" si="76"/>
        <v>Émissions de procédé</v>
      </c>
      <c r="G555" s="36" t="str">
        <f>EUconst_NA</f>
        <v>n / A</v>
      </c>
      <c r="H555" s="569"/>
      <c r="I555" s="57"/>
      <c r="J555" s="57"/>
      <c r="K555" s="57"/>
      <c r="L555" s="569"/>
      <c r="M555" s="569"/>
      <c r="N555" s="569"/>
      <c r="O555" s="55"/>
      <c r="P555" s="36" t="str">
        <f t="shared" si="86"/>
        <v>n / A</v>
      </c>
      <c r="Q555" s="54" t="str">
        <f t="shared" si="80"/>
        <v>Fer et acier: Procédé (méthode A) : mixte (carbonate + non-carbonate)</v>
      </c>
      <c r="R555" s="10"/>
      <c r="S555" s="10" t="str">
        <f t="shared" si="77"/>
        <v>CarbC_Fer et acier: Procédé (méthode A) : mixte (carbonate + non-carbonate)</v>
      </c>
      <c r="T555" s="11"/>
      <c r="U555" s="11"/>
      <c r="V555" s="11"/>
      <c r="W555" s="561"/>
      <c r="X555" s="29"/>
      <c r="Y555" s="11"/>
      <c r="Z555" s="11" t="b">
        <f t="shared" si="78"/>
        <v>1</v>
      </c>
      <c r="AA555" s="11"/>
      <c r="AB555" s="11"/>
      <c r="AC555" s="11"/>
      <c r="AD555" s="11"/>
      <c r="AE555" s="11"/>
      <c r="AF555" s="11"/>
      <c r="AG555" s="11"/>
      <c r="AH555" s="11"/>
      <c r="AI555" s="11"/>
      <c r="AJ555" s="11"/>
      <c r="AK555" s="11"/>
      <c r="AL555" s="391" t="s">
        <v>1040</v>
      </c>
      <c r="AM555" s="391" t="s">
        <v>1040</v>
      </c>
      <c r="AN555" s="391" t="s">
        <v>1040</v>
      </c>
      <c r="AO555" s="391" t="s">
        <v>1040</v>
      </c>
      <c r="AP555" s="391" t="s">
        <v>1040</v>
      </c>
      <c r="AQ555" s="11"/>
      <c r="AR555" s="11"/>
      <c r="AS555" s="11"/>
      <c r="AT555" s="11"/>
      <c r="AU555" s="11"/>
      <c r="AV555" s="11"/>
      <c r="AW555" s="11"/>
      <c r="AX555" s="11"/>
      <c r="AY555" s="11"/>
      <c r="AZ555" s="11"/>
      <c r="BA555" s="11"/>
      <c r="BB555" s="11"/>
      <c r="BC555" s="11"/>
      <c r="BD555" s="11"/>
      <c r="BE555" s="11"/>
      <c r="BF555" s="11"/>
      <c r="BG555" s="11"/>
      <c r="BH555" s="11"/>
      <c r="BI555" s="11"/>
      <c r="BJ555" s="11"/>
      <c r="BK555" s="11"/>
      <c r="BL555" s="11"/>
      <c r="BM555" s="11"/>
      <c r="BN555" s="11"/>
      <c r="BO555" s="11"/>
      <c r="BP555" s="11"/>
      <c r="BQ555" s="11"/>
      <c r="BR555" s="11"/>
      <c r="BS555" s="11"/>
      <c r="BT555" s="11"/>
      <c r="BU555" s="11"/>
      <c r="BV555" s="11"/>
      <c r="BW555" s="11"/>
      <c r="BX555" s="11"/>
      <c r="BY555" s="11"/>
      <c r="BZ555" s="11"/>
      <c r="CA555" s="11"/>
      <c r="CB555" s="11"/>
      <c r="CC555" s="11"/>
      <c r="CD555" s="11"/>
      <c r="CE555" s="11"/>
      <c r="CF555" s="11"/>
      <c r="CG555" s="11"/>
      <c r="CH555" s="11"/>
      <c r="CI555" s="11"/>
      <c r="CJ555" s="11"/>
      <c r="CK555" s="11"/>
    </row>
    <row r="556" spans="1:89" s="560" customFormat="1" ht="12.75" customHeight="1" x14ac:dyDescent="0.25">
      <c r="A556" s="11">
        <v>27</v>
      </c>
      <c r="B556" s="566" t="str">
        <f t="shared" si="87"/>
        <v>Production de fer ou d'acier</v>
      </c>
      <c r="C556" s="10" t="str">
        <f t="shared" si="87"/>
        <v>Fer et acier</v>
      </c>
      <c r="D556" s="10" t="str">
        <f t="shared" si="87"/>
        <v>Procédé (méthode A) : sans carbonate</v>
      </c>
      <c r="E556" s="563"/>
      <c r="F556" s="58" t="str">
        <f t="shared" si="76"/>
        <v>Émissions de procédé</v>
      </c>
      <c r="G556" s="36" t="str">
        <f>EUconst_NA</f>
        <v>n / A</v>
      </c>
      <c r="H556" s="569"/>
      <c r="I556" s="57"/>
      <c r="J556" s="57"/>
      <c r="K556" s="57"/>
      <c r="L556" s="569"/>
      <c r="M556" s="569"/>
      <c r="N556" s="569"/>
      <c r="O556" s="55"/>
      <c r="P556" s="36" t="str">
        <f t="shared" si="86"/>
        <v>n / A</v>
      </c>
      <c r="Q556" s="54" t="str">
        <f t="shared" si="80"/>
        <v>Fer et acier: Procédé (méthode A) : sans carbonate</v>
      </c>
      <c r="R556" s="10"/>
      <c r="S556" s="10" t="str">
        <f t="shared" si="77"/>
        <v>CarbC_Fer et acier: Procédé (méthode A) : sans carbonate</v>
      </c>
      <c r="T556" s="11"/>
      <c r="U556" s="11"/>
      <c r="V556" s="11"/>
      <c r="W556" s="561"/>
      <c r="X556" s="29"/>
      <c r="Y556" s="11"/>
      <c r="Z556" s="11" t="b">
        <f t="shared" si="78"/>
        <v>1</v>
      </c>
      <c r="AA556" s="11"/>
      <c r="AB556" s="11"/>
      <c r="AC556" s="11"/>
      <c r="AD556" s="11"/>
      <c r="AE556" s="11"/>
      <c r="AF556" s="11"/>
      <c r="AG556" s="11"/>
      <c r="AH556" s="11"/>
      <c r="AI556" s="11"/>
      <c r="AJ556" s="11"/>
      <c r="AK556" s="11"/>
      <c r="AL556" s="391" t="s">
        <v>1040</v>
      </c>
      <c r="AM556" s="391" t="s">
        <v>1040</v>
      </c>
      <c r="AN556" s="391" t="s">
        <v>1040</v>
      </c>
      <c r="AO556" s="391" t="s">
        <v>1040</v>
      </c>
      <c r="AP556" s="391" t="s">
        <v>1040</v>
      </c>
      <c r="AQ556" s="11"/>
      <c r="AR556" s="11"/>
      <c r="AS556" s="11"/>
      <c r="AT556" s="11"/>
      <c r="AU556" s="11"/>
      <c r="AV556" s="11"/>
      <c r="AW556" s="11"/>
      <c r="AX556" s="11"/>
      <c r="AY556" s="11"/>
      <c r="AZ556" s="11"/>
      <c r="BA556" s="11"/>
      <c r="BB556" s="11"/>
      <c r="BC556" s="11"/>
      <c r="BD556" s="11"/>
      <c r="BE556" s="11"/>
      <c r="BF556" s="11"/>
      <c r="BG556" s="11"/>
      <c r="BH556" s="11"/>
      <c r="BI556" s="11"/>
      <c r="BJ556" s="11"/>
      <c r="BK556" s="11"/>
      <c r="BL556" s="11"/>
      <c r="BM556" s="11"/>
      <c r="BN556" s="11"/>
      <c r="BO556" s="11"/>
      <c r="BP556" s="11"/>
      <c r="BQ556" s="11"/>
      <c r="BR556" s="11"/>
      <c r="BS556" s="11"/>
      <c r="BT556" s="11"/>
      <c r="BU556" s="11"/>
      <c r="BV556" s="11"/>
      <c r="BW556" s="11"/>
      <c r="BX556" s="11"/>
      <c r="BY556" s="11"/>
      <c r="BZ556" s="11"/>
      <c r="CA556" s="11"/>
      <c r="CB556" s="11"/>
      <c r="CC556" s="11"/>
      <c r="CD556" s="11"/>
      <c r="CE556" s="11"/>
      <c r="CF556" s="11"/>
      <c r="CG556" s="11"/>
      <c r="CH556" s="11"/>
      <c r="CI556" s="11"/>
      <c r="CJ556" s="11"/>
      <c r="CK556" s="11"/>
    </row>
    <row r="557" spans="1:89" s="560" customFormat="1" ht="12.75" customHeight="1" x14ac:dyDescent="0.25">
      <c r="A557" s="11">
        <v>28</v>
      </c>
      <c r="B557" s="566" t="str">
        <f t="shared" si="87"/>
        <v>Production de fer ou d'acier</v>
      </c>
      <c r="C557" s="10" t="str">
        <f t="shared" si="87"/>
        <v>Fer et acier</v>
      </c>
      <c r="D557" s="10" t="str">
        <f t="shared" si="87"/>
        <v>Procédé (méthode B) : production d'oxyde</v>
      </c>
      <c r="E557" s="563"/>
      <c r="F557" s="58" t="str">
        <f t="shared" si="76"/>
        <v>Émissions de procédé</v>
      </c>
      <c r="G557" s="36" t="str">
        <f>EUconst_NA</f>
        <v>n / A</v>
      </c>
      <c r="H557" s="56"/>
      <c r="I557" s="56"/>
      <c r="J557" s="58"/>
      <c r="K557" s="58"/>
      <c r="L557" s="56"/>
      <c r="M557" s="56"/>
      <c r="N557" s="56"/>
      <c r="O557" s="57"/>
      <c r="P557" s="36" t="str">
        <f t="shared" si="86"/>
        <v>n / A</v>
      </c>
      <c r="Q557" s="54" t="str">
        <f t="shared" si="80"/>
        <v>Fer et acier: Procédé (méthode B) : production d'oxyde</v>
      </c>
      <c r="R557" s="10"/>
      <c r="S557" s="10" t="str">
        <f t="shared" si="77"/>
        <v>CarbC_Fer et acier: Procédé (méthode B) : production d'oxyde</v>
      </c>
      <c r="T557" s="11"/>
      <c r="U557" s="11"/>
      <c r="V557" s="11"/>
      <c r="W557" s="561"/>
      <c r="X557" s="29"/>
      <c r="Y557" s="11"/>
      <c r="Z557" s="11" t="b">
        <f t="shared" si="78"/>
        <v>1</v>
      </c>
      <c r="AA557" s="11"/>
      <c r="AB557" s="11"/>
      <c r="AC557" s="11"/>
      <c r="AD557" s="11"/>
      <c r="AE557" s="11"/>
      <c r="AF557" s="11"/>
      <c r="AG557" s="11"/>
      <c r="AH557" s="11"/>
      <c r="AI557" s="11"/>
      <c r="AJ557" s="11"/>
      <c r="AK557" s="11"/>
      <c r="AL557" s="391" t="s">
        <v>1040</v>
      </c>
      <c r="AM557" s="391" t="s">
        <v>1040</v>
      </c>
      <c r="AN557" s="391" t="s">
        <v>1040</v>
      </c>
      <c r="AO557" s="391" t="s">
        <v>1040</v>
      </c>
      <c r="AP557" s="391" t="s">
        <v>1040</v>
      </c>
      <c r="AQ557" s="11"/>
      <c r="AR557" s="11"/>
      <c r="AS557" s="11"/>
      <c r="AT557" s="11"/>
      <c r="AU557" s="11"/>
      <c r="AV557" s="11"/>
      <c r="AW557" s="11"/>
      <c r="AX557" s="11"/>
      <c r="AY557" s="11"/>
      <c r="AZ557" s="11"/>
      <c r="BA557" s="11"/>
      <c r="BB557" s="11"/>
      <c r="BC557" s="11"/>
      <c r="BD557" s="11"/>
      <c r="BE557" s="11"/>
      <c r="BF557" s="11"/>
      <c r="BG557" s="11"/>
      <c r="BH557" s="11"/>
      <c r="BI557" s="11"/>
      <c r="BJ557" s="11"/>
      <c r="BK557" s="11"/>
      <c r="BL557" s="11"/>
      <c r="BM557" s="11"/>
      <c r="BN557" s="11"/>
      <c r="BO557" s="11"/>
      <c r="BP557" s="11"/>
      <c r="BQ557" s="11"/>
      <c r="BR557" s="11"/>
      <c r="BS557" s="11"/>
      <c r="BT557" s="11"/>
      <c r="BU557" s="11"/>
      <c r="BV557" s="11"/>
      <c r="BW557" s="11"/>
      <c r="BX557" s="11"/>
      <c r="BY557" s="11"/>
      <c r="BZ557" s="11"/>
      <c r="CA557" s="11"/>
      <c r="CB557" s="11"/>
      <c r="CC557" s="11"/>
      <c r="CD557" s="11"/>
      <c r="CE557" s="11"/>
      <c r="CF557" s="11"/>
      <c r="CG557" s="11"/>
      <c r="CH557" s="11"/>
      <c r="CI557" s="11"/>
      <c r="CJ557" s="11"/>
      <c r="CK557" s="11"/>
    </row>
    <row r="558" spans="1:89" s="560" customFormat="1" ht="12.75" customHeight="1" x14ac:dyDescent="0.25">
      <c r="A558" s="11">
        <v>29</v>
      </c>
      <c r="B558" s="566" t="str">
        <f t="shared" si="87"/>
        <v>Production de fer ou d'acier</v>
      </c>
      <c r="C558" s="10" t="str">
        <f t="shared" si="87"/>
        <v>Fer et acier</v>
      </c>
      <c r="D558" s="10" t="str">
        <f t="shared" si="87"/>
        <v>Bilan massique</v>
      </c>
      <c r="E558" s="10"/>
      <c r="F558" s="58" t="str">
        <f t="shared" si="76"/>
        <v>Bilan massique</v>
      </c>
      <c r="G558" s="36" t="s">
        <v>122</v>
      </c>
      <c r="H558" s="56" t="str">
        <f>Translations!$B$691</f>
        <v>valeurs par défaut de type I</v>
      </c>
      <c r="I558" s="56"/>
      <c r="J558" s="56" t="str">
        <f>Translations!$B$692</f>
        <v>valeurs par défaut de type II</v>
      </c>
      <c r="K558" s="56" t="str">
        <f>Translations!$B$693</f>
        <v>Mandataires désignés (le cas échéant)</v>
      </c>
      <c r="L558" s="56" t="str">
        <f>Translations!$B$694</f>
        <v>Analyses de laboratoire</v>
      </c>
      <c r="M558" s="56"/>
      <c r="N558" s="56"/>
      <c r="O558" s="57"/>
      <c r="P558" s="36">
        <f t="shared" si="86"/>
        <v>3</v>
      </c>
      <c r="Q558" s="54" t="str">
        <f t="shared" si="80"/>
        <v>Fer et acier: Bilan massique</v>
      </c>
      <c r="R558" s="10"/>
      <c r="S558" s="10" t="str">
        <f t="shared" si="77"/>
        <v>CarbC_Fer et acier: Bilan massique</v>
      </c>
      <c r="T558" s="11"/>
      <c r="U558" s="11"/>
      <c r="V558" s="11"/>
      <c r="W558" s="11"/>
      <c r="X558" s="29"/>
      <c r="Y558" s="11"/>
      <c r="Z558" s="11" t="b">
        <f t="shared" si="78"/>
        <v>0</v>
      </c>
      <c r="AA558" s="11"/>
      <c r="AB558" s="11"/>
      <c r="AC558" s="11"/>
      <c r="AD558" s="11"/>
      <c r="AE558" s="11"/>
      <c r="AF558" s="11"/>
      <c r="AG558" s="11"/>
      <c r="AH558" s="11"/>
      <c r="AI558" s="11"/>
      <c r="AJ558" s="11"/>
      <c r="AK558" s="11"/>
      <c r="AL558" s="391">
        <v>1</v>
      </c>
      <c r="AM558" s="391" t="s">
        <v>1040</v>
      </c>
      <c r="AN558" s="391">
        <v>1</v>
      </c>
      <c r="AO558" s="391">
        <v>2</v>
      </c>
      <c r="AP558" s="391">
        <v>2</v>
      </c>
      <c r="AQ558" s="11"/>
      <c r="AR558" s="11"/>
      <c r="AS558" s="11"/>
      <c r="AT558" s="11"/>
      <c r="AU558" s="11"/>
      <c r="AV558" s="11"/>
      <c r="AW558" s="11"/>
      <c r="AX558" s="11"/>
      <c r="AY558" s="11"/>
      <c r="AZ558" s="11"/>
      <c r="BA558" s="11"/>
      <c r="BB558" s="11"/>
      <c r="BC558" s="11"/>
      <c r="BD558" s="11"/>
      <c r="BE558" s="11"/>
      <c r="BF558" s="11"/>
      <c r="BG558" s="11"/>
      <c r="BH558" s="11"/>
      <c r="BI558" s="11"/>
      <c r="BJ558" s="11"/>
      <c r="BK558" s="11"/>
      <c r="BL558" s="11"/>
      <c r="BM558" s="11"/>
      <c r="BN558" s="11"/>
      <c r="BO558" s="11"/>
      <c r="BP558" s="11"/>
      <c r="BQ558" s="11"/>
      <c r="BR558" s="11"/>
      <c r="BS558" s="11"/>
      <c r="BT558" s="11"/>
      <c r="BU558" s="11"/>
      <c r="BV558" s="11"/>
      <c r="BW558" s="11"/>
      <c r="BX558" s="11"/>
      <c r="BY558" s="11"/>
      <c r="BZ558" s="11"/>
      <c r="CA558" s="11"/>
      <c r="CB558" s="11"/>
      <c r="CC558" s="11"/>
      <c r="CD558" s="11"/>
      <c r="CE558" s="11"/>
      <c r="CF558" s="11"/>
      <c r="CG558" s="11"/>
      <c r="CH558" s="11"/>
      <c r="CI558" s="11"/>
      <c r="CJ558" s="11"/>
      <c r="CK558" s="11"/>
    </row>
    <row r="559" spans="1:89" s="560" customFormat="1" ht="12.75" customHeight="1" x14ac:dyDescent="0.25">
      <c r="A559" s="11">
        <v>30</v>
      </c>
      <c r="B559" s="566" t="str">
        <f t="shared" si="87"/>
        <v>Production de clinker de ciment</v>
      </c>
      <c r="C559" s="10" t="str">
        <f t="shared" si="87"/>
        <v>Clinker</v>
      </c>
      <c r="D559" s="10" t="str">
        <f t="shared" si="87"/>
        <v>D'après la charge du four (méthode A)</v>
      </c>
      <c r="E559" s="10"/>
      <c r="F559" s="58" t="str">
        <f t="shared" si="76"/>
        <v>Émissions de procédé</v>
      </c>
      <c r="G559" s="36" t="str">
        <f t="shared" ref="G559:G576" si="88">EUconst_NA</f>
        <v>n / A</v>
      </c>
      <c r="H559" s="56"/>
      <c r="I559" s="56"/>
      <c r="J559" s="58"/>
      <c r="K559" s="58"/>
      <c r="L559" s="56"/>
      <c r="M559" s="56"/>
      <c r="N559" s="56"/>
      <c r="O559" s="57"/>
      <c r="P559" s="36" t="str">
        <f t="shared" ref="P559:P576" si="89">IF(G559=EUconst_NA,EUconst_NA,IF(ISBLANK(J559),COUNTA(H559:O559),COUNTA(H559,J559,L559)))</f>
        <v>n / A</v>
      </c>
      <c r="Q559" s="54" t="str">
        <f t="shared" si="80"/>
        <v>Clinker: D'après la charge du four (méthode A)</v>
      </c>
      <c r="R559" s="10"/>
      <c r="S559" s="10" t="str">
        <f t="shared" si="77"/>
        <v>CarbC_Clinker: D'après la charge du four (méthode A)</v>
      </c>
      <c r="T559" s="11"/>
      <c r="U559" s="11"/>
      <c r="V559" s="11"/>
      <c r="W559" s="11"/>
      <c r="X559" s="29"/>
      <c r="Y559" s="11"/>
      <c r="Z559" s="11" t="b">
        <f t="shared" si="78"/>
        <v>1</v>
      </c>
      <c r="AA559" s="11"/>
      <c r="AB559" s="11"/>
      <c r="AC559" s="11"/>
      <c r="AD559" s="11"/>
      <c r="AE559" s="11"/>
      <c r="AF559" s="11"/>
      <c r="AG559" s="11"/>
      <c r="AH559" s="11"/>
      <c r="AI559" s="11"/>
      <c r="AJ559" s="11"/>
      <c r="AK559" s="11"/>
      <c r="AL559" s="391" t="s">
        <v>1040</v>
      </c>
      <c r="AM559" s="391" t="s">
        <v>1040</v>
      </c>
      <c r="AN559" s="391" t="s">
        <v>1040</v>
      </c>
      <c r="AO559" s="391" t="s">
        <v>1040</v>
      </c>
      <c r="AP559" s="391" t="s">
        <v>1040</v>
      </c>
      <c r="AQ559" s="11"/>
      <c r="AR559" s="11"/>
      <c r="AS559" s="11"/>
      <c r="AT559" s="11"/>
      <c r="AU559" s="11"/>
      <c r="AV559" s="11"/>
      <c r="AW559" s="11"/>
      <c r="AX559" s="11"/>
      <c r="AY559" s="11"/>
      <c r="AZ559" s="11"/>
      <c r="BA559" s="11"/>
      <c r="BB559" s="11"/>
      <c r="BC559" s="11"/>
      <c r="BD559" s="11"/>
      <c r="BE559" s="11"/>
      <c r="BF559" s="11"/>
      <c r="BG559" s="11"/>
      <c r="BH559" s="11"/>
      <c r="BI559" s="11"/>
      <c r="BJ559" s="11"/>
      <c r="BK559" s="11"/>
      <c r="BL559" s="11"/>
      <c r="BM559" s="11"/>
      <c r="BN559" s="11"/>
      <c r="BO559" s="11"/>
      <c r="BP559" s="11"/>
      <c r="BQ559" s="11"/>
      <c r="BR559" s="11"/>
      <c r="BS559" s="11"/>
      <c r="BT559" s="11"/>
      <c r="BU559" s="11"/>
      <c r="BV559" s="11"/>
      <c r="BW559" s="11"/>
      <c r="BX559" s="11"/>
      <c r="BY559" s="11"/>
      <c r="BZ559" s="11"/>
      <c r="CA559" s="11"/>
      <c r="CB559" s="11"/>
      <c r="CC559" s="11"/>
      <c r="CD559" s="11"/>
      <c r="CE559" s="11"/>
      <c r="CF559" s="11"/>
      <c r="CG559" s="11"/>
      <c r="CH559" s="11"/>
      <c r="CI559" s="11"/>
      <c r="CJ559" s="11"/>
      <c r="CK559" s="11"/>
    </row>
    <row r="560" spans="1:89" s="560" customFormat="1" ht="12.75" customHeight="1" x14ac:dyDescent="0.25">
      <c r="A560" s="11">
        <v>31</v>
      </c>
      <c r="B560" s="566" t="str">
        <f t="shared" si="87"/>
        <v>Production de clinker de ciment</v>
      </c>
      <c r="C560" s="10" t="str">
        <f t="shared" si="87"/>
        <v>Clinker</v>
      </c>
      <c r="D560" s="10" t="str">
        <f t="shared" si="87"/>
        <v>Clinker produit (Méthode B)</v>
      </c>
      <c r="E560" s="10"/>
      <c r="F560" s="58" t="str">
        <f t="shared" si="76"/>
        <v>Émissions de procédé</v>
      </c>
      <c r="G560" s="36" t="str">
        <f t="shared" si="88"/>
        <v>n / A</v>
      </c>
      <c r="H560" s="56"/>
      <c r="I560" s="56"/>
      <c r="J560" s="58"/>
      <c r="K560" s="58"/>
      <c r="L560" s="56"/>
      <c r="M560" s="56"/>
      <c r="N560" s="56"/>
      <c r="O560" s="57"/>
      <c r="P560" s="36" t="str">
        <f t="shared" si="89"/>
        <v>n / A</v>
      </c>
      <c r="Q560" s="54" t="str">
        <f t="shared" si="80"/>
        <v>Clinker: Clinker produit (Méthode B)</v>
      </c>
      <c r="R560" s="10"/>
      <c r="S560" s="10" t="str">
        <f t="shared" si="77"/>
        <v>CarbC_Clinker: Clinker produit (Méthode B)</v>
      </c>
      <c r="T560" s="11"/>
      <c r="U560" s="11"/>
      <c r="V560" s="11"/>
      <c r="W560" s="11"/>
      <c r="X560" s="29"/>
      <c r="Y560" s="11"/>
      <c r="Z560" s="11" t="b">
        <f t="shared" si="78"/>
        <v>1</v>
      </c>
      <c r="AA560" s="11"/>
      <c r="AB560" s="11"/>
      <c r="AC560" s="11"/>
      <c r="AD560" s="11"/>
      <c r="AE560" s="11"/>
      <c r="AF560" s="11"/>
      <c r="AG560" s="11"/>
      <c r="AH560" s="11"/>
      <c r="AI560" s="11"/>
      <c r="AJ560" s="11"/>
      <c r="AK560" s="11"/>
      <c r="AL560" s="391" t="s">
        <v>1040</v>
      </c>
      <c r="AM560" s="391" t="s">
        <v>1040</v>
      </c>
      <c r="AN560" s="391" t="s">
        <v>1040</v>
      </c>
      <c r="AO560" s="391" t="s">
        <v>1040</v>
      </c>
      <c r="AP560" s="391" t="s">
        <v>1040</v>
      </c>
      <c r="AQ560" s="11"/>
      <c r="AR560" s="11"/>
      <c r="AS560" s="11"/>
      <c r="AT560" s="11"/>
      <c r="AU560" s="11"/>
      <c r="AV560" s="11"/>
      <c r="AW560" s="11"/>
      <c r="AX560" s="11"/>
      <c r="AY560" s="11"/>
      <c r="AZ560" s="11"/>
      <c r="BA560" s="11"/>
      <c r="BB560" s="11"/>
      <c r="BC560" s="11"/>
      <c r="BD560" s="11"/>
      <c r="BE560" s="11"/>
      <c r="BF560" s="11"/>
      <c r="BG560" s="11"/>
      <c r="BH560" s="11"/>
      <c r="BI560" s="11"/>
      <c r="BJ560" s="11"/>
      <c r="BK560" s="11"/>
      <c r="BL560" s="11"/>
      <c r="BM560" s="11"/>
      <c r="BN560" s="11"/>
      <c r="BO560" s="11"/>
      <c r="BP560" s="11"/>
      <c r="BQ560" s="11"/>
      <c r="BR560" s="11"/>
      <c r="BS560" s="11"/>
      <c r="BT560" s="11"/>
      <c r="BU560" s="11"/>
      <c r="BV560" s="11"/>
      <c r="BW560" s="11"/>
      <c r="BX560" s="11"/>
      <c r="BY560" s="11"/>
      <c r="BZ560" s="11"/>
      <c r="CA560" s="11"/>
      <c r="CB560" s="11"/>
      <c r="CC560" s="11"/>
      <c r="CD560" s="11"/>
      <c r="CE560" s="11"/>
      <c r="CF560" s="11"/>
      <c r="CG560" s="11"/>
      <c r="CH560" s="11"/>
      <c r="CI560" s="11"/>
      <c r="CJ560" s="11"/>
      <c r="CK560" s="11"/>
    </row>
    <row r="561" spans="1:89" s="560" customFormat="1" ht="12.75" customHeight="1" x14ac:dyDescent="0.25">
      <c r="A561" s="11">
        <v>32</v>
      </c>
      <c r="B561" s="566" t="str">
        <f t="shared" si="87"/>
        <v>Production de clinker de ciment</v>
      </c>
      <c r="C561" s="10" t="str">
        <f t="shared" si="87"/>
        <v>Clinker</v>
      </c>
      <c r="D561" s="10" t="str">
        <f t="shared" si="87"/>
        <v>Poussières des fours à ciment</v>
      </c>
      <c r="E561" s="10"/>
      <c r="F561" s="58" t="str">
        <f t="shared" si="76"/>
        <v>Émissions de procédé</v>
      </c>
      <c r="G561" s="36" t="str">
        <f t="shared" si="88"/>
        <v>n / A</v>
      </c>
      <c r="H561" s="56"/>
      <c r="I561" s="56"/>
      <c r="J561" s="58"/>
      <c r="K561" s="58"/>
      <c r="L561" s="56"/>
      <c r="M561" s="56"/>
      <c r="N561" s="56"/>
      <c r="O561" s="57"/>
      <c r="P561" s="36" t="str">
        <f t="shared" si="89"/>
        <v>n / A</v>
      </c>
      <c r="Q561" s="54" t="str">
        <f t="shared" si="80"/>
        <v>Clinker: Poussières des fours à ciment</v>
      </c>
      <c r="R561" s="10"/>
      <c r="S561" s="10" t="str">
        <f t="shared" si="77"/>
        <v>CarbC_Clinker: Poussières des fours à ciment</v>
      </c>
      <c r="T561" s="11"/>
      <c r="U561" s="11"/>
      <c r="V561" s="11"/>
      <c r="W561" s="11"/>
      <c r="X561" s="29"/>
      <c r="Y561" s="11"/>
      <c r="Z561" s="11" t="b">
        <f t="shared" si="78"/>
        <v>1</v>
      </c>
      <c r="AA561" s="11"/>
      <c r="AB561" s="11"/>
      <c r="AC561" s="11"/>
      <c r="AD561" s="11"/>
      <c r="AE561" s="11"/>
      <c r="AF561" s="11"/>
      <c r="AG561" s="11"/>
      <c r="AH561" s="11"/>
      <c r="AI561" s="11"/>
      <c r="AJ561" s="11"/>
      <c r="AK561" s="11"/>
      <c r="AL561" s="391" t="s">
        <v>1040</v>
      </c>
      <c r="AM561" s="391" t="s">
        <v>1040</v>
      </c>
      <c r="AN561" s="391" t="s">
        <v>1040</v>
      </c>
      <c r="AO561" s="391" t="s">
        <v>1040</v>
      </c>
      <c r="AP561" s="391" t="s">
        <v>1040</v>
      </c>
      <c r="AQ561" s="11"/>
      <c r="AR561" s="11"/>
      <c r="AS561" s="11"/>
      <c r="AT561" s="11"/>
      <c r="AU561" s="11"/>
      <c r="AV561" s="11"/>
      <c r="AW561" s="11"/>
      <c r="AX561" s="11"/>
      <c r="AY561" s="11"/>
      <c r="AZ561" s="11"/>
      <c r="BA561" s="11"/>
      <c r="BB561" s="11"/>
      <c r="BC561" s="11"/>
      <c r="BD561" s="11"/>
      <c r="BE561" s="11"/>
      <c r="BF561" s="11"/>
      <c r="BG561" s="11"/>
      <c r="BH561" s="11"/>
      <c r="BI561" s="11"/>
      <c r="BJ561" s="11"/>
      <c r="BK561" s="11"/>
      <c r="BL561" s="11"/>
      <c r="BM561" s="11"/>
      <c r="BN561" s="11"/>
      <c r="BO561" s="11"/>
      <c r="BP561" s="11"/>
      <c r="BQ561" s="11"/>
      <c r="BR561" s="11"/>
      <c r="BS561" s="11"/>
      <c r="BT561" s="11"/>
      <c r="BU561" s="11"/>
      <c r="BV561" s="11"/>
      <c r="BW561" s="11"/>
      <c r="BX561" s="11"/>
      <c r="BY561" s="11"/>
      <c r="BZ561" s="11"/>
      <c r="CA561" s="11"/>
      <c r="CB561" s="11"/>
      <c r="CC561" s="11"/>
      <c r="CD561" s="11"/>
      <c r="CE561" s="11"/>
      <c r="CF561" s="11"/>
      <c r="CG561" s="11"/>
      <c r="CH561" s="11"/>
      <c r="CI561" s="11"/>
      <c r="CJ561" s="11"/>
      <c r="CK561" s="11"/>
    </row>
    <row r="562" spans="1:89" s="560" customFormat="1" ht="12.75" customHeight="1" x14ac:dyDescent="0.25">
      <c r="A562" s="11">
        <v>33</v>
      </c>
      <c r="B562" s="566" t="str">
        <f t="shared" si="87"/>
        <v>Production de clinker de ciment</v>
      </c>
      <c r="C562" s="10" t="str">
        <f t="shared" si="87"/>
        <v>Clinker</v>
      </c>
      <c r="D562" s="10" t="str">
        <f t="shared" si="87"/>
        <v>Carbone non issu de carbonates</v>
      </c>
      <c r="E562" s="10"/>
      <c r="F562" s="58" t="str">
        <f t="shared" ref="F562:F593" si="90">F490</f>
        <v>Émissions de procédé</v>
      </c>
      <c r="G562" s="36" t="str">
        <f t="shared" si="88"/>
        <v>n / A</v>
      </c>
      <c r="H562" s="56"/>
      <c r="I562" s="56"/>
      <c r="J562" s="58"/>
      <c r="K562" s="58"/>
      <c r="L562" s="56"/>
      <c r="M562" s="56"/>
      <c r="N562" s="56"/>
      <c r="O562" s="57"/>
      <c r="P562" s="36" t="str">
        <f t="shared" si="89"/>
        <v>n / A</v>
      </c>
      <c r="Q562" s="54" t="str">
        <f t="shared" si="80"/>
        <v>Clinker: Carbone non issu de carbonates</v>
      </c>
      <c r="R562" s="10"/>
      <c r="S562" s="10" t="str">
        <f t="shared" si="77"/>
        <v>CarbC_Clinker: Carbone non issu de carbonates</v>
      </c>
      <c r="T562" s="11"/>
      <c r="U562" s="11"/>
      <c r="V562" s="11"/>
      <c r="W562" s="11"/>
      <c r="X562" s="11"/>
      <c r="Y562" s="11"/>
      <c r="Z562" s="11" t="b">
        <f t="shared" si="78"/>
        <v>1</v>
      </c>
      <c r="AA562" s="11"/>
      <c r="AB562" s="11"/>
      <c r="AC562" s="11"/>
      <c r="AD562" s="11"/>
      <c r="AE562" s="11"/>
      <c r="AF562" s="11"/>
      <c r="AG562" s="11"/>
      <c r="AH562" s="11"/>
      <c r="AI562" s="11"/>
      <c r="AJ562" s="11"/>
      <c r="AK562" s="11"/>
      <c r="AL562" s="391" t="s">
        <v>1040</v>
      </c>
      <c r="AM562" s="391" t="s">
        <v>1040</v>
      </c>
      <c r="AN562" s="391" t="s">
        <v>1040</v>
      </c>
      <c r="AO562" s="391" t="s">
        <v>1040</v>
      </c>
      <c r="AP562" s="391" t="s">
        <v>1040</v>
      </c>
      <c r="AQ562" s="11"/>
      <c r="AR562" s="11"/>
      <c r="AS562" s="11"/>
      <c r="AT562" s="11"/>
      <c r="AU562" s="11"/>
      <c r="AV562" s="11"/>
      <c r="AW562" s="11"/>
      <c r="AX562" s="11"/>
      <c r="AY562" s="11"/>
      <c r="AZ562" s="11"/>
      <c r="BA562" s="11"/>
      <c r="BB562" s="11"/>
      <c r="BC562" s="11"/>
      <c r="BD562" s="11"/>
      <c r="BE562" s="11"/>
      <c r="BF562" s="11"/>
      <c r="BG562" s="11"/>
      <c r="BH562" s="11"/>
      <c r="BI562" s="11"/>
      <c r="BJ562" s="11"/>
      <c r="BK562" s="11"/>
      <c r="BL562" s="11"/>
      <c r="BM562" s="11"/>
      <c r="BN562" s="11"/>
      <c r="BO562" s="11"/>
      <c r="BP562" s="11"/>
      <c r="BQ562" s="11"/>
      <c r="BR562" s="11"/>
      <c r="BS562" s="11"/>
      <c r="BT562" s="11"/>
      <c r="BU562" s="11"/>
      <c r="BV562" s="11"/>
      <c r="BW562" s="11"/>
      <c r="BX562" s="11"/>
      <c r="BY562" s="11"/>
      <c r="BZ562" s="11"/>
      <c r="CA562" s="11"/>
      <c r="CB562" s="11"/>
      <c r="CC562" s="11"/>
      <c r="CD562" s="11"/>
      <c r="CE562" s="11"/>
      <c r="CF562" s="11"/>
      <c r="CG562" s="11"/>
      <c r="CH562" s="11"/>
      <c r="CI562" s="11"/>
      <c r="CJ562" s="11"/>
      <c r="CK562" s="11"/>
    </row>
    <row r="563" spans="1:89" s="560" customFormat="1" ht="12.75" customHeight="1" x14ac:dyDescent="0.25">
      <c r="A563" s="11">
        <v>34</v>
      </c>
      <c r="B563" s="566" t="str">
        <f t="shared" si="87"/>
        <v>Production de chaux, ou calcination de dolomite/magnésite</v>
      </c>
      <c r="C563" s="10" t="str">
        <f t="shared" si="87"/>
        <v>Chaux / dolomite / magnésite</v>
      </c>
      <c r="D563" s="10" t="str">
        <f t="shared" si="87"/>
        <v>Procédé (méthode A) : carbonate uniquement</v>
      </c>
      <c r="E563" s="563"/>
      <c r="F563" s="58" t="str">
        <f t="shared" si="90"/>
        <v>Émissions de procédé</v>
      </c>
      <c r="G563" s="36" t="str">
        <f t="shared" si="88"/>
        <v>n / A</v>
      </c>
      <c r="H563" s="56"/>
      <c r="I563" s="56"/>
      <c r="J563" s="58"/>
      <c r="K563" s="58"/>
      <c r="L563" s="56"/>
      <c r="M563" s="56"/>
      <c r="N563" s="56"/>
      <c r="O563" s="57"/>
      <c r="P563" s="36" t="str">
        <f t="shared" si="89"/>
        <v>n / A</v>
      </c>
      <c r="Q563" s="54" t="str">
        <f t="shared" si="80"/>
        <v>Chaux / dolomite / magnésite: Procédé (méthode A) : carbonate uniquement</v>
      </c>
      <c r="R563" s="10"/>
      <c r="S563" s="10" t="str">
        <f t="shared" ref="S563:S590" si="91">EUconst_CNTR_CarbonContent&amp;Q563</f>
        <v>CarbC_Chaux / dolomite / magnésite: Procédé (méthode A) : carbonate uniquement</v>
      </c>
      <c r="T563" s="11"/>
      <c r="U563" s="11"/>
      <c r="V563" s="11"/>
      <c r="W563" s="11"/>
      <c r="X563" s="11"/>
      <c r="Y563" s="11"/>
      <c r="Z563" s="11" t="b">
        <f t="shared" si="78"/>
        <v>1</v>
      </c>
      <c r="AA563" s="11"/>
      <c r="AB563" s="11"/>
      <c r="AC563" s="11"/>
      <c r="AD563" s="11"/>
      <c r="AE563" s="11"/>
      <c r="AF563" s="11"/>
      <c r="AG563" s="11"/>
      <c r="AH563" s="11"/>
      <c r="AI563" s="11"/>
      <c r="AJ563" s="11"/>
      <c r="AK563" s="11"/>
      <c r="AL563" s="391" t="s">
        <v>1040</v>
      </c>
      <c r="AM563" s="391" t="s">
        <v>1040</v>
      </c>
      <c r="AN563" s="391" t="s">
        <v>1040</v>
      </c>
      <c r="AO563" s="391" t="s">
        <v>1040</v>
      </c>
      <c r="AP563" s="391" t="s">
        <v>1040</v>
      </c>
      <c r="AQ563" s="11"/>
      <c r="AR563" s="11"/>
      <c r="AS563" s="11"/>
      <c r="AT563" s="11"/>
      <c r="AU563" s="11"/>
      <c r="AV563" s="11"/>
      <c r="AW563" s="11"/>
      <c r="AX563" s="11"/>
      <c r="AY563" s="11"/>
      <c r="AZ563" s="11"/>
      <c r="BA563" s="11"/>
      <c r="BB563" s="11"/>
      <c r="BC563" s="11"/>
      <c r="BD563" s="11"/>
      <c r="BE563" s="11"/>
      <c r="BF563" s="11"/>
      <c r="BG563" s="11"/>
      <c r="BH563" s="11"/>
      <c r="BI563" s="11"/>
      <c r="BJ563" s="11"/>
      <c r="BK563" s="11"/>
      <c r="BL563" s="11"/>
      <c r="BM563" s="11"/>
      <c r="BN563" s="11"/>
      <c r="BO563" s="11"/>
      <c r="BP563" s="11"/>
      <c r="BQ563" s="11"/>
      <c r="BR563" s="11"/>
      <c r="BS563" s="11"/>
      <c r="BT563" s="11"/>
      <c r="BU563" s="11"/>
      <c r="BV563" s="11"/>
      <c r="BW563" s="11"/>
      <c r="BX563" s="11"/>
      <c r="BY563" s="11"/>
      <c r="BZ563" s="11"/>
      <c r="CA563" s="11"/>
      <c r="CB563" s="11"/>
      <c r="CC563" s="11"/>
      <c r="CD563" s="11"/>
      <c r="CE563" s="11"/>
      <c r="CF563" s="11"/>
      <c r="CG563" s="11"/>
      <c r="CH563" s="11"/>
      <c r="CI563" s="11"/>
      <c r="CJ563" s="11"/>
      <c r="CK563" s="11"/>
    </row>
    <row r="564" spans="1:89" s="560" customFormat="1" ht="12.75" customHeight="1" x14ac:dyDescent="0.25">
      <c r="A564" s="11">
        <v>35</v>
      </c>
      <c r="B564" s="566" t="str">
        <f t="shared" si="87"/>
        <v>Production de chaux, ou calcination de dolomite/magnésite</v>
      </c>
      <c r="C564" s="10" t="str">
        <f t="shared" si="87"/>
        <v>Chaux / dolomite / magnésite</v>
      </c>
      <c r="D564" s="10" t="str">
        <f t="shared" si="87"/>
        <v>Procédé (méthode A) : mixte (carbonate + non-carbonate)</v>
      </c>
      <c r="E564" s="563"/>
      <c r="F564" s="58" t="str">
        <f t="shared" si="90"/>
        <v>Émissions de procédé</v>
      </c>
      <c r="G564" s="36" t="str">
        <f t="shared" si="88"/>
        <v>n / A</v>
      </c>
      <c r="H564" s="569"/>
      <c r="I564" s="57"/>
      <c r="J564" s="57"/>
      <c r="K564" s="57"/>
      <c r="L564" s="569"/>
      <c r="M564" s="569"/>
      <c r="N564" s="569"/>
      <c r="O564" s="55"/>
      <c r="P564" s="36" t="str">
        <f t="shared" si="89"/>
        <v>n / A</v>
      </c>
      <c r="Q564" s="54" t="str">
        <f t="shared" si="80"/>
        <v>Chaux / dolomite / magnésite: Procédé (méthode A) : mixte (carbonate + non-carbonate)</v>
      </c>
      <c r="R564" s="10"/>
      <c r="S564" s="10" t="str">
        <f t="shared" si="91"/>
        <v>CarbC_Chaux / dolomite / magnésite: Procédé (méthode A) : mixte (carbonate + non-carbonate)</v>
      </c>
      <c r="T564" s="11"/>
      <c r="U564" s="11"/>
      <c r="V564" s="11"/>
      <c r="W564" s="11"/>
      <c r="X564" s="11"/>
      <c r="Y564" s="11"/>
      <c r="Z564" s="11" t="b">
        <f t="shared" si="78"/>
        <v>1</v>
      </c>
      <c r="AA564" s="11"/>
      <c r="AB564" s="11"/>
      <c r="AC564" s="11"/>
      <c r="AD564" s="11"/>
      <c r="AE564" s="11"/>
      <c r="AF564" s="11"/>
      <c r="AG564" s="11"/>
      <c r="AH564" s="11"/>
      <c r="AI564" s="11"/>
      <c r="AJ564" s="11"/>
      <c r="AK564" s="11"/>
      <c r="AL564" s="391" t="s">
        <v>1040</v>
      </c>
      <c r="AM564" s="391" t="s">
        <v>1040</v>
      </c>
      <c r="AN564" s="391" t="s">
        <v>1040</v>
      </c>
      <c r="AO564" s="391" t="s">
        <v>1040</v>
      </c>
      <c r="AP564" s="391" t="s">
        <v>1040</v>
      </c>
      <c r="AQ564" s="11"/>
      <c r="AR564" s="11"/>
      <c r="AS564" s="11"/>
      <c r="AT564" s="11"/>
      <c r="AU564" s="11"/>
      <c r="AV564" s="11"/>
      <c r="AW564" s="11"/>
      <c r="AX564" s="11"/>
      <c r="AY564" s="11"/>
      <c r="AZ564" s="11"/>
      <c r="BA564" s="11"/>
      <c r="BB564" s="11"/>
      <c r="BC564" s="11"/>
      <c r="BD564" s="11"/>
      <c r="BE564" s="11"/>
      <c r="BF564" s="11"/>
      <c r="BG564" s="11"/>
      <c r="BH564" s="11"/>
      <c r="BI564" s="11"/>
      <c r="BJ564" s="11"/>
      <c r="BK564" s="11"/>
      <c r="BL564" s="11"/>
      <c r="BM564" s="11"/>
      <c r="BN564" s="11"/>
      <c r="BO564" s="11"/>
      <c r="BP564" s="11"/>
      <c r="BQ564" s="11"/>
      <c r="BR564" s="11"/>
      <c r="BS564" s="11"/>
      <c r="BT564" s="11"/>
      <c r="BU564" s="11"/>
      <c r="BV564" s="11"/>
      <c r="BW564" s="11"/>
      <c r="BX564" s="11"/>
      <c r="BY564" s="11"/>
      <c r="BZ564" s="11"/>
      <c r="CA564" s="11"/>
      <c r="CB564" s="11"/>
      <c r="CC564" s="11"/>
      <c r="CD564" s="11"/>
      <c r="CE564" s="11"/>
      <c r="CF564" s="11"/>
      <c r="CG564" s="11"/>
      <c r="CH564" s="11"/>
      <c r="CI564" s="11"/>
      <c r="CJ564" s="11"/>
      <c r="CK564" s="11"/>
    </row>
    <row r="565" spans="1:89" s="560" customFormat="1" ht="12.75" customHeight="1" x14ac:dyDescent="0.25">
      <c r="A565" s="11">
        <v>36</v>
      </c>
      <c r="B565" s="566" t="str">
        <f t="shared" si="87"/>
        <v>Production de chaux, ou calcination de dolomite/magnésite</v>
      </c>
      <c r="C565" s="10" t="str">
        <f t="shared" si="87"/>
        <v>Chaux / dolomite / magnésite</v>
      </c>
      <c r="D565" s="10" t="str">
        <f t="shared" si="87"/>
        <v>Procédé (méthode A) : sans carbonate</v>
      </c>
      <c r="E565" s="563"/>
      <c r="F565" s="58" t="str">
        <f t="shared" si="90"/>
        <v>Émissions de procédé</v>
      </c>
      <c r="G565" s="36" t="str">
        <f t="shared" si="88"/>
        <v>n / A</v>
      </c>
      <c r="H565" s="569"/>
      <c r="I565" s="57"/>
      <c r="J565" s="57"/>
      <c r="K565" s="57"/>
      <c r="L565" s="569"/>
      <c r="M565" s="569"/>
      <c r="N565" s="569"/>
      <c r="O565" s="55"/>
      <c r="P565" s="36" t="str">
        <f t="shared" si="89"/>
        <v>n / A</v>
      </c>
      <c r="Q565" s="54" t="str">
        <f t="shared" si="80"/>
        <v>Chaux / dolomite / magnésite: Procédé (méthode A) : sans carbonate</v>
      </c>
      <c r="R565" s="10"/>
      <c r="S565" s="10" t="str">
        <f t="shared" si="91"/>
        <v>CarbC_Chaux / dolomite / magnésite: Procédé (méthode A) : sans carbonate</v>
      </c>
      <c r="T565" s="11"/>
      <c r="U565" s="11"/>
      <c r="V565" s="11"/>
      <c r="W565" s="11"/>
      <c r="X565" s="11"/>
      <c r="Y565" s="11"/>
      <c r="Z565" s="11" t="b">
        <f t="shared" si="78"/>
        <v>1</v>
      </c>
      <c r="AA565" s="11"/>
      <c r="AB565" s="11"/>
      <c r="AC565" s="11"/>
      <c r="AD565" s="11"/>
      <c r="AE565" s="11"/>
      <c r="AF565" s="11"/>
      <c r="AG565" s="11"/>
      <c r="AH565" s="11"/>
      <c r="AI565" s="11"/>
      <c r="AJ565" s="11"/>
      <c r="AK565" s="11"/>
      <c r="AL565" s="391" t="s">
        <v>1040</v>
      </c>
      <c r="AM565" s="391" t="s">
        <v>1040</v>
      </c>
      <c r="AN565" s="391" t="s">
        <v>1040</v>
      </c>
      <c r="AO565" s="391" t="s">
        <v>1040</v>
      </c>
      <c r="AP565" s="391" t="s">
        <v>1040</v>
      </c>
      <c r="AQ565" s="11"/>
      <c r="AR565" s="11"/>
      <c r="AS565" s="11"/>
      <c r="AT565" s="11"/>
      <c r="AU565" s="11"/>
      <c r="AV565" s="11"/>
      <c r="AW565" s="11"/>
      <c r="AX565" s="11"/>
      <c r="AY565" s="11"/>
      <c r="AZ565" s="11"/>
      <c r="BA565" s="11"/>
      <c r="BB565" s="11"/>
      <c r="BC565" s="11"/>
      <c r="BD565" s="11"/>
      <c r="BE565" s="11"/>
      <c r="BF565" s="11"/>
      <c r="BG565" s="11"/>
      <c r="BH565" s="11"/>
      <c r="BI565" s="11"/>
      <c r="BJ565" s="11"/>
      <c r="BK565" s="11"/>
      <c r="BL565" s="11"/>
      <c r="BM565" s="11"/>
      <c r="BN565" s="11"/>
      <c r="BO565" s="11"/>
      <c r="BP565" s="11"/>
      <c r="BQ565" s="11"/>
      <c r="BR565" s="11"/>
      <c r="BS565" s="11"/>
      <c r="BT565" s="11"/>
      <c r="BU565" s="11"/>
      <c r="BV565" s="11"/>
      <c r="BW565" s="11"/>
      <c r="BX565" s="11"/>
      <c r="BY565" s="11"/>
      <c r="BZ565" s="11"/>
      <c r="CA565" s="11"/>
      <c r="CB565" s="11"/>
      <c r="CC565" s="11"/>
      <c r="CD565" s="11"/>
      <c r="CE565" s="11"/>
      <c r="CF565" s="11"/>
      <c r="CG565" s="11"/>
      <c r="CH565" s="11"/>
      <c r="CI565" s="11"/>
      <c r="CJ565" s="11"/>
      <c r="CK565" s="11"/>
    </row>
    <row r="566" spans="1:89" s="560" customFormat="1" ht="12.75" customHeight="1" x14ac:dyDescent="0.25">
      <c r="A566" s="11">
        <v>37</v>
      </c>
      <c r="B566" s="566" t="str">
        <f t="shared" si="87"/>
        <v>Production de chaux, ou calcination de dolomite/magnésite</v>
      </c>
      <c r="C566" s="10" t="str">
        <f t="shared" si="87"/>
        <v>Chaux / dolomite / magnésite</v>
      </c>
      <c r="D566" s="10" t="str">
        <f t="shared" si="87"/>
        <v>Procédé (méthode B) : production d'oxyde</v>
      </c>
      <c r="E566" s="563"/>
      <c r="F566" s="58" t="str">
        <f t="shared" si="90"/>
        <v>Émissions de procédé</v>
      </c>
      <c r="G566" s="36" t="str">
        <f t="shared" si="88"/>
        <v>n / A</v>
      </c>
      <c r="H566" s="56"/>
      <c r="I566" s="56"/>
      <c r="J566" s="58"/>
      <c r="K566" s="58"/>
      <c r="L566" s="56"/>
      <c r="M566" s="56"/>
      <c r="N566" s="56"/>
      <c r="O566" s="57"/>
      <c r="P566" s="36" t="str">
        <f t="shared" si="89"/>
        <v>n / A</v>
      </c>
      <c r="Q566" s="54" t="str">
        <f t="shared" si="80"/>
        <v>Chaux / dolomite / magnésite: Procédé (méthode B) : production d'oxyde</v>
      </c>
      <c r="R566" s="10"/>
      <c r="S566" s="10" t="str">
        <f t="shared" si="91"/>
        <v>CarbC_Chaux / dolomite / magnésite: Procédé (méthode B) : production d'oxyde</v>
      </c>
      <c r="T566" s="11"/>
      <c r="U566" s="11"/>
      <c r="V566" s="11"/>
      <c r="W566" s="11"/>
      <c r="X566" s="11"/>
      <c r="Y566" s="11"/>
      <c r="Z566" s="11" t="b">
        <f t="shared" si="78"/>
        <v>1</v>
      </c>
      <c r="AA566" s="11"/>
      <c r="AB566" s="11"/>
      <c r="AC566" s="11"/>
      <c r="AD566" s="11"/>
      <c r="AE566" s="11"/>
      <c r="AF566" s="11"/>
      <c r="AG566" s="11"/>
      <c r="AH566" s="11"/>
      <c r="AI566" s="11"/>
      <c r="AJ566" s="11"/>
      <c r="AK566" s="11"/>
      <c r="AL566" s="391" t="s">
        <v>1040</v>
      </c>
      <c r="AM566" s="391" t="s">
        <v>1040</v>
      </c>
      <c r="AN566" s="391" t="s">
        <v>1040</v>
      </c>
      <c r="AO566" s="391" t="s">
        <v>1040</v>
      </c>
      <c r="AP566" s="391" t="s">
        <v>1040</v>
      </c>
      <c r="AQ566" s="11"/>
      <c r="AR566" s="11"/>
      <c r="AS566" s="11"/>
      <c r="AT566" s="11"/>
      <c r="AU566" s="11"/>
      <c r="AV566" s="11"/>
      <c r="AW566" s="11"/>
      <c r="AX566" s="11"/>
      <c r="AY566" s="11"/>
      <c r="AZ566" s="11"/>
      <c r="BA566" s="11"/>
      <c r="BB566" s="11"/>
      <c r="BC566" s="11"/>
      <c r="BD566" s="11"/>
      <c r="BE566" s="11"/>
      <c r="BF566" s="11"/>
      <c r="BG566" s="11"/>
      <c r="BH566" s="11"/>
      <c r="BI566" s="11"/>
      <c r="BJ566" s="11"/>
      <c r="BK566" s="11"/>
      <c r="BL566" s="11"/>
      <c r="BM566" s="11"/>
      <c r="BN566" s="11"/>
      <c r="BO566" s="11"/>
      <c r="BP566" s="11"/>
      <c r="BQ566" s="11"/>
      <c r="BR566" s="11"/>
      <c r="BS566" s="11"/>
      <c r="BT566" s="11"/>
      <c r="BU566" s="11"/>
      <c r="BV566" s="11"/>
      <c r="BW566" s="11"/>
      <c r="BX566" s="11"/>
      <c r="BY566" s="11"/>
      <c r="BZ566" s="11"/>
      <c r="CA566" s="11"/>
      <c r="CB566" s="11"/>
      <c r="CC566" s="11"/>
      <c r="CD566" s="11"/>
      <c r="CE566" s="11"/>
      <c r="CF566" s="11"/>
      <c r="CG566" s="11"/>
      <c r="CH566" s="11"/>
      <c r="CI566" s="11"/>
      <c r="CJ566" s="11"/>
      <c r="CK566" s="11"/>
    </row>
    <row r="567" spans="1:89" s="560" customFormat="1" ht="12.75" customHeight="1" x14ac:dyDescent="0.25">
      <c r="A567" s="11">
        <v>38</v>
      </c>
      <c r="B567" s="566" t="str">
        <f t="shared" si="87"/>
        <v>Production de chaux, ou calcination de dolomite/magnésite</v>
      </c>
      <c r="C567" s="10" t="str">
        <f t="shared" si="87"/>
        <v>Chaux / dolomite / magnésite</v>
      </c>
      <c r="D567" s="10" t="str">
        <f t="shared" si="87"/>
        <v>Poussière de four (Méthode B)</v>
      </c>
      <c r="E567" s="10"/>
      <c r="F567" s="58" t="str">
        <f t="shared" si="90"/>
        <v>Émissions de procédé</v>
      </c>
      <c r="G567" s="36" t="str">
        <f t="shared" si="88"/>
        <v>n / A</v>
      </c>
      <c r="H567" s="569"/>
      <c r="I567" s="569"/>
      <c r="J567" s="57"/>
      <c r="K567" s="57"/>
      <c r="L567" s="569"/>
      <c r="M567" s="569"/>
      <c r="N567" s="569"/>
      <c r="O567" s="55"/>
      <c r="P567" s="36" t="str">
        <f t="shared" si="89"/>
        <v>n / A</v>
      </c>
      <c r="Q567" s="54" t="str">
        <f t="shared" si="80"/>
        <v>Chaux / dolomite / magnésite: Poussière de four (Méthode B)</v>
      </c>
      <c r="R567" s="10"/>
      <c r="S567" s="10" t="str">
        <f t="shared" si="91"/>
        <v>CarbC_Chaux / dolomite / magnésite: Poussière de four (Méthode B)</v>
      </c>
      <c r="T567" s="11"/>
      <c r="U567" s="11"/>
      <c r="V567" s="11"/>
      <c r="W567" s="11"/>
      <c r="X567" s="11"/>
      <c r="Y567" s="11"/>
      <c r="Z567" s="11" t="b">
        <f t="shared" si="78"/>
        <v>1</v>
      </c>
      <c r="AA567" s="11"/>
      <c r="AB567" s="11"/>
      <c r="AC567" s="11"/>
      <c r="AD567" s="11"/>
      <c r="AE567" s="11"/>
      <c r="AF567" s="11"/>
      <c r="AG567" s="11"/>
      <c r="AH567" s="11"/>
      <c r="AI567" s="11"/>
      <c r="AJ567" s="11"/>
      <c r="AK567" s="11"/>
      <c r="AL567" s="391" t="s">
        <v>1040</v>
      </c>
      <c r="AM567" s="391" t="s">
        <v>1040</v>
      </c>
      <c r="AN567" s="391" t="s">
        <v>1040</v>
      </c>
      <c r="AO567" s="391" t="s">
        <v>1040</v>
      </c>
      <c r="AP567" s="391" t="s">
        <v>1040</v>
      </c>
      <c r="AQ567" s="11"/>
      <c r="AR567" s="11"/>
      <c r="AS567" s="11"/>
      <c r="AT567" s="11"/>
      <c r="AU567" s="11"/>
      <c r="AV567" s="11"/>
      <c r="AW567" s="11"/>
      <c r="AX567" s="11"/>
      <c r="AY567" s="11"/>
      <c r="AZ567" s="11"/>
      <c r="BA567" s="11"/>
      <c r="BB567" s="11"/>
      <c r="BC567" s="11"/>
      <c r="BD567" s="11"/>
      <c r="BE567" s="11"/>
      <c r="BF567" s="11"/>
      <c r="BG567" s="11"/>
      <c r="BH567" s="11"/>
      <c r="BI567" s="11"/>
      <c r="BJ567" s="11"/>
      <c r="BK567" s="11"/>
      <c r="BL567" s="11"/>
      <c r="BM567" s="11"/>
      <c r="BN567" s="11"/>
      <c r="BO567" s="11"/>
      <c r="BP567" s="11"/>
      <c r="BQ567" s="11"/>
      <c r="BR567" s="11"/>
      <c r="BS567" s="11"/>
      <c r="BT567" s="11"/>
      <c r="BU567" s="11"/>
      <c r="BV567" s="11"/>
      <c r="BW567" s="11"/>
      <c r="BX567" s="11"/>
      <c r="BY567" s="11"/>
      <c r="BZ567" s="11"/>
      <c r="CA567" s="11"/>
      <c r="CB567" s="11"/>
      <c r="CC567" s="11"/>
      <c r="CD567" s="11"/>
      <c r="CE567" s="11"/>
      <c r="CF567" s="11"/>
      <c r="CG567" s="11"/>
      <c r="CH567" s="11"/>
      <c r="CI567" s="11"/>
      <c r="CJ567" s="11"/>
      <c r="CK567" s="11"/>
    </row>
    <row r="568" spans="1:89" s="560" customFormat="1" ht="12.75" customHeight="1" x14ac:dyDescent="0.25">
      <c r="A568" s="11">
        <v>39</v>
      </c>
      <c r="B568" s="566" t="str">
        <f t="shared" si="87"/>
        <v>Fabrication du verre</v>
      </c>
      <c r="C568" s="10" t="str">
        <f t="shared" si="87"/>
        <v>Laine de verre et minérale</v>
      </c>
      <c r="D568" s="10" t="str">
        <f t="shared" si="87"/>
        <v>Procédé (méthode A) : carbonate uniquement</v>
      </c>
      <c r="E568" s="563"/>
      <c r="F568" s="58" t="str">
        <f t="shared" si="90"/>
        <v>Émissions de procédé</v>
      </c>
      <c r="G568" s="36" t="str">
        <f t="shared" si="88"/>
        <v>n / A</v>
      </c>
      <c r="H568" s="56"/>
      <c r="I568" s="56"/>
      <c r="J568" s="58"/>
      <c r="K568" s="58"/>
      <c r="L568" s="56"/>
      <c r="M568" s="56"/>
      <c r="N568" s="56"/>
      <c r="O568" s="57"/>
      <c r="P568" s="36" t="str">
        <f t="shared" si="89"/>
        <v>n / A</v>
      </c>
      <c r="Q568" s="54" t="str">
        <f t="shared" si="80"/>
        <v>Laine de verre et minérale: Procédé (méthode A) : carbonate uniquement</v>
      </c>
      <c r="R568" s="10"/>
      <c r="S568" s="10" t="str">
        <f t="shared" si="91"/>
        <v>CarbC_Laine de verre et minérale: Procédé (méthode A) : carbonate uniquement</v>
      </c>
      <c r="T568" s="11"/>
      <c r="U568" s="11"/>
      <c r="V568" s="11"/>
      <c r="W568" s="11"/>
      <c r="X568" s="11"/>
      <c r="Y568" s="11"/>
      <c r="Z568" s="11" t="b">
        <f t="shared" si="78"/>
        <v>1</v>
      </c>
      <c r="AA568" s="11"/>
      <c r="AB568" s="11"/>
      <c r="AC568" s="11"/>
      <c r="AD568" s="11"/>
      <c r="AE568" s="11"/>
      <c r="AF568" s="11"/>
      <c r="AG568" s="11"/>
      <c r="AH568" s="11"/>
      <c r="AI568" s="11"/>
      <c r="AJ568" s="11"/>
      <c r="AK568" s="11"/>
      <c r="AL568" s="391" t="s">
        <v>1040</v>
      </c>
      <c r="AM568" s="391" t="s">
        <v>1040</v>
      </c>
      <c r="AN568" s="391" t="s">
        <v>1040</v>
      </c>
      <c r="AO568" s="391" t="s">
        <v>1040</v>
      </c>
      <c r="AP568" s="391" t="s">
        <v>1040</v>
      </c>
      <c r="AQ568" s="11"/>
      <c r="AR568" s="11"/>
      <c r="AS568" s="11"/>
      <c r="AT568" s="11"/>
      <c r="AU568" s="11"/>
      <c r="AV568" s="11"/>
      <c r="AW568" s="11"/>
      <c r="AX568" s="11"/>
      <c r="AY568" s="11"/>
      <c r="AZ568" s="11"/>
      <c r="BA568" s="11"/>
      <c r="BB568" s="11"/>
      <c r="BC568" s="11"/>
      <c r="BD568" s="11"/>
      <c r="BE568" s="11"/>
      <c r="BF568" s="11"/>
      <c r="BG568" s="11"/>
      <c r="BH568" s="11"/>
      <c r="BI568" s="11"/>
      <c r="BJ568" s="11"/>
      <c r="BK568" s="11"/>
      <c r="BL568" s="11"/>
      <c r="BM568" s="11"/>
      <c r="BN568" s="11"/>
      <c r="BO568" s="11"/>
      <c r="BP568" s="11"/>
      <c r="BQ568" s="11"/>
      <c r="BR568" s="11"/>
      <c r="BS568" s="11"/>
      <c r="BT568" s="11"/>
      <c r="BU568" s="11"/>
      <c r="BV568" s="11"/>
      <c r="BW568" s="11"/>
      <c r="BX568" s="11"/>
      <c r="BY568" s="11"/>
      <c r="BZ568" s="11"/>
      <c r="CA568" s="11"/>
      <c r="CB568" s="11"/>
      <c r="CC568" s="11"/>
      <c r="CD568" s="11"/>
      <c r="CE568" s="11"/>
      <c r="CF568" s="11"/>
      <c r="CG568" s="11"/>
      <c r="CH568" s="11"/>
      <c r="CI568" s="11"/>
      <c r="CJ568" s="11"/>
      <c r="CK568" s="11"/>
    </row>
    <row r="569" spans="1:89" s="560" customFormat="1" ht="12.75" customHeight="1" x14ac:dyDescent="0.25">
      <c r="A569" s="11">
        <v>40</v>
      </c>
      <c r="B569" s="566" t="str">
        <f t="shared" si="87"/>
        <v>Fabrication du verre</v>
      </c>
      <c r="C569" s="10" t="str">
        <f t="shared" si="87"/>
        <v>Laine de verre et minérale</v>
      </c>
      <c r="D569" s="10" t="str">
        <f t="shared" si="87"/>
        <v>Procédé (méthode A) : mixte (carbonate + non-carbonate)</v>
      </c>
      <c r="E569" s="563"/>
      <c r="F569" s="58" t="str">
        <f t="shared" si="90"/>
        <v>Émissions de procédé</v>
      </c>
      <c r="G569" s="36" t="str">
        <f t="shared" si="88"/>
        <v>n / A</v>
      </c>
      <c r="H569" s="569"/>
      <c r="I569" s="57"/>
      <c r="J569" s="57"/>
      <c r="K569" s="57"/>
      <c r="L569" s="569"/>
      <c r="M569" s="569"/>
      <c r="N569" s="569"/>
      <c r="O569" s="55"/>
      <c r="P569" s="36" t="str">
        <f t="shared" si="89"/>
        <v>n / A</v>
      </c>
      <c r="Q569" s="54" t="str">
        <f t="shared" si="80"/>
        <v>Laine de verre et minérale: Procédé (méthode A) : mixte (carbonate + non-carbonate)</v>
      </c>
      <c r="R569" s="10"/>
      <c r="S569" s="10" t="str">
        <f t="shared" si="91"/>
        <v>CarbC_Laine de verre et minérale: Procédé (méthode A) : mixte (carbonate + non-carbonate)</v>
      </c>
      <c r="T569" s="11"/>
      <c r="U569" s="11"/>
      <c r="V569" s="11"/>
      <c r="W569" s="11"/>
      <c r="X569" s="11"/>
      <c r="Y569" s="11"/>
      <c r="Z569" s="11" t="b">
        <f t="shared" si="78"/>
        <v>1</v>
      </c>
      <c r="AA569" s="11"/>
      <c r="AB569" s="11"/>
      <c r="AC569" s="11"/>
      <c r="AD569" s="11"/>
      <c r="AE569" s="11"/>
      <c r="AF569" s="11"/>
      <c r="AG569" s="11"/>
      <c r="AH569" s="11"/>
      <c r="AI569" s="11"/>
      <c r="AJ569" s="11"/>
      <c r="AK569" s="11"/>
      <c r="AL569" s="391" t="s">
        <v>1040</v>
      </c>
      <c r="AM569" s="391" t="s">
        <v>1040</v>
      </c>
      <c r="AN569" s="391" t="s">
        <v>1040</v>
      </c>
      <c r="AO569" s="391" t="s">
        <v>1040</v>
      </c>
      <c r="AP569" s="391" t="s">
        <v>1040</v>
      </c>
      <c r="AQ569" s="11"/>
      <c r="AR569" s="11"/>
      <c r="AS569" s="11"/>
      <c r="AT569" s="11"/>
      <c r="AU569" s="11"/>
      <c r="AV569" s="11"/>
      <c r="AW569" s="11"/>
      <c r="AX569" s="11"/>
      <c r="AY569" s="11"/>
      <c r="AZ569" s="11"/>
      <c r="BA569" s="11"/>
      <c r="BB569" s="11"/>
      <c r="BC569" s="11"/>
      <c r="BD569" s="11"/>
      <c r="BE569" s="11"/>
      <c r="BF569" s="11"/>
      <c r="BG569" s="11"/>
      <c r="BH569" s="11"/>
      <c r="BI569" s="11"/>
      <c r="BJ569" s="11"/>
      <c r="BK569" s="11"/>
      <c r="BL569" s="11"/>
      <c r="BM569" s="11"/>
      <c r="BN569" s="11"/>
      <c r="BO569" s="11"/>
      <c r="BP569" s="11"/>
      <c r="BQ569" s="11"/>
      <c r="BR569" s="11"/>
      <c r="BS569" s="11"/>
      <c r="BT569" s="11"/>
      <c r="BU569" s="11"/>
      <c r="BV569" s="11"/>
      <c r="BW569" s="11"/>
      <c r="BX569" s="11"/>
      <c r="BY569" s="11"/>
      <c r="BZ569" s="11"/>
      <c r="CA569" s="11"/>
      <c r="CB569" s="11"/>
      <c r="CC569" s="11"/>
      <c r="CD569" s="11"/>
      <c r="CE569" s="11"/>
      <c r="CF569" s="11"/>
      <c r="CG569" s="11"/>
      <c r="CH569" s="11"/>
      <c r="CI569" s="11"/>
      <c r="CJ569" s="11"/>
      <c r="CK569" s="11"/>
    </row>
    <row r="570" spans="1:89" s="560" customFormat="1" ht="12.75" customHeight="1" x14ac:dyDescent="0.25">
      <c r="A570" s="11">
        <v>41</v>
      </c>
      <c r="B570" s="566" t="str">
        <f t="shared" ref="B570:D589" si="92">B498</f>
        <v>Fabrication du verre</v>
      </c>
      <c r="C570" s="10" t="str">
        <f t="shared" si="92"/>
        <v>Laine de verre et minérale</v>
      </c>
      <c r="D570" s="10" t="str">
        <f t="shared" si="92"/>
        <v>Procédé (méthode A) : sans carbonate</v>
      </c>
      <c r="E570" s="563"/>
      <c r="F570" s="58" t="str">
        <f t="shared" si="90"/>
        <v>Émissions de procédé</v>
      </c>
      <c r="G570" s="36" t="str">
        <f t="shared" si="88"/>
        <v>n / A</v>
      </c>
      <c r="H570" s="569"/>
      <c r="I570" s="57"/>
      <c r="J570" s="57"/>
      <c r="K570" s="57"/>
      <c r="L570" s="569"/>
      <c r="M570" s="569"/>
      <c r="N570" s="569"/>
      <c r="O570" s="55"/>
      <c r="P570" s="36" t="str">
        <f t="shared" si="89"/>
        <v>n / A</v>
      </c>
      <c r="Q570" s="54" t="str">
        <f t="shared" si="80"/>
        <v>Laine de verre et minérale: Procédé (méthode A) : sans carbonate</v>
      </c>
      <c r="R570" s="10"/>
      <c r="S570" s="10" t="str">
        <f t="shared" si="91"/>
        <v>CarbC_Laine de verre et minérale: Procédé (méthode A) : sans carbonate</v>
      </c>
      <c r="T570" s="11"/>
      <c r="U570" s="11"/>
      <c r="V570" s="11"/>
      <c r="W570" s="11"/>
      <c r="X570" s="11"/>
      <c r="Y570" s="11"/>
      <c r="Z570" s="11" t="b">
        <f t="shared" si="78"/>
        <v>1</v>
      </c>
      <c r="AA570" s="11"/>
      <c r="AB570" s="11"/>
      <c r="AC570" s="11"/>
      <c r="AD570" s="11"/>
      <c r="AE570" s="11"/>
      <c r="AF570" s="11"/>
      <c r="AG570" s="11"/>
      <c r="AH570" s="11"/>
      <c r="AI570" s="11"/>
      <c r="AJ570" s="11"/>
      <c r="AK570" s="11"/>
      <c r="AL570" s="391" t="s">
        <v>1040</v>
      </c>
      <c r="AM570" s="391" t="s">
        <v>1040</v>
      </c>
      <c r="AN570" s="391" t="s">
        <v>1040</v>
      </c>
      <c r="AO570" s="391" t="s">
        <v>1040</v>
      </c>
      <c r="AP570" s="391" t="s">
        <v>1040</v>
      </c>
      <c r="AQ570" s="11"/>
      <c r="AR570" s="11"/>
      <c r="AS570" s="11"/>
      <c r="AT570" s="11"/>
      <c r="AU570" s="11"/>
      <c r="AV570" s="11"/>
      <c r="AW570" s="11"/>
      <c r="AX570" s="11"/>
      <c r="AY570" s="11"/>
      <c r="AZ570" s="11"/>
      <c r="BA570" s="11"/>
      <c r="BB570" s="11"/>
      <c r="BC570" s="11"/>
      <c r="BD570" s="11"/>
      <c r="BE570" s="11"/>
      <c r="BF570" s="11"/>
      <c r="BG570" s="11"/>
      <c r="BH570" s="11"/>
      <c r="BI570" s="11"/>
      <c r="BJ570" s="11"/>
      <c r="BK570" s="11"/>
      <c r="BL570" s="11"/>
      <c r="BM570" s="11"/>
      <c r="BN570" s="11"/>
      <c r="BO570" s="11"/>
      <c r="BP570" s="11"/>
      <c r="BQ570" s="11"/>
      <c r="BR570" s="11"/>
      <c r="BS570" s="11"/>
      <c r="BT570" s="11"/>
      <c r="BU570" s="11"/>
      <c r="BV570" s="11"/>
      <c r="BW570" s="11"/>
      <c r="BX570" s="11"/>
      <c r="BY570" s="11"/>
      <c r="BZ570" s="11"/>
      <c r="CA570" s="11"/>
      <c r="CB570" s="11"/>
      <c r="CC570" s="11"/>
      <c r="CD570" s="11"/>
      <c r="CE570" s="11"/>
      <c r="CF570" s="11"/>
      <c r="CG570" s="11"/>
      <c r="CH570" s="11"/>
      <c r="CI570" s="11"/>
      <c r="CJ570" s="11"/>
      <c r="CK570" s="11"/>
    </row>
    <row r="571" spans="1:89" s="560" customFormat="1" ht="12.75" customHeight="1" x14ac:dyDescent="0.25">
      <c r="A571" s="11">
        <v>42</v>
      </c>
      <c r="B571" s="566" t="str">
        <f t="shared" si="92"/>
        <v>Fabrication de céramiques</v>
      </c>
      <c r="C571" s="10" t="str">
        <f t="shared" si="92"/>
        <v>Céramique</v>
      </c>
      <c r="D571" s="10" t="str">
        <f t="shared" si="92"/>
        <v>Procédé (méthode A) : carbonate uniquement</v>
      </c>
      <c r="E571" s="563"/>
      <c r="F571" s="58" t="str">
        <f t="shared" si="90"/>
        <v>Émissions de procédé</v>
      </c>
      <c r="G571" s="36" t="str">
        <f t="shared" si="88"/>
        <v>n / A</v>
      </c>
      <c r="H571" s="56"/>
      <c r="I571" s="56"/>
      <c r="J571" s="58"/>
      <c r="K571" s="58"/>
      <c r="L571" s="56"/>
      <c r="M571" s="56"/>
      <c r="N571" s="56"/>
      <c r="O571" s="57"/>
      <c r="P571" s="36" t="str">
        <f t="shared" si="89"/>
        <v>n / A</v>
      </c>
      <c r="Q571" s="54" t="str">
        <f t="shared" si="80"/>
        <v>Céramique: Procédé (méthode A) : carbonate uniquement</v>
      </c>
      <c r="R571" s="10"/>
      <c r="S571" s="10" t="str">
        <f t="shared" si="91"/>
        <v>CarbC_Céramique: Procédé (méthode A) : carbonate uniquement</v>
      </c>
      <c r="T571" s="11"/>
      <c r="U571" s="11"/>
      <c r="V571" s="11"/>
      <c r="W571" s="11"/>
      <c r="X571" s="11"/>
      <c r="Y571" s="11"/>
      <c r="Z571" s="11" t="b">
        <f t="shared" si="78"/>
        <v>1</v>
      </c>
      <c r="AA571" s="11"/>
      <c r="AB571" s="11"/>
      <c r="AC571" s="11"/>
      <c r="AD571" s="11"/>
      <c r="AE571" s="11"/>
      <c r="AF571" s="11"/>
      <c r="AG571" s="11"/>
      <c r="AH571" s="11"/>
      <c r="AI571" s="11"/>
      <c r="AJ571" s="11"/>
      <c r="AK571" s="11"/>
      <c r="AL571" s="391" t="s">
        <v>1040</v>
      </c>
      <c r="AM571" s="391" t="s">
        <v>1040</v>
      </c>
      <c r="AN571" s="391" t="s">
        <v>1040</v>
      </c>
      <c r="AO571" s="391" t="s">
        <v>1040</v>
      </c>
      <c r="AP571" s="391" t="s">
        <v>1040</v>
      </c>
      <c r="AQ571" s="11"/>
      <c r="AR571" s="11"/>
      <c r="AS571" s="11"/>
      <c r="AT571" s="11"/>
      <c r="AU571" s="11"/>
      <c r="AV571" s="11"/>
      <c r="AW571" s="11"/>
      <c r="AX571" s="11"/>
      <c r="AY571" s="11"/>
      <c r="AZ571" s="11"/>
      <c r="BA571" s="11"/>
      <c r="BB571" s="11"/>
      <c r="BC571" s="11"/>
      <c r="BD571" s="11"/>
      <c r="BE571" s="11"/>
      <c r="BF571" s="11"/>
      <c r="BG571" s="11"/>
      <c r="BH571" s="11"/>
      <c r="BI571" s="11"/>
      <c r="BJ571" s="11"/>
      <c r="BK571" s="11"/>
      <c r="BL571" s="11"/>
      <c r="BM571" s="11"/>
      <c r="BN571" s="11"/>
      <c r="BO571" s="11"/>
      <c r="BP571" s="11"/>
      <c r="BQ571" s="11"/>
      <c r="BR571" s="11"/>
      <c r="BS571" s="11"/>
      <c r="BT571" s="11"/>
      <c r="BU571" s="11"/>
      <c r="BV571" s="11"/>
      <c r="BW571" s="11"/>
      <c r="BX571" s="11"/>
      <c r="BY571" s="11"/>
      <c r="BZ571" s="11"/>
      <c r="CA571" s="11"/>
      <c r="CB571" s="11"/>
      <c r="CC571" s="11"/>
      <c r="CD571" s="11"/>
      <c r="CE571" s="11"/>
      <c r="CF571" s="11"/>
      <c r="CG571" s="11"/>
      <c r="CH571" s="11"/>
      <c r="CI571" s="11"/>
      <c r="CJ571" s="11"/>
      <c r="CK571" s="11"/>
    </row>
    <row r="572" spans="1:89" s="560" customFormat="1" ht="12.75" customHeight="1" x14ac:dyDescent="0.25">
      <c r="A572" s="11">
        <v>43</v>
      </c>
      <c r="B572" s="566" t="str">
        <f t="shared" si="92"/>
        <v>Fabrication de céramiques</v>
      </c>
      <c r="C572" s="10" t="str">
        <f t="shared" si="92"/>
        <v>Céramique</v>
      </c>
      <c r="D572" s="10" t="str">
        <f t="shared" si="92"/>
        <v>Procédé (méthode A) : mixte (carbonate + non-carbonate)</v>
      </c>
      <c r="E572" s="563"/>
      <c r="F572" s="58" t="str">
        <f t="shared" si="90"/>
        <v>Émissions de procédé</v>
      </c>
      <c r="G572" s="36" t="str">
        <f t="shared" si="88"/>
        <v>n / A</v>
      </c>
      <c r="H572" s="569"/>
      <c r="I572" s="57"/>
      <c r="J572" s="57"/>
      <c r="K572" s="57"/>
      <c r="L572" s="569"/>
      <c r="M572" s="569"/>
      <c r="N572" s="569"/>
      <c r="O572" s="55"/>
      <c r="P572" s="36" t="str">
        <f t="shared" si="89"/>
        <v>n / A</v>
      </c>
      <c r="Q572" s="54" t="str">
        <f t="shared" si="80"/>
        <v>Céramique: Procédé (méthode A) : mixte (carbonate + non-carbonate)</v>
      </c>
      <c r="R572" s="10"/>
      <c r="S572" s="10" t="str">
        <f t="shared" si="91"/>
        <v>CarbC_Céramique: Procédé (méthode A) : mixte (carbonate + non-carbonate)</v>
      </c>
      <c r="T572" s="11"/>
      <c r="U572" s="11"/>
      <c r="V572" s="11"/>
      <c r="W572" s="561"/>
      <c r="X572" s="29"/>
      <c r="Y572" s="11"/>
      <c r="Z572" s="11" t="b">
        <f t="shared" si="78"/>
        <v>1</v>
      </c>
      <c r="AA572" s="11"/>
      <c r="AB572" s="11"/>
      <c r="AC572" s="11"/>
      <c r="AD572" s="11"/>
      <c r="AE572" s="11"/>
      <c r="AF572" s="11"/>
      <c r="AG572" s="11"/>
      <c r="AH572" s="11"/>
      <c r="AI572" s="11"/>
      <c r="AJ572" s="11"/>
      <c r="AK572" s="11"/>
      <c r="AL572" s="391" t="s">
        <v>1040</v>
      </c>
      <c r="AM572" s="391" t="s">
        <v>1040</v>
      </c>
      <c r="AN572" s="391" t="s">
        <v>1040</v>
      </c>
      <c r="AO572" s="391" t="s">
        <v>1040</v>
      </c>
      <c r="AP572" s="391" t="s">
        <v>1040</v>
      </c>
      <c r="AQ572" s="11"/>
      <c r="AR572" s="11"/>
      <c r="AS572" s="11"/>
      <c r="AT572" s="11"/>
      <c r="AU572" s="11"/>
      <c r="AV572" s="11"/>
      <c r="AW572" s="11"/>
      <c r="AX572" s="11"/>
      <c r="AY572" s="11"/>
      <c r="AZ572" s="11"/>
      <c r="BA572" s="11"/>
      <c r="BB572" s="11"/>
      <c r="BC572" s="11"/>
      <c r="BD572" s="11"/>
      <c r="BE572" s="11"/>
      <c r="BF572" s="11"/>
      <c r="BG572" s="11"/>
      <c r="BH572" s="11"/>
      <c r="BI572" s="11"/>
      <c r="BJ572" s="11"/>
      <c r="BK572" s="11"/>
      <c r="BL572" s="11"/>
      <c r="BM572" s="11"/>
      <c r="BN572" s="11"/>
      <c r="BO572" s="11"/>
      <c r="BP572" s="11"/>
      <c r="BQ572" s="11"/>
      <c r="BR572" s="11"/>
      <c r="BS572" s="11"/>
      <c r="BT572" s="11"/>
      <c r="BU572" s="11"/>
      <c r="BV572" s="11"/>
      <c r="BW572" s="11"/>
      <c r="BX572" s="11"/>
      <c r="BY572" s="11"/>
      <c r="BZ572" s="11"/>
      <c r="CA572" s="11"/>
      <c r="CB572" s="11"/>
      <c r="CC572" s="11"/>
      <c r="CD572" s="11"/>
      <c r="CE572" s="11"/>
      <c r="CF572" s="11"/>
      <c r="CG572" s="11"/>
      <c r="CH572" s="11"/>
      <c r="CI572" s="11"/>
      <c r="CJ572" s="11"/>
      <c r="CK572" s="11"/>
    </row>
    <row r="573" spans="1:89" s="560" customFormat="1" ht="12.75" customHeight="1" x14ac:dyDescent="0.25">
      <c r="A573" s="11">
        <v>44</v>
      </c>
      <c r="B573" s="566" t="str">
        <f t="shared" si="92"/>
        <v>Fabrication de céramiques</v>
      </c>
      <c r="C573" s="10" t="str">
        <f t="shared" si="92"/>
        <v>Céramique</v>
      </c>
      <c r="D573" s="10" t="str">
        <f t="shared" si="92"/>
        <v>Procédé (méthode A) : sans carbonate</v>
      </c>
      <c r="E573" s="563"/>
      <c r="F573" s="58" t="str">
        <f t="shared" si="90"/>
        <v>Émissions de procédé</v>
      </c>
      <c r="G573" s="36" t="str">
        <f t="shared" si="88"/>
        <v>n / A</v>
      </c>
      <c r="H573" s="569"/>
      <c r="I573" s="57"/>
      <c r="J573" s="57"/>
      <c r="K573" s="57"/>
      <c r="L573" s="569"/>
      <c r="M573" s="569"/>
      <c r="N573" s="569"/>
      <c r="O573" s="55"/>
      <c r="P573" s="36" t="str">
        <f t="shared" si="89"/>
        <v>n / A</v>
      </c>
      <c r="Q573" s="54" t="str">
        <f t="shared" si="80"/>
        <v>Céramique: Procédé (méthode A) : sans carbonate</v>
      </c>
      <c r="R573" s="10"/>
      <c r="S573" s="10" t="str">
        <f t="shared" si="91"/>
        <v>CarbC_Céramique: Procédé (méthode A) : sans carbonate</v>
      </c>
      <c r="T573" s="11"/>
      <c r="U573" s="11"/>
      <c r="V573" s="11"/>
      <c r="W573" s="561"/>
      <c r="X573" s="29"/>
      <c r="Y573" s="11"/>
      <c r="Z573" s="11" t="b">
        <f t="shared" si="78"/>
        <v>1</v>
      </c>
      <c r="AA573" s="11"/>
      <c r="AB573" s="11"/>
      <c r="AC573" s="11"/>
      <c r="AD573" s="11"/>
      <c r="AE573" s="11"/>
      <c r="AF573" s="11"/>
      <c r="AG573" s="11"/>
      <c r="AH573" s="11"/>
      <c r="AI573" s="11"/>
      <c r="AJ573" s="11"/>
      <c r="AK573" s="11"/>
      <c r="AL573" s="391" t="s">
        <v>1040</v>
      </c>
      <c r="AM573" s="391" t="s">
        <v>1040</v>
      </c>
      <c r="AN573" s="391" t="s">
        <v>1040</v>
      </c>
      <c r="AO573" s="391" t="s">
        <v>1040</v>
      </c>
      <c r="AP573" s="391" t="s">
        <v>1040</v>
      </c>
      <c r="AQ573" s="11"/>
      <c r="AR573" s="11"/>
      <c r="AS573" s="11"/>
      <c r="AT573" s="11"/>
      <c r="AU573" s="11"/>
      <c r="AV573" s="11"/>
      <c r="AW573" s="11"/>
      <c r="AX573" s="11"/>
      <c r="AY573" s="11"/>
      <c r="AZ573" s="11"/>
      <c r="BA573" s="11"/>
      <c r="BB573" s="11"/>
      <c r="BC573" s="11"/>
      <c r="BD573" s="11"/>
      <c r="BE573" s="11"/>
      <c r="BF573" s="11"/>
      <c r="BG573" s="11"/>
      <c r="BH573" s="11"/>
      <c r="BI573" s="11"/>
      <c r="BJ573" s="11"/>
      <c r="BK573" s="11"/>
      <c r="BL573" s="11"/>
      <c r="BM573" s="11"/>
      <c r="BN573" s="11"/>
      <c r="BO573" s="11"/>
      <c r="BP573" s="11"/>
      <c r="BQ573" s="11"/>
      <c r="BR573" s="11"/>
      <c r="BS573" s="11"/>
      <c r="BT573" s="11"/>
      <c r="BU573" s="11"/>
      <c r="BV573" s="11"/>
      <c r="BW573" s="11"/>
      <c r="BX573" s="11"/>
      <c r="BY573" s="11"/>
      <c r="BZ573" s="11"/>
      <c r="CA573" s="11"/>
      <c r="CB573" s="11"/>
      <c r="CC573" s="11"/>
      <c r="CD573" s="11"/>
      <c r="CE573" s="11"/>
      <c r="CF573" s="11"/>
      <c r="CG573" s="11"/>
      <c r="CH573" s="11"/>
      <c r="CI573" s="11"/>
      <c r="CJ573" s="11"/>
      <c r="CK573" s="11"/>
    </row>
    <row r="574" spans="1:89" s="560" customFormat="1" ht="12.75" customHeight="1" x14ac:dyDescent="0.25">
      <c r="A574" s="11">
        <v>45</v>
      </c>
      <c r="B574" s="566" t="str">
        <f t="shared" si="92"/>
        <v>Fabrication de céramiques</v>
      </c>
      <c r="C574" s="10" t="str">
        <f t="shared" si="92"/>
        <v>Céramique</v>
      </c>
      <c r="D574" s="10" t="str">
        <f t="shared" si="92"/>
        <v>Procédé (méthode B) : production d'oxyde</v>
      </c>
      <c r="E574" s="10"/>
      <c r="F574" s="58" t="str">
        <f t="shared" si="90"/>
        <v>Émissions de procédé</v>
      </c>
      <c r="G574" s="36" t="str">
        <f t="shared" si="88"/>
        <v>n / A</v>
      </c>
      <c r="H574" s="56"/>
      <c r="I574" s="56"/>
      <c r="J574" s="58"/>
      <c r="K574" s="58"/>
      <c r="L574" s="56"/>
      <c r="M574" s="56"/>
      <c r="N574" s="56"/>
      <c r="O574" s="57"/>
      <c r="P574" s="36" t="str">
        <f t="shared" si="89"/>
        <v>n / A</v>
      </c>
      <c r="Q574" s="54" t="str">
        <f t="shared" si="80"/>
        <v>Céramique: Procédé (méthode B) : production d'oxyde</v>
      </c>
      <c r="R574" s="10"/>
      <c r="S574" s="10" t="str">
        <f t="shared" si="91"/>
        <v>CarbC_Céramique: Procédé (méthode B) : production d'oxyde</v>
      </c>
      <c r="T574" s="11"/>
      <c r="U574" s="11"/>
      <c r="V574" s="11"/>
      <c r="W574" s="11"/>
      <c r="X574" s="11"/>
      <c r="Y574" s="11"/>
      <c r="Z574" s="11" t="b">
        <f t="shared" si="78"/>
        <v>1</v>
      </c>
      <c r="AA574" s="11"/>
      <c r="AB574" s="11"/>
      <c r="AC574" s="11"/>
      <c r="AD574" s="11"/>
      <c r="AE574" s="11"/>
      <c r="AF574" s="11"/>
      <c r="AG574" s="11"/>
      <c r="AH574" s="11"/>
      <c r="AI574" s="11"/>
      <c r="AJ574" s="11"/>
      <c r="AK574" s="11"/>
      <c r="AL574" s="391" t="s">
        <v>1040</v>
      </c>
      <c r="AM574" s="391" t="s">
        <v>1040</v>
      </c>
      <c r="AN574" s="391" t="s">
        <v>1040</v>
      </c>
      <c r="AO574" s="391" t="s">
        <v>1040</v>
      </c>
      <c r="AP574" s="391" t="s">
        <v>1040</v>
      </c>
      <c r="AQ574" s="11"/>
      <c r="AR574" s="11"/>
      <c r="AS574" s="11"/>
      <c r="AT574" s="11"/>
      <c r="AU574" s="11"/>
      <c r="AV574" s="11"/>
      <c r="AW574" s="11"/>
      <c r="AX574" s="11"/>
      <c r="AY574" s="11"/>
      <c r="AZ574" s="11"/>
      <c r="BA574" s="11"/>
      <c r="BB574" s="11"/>
      <c r="BC574" s="11"/>
      <c r="BD574" s="11"/>
      <c r="BE574" s="11"/>
      <c r="BF574" s="11"/>
      <c r="BG574" s="11"/>
      <c r="BH574" s="11"/>
      <c r="BI574" s="11"/>
      <c r="BJ574" s="11"/>
      <c r="BK574" s="11"/>
      <c r="BL574" s="11"/>
      <c r="BM574" s="11"/>
      <c r="BN574" s="11"/>
      <c r="BO574" s="11"/>
      <c r="BP574" s="11"/>
      <c r="BQ574" s="11"/>
      <c r="BR574" s="11"/>
      <c r="BS574" s="11"/>
      <c r="BT574" s="11"/>
      <c r="BU574" s="11"/>
      <c r="BV574" s="11"/>
      <c r="BW574" s="11"/>
      <c r="BX574" s="11"/>
      <c r="BY574" s="11"/>
      <c r="BZ574" s="11"/>
      <c r="CA574" s="11"/>
      <c r="CB574" s="11"/>
      <c r="CC574" s="11"/>
      <c r="CD574" s="11"/>
      <c r="CE574" s="11"/>
      <c r="CF574" s="11"/>
      <c r="CG574" s="11"/>
      <c r="CH574" s="11"/>
      <c r="CI574" s="11"/>
      <c r="CJ574" s="11"/>
      <c r="CK574" s="11"/>
    </row>
    <row r="575" spans="1:89" s="560" customFormat="1" ht="12.75" customHeight="1" x14ac:dyDescent="0.25">
      <c r="A575" s="11">
        <v>46</v>
      </c>
      <c r="B575" s="566" t="str">
        <f t="shared" si="92"/>
        <v>Fabrication de céramiques</v>
      </c>
      <c r="C575" s="10" t="str">
        <f t="shared" si="92"/>
        <v>Céramique</v>
      </c>
      <c r="D575" s="10" t="str">
        <f t="shared" si="92"/>
        <v>Épuration</v>
      </c>
      <c r="E575" s="10"/>
      <c r="F575" s="58" t="str">
        <f t="shared" si="90"/>
        <v>Émissions de procédé</v>
      </c>
      <c r="G575" s="36" t="str">
        <f t="shared" si="88"/>
        <v>n / A</v>
      </c>
      <c r="H575" s="569"/>
      <c r="I575" s="53"/>
      <c r="J575" s="10"/>
      <c r="K575" s="10"/>
      <c r="L575" s="53"/>
      <c r="M575" s="53"/>
      <c r="N575" s="53"/>
      <c r="O575" s="53"/>
      <c r="P575" s="36" t="str">
        <f t="shared" si="89"/>
        <v>n / A</v>
      </c>
      <c r="Q575" s="54" t="str">
        <f t="shared" si="80"/>
        <v>Céramique: Épuration</v>
      </c>
      <c r="R575" s="10"/>
      <c r="S575" s="10" t="str">
        <f t="shared" si="91"/>
        <v>CarbC_Céramique: Épuration</v>
      </c>
      <c r="T575" s="11"/>
      <c r="U575" s="11"/>
      <c r="V575" s="11"/>
      <c r="W575" s="11"/>
      <c r="X575" s="11"/>
      <c r="Y575" s="11"/>
      <c r="Z575" s="11" t="b">
        <f t="shared" si="78"/>
        <v>1</v>
      </c>
      <c r="AA575" s="11"/>
      <c r="AB575" s="11"/>
      <c r="AC575" s="11"/>
      <c r="AD575" s="11"/>
      <c r="AE575" s="11"/>
      <c r="AF575" s="11"/>
      <c r="AG575" s="11"/>
      <c r="AH575" s="11"/>
      <c r="AI575" s="11"/>
      <c r="AJ575" s="11"/>
      <c r="AK575" s="11"/>
      <c r="AL575" s="391" t="s">
        <v>1040</v>
      </c>
      <c r="AM575" s="391" t="s">
        <v>1040</v>
      </c>
      <c r="AN575" s="391" t="s">
        <v>1040</v>
      </c>
      <c r="AO575" s="391" t="s">
        <v>1040</v>
      </c>
      <c r="AP575" s="391" t="s">
        <v>1040</v>
      </c>
      <c r="AQ575" s="11"/>
      <c r="AR575" s="11"/>
      <c r="AS575" s="11"/>
      <c r="AT575" s="11"/>
      <c r="AU575" s="11"/>
      <c r="AV575" s="11"/>
      <c r="AW575" s="11"/>
      <c r="AX575" s="11"/>
      <c r="AY575" s="11"/>
      <c r="AZ575" s="11"/>
      <c r="BA575" s="11"/>
      <c r="BB575" s="11"/>
      <c r="BC575" s="11"/>
      <c r="BD575" s="11"/>
      <c r="BE575" s="11"/>
      <c r="BF575" s="11"/>
      <c r="BG575" s="11"/>
      <c r="BH575" s="11"/>
      <c r="BI575" s="11"/>
      <c r="BJ575" s="11"/>
      <c r="BK575" s="11"/>
      <c r="BL575" s="11"/>
      <c r="BM575" s="11"/>
      <c r="BN575" s="11"/>
      <c r="BO575" s="11"/>
      <c r="BP575" s="11"/>
      <c r="BQ575" s="11"/>
      <c r="BR575" s="11"/>
      <c r="BS575" s="11"/>
      <c r="BT575" s="11"/>
      <c r="BU575" s="11"/>
      <c r="BV575" s="11"/>
      <c r="BW575" s="11"/>
      <c r="BX575" s="11"/>
      <c r="BY575" s="11"/>
      <c r="BZ575" s="11"/>
      <c r="CA575" s="11"/>
      <c r="CB575" s="11"/>
      <c r="CC575" s="11"/>
      <c r="CD575" s="11"/>
      <c r="CE575" s="11"/>
      <c r="CF575" s="11"/>
      <c r="CG575" s="11"/>
      <c r="CH575" s="11"/>
      <c r="CI575" s="11"/>
      <c r="CJ575" s="11"/>
      <c r="CK575" s="11"/>
    </row>
    <row r="576" spans="1:89" s="560" customFormat="1" ht="12.75" customHeight="1" x14ac:dyDescent="0.25">
      <c r="A576" s="11">
        <v>47</v>
      </c>
      <c r="B576" s="566" t="str">
        <f t="shared" si="92"/>
        <v>Production de pâte à papier</v>
      </c>
      <c r="C576" s="10" t="str">
        <f t="shared" si="92"/>
        <v>Papier et pâte à papier</v>
      </c>
      <c r="D576" s="10" t="str">
        <f t="shared" si="92"/>
        <v>Produits chimiques d'appoint</v>
      </c>
      <c r="E576" s="10"/>
      <c r="F576" s="58" t="str">
        <f t="shared" si="90"/>
        <v>Émissions de procédé</v>
      </c>
      <c r="G576" s="36" t="str">
        <f t="shared" si="88"/>
        <v>n / A</v>
      </c>
      <c r="H576" s="56"/>
      <c r="I576" s="56"/>
      <c r="J576" s="58"/>
      <c r="K576" s="58"/>
      <c r="L576" s="56"/>
      <c r="M576" s="56"/>
      <c r="N576" s="56"/>
      <c r="O576" s="57"/>
      <c r="P576" s="36" t="str">
        <f t="shared" si="89"/>
        <v>n / A</v>
      </c>
      <c r="Q576" s="54" t="str">
        <f t="shared" si="80"/>
        <v>Papier et pâte à papier: Produits chimiques d'appoint</v>
      </c>
      <c r="R576" s="10"/>
      <c r="S576" s="10" t="str">
        <f t="shared" si="91"/>
        <v>CarbC_Papier et pâte à papier: Produits chimiques d'appoint</v>
      </c>
      <c r="T576" s="11"/>
      <c r="U576" s="11"/>
      <c r="V576" s="11"/>
      <c r="W576" s="11"/>
      <c r="X576" s="11"/>
      <c r="Y576" s="11"/>
      <c r="Z576" s="11" t="b">
        <f t="shared" si="78"/>
        <v>1</v>
      </c>
      <c r="AA576" s="11"/>
      <c r="AB576" s="11"/>
      <c r="AC576" s="11"/>
      <c r="AD576" s="11"/>
      <c r="AE576" s="11"/>
      <c r="AF576" s="11"/>
      <c r="AG576" s="11"/>
      <c r="AH576" s="11"/>
      <c r="AI576" s="11"/>
      <c r="AJ576" s="11"/>
      <c r="AK576" s="11"/>
      <c r="AL576" s="391" t="s">
        <v>1040</v>
      </c>
      <c r="AM576" s="391" t="s">
        <v>1040</v>
      </c>
      <c r="AN576" s="391" t="s">
        <v>1040</v>
      </c>
      <c r="AO576" s="391" t="s">
        <v>1040</v>
      </c>
      <c r="AP576" s="391" t="s">
        <v>1040</v>
      </c>
      <c r="AQ576" s="11"/>
      <c r="AR576" s="11"/>
      <c r="AS576" s="11"/>
      <c r="AT576" s="11"/>
      <c r="AU576" s="11"/>
      <c r="AV576" s="11"/>
      <c r="AW576" s="11"/>
      <c r="AX576" s="11"/>
      <c r="AY576" s="11"/>
      <c r="AZ576" s="11"/>
      <c r="BA576" s="11"/>
      <c r="BB576" s="11"/>
      <c r="BC576" s="11"/>
      <c r="BD576" s="11"/>
      <c r="BE576" s="11"/>
      <c r="BF576" s="11"/>
      <c r="BG576" s="11"/>
      <c r="BH576" s="11"/>
      <c r="BI576" s="11"/>
      <c r="BJ576" s="11"/>
      <c r="BK576" s="11"/>
      <c r="BL576" s="11"/>
      <c r="BM576" s="11"/>
      <c r="BN576" s="11"/>
      <c r="BO576" s="11"/>
      <c r="BP576" s="11"/>
      <c r="BQ576" s="11"/>
      <c r="BR576" s="11"/>
      <c r="BS576" s="11"/>
      <c r="BT576" s="11"/>
      <c r="BU576" s="11"/>
      <c r="BV576" s="11"/>
      <c r="BW576" s="11"/>
      <c r="BX576" s="11"/>
      <c r="BY576" s="11"/>
      <c r="BZ576" s="11"/>
      <c r="CA576" s="11"/>
      <c r="CB576" s="11"/>
      <c r="CC576" s="11"/>
      <c r="CD576" s="11"/>
      <c r="CE576" s="11"/>
      <c r="CF576" s="11"/>
      <c r="CG576" s="11"/>
      <c r="CH576" s="11"/>
      <c r="CI576" s="11"/>
      <c r="CJ576" s="11"/>
      <c r="CK576" s="11"/>
    </row>
    <row r="577" spans="1:89" s="560" customFormat="1" ht="12.75" customHeight="1" x14ac:dyDescent="0.25">
      <c r="A577" s="11">
        <v>48</v>
      </c>
      <c r="B577" s="566" t="str">
        <f t="shared" si="92"/>
        <v>Production de noir de carbone</v>
      </c>
      <c r="C577" s="10" t="str">
        <f t="shared" si="92"/>
        <v>Noir de carbone</v>
      </c>
      <c r="D577" s="10" t="str">
        <f t="shared" si="92"/>
        <v>Méthode du bilan massique</v>
      </c>
      <c r="E577" s="10"/>
      <c r="F577" s="58" t="str">
        <f t="shared" si="90"/>
        <v>Bilan massique</v>
      </c>
      <c r="G577" s="36">
        <v>1</v>
      </c>
      <c r="H577" s="56" t="str">
        <f>Translations!$B$691</f>
        <v>valeurs par défaut de type I</v>
      </c>
      <c r="I577" s="56"/>
      <c r="J577" s="56" t="str">
        <f>Translations!$B$692</f>
        <v>valeurs par défaut de type II</v>
      </c>
      <c r="K577" s="56" t="str">
        <f>Translations!$B$693</f>
        <v>Mandataires désignés (le cas échéant)</v>
      </c>
      <c r="L577" s="56" t="str">
        <f>Translations!$B$694</f>
        <v>Analyses de laboratoire</v>
      </c>
      <c r="M577" s="56"/>
      <c r="N577" s="56"/>
      <c r="O577" s="57"/>
      <c r="P577" s="36">
        <f t="shared" ref="P577:P590" si="93">IF(G577=EUconst_NA,EUconst_NA,IF(ISBLANK(J577),COUNTA(H577:O577),COUNTA(H577,J577,L577)))</f>
        <v>3</v>
      </c>
      <c r="Q577" s="54" t="str">
        <f t="shared" si="80"/>
        <v>Noir de carbone: Méthode du bilan massique</v>
      </c>
      <c r="R577" s="10"/>
      <c r="S577" s="10" t="str">
        <f t="shared" si="91"/>
        <v>CarbC_Noir de carbone: Méthode du bilan massique</v>
      </c>
      <c r="T577" s="11"/>
      <c r="U577" s="11"/>
      <c r="V577" s="11"/>
      <c r="W577" s="11"/>
      <c r="X577" s="11"/>
      <c r="Y577" s="11"/>
      <c r="Z577" s="11" t="b">
        <f t="shared" si="78"/>
        <v>0</v>
      </c>
      <c r="AA577" s="11"/>
      <c r="AB577" s="11"/>
      <c r="AC577" s="11"/>
      <c r="AD577" s="11"/>
      <c r="AE577" s="11"/>
      <c r="AF577" s="11"/>
      <c r="AG577" s="11"/>
      <c r="AH577" s="11"/>
      <c r="AI577" s="11"/>
      <c r="AJ577" s="11"/>
      <c r="AK577" s="11"/>
      <c r="AL577" s="391">
        <v>1</v>
      </c>
      <c r="AM577" s="391" t="s">
        <v>1040</v>
      </c>
      <c r="AN577" s="391">
        <v>1</v>
      </c>
      <c r="AO577" s="391">
        <v>2</v>
      </c>
      <c r="AP577" s="391">
        <v>2</v>
      </c>
      <c r="AQ577" s="11"/>
      <c r="AR577" s="11"/>
      <c r="AS577" s="11"/>
      <c r="AT577" s="11"/>
      <c r="AU577" s="11"/>
      <c r="AV577" s="11"/>
      <c r="AW577" s="11"/>
      <c r="AX577" s="11"/>
      <c r="AY577" s="11"/>
      <c r="AZ577" s="11"/>
      <c r="BA577" s="11"/>
      <c r="BB577" s="11"/>
      <c r="BC577" s="11"/>
      <c r="BD577" s="11"/>
      <c r="BE577" s="11"/>
      <c r="BF577" s="11"/>
      <c r="BG577" s="11"/>
      <c r="BH577" s="11"/>
      <c r="BI577" s="11"/>
      <c r="BJ577" s="11"/>
      <c r="BK577" s="11"/>
      <c r="BL577" s="11"/>
      <c r="BM577" s="11"/>
      <c r="BN577" s="11"/>
      <c r="BO577" s="11"/>
      <c r="BP577" s="11"/>
      <c r="BQ577" s="11"/>
      <c r="BR577" s="11"/>
      <c r="BS577" s="11"/>
      <c r="BT577" s="11"/>
      <c r="BU577" s="11"/>
      <c r="BV577" s="11"/>
      <c r="BW577" s="11"/>
      <c r="BX577" s="11"/>
      <c r="BY577" s="11"/>
      <c r="BZ577" s="11"/>
      <c r="CA577" s="11"/>
      <c r="CB577" s="11"/>
      <c r="CC577" s="11"/>
      <c r="CD577" s="11"/>
      <c r="CE577" s="11"/>
      <c r="CF577" s="11"/>
      <c r="CG577" s="11"/>
      <c r="CH577" s="11"/>
      <c r="CI577" s="11"/>
      <c r="CJ577" s="11"/>
      <c r="CK577" s="11"/>
    </row>
    <row r="578" spans="1:89" s="560" customFormat="1" ht="12.75" customHeight="1" x14ac:dyDescent="0.25">
      <c r="A578" s="11">
        <v>49</v>
      </c>
      <c r="B578" s="566" t="str">
        <f t="shared" si="92"/>
        <v>Production d'ammoniac</v>
      </c>
      <c r="C578" s="10" t="str">
        <f t="shared" si="92"/>
        <v>Ammoniac</v>
      </c>
      <c r="D578" s="10" t="str">
        <f t="shared" si="92"/>
        <v>Combustible employé pour alimenter le procédé</v>
      </c>
      <c r="E578" s="10"/>
      <c r="F578" s="58" t="str">
        <f t="shared" si="90"/>
        <v>Combustion</v>
      </c>
      <c r="G578" s="36" t="str">
        <f>EUconst_NA</f>
        <v>n / A</v>
      </c>
      <c r="H578" s="569"/>
      <c r="I578" s="57"/>
      <c r="J578" s="57"/>
      <c r="K578" s="57"/>
      <c r="L578" s="569"/>
      <c r="M578" s="569"/>
      <c r="N578" s="569"/>
      <c r="O578" s="53"/>
      <c r="P578" s="36" t="str">
        <f t="shared" si="93"/>
        <v>n / A</v>
      </c>
      <c r="Q578" s="54" t="str">
        <f t="shared" si="80"/>
        <v>Ammoniac: Combustible employé pour alimenter le procédé</v>
      </c>
      <c r="R578" s="10"/>
      <c r="S578" s="10" t="str">
        <f t="shared" si="91"/>
        <v>CarbC_Ammoniac: Combustible employé pour alimenter le procédé</v>
      </c>
      <c r="T578" s="11"/>
      <c r="U578" s="11"/>
      <c r="V578" s="11"/>
      <c r="W578" s="11"/>
      <c r="X578" s="11"/>
      <c r="Y578" s="11"/>
      <c r="Z578" s="11" t="b">
        <f t="shared" si="78"/>
        <v>1</v>
      </c>
      <c r="AA578" s="11"/>
      <c r="AB578" s="11"/>
      <c r="AC578" s="11"/>
      <c r="AD578" s="11"/>
      <c r="AE578" s="11"/>
      <c r="AF578" s="11"/>
      <c r="AG578" s="11"/>
      <c r="AH578" s="11"/>
      <c r="AI578" s="11"/>
      <c r="AJ578" s="11"/>
      <c r="AK578" s="11"/>
      <c r="AL578" s="391" t="s">
        <v>1040</v>
      </c>
      <c r="AM578" s="391" t="s">
        <v>1040</v>
      </c>
      <c r="AN578" s="391" t="s">
        <v>1040</v>
      </c>
      <c r="AO578" s="391" t="s">
        <v>1040</v>
      </c>
      <c r="AP578" s="391" t="s">
        <v>1040</v>
      </c>
      <c r="AQ578" s="11"/>
      <c r="AR578" s="11"/>
      <c r="AS578" s="11"/>
      <c r="AT578" s="11"/>
      <c r="AU578" s="11"/>
      <c r="AV578" s="11"/>
      <c r="AW578" s="11"/>
      <c r="AX578" s="11"/>
      <c r="AY578" s="11"/>
      <c r="AZ578" s="11"/>
      <c r="BA578" s="11"/>
      <c r="BB578" s="11"/>
      <c r="BC578" s="11"/>
      <c r="BD578" s="11"/>
      <c r="BE578" s="11"/>
      <c r="BF578" s="11"/>
      <c r="BG578" s="11"/>
      <c r="BH578" s="11"/>
      <c r="BI578" s="11"/>
      <c r="BJ578" s="11"/>
      <c r="BK578" s="11"/>
      <c r="BL578" s="11"/>
      <c r="BM578" s="11"/>
      <c r="BN578" s="11"/>
      <c r="BO578" s="11"/>
      <c r="BP578" s="11"/>
      <c r="BQ578" s="11"/>
      <c r="BR578" s="11"/>
      <c r="BS578" s="11"/>
      <c r="BT578" s="11"/>
      <c r="BU578" s="11"/>
      <c r="BV578" s="11"/>
      <c r="BW578" s="11"/>
      <c r="BX578" s="11"/>
      <c r="BY578" s="11"/>
      <c r="BZ578" s="11"/>
      <c r="CA578" s="11"/>
      <c r="CB578" s="11"/>
      <c r="CC578" s="11"/>
      <c r="CD578" s="11"/>
      <c r="CE578" s="11"/>
      <c r="CF578" s="11"/>
      <c r="CG578" s="11"/>
      <c r="CH578" s="11"/>
      <c r="CI578" s="11"/>
      <c r="CJ578" s="11"/>
      <c r="CK578" s="11"/>
    </row>
    <row r="579" spans="1:89" s="560" customFormat="1" ht="12.75" customHeight="1" x14ac:dyDescent="0.25">
      <c r="A579" s="11">
        <v>50</v>
      </c>
      <c r="B579" s="566" t="str">
        <f t="shared" si="92"/>
        <v>Production d'hydrogène et de gaz de synthèse</v>
      </c>
      <c r="C579" s="10" t="str">
        <f t="shared" si="92"/>
        <v>Hydrogène et gaz de synthèse</v>
      </c>
      <c r="D579" s="10" t="str">
        <f t="shared" si="92"/>
        <v>Combustible employé pour alimenter le procédé</v>
      </c>
      <c r="E579" s="10"/>
      <c r="F579" s="58" t="str">
        <f t="shared" si="90"/>
        <v>Combustion</v>
      </c>
      <c r="G579" s="36" t="str">
        <f>EUconst_NA</f>
        <v>n / A</v>
      </c>
      <c r="H579" s="569"/>
      <c r="I579" s="57"/>
      <c r="J579" s="57"/>
      <c r="K579" s="57"/>
      <c r="L579" s="569"/>
      <c r="M579" s="569"/>
      <c r="N579" s="569"/>
      <c r="O579" s="53"/>
      <c r="P579" s="36" t="str">
        <f t="shared" si="93"/>
        <v>n / A</v>
      </c>
      <c r="Q579" s="54" t="str">
        <f t="shared" si="80"/>
        <v>Hydrogène et gaz de synthèse: Combustible employé pour alimenter le procédé</v>
      </c>
      <c r="R579" s="10"/>
      <c r="S579" s="10" t="str">
        <f t="shared" si="91"/>
        <v>CarbC_Hydrogène et gaz de synthèse: Combustible employé pour alimenter le procédé</v>
      </c>
      <c r="T579" s="11"/>
      <c r="U579" s="11"/>
      <c r="V579" s="11"/>
      <c r="W579" s="11"/>
      <c r="X579" s="11"/>
      <c r="Y579" s="11"/>
      <c r="Z579" s="11" t="b">
        <f t="shared" si="78"/>
        <v>1</v>
      </c>
      <c r="AA579" s="11"/>
      <c r="AB579" s="11"/>
      <c r="AC579" s="11"/>
      <c r="AD579" s="11"/>
      <c r="AE579" s="11"/>
      <c r="AF579" s="11"/>
      <c r="AG579" s="11"/>
      <c r="AH579" s="11"/>
      <c r="AI579" s="11"/>
      <c r="AJ579" s="11"/>
      <c r="AK579" s="11"/>
      <c r="AL579" s="391" t="s">
        <v>1040</v>
      </c>
      <c r="AM579" s="391" t="s">
        <v>1040</v>
      </c>
      <c r="AN579" s="391" t="s">
        <v>1040</v>
      </c>
      <c r="AO579" s="391" t="s">
        <v>1040</v>
      </c>
      <c r="AP579" s="391" t="s">
        <v>1040</v>
      </c>
      <c r="AQ579" s="11"/>
      <c r="AR579" s="11"/>
      <c r="AS579" s="11"/>
      <c r="AT579" s="11"/>
      <c r="AU579" s="11"/>
      <c r="AV579" s="11"/>
      <c r="AW579" s="11"/>
      <c r="AX579" s="11"/>
      <c r="AY579" s="11"/>
      <c r="AZ579" s="11"/>
      <c r="BA579" s="11"/>
      <c r="BB579" s="11"/>
      <c r="BC579" s="11"/>
      <c r="BD579" s="11"/>
      <c r="BE579" s="11"/>
      <c r="BF579" s="11"/>
      <c r="BG579" s="11"/>
      <c r="BH579" s="11"/>
      <c r="BI579" s="11"/>
      <c r="BJ579" s="11"/>
      <c r="BK579" s="11"/>
      <c r="BL579" s="11"/>
      <c r="BM579" s="11"/>
      <c r="BN579" s="11"/>
      <c r="BO579" s="11"/>
      <c r="BP579" s="11"/>
      <c r="BQ579" s="11"/>
      <c r="BR579" s="11"/>
      <c r="BS579" s="11"/>
      <c r="BT579" s="11"/>
      <c r="BU579" s="11"/>
      <c r="BV579" s="11"/>
      <c r="BW579" s="11"/>
      <c r="BX579" s="11"/>
      <c r="BY579" s="11"/>
      <c r="BZ579" s="11"/>
      <c r="CA579" s="11"/>
      <c r="CB579" s="11"/>
      <c r="CC579" s="11"/>
      <c r="CD579" s="11"/>
      <c r="CE579" s="11"/>
      <c r="CF579" s="11"/>
      <c r="CG579" s="11"/>
      <c r="CH579" s="11"/>
      <c r="CI579" s="11"/>
      <c r="CJ579" s="11"/>
      <c r="CK579" s="11"/>
    </row>
    <row r="580" spans="1:89" s="560" customFormat="1" ht="12.75" customHeight="1" x14ac:dyDescent="0.25">
      <c r="A580" s="11">
        <v>51</v>
      </c>
      <c r="B580" s="566" t="str">
        <f t="shared" si="92"/>
        <v>Production d'hydrogène et de gaz de synthèse</v>
      </c>
      <c r="C580" s="10" t="str">
        <f t="shared" si="92"/>
        <v>Hydrogène et gaz de synthèse</v>
      </c>
      <c r="D580" s="10" t="str">
        <f t="shared" si="92"/>
        <v>Méthode du bilan massique</v>
      </c>
      <c r="E580" s="10"/>
      <c r="F580" s="58" t="str">
        <f t="shared" si="90"/>
        <v>Bilan massique</v>
      </c>
      <c r="G580" s="36" t="s">
        <v>122</v>
      </c>
      <c r="H580" s="56" t="str">
        <f>Translations!$B$691</f>
        <v>valeurs par défaut de type I</v>
      </c>
      <c r="I580" s="56"/>
      <c r="J580" s="56" t="str">
        <f>Translations!$B$692</f>
        <v>valeurs par défaut de type II</v>
      </c>
      <c r="K580" s="56" t="str">
        <f>Translations!$B$693</f>
        <v>Mandataires désignés (le cas échéant)</v>
      </c>
      <c r="L580" s="56" t="str">
        <f>Translations!$B$694</f>
        <v>Analyses de laboratoire</v>
      </c>
      <c r="M580" s="56"/>
      <c r="N580" s="56"/>
      <c r="O580" s="57"/>
      <c r="P580" s="36">
        <f t="shared" si="93"/>
        <v>3</v>
      </c>
      <c r="Q580" s="54" t="str">
        <f t="shared" si="80"/>
        <v>Hydrogène et gaz de synthèse: Méthode du bilan massique</v>
      </c>
      <c r="R580" s="10"/>
      <c r="S580" s="10" t="str">
        <f t="shared" si="91"/>
        <v>CarbC_Hydrogène et gaz de synthèse: Méthode du bilan massique</v>
      </c>
      <c r="T580" s="11"/>
      <c r="U580" s="11"/>
      <c r="V580" s="11"/>
      <c r="W580" s="11"/>
      <c r="X580" s="11"/>
      <c r="Y580" s="11"/>
      <c r="Z580" s="11" t="b">
        <f t="shared" si="78"/>
        <v>0</v>
      </c>
      <c r="AA580" s="11"/>
      <c r="AB580" s="11"/>
      <c r="AC580" s="11"/>
      <c r="AD580" s="11"/>
      <c r="AE580" s="11"/>
      <c r="AF580" s="11"/>
      <c r="AG580" s="11"/>
      <c r="AH580" s="11"/>
      <c r="AI580" s="11"/>
      <c r="AJ580" s="11"/>
      <c r="AK580" s="11"/>
      <c r="AL580" s="391">
        <v>1</v>
      </c>
      <c r="AM580" s="391" t="s">
        <v>1040</v>
      </c>
      <c r="AN580" s="391">
        <v>1</v>
      </c>
      <c r="AO580" s="391">
        <v>2</v>
      </c>
      <c r="AP580" s="391">
        <v>2</v>
      </c>
      <c r="AQ580" s="11"/>
      <c r="AR580" s="11"/>
      <c r="AS580" s="11"/>
      <c r="AT580" s="11"/>
      <c r="AU580" s="11"/>
      <c r="AV580" s="11"/>
      <c r="AW580" s="11"/>
      <c r="AX580" s="11"/>
      <c r="AY580" s="11"/>
      <c r="AZ580" s="11"/>
      <c r="BA580" s="11"/>
      <c r="BB580" s="11"/>
      <c r="BC580" s="11"/>
      <c r="BD580" s="11"/>
      <c r="BE580" s="11"/>
      <c r="BF580" s="11"/>
      <c r="BG580" s="11"/>
      <c r="BH580" s="11"/>
      <c r="BI580" s="11"/>
      <c r="BJ580" s="11"/>
      <c r="BK580" s="11"/>
      <c r="BL580" s="11"/>
      <c r="BM580" s="11"/>
      <c r="BN580" s="11"/>
      <c r="BO580" s="11"/>
      <c r="BP580" s="11"/>
      <c r="BQ580" s="11"/>
      <c r="BR580" s="11"/>
      <c r="BS580" s="11"/>
      <c r="BT580" s="11"/>
      <c r="BU580" s="11"/>
      <c r="BV580" s="11"/>
      <c r="BW580" s="11"/>
      <c r="BX580" s="11"/>
      <c r="BY580" s="11"/>
      <c r="BZ580" s="11"/>
      <c r="CA580" s="11"/>
      <c r="CB580" s="11"/>
      <c r="CC580" s="11"/>
      <c r="CD580" s="11"/>
      <c r="CE580" s="11"/>
      <c r="CF580" s="11"/>
      <c r="CG580" s="11"/>
      <c r="CH580" s="11"/>
      <c r="CI580" s="11"/>
      <c r="CJ580" s="11"/>
      <c r="CK580" s="11"/>
    </row>
    <row r="581" spans="1:89" s="560" customFormat="1" ht="12.75" customHeight="1" x14ac:dyDescent="0.25">
      <c r="A581" s="11">
        <v>52</v>
      </c>
      <c r="B581" s="566" t="str">
        <f t="shared" si="92"/>
        <v>Production de produits chimiques en vrac</v>
      </c>
      <c r="C581" s="10" t="str">
        <f t="shared" si="92"/>
        <v>Produits chimiques organiques en vrac</v>
      </c>
      <c r="D581" s="10" t="str">
        <f t="shared" si="92"/>
        <v>Méthode du bilan massique</v>
      </c>
      <c r="E581" s="10"/>
      <c r="F581" s="58" t="str">
        <f t="shared" si="90"/>
        <v>Bilan massique</v>
      </c>
      <c r="G581" s="36" t="s">
        <v>122</v>
      </c>
      <c r="H581" s="56" t="str">
        <f>Translations!$B$691</f>
        <v>valeurs par défaut de type I</v>
      </c>
      <c r="I581" s="56"/>
      <c r="J581" s="56" t="str">
        <f>Translations!$B$692</f>
        <v>valeurs par défaut de type II</v>
      </c>
      <c r="K581" s="56" t="str">
        <f>Translations!$B$693</f>
        <v>Mandataires désignés (le cas échéant)</v>
      </c>
      <c r="L581" s="56" t="str">
        <f>Translations!$B$694</f>
        <v>Analyses de laboratoire</v>
      </c>
      <c r="M581" s="56"/>
      <c r="N581" s="56"/>
      <c r="O581" s="57"/>
      <c r="P581" s="36">
        <f t="shared" si="93"/>
        <v>3</v>
      </c>
      <c r="Q581" s="54" t="str">
        <f t="shared" si="80"/>
        <v>Produits chimiques organiques en vrac: Méthode du bilan massique</v>
      </c>
      <c r="R581" s="10"/>
      <c r="S581" s="10" t="str">
        <f t="shared" si="91"/>
        <v>CarbC_Produits chimiques organiques en vrac: Méthode du bilan massique</v>
      </c>
      <c r="T581" s="11"/>
      <c r="U581" s="11"/>
      <c r="V581" s="11"/>
      <c r="W581" s="11"/>
      <c r="X581" s="11"/>
      <c r="Y581" s="11"/>
      <c r="Z581" s="11" t="b">
        <f t="shared" si="78"/>
        <v>0</v>
      </c>
      <c r="AA581" s="11"/>
      <c r="AB581" s="11"/>
      <c r="AC581" s="11"/>
      <c r="AD581" s="11"/>
      <c r="AE581" s="11"/>
      <c r="AF581" s="11"/>
      <c r="AG581" s="11"/>
      <c r="AH581" s="11"/>
      <c r="AI581" s="11"/>
      <c r="AJ581" s="11"/>
      <c r="AK581" s="11"/>
      <c r="AL581" s="391">
        <v>1</v>
      </c>
      <c r="AM581" s="391" t="s">
        <v>1040</v>
      </c>
      <c r="AN581" s="391">
        <v>1</v>
      </c>
      <c r="AO581" s="391">
        <v>2</v>
      </c>
      <c r="AP581" s="573">
        <v>2</v>
      </c>
      <c r="AQ581" s="11"/>
      <c r="AR581" s="11"/>
      <c r="AS581" s="11"/>
      <c r="AT581" s="11"/>
      <c r="AU581" s="11"/>
      <c r="AV581" s="11"/>
      <c r="AW581" s="11"/>
      <c r="AX581" s="11"/>
      <c r="AY581" s="11"/>
      <c r="AZ581" s="11"/>
      <c r="BA581" s="11"/>
      <c r="BB581" s="11"/>
      <c r="BC581" s="11"/>
      <c r="BD581" s="11"/>
      <c r="BE581" s="11"/>
      <c r="BF581" s="11"/>
      <c r="BG581" s="11"/>
      <c r="BH581" s="11"/>
      <c r="BI581" s="11"/>
      <c r="BJ581" s="11"/>
      <c r="BK581" s="11"/>
      <c r="BL581" s="11"/>
      <c r="BM581" s="11"/>
      <c r="BN581" s="11"/>
      <c r="BO581" s="11"/>
      <c r="BP581" s="11"/>
      <c r="BQ581" s="11"/>
      <c r="BR581" s="11"/>
      <c r="BS581" s="11"/>
      <c r="BT581" s="11"/>
      <c r="BU581" s="11"/>
      <c r="BV581" s="11"/>
      <c r="BW581" s="11"/>
      <c r="BX581" s="11"/>
      <c r="BY581" s="11"/>
      <c r="BZ581" s="11"/>
      <c r="CA581" s="11"/>
      <c r="CB581" s="11"/>
      <c r="CC581" s="11"/>
      <c r="CD581" s="11"/>
      <c r="CE581" s="11"/>
      <c r="CF581" s="11"/>
      <c r="CG581" s="11"/>
      <c r="CH581" s="11"/>
      <c r="CI581" s="11"/>
      <c r="CJ581" s="11"/>
      <c r="CK581" s="11"/>
    </row>
    <row r="582" spans="1:89" s="560" customFormat="1" ht="12.75" customHeight="1" x14ac:dyDescent="0.25">
      <c r="A582" s="11">
        <v>53</v>
      </c>
      <c r="B582" s="566" t="str">
        <f t="shared" si="92"/>
        <v>Production ou transformation des métaux ferreux</v>
      </c>
      <c r="C582" s="10" t="str">
        <f t="shared" si="92"/>
        <v>Aluminium secondaire, (non) ferreux</v>
      </c>
      <c r="D582" s="10" t="str">
        <f t="shared" si="92"/>
        <v>Procédé (méthode A) : carbonate uniquement</v>
      </c>
      <c r="E582" s="563"/>
      <c r="F582" s="58" t="str">
        <f t="shared" si="90"/>
        <v>Émissions de procédé</v>
      </c>
      <c r="G582" s="36" t="str">
        <f>EUconst_NA</f>
        <v>n / A</v>
      </c>
      <c r="H582" s="56"/>
      <c r="I582" s="56"/>
      <c r="J582" s="58"/>
      <c r="K582" s="58"/>
      <c r="L582" s="56"/>
      <c r="M582" s="56"/>
      <c r="N582" s="56"/>
      <c r="O582" s="57"/>
      <c r="P582" s="36" t="str">
        <f t="shared" si="93"/>
        <v>n / A</v>
      </c>
      <c r="Q582" s="54" t="str">
        <f t="shared" si="80"/>
        <v>Aluminium secondaire, (non) ferreux: Procédé (méthode A) : carbonate uniquement</v>
      </c>
      <c r="R582" s="10"/>
      <c r="S582" s="10" t="str">
        <f t="shared" si="91"/>
        <v>CarbC_Aluminium secondaire, (non) ferreux: Procédé (méthode A) : carbonate uniquement</v>
      </c>
      <c r="T582" s="11"/>
      <c r="U582" s="11"/>
      <c r="V582" s="11"/>
      <c r="W582" s="11"/>
      <c r="X582" s="11"/>
      <c r="Y582" s="11"/>
      <c r="Z582" s="11" t="b">
        <f t="shared" si="78"/>
        <v>1</v>
      </c>
      <c r="AA582" s="11"/>
      <c r="AB582" s="11"/>
      <c r="AC582" s="11"/>
      <c r="AD582" s="11"/>
      <c r="AE582" s="11"/>
      <c r="AF582" s="11"/>
      <c r="AG582" s="11"/>
      <c r="AH582" s="11"/>
      <c r="AI582" s="11"/>
      <c r="AJ582" s="11"/>
      <c r="AK582" s="11"/>
      <c r="AL582" s="391" t="s">
        <v>1040</v>
      </c>
      <c r="AM582" s="391" t="s">
        <v>1040</v>
      </c>
      <c r="AN582" s="391" t="s">
        <v>1040</v>
      </c>
      <c r="AO582" s="391" t="s">
        <v>1040</v>
      </c>
      <c r="AP582" s="391" t="s">
        <v>1040</v>
      </c>
      <c r="AQ582" s="11"/>
      <c r="AR582" s="11"/>
      <c r="AS582" s="11"/>
      <c r="AT582" s="11"/>
      <c r="AU582" s="11"/>
      <c r="AV582" s="11"/>
      <c r="AW582" s="11"/>
      <c r="AX582" s="11"/>
      <c r="AY582" s="11"/>
      <c r="AZ582" s="11"/>
      <c r="BA582" s="11"/>
      <c r="BB582" s="11"/>
      <c r="BC582" s="11"/>
      <c r="BD582" s="11"/>
      <c r="BE582" s="11"/>
      <c r="BF582" s="11"/>
      <c r="BG582" s="11"/>
      <c r="BH582" s="11"/>
      <c r="BI582" s="11"/>
      <c r="BJ582" s="11"/>
      <c r="BK582" s="11"/>
      <c r="BL582" s="11"/>
      <c r="BM582" s="11"/>
      <c r="BN582" s="11"/>
      <c r="BO582" s="11"/>
      <c r="BP582" s="11"/>
      <c r="BQ582" s="11"/>
      <c r="BR582" s="11"/>
      <c r="BS582" s="11"/>
      <c r="BT582" s="11"/>
      <c r="BU582" s="11"/>
      <c r="BV582" s="11"/>
      <c r="BW582" s="11"/>
      <c r="BX582" s="11"/>
      <c r="BY582" s="11"/>
      <c r="BZ582" s="11"/>
      <c r="CA582" s="11"/>
      <c r="CB582" s="11"/>
      <c r="CC582" s="11"/>
      <c r="CD582" s="11"/>
      <c r="CE582" s="11"/>
      <c r="CF582" s="11"/>
      <c r="CG582" s="11"/>
      <c r="CH582" s="11"/>
      <c r="CI582" s="11"/>
      <c r="CJ582" s="11"/>
      <c r="CK582" s="11"/>
    </row>
    <row r="583" spans="1:89" s="560" customFormat="1" ht="12.75" customHeight="1" x14ac:dyDescent="0.25">
      <c r="A583" s="11">
        <v>54</v>
      </c>
      <c r="B583" s="566" t="str">
        <f t="shared" si="92"/>
        <v>Production ou transformation des métaux ferreux</v>
      </c>
      <c r="C583" s="10" t="str">
        <f t="shared" si="92"/>
        <v>Aluminium secondaire, (non) ferreux</v>
      </c>
      <c r="D583" s="10" t="str">
        <f t="shared" si="92"/>
        <v>Procédé (méthode A) : mixte (carbonate + non-carbonate)</v>
      </c>
      <c r="E583" s="563"/>
      <c r="F583" s="58" t="str">
        <f t="shared" si="90"/>
        <v>Émissions de procédé</v>
      </c>
      <c r="G583" s="36" t="str">
        <f>EUconst_NA</f>
        <v>n / A</v>
      </c>
      <c r="H583" s="569"/>
      <c r="I583" s="57"/>
      <c r="J583" s="57"/>
      <c r="K583" s="57"/>
      <c r="L583" s="569"/>
      <c r="M583" s="569"/>
      <c r="N583" s="569"/>
      <c r="O583" s="55"/>
      <c r="P583" s="36" t="str">
        <f t="shared" si="93"/>
        <v>n / A</v>
      </c>
      <c r="Q583" s="54" t="str">
        <f t="shared" si="80"/>
        <v>Aluminium secondaire, (non) ferreux: Procédé (méthode A) : mixte (carbonate + non-carbonate)</v>
      </c>
      <c r="R583" s="10"/>
      <c r="S583" s="10" t="str">
        <f t="shared" si="91"/>
        <v>CarbC_Aluminium secondaire, (non) ferreux: Procédé (méthode A) : mixte (carbonate + non-carbonate)</v>
      </c>
      <c r="T583" s="11"/>
      <c r="U583" s="11"/>
      <c r="V583" s="11"/>
      <c r="W583" s="11"/>
      <c r="X583" s="11"/>
      <c r="Y583" s="11"/>
      <c r="Z583" s="11" t="b">
        <f t="shared" si="78"/>
        <v>1</v>
      </c>
      <c r="AA583" s="11"/>
      <c r="AB583" s="11"/>
      <c r="AC583" s="11"/>
      <c r="AD583" s="11"/>
      <c r="AE583" s="11"/>
      <c r="AF583" s="11"/>
      <c r="AG583" s="11"/>
      <c r="AH583" s="11"/>
      <c r="AI583" s="11"/>
      <c r="AJ583" s="11"/>
      <c r="AK583" s="11"/>
      <c r="AL583" s="391" t="s">
        <v>1040</v>
      </c>
      <c r="AM583" s="391" t="s">
        <v>1040</v>
      </c>
      <c r="AN583" s="391" t="s">
        <v>1040</v>
      </c>
      <c r="AO583" s="391" t="s">
        <v>1040</v>
      </c>
      <c r="AP583" s="391" t="s">
        <v>1040</v>
      </c>
      <c r="AQ583" s="11"/>
      <c r="AR583" s="11"/>
      <c r="AS583" s="11"/>
      <c r="AT583" s="11"/>
      <c r="AU583" s="11"/>
      <c r="AV583" s="11"/>
      <c r="AW583" s="11"/>
      <c r="AX583" s="11"/>
      <c r="AY583" s="11"/>
      <c r="AZ583" s="11"/>
      <c r="BA583" s="11"/>
      <c r="BB583" s="11"/>
      <c r="BC583" s="11"/>
      <c r="BD583" s="11"/>
      <c r="BE583" s="11"/>
      <c r="BF583" s="11"/>
      <c r="BG583" s="11"/>
      <c r="BH583" s="11"/>
      <c r="BI583" s="11"/>
      <c r="BJ583" s="11"/>
      <c r="BK583" s="11"/>
      <c r="BL583" s="11"/>
      <c r="BM583" s="11"/>
      <c r="BN583" s="11"/>
      <c r="BO583" s="11"/>
      <c r="BP583" s="11"/>
      <c r="BQ583" s="11"/>
      <c r="BR583" s="11"/>
      <c r="BS583" s="11"/>
      <c r="BT583" s="11"/>
      <c r="BU583" s="11"/>
      <c r="BV583" s="11"/>
      <c r="BW583" s="11"/>
      <c r="BX583" s="11"/>
      <c r="BY583" s="11"/>
      <c r="BZ583" s="11"/>
      <c r="CA583" s="11"/>
      <c r="CB583" s="11"/>
      <c r="CC583" s="11"/>
      <c r="CD583" s="11"/>
      <c r="CE583" s="11"/>
      <c r="CF583" s="11"/>
      <c r="CG583" s="11"/>
      <c r="CH583" s="11"/>
      <c r="CI583" s="11"/>
      <c r="CJ583" s="11"/>
      <c r="CK583" s="11"/>
    </row>
    <row r="584" spans="1:89" s="560" customFormat="1" ht="12.75" customHeight="1" x14ac:dyDescent="0.25">
      <c r="A584" s="11">
        <v>55</v>
      </c>
      <c r="B584" s="566" t="str">
        <f t="shared" si="92"/>
        <v>Production ou transformation des métaux ferreux</v>
      </c>
      <c r="C584" s="10" t="str">
        <f t="shared" si="92"/>
        <v>Aluminium secondaire, (non) ferreux</v>
      </c>
      <c r="D584" s="10" t="str">
        <f t="shared" si="92"/>
        <v>Procédé (méthode A) : sans carbonate</v>
      </c>
      <c r="E584" s="563"/>
      <c r="F584" s="58" t="str">
        <f t="shared" si="90"/>
        <v>Émissions de procédé</v>
      </c>
      <c r="G584" s="36" t="str">
        <f>EUconst_NA</f>
        <v>n / A</v>
      </c>
      <c r="H584" s="569"/>
      <c r="I584" s="57"/>
      <c r="J584" s="57"/>
      <c r="K584" s="57"/>
      <c r="L584" s="569"/>
      <c r="M584" s="569"/>
      <c r="N584" s="569"/>
      <c r="O584" s="55"/>
      <c r="P584" s="36" t="str">
        <f t="shared" si="93"/>
        <v>n / A</v>
      </c>
      <c r="Q584" s="54" t="str">
        <f t="shared" si="80"/>
        <v>Aluminium secondaire, (non) ferreux: Procédé (méthode A) : sans carbonate</v>
      </c>
      <c r="R584" s="10"/>
      <c r="S584" s="10" t="str">
        <f t="shared" si="91"/>
        <v>CarbC_Aluminium secondaire, (non) ferreux: Procédé (méthode A) : sans carbonate</v>
      </c>
      <c r="T584" s="11"/>
      <c r="U584" s="11"/>
      <c r="V584" s="11"/>
      <c r="W584" s="11"/>
      <c r="X584" s="11"/>
      <c r="Y584" s="11"/>
      <c r="Z584" s="11" t="b">
        <f t="shared" si="78"/>
        <v>1</v>
      </c>
      <c r="AA584" s="11"/>
      <c r="AB584" s="11"/>
      <c r="AC584" s="11"/>
      <c r="AD584" s="11"/>
      <c r="AE584" s="11"/>
      <c r="AF584" s="11"/>
      <c r="AG584" s="11"/>
      <c r="AH584" s="11"/>
      <c r="AI584" s="11"/>
      <c r="AJ584" s="11"/>
      <c r="AK584" s="11"/>
      <c r="AL584" s="391" t="s">
        <v>1040</v>
      </c>
      <c r="AM584" s="391" t="s">
        <v>1040</v>
      </c>
      <c r="AN584" s="391" t="s">
        <v>1040</v>
      </c>
      <c r="AO584" s="391" t="s">
        <v>1040</v>
      </c>
      <c r="AP584" s="391" t="s">
        <v>1040</v>
      </c>
      <c r="AQ584" s="11"/>
      <c r="AR584" s="11"/>
      <c r="AS584" s="11"/>
      <c r="AT584" s="11"/>
      <c r="AU584" s="11"/>
      <c r="AV584" s="11"/>
      <c r="AW584" s="11"/>
      <c r="AX584" s="11"/>
      <c r="AY584" s="11"/>
      <c r="AZ584" s="11"/>
      <c r="BA584" s="11"/>
      <c r="BB584" s="11"/>
      <c r="BC584" s="11"/>
      <c r="BD584" s="11"/>
      <c r="BE584" s="11"/>
      <c r="BF584" s="11"/>
      <c r="BG584" s="11"/>
      <c r="BH584" s="11"/>
      <c r="BI584" s="11"/>
      <c r="BJ584" s="11"/>
      <c r="BK584" s="11"/>
      <c r="BL584" s="11"/>
      <c r="BM584" s="11"/>
      <c r="BN584" s="11"/>
      <c r="BO584" s="11"/>
      <c r="BP584" s="11"/>
      <c r="BQ584" s="11"/>
      <c r="BR584" s="11"/>
      <c r="BS584" s="11"/>
      <c r="BT584" s="11"/>
      <c r="BU584" s="11"/>
      <c r="BV584" s="11"/>
      <c r="BW584" s="11"/>
      <c r="BX584" s="11"/>
      <c r="BY584" s="11"/>
      <c r="BZ584" s="11"/>
      <c r="CA584" s="11"/>
      <c r="CB584" s="11"/>
      <c r="CC584" s="11"/>
      <c r="CD584" s="11"/>
      <c r="CE584" s="11"/>
      <c r="CF584" s="11"/>
      <c r="CG584" s="11"/>
      <c r="CH584" s="11"/>
      <c r="CI584" s="11"/>
      <c r="CJ584" s="11"/>
      <c r="CK584" s="11"/>
    </row>
    <row r="585" spans="1:89" s="560" customFormat="1" ht="12.75" customHeight="1" x14ac:dyDescent="0.25">
      <c r="A585" s="11">
        <v>56</v>
      </c>
      <c r="B585" s="566" t="str">
        <f t="shared" si="92"/>
        <v>Production ou transformation des métaux ferreux</v>
      </c>
      <c r="C585" s="10" t="str">
        <f t="shared" si="92"/>
        <v>Aluminium secondaire, (non) ferreux</v>
      </c>
      <c r="D585" s="10" t="str">
        <f t="shared" si="92"/>
        <v>Procédé (méthode B) : production d'oxyde</v>
      </c>
      <c r="E585" s="563"/>
      <c r="F585" s="58" t="str">
        <f t="shared" si="90"/>
        <v>Émissions de procédé</v>
      </c>
      <c r="G585" s="36" t="str">
        <f>EUconst_NA</f>
        <v>n / A</v>
      </c>
      <c r="H585" s="56"/>
      <c r="I585" s="56"/>
      <c r="J585" s="58"/>
      <c r="K585" s="58"/>
      <c r="L585" s="56"/>
      <c r="M585" s="56"/>
      <c r="N585" s="56"/>
      <c r="O585" s="57"/>
      <c r="P585" s="36" t="str">
        <f t="shared" si="93"/>
        <v>n / A</v>
      </c>
      <c r="Q585" s="54" t="str">
        <f t="shared" si="80"/>
        <v>Aluminium secondaire, (non) ferreux: Procédé (méthode B) : production d'oxyde</v>
      </c>
      <c r="R585" s="10"/>
      <c r="S585" s="10" t="str">
        <f t="shared" si="91"/>
        <v>CarbC_Aluminium secondaire, (non) ferreux: Procédé (méthode B) : production d'oxyde</v>
      </c>
      <c r="T585" s="11"/>
      <c r="U585" s="11"/>
      <c r="V585" s="11"/>
      <c r="W585" s="11"/>
      <c r="X585" s="11"/>
      <c r="Y585" s="11"/>
      <c r="Z585" s="11" t="b">
        <f t="shared" si="78"/>
        <v>1</v>
      </c>
      <c r="AA585" s="11"/>
      <c r="AB585" s="11"/>
      <c r="AC585" s="11"/>
      <c r="AD585" s="11"/>
      <c r="AE585" s="11"/>
      <c r="AF585" s="11"/>
      <c r="AG585" s="11"/>
      <c r="AH585" s="11"/>
      <c r="AI585" s="11"/>
      <c r="AJ585" s="11"/>
      <c r="AK585" s="11"/>
      <c r="AL585" s="391" t="s">
        <v>1040</v>
      </c>
      <c r="AM585" s="391" t="s">
        <v>1040</v>
      </c>
      <c r="AN585" s="391" t="s">
        <v>1040</v>
      </c>
      <c r="AO585" s="391" t="s">
        <v>1040</v>
      </c>
      <c r="AP585" s="391" t="s">
        <v>1040</v>
      </c>
      <c r="AQ585" s="11"/>
      <c r="AR585" s="11"/>
      <c r="AS585" s="11"/>
      <c r="AT585" s="11"/>
      <c r="AU585" s="11"/>
      <c r="AV585" s="11"/>
      <c r="AW585" s="11"/>
      <c r="AX585" s="11"/>
      <c r="AY585" s="11"/>
      <c r="AZ585" s="11"/>
      <c r="BA585" s="11"/>
      <c r="BB585" s="11"/>
      <c r="BC585" s="11"/>
      <c r="BD585" s="11"/>
      <c r="BE585" s="11"/>
      <c r="BF585" s="11"/>
      <c r="BG585" s="11"/>
      <c r="BH585" s="11"/>
      <c r="BI585" s="11"/>
      <c r="BJ585" s="11"/>
      <c r="BK585" s="11"/>
      <c r="BL585" s="11"/>
      <c r="BM585" s="11"/>
      <c r="BN585" s="11"/>
      <c r="BO585" s="11"/>
      <c r="BP585" s="11"/>
      <c r="BQ585" s="11"/>
      <c r="BR585" s="11"/>
      <c r="BS585" s="11"/>
      <c r="BT585" s="11"/>
      <c r="BU585" s="11"/>
      <c r="BV585" s="11"/>
      <c r="BW585" s="11"/>
      <c r="BX585" s="11"/>
      <c r="BY585" s="11"/>
      <c r="BZ585" s="11"/>
      <c r="CA585" s="11"/>
      <c r="CB585" s="11"/>
      <c r="CC585" s="11"/>
      <c r="CD585" s="11"/>
      <c r="CE585" s="11"/>
      <c r="CF585" s="11"/>
      <c r="CG585" s="11"/>
      <c r="CH585" s="11"/>
      <c r="CI585" s="11"/>
      <c r="CJ585" s="11"/>
      <c r="CK585" s="11"/>
    </row>
    <row r="586" spans="1:89" s="560" customFormat="1" ht="12.75" customHeight="1" x14ac:dyDescent="0.25">
      <c r="A586" s="11">
        <v>57</v>
      </c>
      <c r="B586" s="566" t="str">
        <f t="shared" si="92"/>
        <v>Production ou transformation des métaux ferreux</v>
      </c>
      <c r="C586" s="10" t="str">
        <f t="shared" si="92"/>
        <v>Aluminium secondaire, (non) ferreux</v>
      </c>
      <c r="D586" s="10" t="str">
        <f t="shared" si="92"/>
        <v>Méthode du bilan massique</v>
      </c>
      <c r="E586" s="10"/>
      <c r="F586" s="58" t="str">
        <f t="shared" si="90"/>
        <v>Bilan massique</v>
      </c>
      <c r="G586" s="36" t="s">
        <v>122</v>
      </c>
      <c r="H586" s="56" t="str">
        <f>Translations!$B$691</f>
        <v>valeurs par défaut de type I</v>
      </c>
      <c r="I586" s="56"/>
      <c r="J586" s="56" t="str">
        <f>Translations!$B$692</f>
        <v>valeurs par défaut de type II</v>
      </c>
      <c r="K586" s="56" t="str">
        <f>Translations!$B$693</f>
        <v>Mandataires désignés (le cas échéant)</v>
      </c>
      <c r="L586" s="56" t="str">
        <f>Translations!$B$694</f>
        <v>Analyses de laboratoire</v>
      </c>
      <c r="M586" s="56"/>
      <c r="N586" s="56"/>
      <c r="O586" s="57"/>
      <c r="P586" s="36">
        <f t="shared" si="93"/>
        <v>3</v>
      </c>
      <c r="Q586" s="54" t="str">
        <f t="shared" si="80"/>
        <v>Aluminium secondaire, (non) ferreux: Méthode du bilan massique</v>
      </c>
      <c r="R586" s="10"/>
      <c r="S586" s="10" t="str">
        <f t="shared" si="91"/>
        <v>CarbC_Aluminium secondaire, (non) ferreux: Méthode du bilan massique</v>
      </c>
      <c r="T586" s="11"/>
      <c r="U586" s="11"/>
      <c r="V586" s="11"/>
      <c r="W586" s="11"/>
      <c r="X586" s="11"/>
      <c r="Y586" s="11"/>
      <c r="Z586" s="11" t="b">
        <f t="shared" si="78"/>
        <v>0</v>
      </c>
      <c r="AA586" s="11"/>
      <c r="AB586" s="11"/>
      <c r="AC586" s="11"/>
      <c r="AD586" s="11"/>
      <c r="AE586" s="11"/>
      <c r="AF586" s="11"/>
      <c r="AG586" s="11"/>
      <c r="AH586" s="11"/>
      <c r="AI586" s="11"/>
      <c r="AJ586" s="11"/>
      <c r="AK586" s="11"/>
      <c r="AL586" s="391">
        <v>1</v>
      </c>
      <c r="AM586" s="391" t="s">
        <v>1040</v>
      </c>
      <c r="AN586" s="391">
        <v>1</v>
      </c>
      <c r="AO586" s="391">
        <v>2</v>
      </c>
      <c r="AP586" s="391">
        <v>2</v>
      </c>
      <c r="AQ586" s="11"/>
      <c r="AR586" s="11"/>
      <c r="AS586" s="11"/>
      <c r="AT586" s="11"/>
      <c r="AU586" s="11"/>
      <c r="AV586" s="11"/>
      <c r="AW586" s="11"/>
      <c r="AX586" s="11"/>
      <c r="AY586" s="11"/>
      <c r="AZ586" s="11"/>
      <c r="BA586" s="11"/>
      <c r="BB586" s="11"/>
      <c r="BC586" s="11"/>
      <c r="BD586" s="11"/>
      <c r="BE586" s="11"/>
      <c r="BF586" s="11"/>
      <c r="BG586" s="11"/>
      <c r="BH586" s="11"/>
      <c r="BI586" s="11"/>
      <c r="BJ586" s="11"/>
      <c r="BK586" s="11"/>
      <c r="BL586" s="11"/>
      <c r="BM586" s="11"/>
      <c r="BN586" s="11"/>
      <c r="BO586" s="11"/>
      <c r="BP586" s="11"/>
      <c r="BQ586" s="11"/>
      <c r="BR586" s="11"/>
      <c r="BS586" s="11"/>
      <c r="BT586" s="11"/>
      <c r="BU586" s="11"/>
      <c r="BV586" s="11"/>
      <c r="BW586" s="11"/>
      <c r="BX586" s="11"/>
      <c r="BY586" s="11"/>
      <c r="BZ586" s="11"/>
      <c r="CA586" s="11"/>
      <c r="CB586" s="11"/>
      <c r="CC586" s="11"/>
      <c r="CD586" s="11"/>
      <c r="CE586" s="11"/>
      <c r="CF586" s="11"/>
      <c r="CG586" s="11"/>
      <c r="CH586" s="11"/>
      <c r="CI586" s="11"/>
      <c r="CJ586" s="11"/>
      <c r="CK586" s="11"/>
    </row>
    <row r="587" spans="1:89" s="560" customFormat="1" ht="12.75" customHeight="1" x14ac:dyDescent="0.25">
      <c r="A587" s="11">
        <v>58</v>
      </c>
      <c r="B587" s="566" t="str">
        <f t="shared" si="92"/>
        <v>Production de carbonate de sodium et de bicarbonate de sodium</v>
      </c>
      <c r="C587" s="10" t="str">
        <f t="shared" si="92"/>
        <v>Soude / bicarbonate de sodium</v>
      </c>
      <c r="D587" s="10" t="str">
        <f t="shared" si="92"/>
        <v>Procédé (méthode A) : carbonate uniquement</v>
      </c>
      <c r="E587" s="10"/>
      <c r="F587" s="58" t="str">
        <f t="shared" si="90"/>
        <v>Émissions de procédé</v>
      </c>
      <c r="G587" s="36" t="str">
        <f>EUconst_NA</f>
        <v>n / A</v>
      </c>
      <c r="H587" s="56"/>
      <c r="I587" s="56"/>
      <c r="J587" s="56"/>
      <c r="K587" s="56"/>
      <c r="L587" s="56"/>
      <c r="M587" s="56"/>
      <c r="N587" s="56"/>
      <c r="O587" s="57"/>
      <c r="P587" s="36" t="str">
        <f t="shared" ref="P587" si="94">IF(G587=EUconst_NA,EUconst_NA,IF(ISBLANK(J587),COUNTA(H587:O587),COUNTA(H587,J587,L587)))</f>
        <v>n / A</v>
      </c>
      <c r="Q587" s="54" t="str">
        <f t="shared" si="80"/>
        <v>Soude / bicarbonate de sodium: Procédé (méthode A) : carbonate uniquement</v>
      </c>
      <c r="R587" s="10"/>
      <c r="S587" s="10" t="str">
        <f t="shared" si="91"/>
        <v>CarbC_Soude / bicarbonate de sodium: Procédé (méthode A) : carbonate uniquement</v>
      </c>
      <c r="T587" s="11"/>
      <c r="U587" s="11"/>
      <c r="V587" s="11"/>
      <c r="W587" s="561"/>
      <c r="X587" s="11"/>
      <c r="Y587" s="11"/>
      <c r="Z587" s="11" t="b">
        <f t="shared" si="78"/>
        <v>1</v>
      </c>
      <c r="AA587" s="11"/>
      <c r="AB587" s="11"/>
      <c r="AC587" s="11"/>
      <c r="AD587" s="11"/>
      <c r="AE587" s="11"/>
      <c r="AF587" s="11"/>
      <c r="AG587" s="11"/>
      <c r="AH587" s="11"/>
      <c r="AI587" s="11"/>
      <c r="AJ587" s="11"/>
      <c r="AK587" s="11"/>
      <c r="AL587" s="391">
        <v>1</v>
      </c>
      <c r="AM587" s="391" t="s">
        <v>1040</v>
      </c>
      <c r="AN587" s="391">
        <v>1</v>
      </c>
      <c r="AO587" s="391">
        <v>2</v>
      </c>
      <c r="AP587" s="391">
        <v>2</v>
      </c>
      <c r="AQ587" s="11"/>
      <c r="AR587" s="11"/>
      <c r="AS587" s="11"/>
      <c r="AT587" s="11"/>
      <c r="AU587" s="11"/>
      <c r="AV587" s="11"/>
      <c r="AW587" s="11"/>
      <c r="AX587" s="11"/>
      <c r="AY587" s="11"/>
      <c r="AZ587" s="11"/>
      <c r="BA587" s="11"/>
      <c r="BB587" s="11"/>
      <c r="BC587" s="11"/>
      <c r="BD587" s="11"/>
      <c r="BE587" s="11"/>
      <c r="BF587" s="11"/>
      <c r="BG587" s="11"/>
      <c r="BH587" s="11"/>
      <c r="BI587" s="11"/>
      <c r="BJ587" s="11"/>
      <c r="BK587" s="11"/>
      <c r="BL587" s="11"/>
      <c r="BM587" s="11"/>
      <c r="BN587" s="11"/>
      <c r="BO587" s="11"/>
      <c r="BP587" s="11"/>
      <c r="BQ587" s="11"/>
      <c r="BR587" s="11"/>
      <c r="BS587" s="11"/>
      <c r="BT587" s="11"/>
      <c r="BU587" s="11"/>
      <c r="BV587" s="11"/>
      <c r="BW587" s="11"/>
      <c r="BX587" s="11"/>
      <c r="BY587" s="11"/>
      <c r="BZ587" s="11"/>
      <c r="CA587" s="11"/>
      <c r="CB587" s="11"/>
      <c r="CC587" s="11"/>
      <c r="CD587" s="11"/>
      <c r="CE587" s="11"/>
      <c r="CF587" s="11"/>
      <c r="CG587" s="11"/>
      <c r="CH587" s="11"/>
      <c r="CI587" s="11"/>
      <c r="CJ587" s="11"/>
      <c r="CK587" s="11"/>
    </row>
    <row r="588" spans="1:89" s="560" customFormat="1" ht="12.75" customHeight="1" x14ac:dyDescent="0.25">
      <c r="A588" s="11">
        <v>59</v>
      </c>
      <c r="B588" s="566" t="str">
        <f t="shared" si="92"/>
        <v>Production d'aluminium primaire</v>
      </c>
      <c r="C588" s="10" t="str">
        <f t="shared" si="92"/>
        <v>Aluminium primaire</v>
      </c>
      <c r="D588" s="10" t="str">
        <f t="shared" si="92"/>
        <v>Méthode du bilan massique</v>
      </c>
      <c r="E588" s="10"/>
      <c r="F588" s="58" t="str">
        <f t="shared" si="90"/>
        <v>Bilan massique</v>
      </c>
      <c r="G588" s="36" t="s">
        <v>122</v>
      </c>
      <c r="H588" s="56" t="str">
        <f>Translations!$B$691</f>
        <v>valeurs par défaut de type I</v>
      </c>
      <c r="I588" s="56"/>
      <c r="J588" s="56" t="str">
        <f>Translations!$B$692</f>
        <v>valeurs par défaut de type II</v>
      </c>
      <c r="K588" s="56" t="str">
        <f>Translations!$B$693</f>
        <v>Mandataires désignés (le cas échéant)</v>
      </c>
      <c r="L588" s="56" t="str">
        <f>Translations!$B$694</f>
        <v>Analyses de laboratoire</v>
      </c>
      <c r="M588" s="56"/>
      <c r="N588" s="56"/>
      <c r="O588" s="57"/>
      <c r="P588" s="36">
        <f t="shared" si="93"/>
        <v>3</v>
      </c>
      <c r="Q588" s="54" t="str">
        <f t="shared" si="80"/>
        <v>Aluminium primaire: Méthode du bilan massique</v>
      </c>
      <c r="R588" s="10"/>
      <c r="S588" s="10" t="str">
        <f t="shared" si="91"/>
        <v>CarbC_Aluminium primaire: Méthode du bilan massique</v>
      </c>
      <c r="T588" s="11"/>
      <c r="U588" s="11"/>
      <c r="V588" s="11"/>
      <c r="W588" s="11"/>
      <c r="X588" s="11"/>
      <c r="Y588" s="11"/>
      <c r="Z588" s="11" t="b">
        <f t="shared" si="78"/>
        <v>0</v>
      </c>
      <c r="AA588" s="11"/>
      <c r="AB588" s="11"/>
      <c r="AC588" s="11"/>
      <c r="AD588" s="11"/>
      <c r="AE588" s="11"/>
      <c r="AF588" s="11"/>
      <c r="AG588" s="11"/>
      <c r="AH588" s="11"/>
      <c r="AI588" s="11"/>
      <c r="AJ588" s="11"/>
      <c r="AK588" s="11"/>
      <c r="AL588" s="391">
        <v>1</v>
      </c>
      <c r="AM588" s="391" t="s">
        <v>1040</v>
      </c>
      <c r="AN588" s="391">
        <v>1</v>
      </c>
      <c r="AO588" s="391">
        <v>2</v>
      </c>
      <c r="AP588" s="391">
        <v>2</v>
      </c>
      <c r="AQ588" s="11"/>
      <c r="AR588" s="11"/>
      <c r="AS588" s="11"/>
      <c r="AT588" s="11"/>
      <c r="AU588" s="11"/>
      <c r="AV588" s="11"/>
      <c r="AW588" s="11"/>
      <c r="AX588" s="11"/>
      <c r="AY588" s="11"/>
      <c r="AZ588" s="11"/>
      <c r="BA588" s="11"/>
      <c r="BB588" s="11"/>
      <c r="BC588" s="11"/>
      <c r="BD588" s="11"/>
      <c r="BE588" s="11"/>
      <c r="BF588" s="11"/>
      <c r="BG588" s="11"/>
      <c r="BH588" s="11"/>
      <c r="BI588" s="11"/>
      <c r="BJ588" s="11"/>
      <c r="BK588" s="11"/>
      <c r="BL588" s="11"/>
      <c r="BM588" s="11"/>
      <c r="BN588" s="11"/>
      <c r="BO588" s="11"/>
      <c r="BP588" s="11"/>
      <c r="BQ588" s="11"/>
      <c r="BR588" s="11"/>
      <c r="BS588" s="11"/>
      <c r="BT588" s="11"/>
      <c r="BU588" s="11"/>
      <c r="BV588" s="11"/>
      <c r="BW588" s="11"/>
      <c r="BX588" s="11"/>
      <c r="BY588" s="11"/>
      <c r="BZ588" s="11"/>
      <c r="CA588" s="11"/>
      <c r="CB588" s="11"/>
      <c r="CC588" s="11"/>
      <c r="CD588" s="11"/>
      <c r="CE588" s="11"/>
      <c r="CF588" s="11"/>
      <c r="CG588" s="11"/>
      <c r="CH588" s="11"/>
      <c r="CI588" s="11"/>
      <c r="CJ588" s="11"/>
      <c r="CK588" s="11"/>
    </row>
    <row r="589" spans="1:89" s="560" customFormat="1" ht="12.75" customHeight="1" x14ac:dyDescent="0.25">
      <c r="A589" s="11">
        <v>60</v>
      </c>
      <c r="B589" s="566" t="str">
        <f t="shared" si="92"/>
        <v>Production d'aluminium primaire</v>
      </c>
      <c r="C589" s="10" t="str">
        <f t="shared" si="92"/>
        <v>Aluminium primaire</v>
      </c>
      <c r="D589" s="10" t="str">
        <f t="shared" si="92"/>
        <v>Émissions de PFC (méthode des pentes)</v>
      </c>
      <c r="E589" s="10"/>
      <c r="F589" s="58" t="str">
        <f t="shared" si="90"/>
        <v>Émissions de PFC</v>
      </c>
      <c r="G589" s="36" t="str">
        <f>EUconst_NA</f>
        <v>n / A</v>
      </c>
      <c r="H589" s="56"/>
      <c r="I589" s="56"/>
      <c r="J589" s="58"/>
      <c r="K589" s="58"/>
      <c r="L589" s="56"/>
      <c r="M589" s="56"/>
      <c r="N589" s="56"/>
      <c r="O589" s="57"/>
      <c r="P589" s="36" t="str">
        <f t="shared" si="93"/>
        <v>n / A</v>
      </c>
      <c r="Q589" s="54" t="str">
        <f t="shared" si="80"/>
        <v>Aluminium primaire: Émissions de PFC (méthode des pentes)</v>
      </c>
      <c r="R589" s="10"/>
      <c r="S589" s="10" t="str">
        <f t="shared" si="91"/>
        <v>CarbC_Aluminium primaire: Émissions de PFC (méthode des pentes)</v>
      </c>
      <c r="T589" s="11"/>
      <c r="U589" s="11"/>
      <c r="V589" s="11"/>
      <c r="W589" s="11"/>
      <c r="X589" s="11"/>
      <c r="Y589" s="11"/>
      <c r="Z589" s="11" t="b">
        <f t="shared" si="78"/>
        <v>1</v>
      </c>
      <c r="AA589" s="11"/>
      <c r="AB589" s="11"/>
      <c r="AC589" s="11"/>
      <c r="AD589" s="11"/>
      <c r="AE589" s="11"/>
      <c r="AF589" s="11"/>
      <c r="AG589" s="11"/>
      <c r="AH589" s="11"/>
      <c r="AI589" s="11"/>
      <c r="AJ589" s="11"/>
      <c r="AK589" s="11"/>
      <c r="AL589" s="391" t="s">
        <v>1040</v>
      </c>
      <c r="AM589" s="391" t="s">
        <v>1040</v>
      </c>
      <c r="AN589" s="391" t="s">
        <v>1040</v>
      </c>
      <c r="AO589" s="391" t="s">
        <v>1040</v>
      </c>
      <c r="AP589" s="391" t="s">
        <v>1040</v>
      </c>
      <c r="AQ589" s="11"/>
      <c r="AR589" s="11"/>
      <c r="AS589" s="11"/>
      <c r="AT589" s="11"/>
      <c r="AU589" s="11"/>
      <c r="AV589" s="11"/>
      <c r="AW589" s="11"/>
      <c r="AX589" s="11"/>
      <c r="AY589" s="11"/>
      <c r="AZ589" s="11"/>
      <c r="BA589" s="11"/>
      <c r="BB589" s="11"/>
      <c r="BC589" s="11"/>
      <c r="BD589" s="11"/>
      <c r="BE589" s="11"/>
      <c r="BF589" s="11"/>
      <c r="BG589" s="11"/>
      <c r="BH589" s="11"/>
      <c r="BI589" s="11"/>
      <c r="BJ589" s="11"/>
      <c r="BK589" s="11"/>
      <c r="BL589" s="11"/>
      <c r="BM589" s="11"/>
      <c r="BN589" s="11"/>
      <c r="BO589" s="11"/>
      <c r="BP589" s="11"/>
      <c r="BQ589" s="11"/>
      <c r="BR589" s="11"/>
      <c r="BS589" s="11"/>
      <c r="BT589" s="11"/>
      <c r="BU589" s="11"/>
      <c r="BV589" s="11"/>
      <c r="BW589" s="11"/>
      <c r="BX589" s="11"/>
      <c r="BY589" s="11"/>
      <c r="BZ589" s="11"/>
      <c r="CA589" s="11"/>
      <c r="CB589" s="11"/>
      <c r="CC589" s="11"/>
      <c r="CD589" s="11"/>
      <c r="CE589" s="11"/>
      <c r="CF589" s="11"/>
      <c r="CG589" s="11"/>
      <c r="CH589" s="11"/>
      <c r="CI589" s="11"/>
      <c r="CJ589" s="11"/>
      <c r="CK589" s="11"/>
    </row>
    <row r="590" spans="1:89" s="560" customFormat="1" ht="12.75" customHeight="1" x14ac:dyDescent="0.25">
      <c r="A590" s="11">
        <v>61</v>
      </c>
      <c r="B590" s="566" t="str">
        <f t="shared" ref="B590:D599" si="95">B518</f>
        <v>Production d'aluminium primaire</v>
      </c>
      <c r="C590" s="10" t="str">
        <f t="shared" si="95"/>
        <v>Aluminium primaire</v>
      </c>
      <c r="D590" s="10" t="str">
        <f t="shared" si="95"/>
        <v>Émissions de PFC (méthode de surtension)</v>
      </c>
      <c r="E590" s="10"/>
      <c r="F590" s="58" t="str">
        <f t="shared" si="90"/>
        <v>Émissions de PFC</v>
      </c>
      <c r="G590" s="36" t="str">
        <f>EUconst_NA</f>
        <v>n / A</v>
      </c>
      <c r="H590" s="56"/>
      <c r="I590" s="56"/>
      <c r="J590" s="58"/>
      <c r="K590" s="58"/>
      <c r="L590" s="56"/>
      <c r="M590" s="56"/>
      <c r="N590" s="56"/>
      <c r="O590" s="57"/>
      <c r="P590" s="36" t="str">
        <f t="shared" si="93"/>
        <v>n / A</v>
      </c>
      <c r="Q590" s="54" t="str">
        <f t="shared" si="80"/>
        <v>Aluminium primaire: Émissions de PFC (méthode de surtension)</v>
      </c>
      <c r="R590" s="10"/>
      <c r="S590" s="10" t="str">
        <f t="shared" si="91"/>
        <v>CarbC_Aluminium primaire: Émissions de PFC (méthode de surtension)</v>
      </c>
      <c r="T590" s="11"/>
      <c r="U590" s="11"/>
      <c r="V590" s="11"/>
      <c r="W590" s="11"/>
      <c r="X590" s="11"/>
      <c r="Y590" s="11"/>
      <c r="Z590" s="11" t="b">
        <f>IF(G590=EUconst_NA,TRUE,FALSE)</f>
        <v>1</v>
      </c>
      <c r="AA590" s="11"/>
      <c r="AB590" s="11"/>
      <c r="AC590" s="11"/>
      <c r="AD590" s="11"/>
      <c r="AE590" s="11"/>
      <c r="AF590" s="11"/>
      <c r="AG590" s="11"/>
      <c r="AH590" s="11"/>
      <c r="AI590" s="11"/>
      <c r="AJ590" s="11"/>
      <c r="AK590" s="11"/>
      <c r="AL590" s="391" t="s">
        <v>1040</v>
      </c>
      <c r="AM590" s="391" t="s">
        <v>1040</v>
      </c>
      <c r="AN590" s="391" t="s">
        <v>1040</v>
      </c>
      <c r="AO590" s="391" t="s">
        <v>1040</v>
      </c>
      <c r="AP590" s="391" t="s">
        <v>1040</v>
      </c>
      <c r="AQ590" s="11"/>
      <c r="AR590" s="11"/>
      <c r="AS590" s="11"/>
      <c r="AT590" s="11"/>
      <c r="AU590" s="11"/>
      <c r="AV590" s="11"/>
      <c r="AW590" s="11"/>
      <c r="AX590" s="11"/>
      <c r="AY590" s="11"/>
      <c r="AZ590" s="11"/>
      <c r="BA590" s="11"/>
      <c r="BB590" s="11"/>
      <c r="BC590" s="11"/>
      <c r="BD590" s="11"/>
      <c r="BE590" s="11"/>
      <c r="BF590" s="11"/>
      <c r="BG590" s="11"/>
      <c r="BH590" s="11"/>
      <c r="BI590" s="11"/>
      <c r="BJ590" s="11"/>
      <c r="BK590" s="11"/>
      <c r="BL590" s="11"/>
      <c r="BM590" s="11"/>
      <c r="BN590" s="11"/>
      <c r="BO590" s="11"/>
      <c r="BP590" s="11"/>
      <c r="BQ590" s="11"/>
      <c r="BR590" s="11"/>
      <c r="BS590" s="11"/>
      <c r="BT590" s="11"/>
      <c r="BU590" s="11"/>
      <c r="BV590" s="11"/>
      <c r="BW590" s="11"/>
      <c r="BX590" s="11"/>
      <c r="BY590" s="11"/>
      <c r="BZ590" s="11"/>
      <c r="CA590" s="11"/>
      <c r="CB590" s="11"/>
      <c r="CC590" s="11"/>
      <c r="CD590" s="11"/>
      <c r="CE590" s="11"/>
      <c r="CF590" s="11"/>
      <c r="CG590" s="11"/>
      <c r="CH590" s="11"/>
      <c r="CI590" s="11"/>
      <c r="CJ590" s="11"/>
      <c r="CK590" s="11"/>
    </row>
    <row r="591" spans="1:89" s="560" customFormat="1" ht="12.75" customHeight="1" x14ac:dyDescent="0.25">
      <c r="A591" s="11">
        <v>62</v>
      </c>
      <c r="B591" s="566" t="str">
        <f t="shared" si="95"/>
        <v>Capture des gaz à effet de serre en vertu de la directive 2009/31/CE</v>
      </c>
      <c r="C591" s="10" t="str">
        <f t="shared" si="95"/>
        <v>CCS : captage de CO2</v>
      </c>
      <c r="D591" s="10" t="str">
        <f t="shared" si="95"/>
        <v>CO2 transféré</v>
      </c>
      <c r="E591" s="10"/>
      <c r="F591" s="58" t="str">
        <f t="shared" si="90"/>
        <v>Bilan massique</v>
      </c>
      <c r="G591" s="36" t="s">
        <v>122</v>
      </c>
      <c r="H591" s="56" t="str">
        <f>Translations!$B$691</f>
        <v>valeurs par défaut de type I</v>
      </c>
      <c r="I591" s="56"/>
      <c r="J591" s="56" t="str">
        <f>Translations!$B$692</f>
        <v>valeurs par défaut de type II</v>
      </c>
      <c r="K591" s="56" t="str">
        <f>Translations!$B$693</f>
        <v>Mandataires désignés (le cas échéant)</v>
      </c>
      <c r="L591" s="56" t="str">
        <f>Translations!$B$694</f>
        <v>Analyses de laboratoire</v>
      </c>
      <c r="M591" s="56"/>
      <c r="N591" s="56"/>
      <c r="O591" s="57"/>
      <c r="P591" s="36">
        <f t="shared" ref="P591:P595" si="96">IF(G591=EUconst_NA,EUconst_NA,IF(ISBLANK(J591),COUNTA(H591:O591),COUNTA(H591,J591,L591)))</f>
        <v>3</v>
      </c>
      <c r="Q591" s="54" t="str">
        <f t="shared" ref="Q591:Q595" si="97">C591 &amp; ": " &amp;D591</f>
        <v>CCS : captage de CO2: CO2 transféré</v>
      </c>
      <c r="R591" s="10"/>
      <c r="S591" s="10" t="str">
        <f t="shared" ref="S591:S595" si="98">EUconst_CNTR_CarbonContent&amp;Q591</f>
        <v>CarbC_CCS : captage de CO2: CO2 transféré</v>
      </c>
      <c r="T591" s="11"/>
      <c r="U591" s="11"/>
      <c r="V591" s="11"/>
      <c r="W591" s="11"/>
      <c r="X591" s="11"/>
      <c r="Y591" s="11"/>
      <c r="Z591" s="11" t="b">
        <f t="shared" ref="Z591" si="99">IF(G591=EUconst_NA,TRUE,FALSE)</f>
        <v>0</v>
      </c>
      <c r="AA591" s="11"/>
      <c r="AB591" s="11"/>
      <c r="AC591" s="11"/>
      <c r="AD591" s="11"/>
      <c r="AE591" s="11"/>
      <c r="AF591" s="11"/>
      <c r="AG591" s="11"/>
      <c r="AH591" s="11"/>
      <c r="AI591" s="11"/>
      <c r="AJ591" s="11"/>
      <c r="AK591" s="11"/>
      <c r="AL591" s="391">
        <v>1</v>
      </c>
      <c r="AM591" s="391" t="s">
        <v>1040</v>
      </c>
      <c r="AN591" s="391">
        <v>1</v>
      </c>
      <c r="AO591" s="391">
        <v>2</v>
      </c>
      <c r="AP591" s="391">
        <v>2</v>
      </c>
      <c r="AQ591" s="11"/>
      <c r="AR591" s="11"/>
      <c r="AS591" s="11"/>
      <c r="AT591" s="11"/>
      <c r="AU591" s="11"/>
      <c r="AV591" s="11"/>
      <c r="AW591" s="11"/>
      <c r="AX591" s="11"/>
      <c r="AY591" s="11"/>
      <c r="AZ591" s="11"/>
      <c r="BA591" s="11"/>
      <c r="BB591" s="11"/>
      <c r="BC591" s="11"/>
      <c r="BD591" s="11"/>
      <c r="BE591" s="11"/>
      <c r="BF591" s="11"/>
      <c r="BG591" s="11"/>
      <c r="BH591" s="11"/>
      <c r="BI591" s="11"/>
      <c r="BJ591" s="11"/>
      <c r="BK591" s="11"/>
      <c r="BL591" s="11"/>
      <c r="BM591" s="11"/>
      <c r="BN591" s="11"/>
      <c r="BO591" s="11"/>
      <c r="BP591" s="11"/>
      <c r="BQ591" s="11"/>
      <c r="BR591" s="11"/>
      <c r="BS591" s="11"/>
      <c r="BT591" s="11"/>
      <c r="BU591" s="11"/>
      <c r="BV591" s="11"/>
      <c r="BW591" s="11"/>
      <c r="BX591" s="11"/>
      <c r="BY591" s="11"/>
      <c r="BZ591" s="11"/>
      <c r="CA591" s="11"/>
      <c r="CB591" s="11"/>
      <c r="CC591" s="11"/>
      <c r="CD591" s="11"/>
      <c r="CE591" s="11"/>
      <c r="CF591" s="11"/>
      <c r="CG591" s="11"/>
      <c r="CH591" s="11"/>
      <c r="CI591" s="11"/>
      <c r="CJ591" s="11"/>
      <c r="CK591" s="11"/>
    </row>
    <row r="592" spans="1:89" s="560" customFormat="1" ht="12.75" customHeight="1" x14ac:dyDescent="0.25">
      <c r="A592" s="11">
        <v>63</v>
      </c>
      <c r="B592" s="566" t="str">
        <f t="shared" si="95"/>
        <v>Transport des gaz à effet de serre en vertu de la directive 2009/31/CE</v>
      </c>
      <c r="C592" s="10" t="str">
        <f t="shared" si="95"/>
        <v>CCS : Transport</v>
      </c>
      <c r="D592" s="10" t="str">
        <f t="shared" si="95"/>
        <v>CO2 transféré</v>
      </c>
      <c r="E592" s="10"/>
      <c r="F592" s="58" t="str">
        <f t="shared" si="90"/>
        <v>Bilan massique</v>
      </c>
      <c r="G592" s="36" t="s">
        <v>122</v>
      </c>
      <c r="H592" s="56" t="str">
        <f>Translations!$B$691</f>
        <v>valeurs par défaut de type I</v>
      </c>
      <c r="I592" s="56"/>
      <c r="J592" s="56" t="str">
        <f>Translations!$B$692</f>
        <v>valeurs par défaut de type II</v>
      </c>
      <c r="K592" s="56" t="str">
        <f>Translations!$B$693</f>
        <v>Mandataires désignés (le cas échéant)</v>
      </c>
      <c r="L592" s="56" t="str">
        <f>Translations!$B$694</f>
        <v>Analyses de laboratoire</v>
      </c>
      <c r="M592" s="56"/>
      <c r="N592" s="56"/>
      <c r="O592" s="57"/>
      <c r="P592" s="36">
        <f t="shared" ref="P592" si="100">IF(G592=EUconst_NA,EUconst_NA,IF(ISBLANK(J592),COUNTA(H592:O592),COUNTA(H592,J592,L592)))</f>
        <v>3</v>
      </c>
      <c r="Q592" s="54" t="str">
        <f t="shared" ref="Q592" si="101">C592 &amp; ": " &amp;D592</f>
        <v>CCS : Transport: CO2 transféré</v>
      </c>
      <c r="R592" s="10"/>
      <c r="S592" s="10" t="str">
        <f t="shared" ref="S592" si="102">EUconst_CNTR_CarbonContent&amp;Q592</f>
        <v>CarbC_CCS : Transport: CO2 transféré</v>
      </c>
      <c r="T592" s="11"/>
      <c r="U592" s="11"/>
      <c r="V592" s="11"/>
      <c r="W592" s="11"/>
      <c r="X592" s="11"/>
      <c r="Y592" s="11"/>
      <c r="Z592" s="11" t="b">
        <f t="shared" ref="Z592" si="103">IF(G592=EUconst_NA,TRUE,FALSE)</f>
        <v>0</v>
      </c>
      <c r="AA592" s="11"/>
      <c r="AB592" s="11"/>
      <c r="AC592" s="11"/>
      <c r="AD592" s="11"/>
      <c r="AE592" s="11"/>
      <c r="AF592" s="11"/>
      <c r="AG592" s="11"/>
      <c r="AH592" s="11"/>
      <c r="AI592" s="11"/>
      <c r="AJ592" s="11"/>
      <c r="AK592" s="11"/>
      <c r="AL592" s="391">
        <v>1</v>
      </c>
      <c r="AM592" s="391" t="s">
        <v>1040</v>
      </c>
      <c r="AN592" s="391">
        <v>1</v>
      </c>
      <c r="AO592" s="391">
        <v>2</v>
      </c>
      <c r="AP592" s="391">
        <v>2</v>
      </c>
      <c r="AQ592" s="11"/>
      <c r="AR592" s="11"/>
      <c r="AS592" s="11"/>
      <c r="AT592" s="11"/>
      <c r="AU592" s="11"/>
      <c r="AV592" s="11"/>
      <c r="AW592" s="11"/>
      <c r="AX592" s="11"/>
      <c r="AY592" s="11"/>
      <c r="AZ592" s="11"/>
      <c r="BA592" s="11"/>
      <c r="BB592" s="11"/>
      <c r="BC592" s="11"/>
      <c r="BD592" s="11"/>
      <c r="BE592" s="11"/>
      <c r="BF592" s="11"/>
      <c r="BG592" s="11"/>
      <c r="BH592" s="11"/>
      <c r="BI592" s="11"/>
      <c r="BJ592" s="11"/>
      <c r="BK592" s="11"/>
      <c r="BL592" s="11"/>
      <c r="BM592" s="11"/>
      <c r="BN592" s="11"/>
      <c r="BO592" s="11"/>
      <c r="BP592" s="11"/>
      <c r="BQ592" s="11"/>
      <c r="BR592" s="11"/>
      <c r="BS592" s="11"/>
      <c r="BT592" s="11"/>
      <c r="BU592" s="11"/>
      <c r="BV592" s="11"/>
      <c r="BW592" s="11"/>
      <c r="BX592" s="11"/>
      <c r="BY592" s="11"/>
      <c r="BZ592" s="11"/>
      <c r="CA592" s="11"/>
      <c r="CB592" s="11"/>
      <c r="CC592" s="11"/>
      <c r="CD592" s="11"/>
      <c r="CE592" s="11"/>
      <c r="CF592" s="11"/>
      <c r="CG592" s="11"/>
      <c r="CH592" s="11"/>
      <c r="CI592" s="11"/>
      <c r="CJ592" s="11"/>
      <c r="CK592" s="11"/>
    </row>
    <row r="593" spans="1:89" s="560" customFormat="1" ht="12.75" customHeight="1" x14ac:dyDescent="0.25">
      <c r="A593" s="11">
        <v>64</v>
      </c>
      <c r="B593" s="566" t="str">
        <f t="shared" si="95"/>
        <v>Transport des gaz à effet de serre en vertu de la directive 2009/31/CE</v>
      </c>
      <c r="C593" s="10" t="str">
        <f t="shared" si="95"/>
        <v>CCS : Transport</v>
      </c>
      <c r="D593" s="10" t="str">
        <f t="shared" si="95"/>
        <v>CO2 émis par purge</v>
      </c>
      <c r="E593" s="10"/>
      <c r="F593" s="58" t="str">
        <f t="shared" si="90"/>
        <v>Émissions de procédé</v>
      </c>
      <c r="G593" s="36" t="str">
        <f>EUconst_NA</f>
        <v>n / A</v>
      </c>
      <c r="H593" s="56"/>
      <c r="I593" s="56"/>
      <c r="J593" s="58"/>
      <c r="K593" s="58"/>
      <c r="L593" s="56"/>
      <c r="M593" s="56"/>
      <c r="N593" s="56"/>
      <c r="O593" s="57"/>
      <c r="P593" s="36" t="str">
        <f t="shared" si="96"/>
        <v>n / A</v>
      </c>
      <c r="Q593" s="54" t="str">
        <f t="shared" si="97"/>
        <v>CCS : Transport: CO2 émis par purge</v>
      </c>
      <c r="R593" s="10"/>
      <c r="S593" s="10" t="str">
        <f t="shared" si="98"/>
        <v>CarbC_CCS : Transport: CO2 émis par purge</v>
      </c>
      <c r="T593" s="11"/>
      <c r="U593" s="11"/>
      <c r="V593" s="11"/>
      <c r="W593" s="11"/>
      <c r="X593" s="11"/>
      <c r="Y593" s="11"/>
      <c r="Z593" s="11" t="b">
        <f>IF(G593=EUconst_NA,TRUE,FALSE)</f>
        <v>1</v>
      </c>
      <c r="AA593" s="11"/>
      <c r="AB593" s="11"/>
      <c r="AC593" s="11"/>
      <c r="AD593" s="11"/>
      <c r="AE593" s="11"/>
      <c r="AF593" s="11"/>
      <c r="AG593" s="11"/>
      <c r="AH593" s="11"/>
      <c r="AI593" s="11"/>
      <c r="AJ593" s="11"/>
      <c r="AK593" s="11"/>
      <c r="AL593" s="391"/>
      <c r="AM593" s="391"/>
      <c r="AN593" s="391"/>
      <c r="AO593" s="391"/>
      <c r="AP593" s="391"/>
      <c r="AQ593" s="11"/>
      <c r="AR593" s="11"/>
      <c r="AS593" s="11"/>
      <c r="AT593" s="11"/>
      <c r="AU593" s="11"/>
      <c r="AV593" s="11"/>
      <c r="AW593" s="11"/>
      <c r="AX593" s="11"/>
      <c r="AY593" s="11"/>
      <c r="AZ593" s="11"/>
      <c r="BA593" s="11"/>
      <c r="BB593" s="11"/>
      <c r="BC593" s="11"/>
      <c r="BD593" s="11"/>
      <c r="BE593" s="11"/>
      <c r="BF593" s="11"/>
      <c r="BG593" s="11"/>
      <c r="BH593" s="11"/>
      <c r="BI593" s="11"/>
      <c r="BJ593" s="11"/>
      <c r="BK593" s="11"/>
      <c r="BL593" s="11"/>
      <c r="BM593" s="11"/>
      <c r="BN593" s="11"/>
      <c r="BO593" s="11"/>
      <c r="BP593" s="11"/>
      <c r="BQ593" s="11"/>
      <c r="BR593" s="11"/>
      <c r="BS593" s="11"/>
      <c r="BT593" s="11"/>
      <c r="BU593" s="11"/>
      <c r="BV593" s="11"/>
      <c r="BW593" s="11"/>
      <c r="BX593" s="11"/>
      <c r="BY593" s="11"/>
      <c r="BZ593" s="11"/>
      <c r="CA593" s="11"/>
      <c r="CB593" s="11"/>
      <c r="CC593" s="11"/>
      <c r="CD593" s="11"/>
      <c r="CE593" s="11"/>
      <c r="CF593" s="11"/>
      <c r="CG593" s="11"/>
      <c r="CH593" s="11"/>
      <c r="CI593" s="11"/>
      <c r="CJ593" s="11"/>
      <c r="CK593" s="11"/>
    </row>
    <row r="594" spans="1:89" s="560" customFormat="1" ht="12.75" customHeight="1" x14ac:dyDescent="0.25">
      <c r="A594" s="11">
        <v>65</v>
      </c>
      <c r="B594" s="566" t="str">
        <f t="shared" si="95"/>
        <v>Transport des gaz à effet de serre en vertu de la directive 2009/31/CE</v>
      </c>
      <c r="C594" s="10" t="str">
        <f t="shared" si="95"/>
        <v>CCS : Transport</v>
      </c>
      <c r="D594" s="10" t="str">
        <f t="shared" si="95"/>
        <v>CO2 leaked</v>
      </c>
      <c r="E594" s="10"/>
      <c r="F594" s="58" t="str">
        <f t="shared" ref="F594:F599" si="104">F522</f>
        <v>Émissions de procédé</v>
      </c>
      <c r="G594" s="36" t="str">
        <f>EUconst_NA</f>
        <v>n / A</v>
      </c>
      <c r="H594" s="56"/>
      <c r="I594" s="56"/>
      <c r="J594" s="58"/>
      <c r="K594" s="58"/>
      <c r="L594" s="56"/>
      <c r="M594" s="56"/>
      <c r="N594" s="56"/>
      <c r="O594" s="57"/>
      <c r="P594" s="36" t="str">
        <f t="shared" si="96"/>
        <v>n / A</v>
      </c>
      <c r="Q594" s="54" t="str">
        <f t="shared" si="97"/>
        <v>CCS : Transport: CO2 leaked</v>
      </c>
      <c r="R594" s="10"/>
      <c r="S594" s="10" t="str">
        <f t="shared" si="98"/>
        <v>CarbC_CCS : Transport: CO2 leaked</v>
      </c>
      <c r="T594" s="11"/>
      <c r="U594" s="11"/>
      <c r="V594" s="11"/>
      <c r="W594" s="11"/>
      <c r="X594" s="11"/>
      <c r="Y594" s="11"/>
      <c r="Z594" s="11" t="b">
        <f>IF(G594=EUconst_NA,TRUE,FALSE)</f>
        <v>1</v>
      </c>
      <c r="AA594" s="11"/>
      <c r="AB594" s="11"/>
      <c r="AC594" s="11"/>
      <c r="AD594" s="11"/>
      <c r="AE594" s="11"/>
      <c r="AF594" s="11"/>
      <c r="AG594" s="11"/>
      <c r="AH594" s="11"/>
      <c r="AI594" s="11"/>
      <c r="AJ594" s="11"/>
      <c r="AK594" s="11"/>
      <c r="AL594" s="391"/>
      <c r="AM594" s="391"/>
      <c r="AN594" s="391"/>
      <c r="AO594" s="391"/>
      <c r="AP594" s="391"/>
      <c r="AQ594" s="11"/>
      <c r="AR594" s="11"/>
      <c r="AS594" s="11"/>
      <c r="AT594" s="11"/>
      <c r="AU594" s="11"/>
      <c r="AV594" s="11"/>
      <c r="AW594" s="11"/>
      <c r="AX594" s="11"/>
      <c r="AY594" s="11"/>
      <c r="AZ594" s="11"/>
      <c r="BA594" s="11"/>
      <c r="BB594" s="11"/>
      <c r="BC594" s="11"/>
      <c r="BD594" s="11"/>
      <c r="BE594" s="11"/>
      <c r="BF594" s="11"/>
      <c r="BG594" s="11"/>
      <c r="BH594" s="11"/>
      <c r="BI594" s="11"/>
      <c r="BJ594" s="11"/>
      <c r="BK594" s="11"/>
      <c r="BL594" s="11"/>
      <c r="BM594" s="11"/>
      <c r="BN594" s="11"/>
      <c r="BO594" s="11"/>
      <c r="BP594" s="11"/>
      <c r="BQ594" s="11"/>
      <c r="BR594" s="11"/>
      <c r="BS594" s="11"/>
      <c r="BT594" s="11"/>
      <c r="BU594" s="11"/>
      <c r="BV594" s="11"/>
      <c r="BW594" s="11"/>
      <c r="BX594" s="11"/>
      <c r="BY594" s="11"/>
      <c r="BZ594" s="11"/>
      <c r="CA594" s="11"/>
      <c r="CB594" s="11"/>
      <c r="CC594" s="11"/>
      <c r="CD594" s="11"/>
      <c r="CE594" s="11"/>
      <c r="CF594" s="11"/>
      <c r="CG594" s="11"/>
      <c r="CH594" s="11"/>
      <c r="CI594" s="11"/>
      <c r="CJ594" s="11"/>
      <c r="CK594" s="11"/>
    </row>
    <row r="595" spans="1:89" s="560" customFormat="1" ht="12.75" customHeight="1" x14ac:dyDescent="0.25">
      <c r="A595" s="11">
        <v>66</v>
      </c>
      <c r="B595" s="566" t="str">
        <f t="shared" si="95"/>
        <v>Transport des gaz à effet de serre en vertu de la directive 2009/31/CE</v>
      </c>
      <c r="C595" s="10" t="str">
        <f t="shared" si="95"/>
        <v>CCS : Transport</v>
      </c>
      <c r="D595" s="10" t="str">
        <f t="shared" si="95"/>
        <v>CO2 résultant d'émissions fugitives</v>
      </c>
      <c r="E595" s="10"/>
      <c r="F595" s="58" t="str">
        <f t="shared" si="104"/>
        <v>Émissions de procédé</v>
      </c>
      <c r="G595" s="36" t="str">
        <f>EUconst_NA</f>
        <v>n / A</v>
      </c>
      <c r="H595" s="56"/>
      <c r="I595" s="56"/>
      <c r="J595" s="58"/>
      <c r="K595" s="58"/>
      <c r="L595" s="56"/>
      <c r="M595" s="56"/>
      <c r="N595" s="56"/>
      <c r="O595" s="57"/>
      <c r="P595" s="36" t="str">
        <f t="shared" si="96"/>
        <v>n / A</v>
      </c>
      <c r="Q595" s="54" t="str">
        <f t="shared" si="97"/>
        <v>CCS : Transport: CO2 résultant d'émissions fugitives</v>
      </c>
      <c r="R595" s="10"/>
      <c r="S595" s="10" t="str">
        <f t="shared" si="98"/>
        <v>CarbC_CCS : Transport: CO2 résultant d'émissions fugitives</v>
      </c>
      <c r="T595" s="11"/>
      <c r="U595" s="11"/>
      <c r="V595" s="11"/>
      <c r="W595" s="11"/>
      <c r="X595" s="11"/>
      <c r="Y595" s="11"/>
      <c r="Z595" s="11" t="b">
        <f>IF(G595=EUconst_NA,TRUE,FALSE)</f>
        <v>1</v>
      </c>
      <c r="AA595" s="11"/>
      <c r="AB595" s="11"/>
      <c r="AC595" s="11"/>
      <c r="AD595" s="11"/>
      <c r="AE595" s="11"/>
      <c r="AF595" s="11"/>
      <c r="AG595" s="11"/>
      <c r="AH595" s="11"/>
      <c r="AI595" s="11"/>
      <c r="AJ595" s="11"/>
      <c r="AK595" s="11"/>
      <c r="AL595" s="391"/>
      <c r="AM595" s="391"/>
      <c r="AN595" s="391"/>
      <c r="AO595" s="391"/>
      <c r="AP595" s="391"/>
      <c r="AQ595" s="11"/>
      <c r="AR595" s="11"/>
      <c r="AS595" s="11"/>
      <c r="AT595" s="11"/>
      <c r="AU595" s="11"/>
      <c r="AV595" s="11"/>
      <c r="AW595" s="11"/>
      <c r="AX595" s="11"/>
      <c r="AY595" s="11"/>
      <c r="AZ595" s="11"/>
      <c r="BA595" s="11"/>
      <c r="BB595" s="11"/>
      <c r="BC595" s="11"/>
      <c r="BD595" s="11"/>
      <c r="BE595" s="11"/>
      <c r="BF595" s="11"/>
      <c r="BG595" s="11"/>
      <c r="BH595" s="11"/>
      <c r="BI595" s="11"/>
      <c r="BJ595" s="11"/>
      <c r="BK595" s="11"/>
      <c r="BL595" s="11"/>
      <c r="BM595" s="11"/>
      <c r="BN595" s="11"/>
      <c r="BO595" s="11"/>
      <c r="BP595" s="11"/>
      <c r="BQ595" s="11"/>
      <c r="BR595" s="11"/>
      <c r="BS595" s="11"/>
      <c r="BT595" s="11"/>
      <c r="BU595" s="11"/>
      <c r="BV595" s="11"/>
      <c r="BW595" s="11"/>
      <c r="BX595" s="11"/>
      <c r="BY595" s="11"/>
      <c r="BZ595" s="11"/>
      <c r="CA595" s="11"/>
      <c r="CB595" s="11"/>
      <c r="CC595" s="11"/>
      <c r="CD595" s="11"/>
      <c r="CE595" s="11"/>
      <c r="CF595" s="11"/>
      <c r="CG595" s="11"/>
      <c r="CH595" s="11"/>
      <c r="CI595" s="11"/>
      <c r="CJ595" s="11"/>
      <c r="CK595" s="11"/>
    </row>
    <row r="596" spans="1:89" s="560" customFormat="1" ht="12.75" customHeight="1" x14ac:dyDescent="0.25">
      <c r="A596" s="11">
        <v>67</v>
      </c>
      <c r="B596" s="566" t="str">
        <f t="shared" si="95"/>
        <v>Stockage des gaz à effet de serre en vertu de la directive 2009/31/CE</v>
      </c>
      <c r="C596" s="10" t="str">
        <f t="shared" si="95"/>
        <v>CCS : Stockage</v>
      </c>
      <c r="D596" s="10" t="str">
        <f t="shared" si="95"/>
        <v>CO2 transféré</v>
      </c>
      <c r="E596" s="10"/>
      <c r="F596" s="58" t="str">
        <f t="shared" si="104"/>
        <v>Bilan massique</v>
      </c>
      <c r="G596" s="36" t="s">
        <v>122</v>
      </c>
      <c r="H596" s="56" t="str">
        <f>Translations!$B$691</f>
        <v>valeurs par défaut de type I</v>
      </c>
      <c r="I596" s="56"/>
      <c r="J596" s="56" t="str">
        <f>Translations!$B$692</f>
        <v>valeurs par défaut de type II</v>
      </c>
      <c r="K596" s="56" t="str">
        <f>Translations!$B$693</f>
        <v>Mandataires désignés (le cas échéant)</v>
      </c>
      <c r="L596" s="56" t="str">
        <f>Translations!$B$694</f>
        <v>Analyses de laboratoire</v>
      </c>
      <c r="M596" s="56"/>
      <c r="N596" s="56"/>
      <c r="O596" s="57"/>
      <c r="P596" s="36">
        <f t="shared" ref="P596" si="105">IF(G596=EUconst_NA,EUconst_NA,IF(ISBLANK(J596),COUNTA(H596:O596),COUNTA(H596,J596,L596)))</f>
        <v>3</v>
      </c>
      <c r="Q596" s="54" t="str">
        <f t="shared" ref="Q596" si="106">C596 &amp; ": " &amp;D596</f>
        <v>CCS : Stockage: CO2 transféré</v>
      </c>
      <c r="R596" s="10"/>
      <c r="S596" s="10" t="str">
        <f t="shared" ref="S596" si="107">EUconst_CNTR_CarbonContent&amp;Q596</f>
        <v>CarbC_CCS : Stockage: CO2 transféré</v>
      </c>
      <c r="T596" s="11"/>
      <c r="U596" s="11"/>
      <c r="V596" s="11"/>
      <c r="W596" s="11"/>
      <c r="X596" s="11"/>
      <c r="Y596" s="11"/>
      <c r="Z596" s="11" t="b">
        <f t="shared" ref="Z596" si="108">IF(G596=EUconst_NA,TRUE,FALSE)</f>
        <v>0</v>
      </c>
      <c r="AA596" s="11"/>
      <c r="AB596" s="11"/>
      <c r="AC596" s="11"/>
      <c r="AD596" s="11"/>
      <c r="AE596" s="11"/>
      <c r="AF596" s="11"/>
      <c r="AG596" s="11"/>
      <c r="AH596" s="11"/>
      <c r="AI596" s="11"/>
      <c r="AJ596" s="11"/>
      <c r="AK596" s="11"/>
      <c r="AL596" s="391">
        <v>1</v>
      </c>
      <c r="AM596" s="391" t="s">
        <v>1040</v>
      </c>
      <c r="AN596" s="391">
        <v>1</v>
      </c>
      <c r="AO596" s="391">
        <v>2</v>
      </c>
      <c r="AP596" s="391">
        <v>2</v>
      </c>
      <c r="AQ596" s="11"/>
      <c r="AR596" s="11"/>
      <c r="AS596" s="11"/>
      <c r="AT596" s="11"/>
      <c r="AU596" s="11"/>
      <c r="AV596" s="11"/>
      <c r="AW596" s="11"/>
      <c r="AX596" s="11"/>
      <c r="AY596" s="11"/>
      <c r="AZ596" s="11"/>
      <c r="BA596" s="11"/>
      <c r="BB596" s="11"/>
      <c r="BC596" s="11"/>
      <c r="BD596" s="11"/>
      <c r="BE596" s="11"/>
      <c r="BF596" s="11"/>
      <c r="BG596" s="11"/>
      <c r="BH596" s="11"/>
      <c r="BI596" s="11"/>
      <c r="BJ596" s="11"/>
      <c r="BK596" s="11"/>
      <c r="BL596" s="11"/>
      <c r="BM596" s="11"/>
      <c r="BN596" s="11"/>
      <c r="BO596" s="11"/>
      <c r="BP596" s="11"/>
      <c r="BQ596" s="11"/>
      <c r="BR596" s="11"/>
      <c r="BS596" s="11"/>
      <c r="BT596" s="11"/>
      <c r="BU596" s="11"/>
      <c r="BV596" s="11"/>
      <c r="BW596" s="11"/>
      <c r="BX596" s="11"/>
      <c r="BY596" s="11"/>
      <c r="BZ596" s="11"/>
      <c r="CA596" s="11"/>
      <c r="CB596" s="11"/>
      <c r="CC596" s="11"/>
      <c r="CD596" s="11"/>
      <c r="CE596" s="11"/>
      <c r="CF596" s="11"/>
      <c r="CG596" s="11"/>
      <c r="CH596" s="11"/>
      <c r="CI596" s="11"/>
      <c r="CJ596" s="11"/>
      <c r="CK596" s="11"/>
    </row>
    <row r="597" spans="1:89" s="560" customFormat="1" ht="12.75" customHeight="1" x14ac:dyDescent="0.25">
      <c r="A597" s="11">
        <v>68</v>
      </c>
      <c r="B597" s="566" t="str">
        <f t="shared" si="95"/>
        <v>Stockage des gaz à effet de serre en vertu de la directive 2009/31/CE</v>
      </c>
      <c r="C597" s="10" t="str">
        <f t="shared" si="95"/>
        <v>CCS : Stockage</v>
      </c>
      <c r="D597" s="10" t="str">
        <f t="shared" si="95"/>
        <v>CO2 émis par purge</v>
      </c>
      <c r="E597" s="10"/>
      <c r="F597" s="58" t="str">
        <f t="shared" si="104"/>
        <v>Émissions de procédé</v>
      </c>
      <c r="G597" s="36" t="str">
        <f>EUconst_NA</f>
        <v>n / A</v>
      </c>
      <c r="H597" s="56"/>
      <c r="I597" s="56"/>
      <c r="J597" s="58"/>
      <c r="K597" s="58"/>
      <c r="L597" s="56"/>
      <c r="M597" s="56"/>
      <c r="N597" s="56"/>
      <c r="O597" s="57"/>
      <c r="P597" s="36" t="str">
        <f t="shared" ref="P597:P599" si="109">IF(G597=EUconst_NA,EUconst_NA,IF(ISBLANK(J597),COUNTA(H597:O597),COUNTA(H597,J597,L597)))</f>
        <v>n / A</v>
      </c>
      <c r="Q597" s="54" t="str">
        <f t="shared" ref="Q597:Q599" si="110">C597 &amp; ": " &amp;D597</f>
        <v>CCS : Stockage: CO2 émis par purge</v>
      </c>
      <c r="R597" s="10"/>
      <c r="S597" s="10" t="str">
        <f t="shared" ref="S597:S599" si="111">EUconst_CNTR_CarbonContent&amp;Q597</f>
        <v>CarbC_CCS : Stockage: CO2 émis par purge</v>
      </c>
      <c r="T597" s="11"/>
      <c r="U597" s="11"/>
      <c r="V597" s="11"/>
      <c r="W597" s="11"/>
      <c r="X597" s="11"/>
      <c r="Y597" s="11"/>
      <c r="Z597" s="11" t="b">
        <f>IF(G597=EUconst_NA,TRUE,FALSE)</f>
        <v>1</v>
      </c>
      <c r="AA597" s="11"/>
      <c r="AB597" s="11"/>
      <c r="AC597" s="11"/>
      <c r="AD597" s="11"/>
      <c r="AE597" s="11"/>
      <c r="AF597" s="11"/>
      <c r="AG597" s="11"/>
      <c r="AH597" s="11"/>
      <c r="AI597" s="11"/>
      <c r="AJ597" s="11"/>
      <c r="AK597" s="11"/>
      <c r="AL597" s="391"/>
      <c r="AM597" s="391"/>
      <c r="AN597" s="391"/>
      <c r="AO597" s="391"/>
      <c r="AP597" s="391"/>
      <c r="AQ597" s="11"/>
      <c r="AR597" s="11"/>
      <c r="AS597" s="11"/>
      <c r="AT597" s="11"/>
      <c r="AU597" s="11"/>
      <c r="AV597" s="11"/>
      <c r="AW597" s="11"/>
      <c r="AX597" s="11"/>
      <c r="AY597" s="11"/>
      <c r="AZ597" s="11"/>
      <c r="BA597" s="11"/>
      <c r="BB597" s="11"/>
      <c r="BC597" s="11"/>
      <c r="BD597" s="11"/>
      <c r="BE597" s="11"/>
      <c r="BF597" s="11"/>
      <c r="BG597" s="11"/>
      <c r="BH597" s="11"/>
      <c r="BI597" s="11"/>
      <c r="BJ597" s="11"/>
      <c r="BK597" s="11"/>
      <c r="BL597" s="11"/>
      <c r="BM597" s="11"/>
      <c r="BN597" s="11"/>
      <c r="BO597" s="11"/>
      <c r="BP597" s="11"/>
      <c r="BQ597" s="11"/>
      <c r="BR597" s="11"/>
      <c r="BS597" s="11"/>
      <c r="BT597" s="11"/>
      <c r="BU597" s="11"/>
      <c r="BV597" s="11"/>
      <c r="BW597" s="11"/>
      <c r="BX597" s="11"/>
      <c r="BY597" s="11"/>
      <c r="BZ597" s="11"/>
      <c r="CA597" s="11"/>
      <c r="CB597" s="11"/>
      <c r="CC597" s="11"/>
      <c r="CD597" s="11"/>
      <c r="CE597" s="11"/>
      <c r="CF597" s="11"/>
      <c r="CG597" s="11"/>
      <c r="CH597" s="11"/>
      <c r="CI597" s="11"/>
      <c r="CJ597" s="11"/>
      <c r="CK597" s="11"/>
    </row>
    <row r="598" spans="1:89" s="560" customFormat="1" ht="12.75" customHeight="1" x14ac:dyDescent="0.25">
      <c r="A598" s="11">
        <v>69</v>
      </c>
      <c r="B598" s="566" t="str">
        <f t="shared" si="95"/>
        <v>Stockage des gaz à effet de serre en vertu de la directive 2009/31/CE</v>
      </c>
      <c r="C598" s="10" t="str">
        <f t="shared" si="95"/>
        <v>CCS : Stockage</v>
      </c>
      <c r="D598" s="10" t="str">
        <f t="shared" si="95"/>
        <v>CO2 résultant de fuites</v>
      </c>
      <c r="E598" s="10"/>
      <c r="F598" s="58" t="str">
        <f t="shared" si="104"/>
        <v>Émissions de procédé</v>
      </c>
      <c r="G598" s="36" t="str">
        <f>EUconst_NA</f>
        <v>n / A</v>
      </c>
      <c r="H598" s="56"/>
      <c r="I598" s="56"/>
      <c r="J598" s="58"/>
      <c r="K598" s="58"/>
      <c r="L598" s="56"/>
      <c r="M598" s="56"/>
      <c r="N598" s="56"/>
      <c r="O598" s="57"/>
      <c r="P598" s="36" t="str">
        <f t="shared" si="109"/>
        <v>n / A</v>
      </c>
      <c r="Q598" s="54" t="str">
        <f t="shared" si="110"/>
        <v>CCS : Stockage: CO2 résultant de fuites</v>
      </c>
      <c r="R598" s="10"/>
      <c r="S598" s="10" t="str">
        <f t="shared" si="111"/>
        <v>CarbC_CCS : Stockage: CO2 résultant de fuites</v>
      </c>
      <c r="T598" s="11"/>
      <c r="U598" s="11"/>
      <c r="V598" s="11"/>
      <c r="W598" s="11"/>
      <c r="X598" s="11"/>
      <c r="Y598" s="11"/>
      <c r="Z598" s="11" t="b">
        <f>IF(G598=EUconst_NA,TRUE,FALSE)</f>
        <v>1</v>
      </c>
      <c r="AA598" s="11"/>
      <c r="AB598" s="11"/>
      <c r="AC598" s="11"/>
      <c r="AD598" s="11"/>
      <c r="AE598" s="11"/>
      <c r="AF598" s="11"/>
      <c r="AG598" s="11"/>
      <c r="AH598" s="11"/>
      <c r="AI598" s="11"/>
      <c r="AJ598" s="11"/>
      <c r="AK598" s="11"/>
      <c r="AL598" s="391"/>
      <c r="AM598" s="391"/>
      <c r="AN598" s="391"/>
      <c r="AO598" s="391"/>
      <c r="AP598" s="391"/>
      <c r="AQ598" s="11"/>
      <c r="AR598" s="11"/>
      <c r="AS598" s="11"/>
      <c r="AT598" s="11"/>
      <c r="AU598" s="11"/>
      <c r="AV598" s="11"/>
      <c r="AW598" s="11"/>
      <c r="AX598" s="11"/>
      <c r="AY598" s="11"/>
      <c r="AZ598" s="11"/>
      <c r="BA598" s="11"/>
      <c r="BB598" s="11"/>
      <c r="BC598" s="11"/>
      <c r="BD598" s="11"/>
      <c r="BE598" s="11"/>
      <c r="BF598" s="11"/>
      <c r="BG598" s="11"/>
      <c r="BH598" s="11"/>
      <c r="BI598" s="11"/>
      <c r="BJ598" s="11"/>
      <c r="BK598" s="11"/>
      <c r="BL598" s="11"/>
      <c r="BM598" s="11"/>
      <c r="BN598" s="11"/>
      <c r="BO598" s="11"/>
      <c r="BP598" s="11"/>
      <c r="BQ598" s="11"/>
      <c r="BR598" s="11"/>
      <c r="BS598" s="11"/>
      <c r="BT598" s="11"/>
      <c r="BU598" s="11"/>
      <c r="BV598" s="11"/>
      <c r="BW598" s="11"/>
      <c r="BX598" s="11"/>
      <c r="BY598" s="11"/>
      <c r="BZ598" s="11"/>
      <c r="CA598" s="11"/>
      <c r="CB598" s="11"/>
      <c r="CC598" s="11"/>
      <c r="CD598" s="11"/>
      <c r="CE598" s="11"/>
      <c r="CF598" s="11"/>
      <c r="CG598" s="11"/>
      <c r="CH598" s="11"/>
      <c r="CI598" s="11"/>
      <c r="CJ598" s="11"/>
      <c r="CK598" s="11"/>
    </row>
    <row r="599" spans="1:89" s="560" customFormat="1" ht="12.75" customHeight="1" x14ac:dyDescent="0.25">
      <c r="A599" s="11">
        <v>70</v>
      </c>
      <c r="B599" s="566" t="str">
        <f t="shared" si="95"/>
        <v>Stockage des gaz à effet de serre en vertu de la directive 2009/31/CE</v>
      </c>
      <c r="C599" s="10" t="str">
        <f t="shared" si="95"/>
        <v>CCS : Stockage</v>
      </c>
      <c r="D599" s="10" t="str">
        <f t="shared" si="95"/>
        <v>CO2 résultant d'émissions fugitives</v>
      </c>
      <c r="E599" s="10"/>
      <c r="F599" s="58" t="str">
        <f t="shared" si="104"/>
        <v>Émissions de procédé</v>
      </c>
      <c r="G599" s="36" t="str">
        <f>EUconst_NA</f>
        <v>n / A</v>
      </c>
      <c r="H599" s="56"/>
      <c r="I599" s="56"/>
      <c r="J599" s="58"/>
      <c r="K599" s="58"/>
      <c r="L599" s="56"/>
      <c r="M599" s="56"/>
      <c r="N599" s="56"/>
      <c r="O599" s="57"/>
      <c r="P599" s="36" t="str">
        <f t="shared" si="109"/>
        <v>n / A</v>
      </c>
      <c r="Q599" s="54" t="str">
        <f t="shared" si="110"/>
        <v>CCS : Stockage: CO2 résultant d'émissions fugitives</v>
      </c>
      <c r="R599" s="10"/>
      <c r="S599" s="10" t="str">
        <f t="shared" si="111"/>
        <v>CarbC_CCS : Stockage: CO2 résultant d'émissions fugitives</v>
      </c>
      <c r="T599" s="11"/>
      <c r="U599" s="11"/>
      <c r="V599" s="11"/>
      <c r="W599" s="11"/>
      <c r="X599" s="11"/>
      <c r="Y599" s="11"/>
      <c r="Z599" s="11" t="b">
        <f>IF(G599=EUconst_NA,TRUE,FALSE)</f>
        <v>1</v>
      </c>
      <c r="AA599" s="11"/>
      <c r="AB599" s="11"/>
      <c r="AC599" s="11"/>
      <c r="AD599" s="11"/>
      <c r="AE599" s="11"/>
      <c r="AF599" s="11"/>
      <c r="AG599" s="11"/>
      <c r="AH599" s="11"/>
      <c r="AI599" s="11"/>
      <c r="AJ599" s="11"/>
      <c r="AK599" s="11"/>
      <c r="AL599" s="391"/>
      <c r="AM599" s="391"/>
      <c r="AN599" s="391"/>
      <c r="AO599" s="391"/>
      <c r="AP599" s="391"/>
      <c r="AQ599" s="11"/>
      <c r="AR599" s="11"/>
      <c r="AS599" s="11"/>
      <c r="AT599" s="11"/>
      <c r="AU599" s="11"/>
      <c r="AV599" s="11"/>
      <c r="AW599" s="11"/>
      <c r="AX599" s="11"/>
      <c r="AY599" s="11"/>
      <c r="AZ599" s="11"/>
      <c r="BA599" s="11"/>
      <c r="BB599" s="11"/>
      <c r="BC599" s="11"/>
      <c r="BD599" s="11"/>
      <c r="BE599" s="11"/>
      <c r="BF599" s="11"/>
      <c r="BG599" s="11"/>
      <c r="BH599" s="11"/>
      <c r="BI599" s="11"/>
      <c r="BJ599" s="11"/>
      <c r="BK599" s="11"/>
      <c r="BL599" s="11"/>
      <c r="BM599" s="11"/>
      <c r="BN599" s="11"/>
      <c r="BO599" s="11"/>
      <c r="BP599" s="11"/>
      <c r="BQ599" s="11"/>
      <c r="BR599" s="11"/>
      <c r="BS599" s="11"/>
      <c r="BT599" s="11"/>
      <c r="BU599" s="11"/>
      <c r="BV599" s="11"/>
      <c r="BW599" s="11"/>
      <c r="BX599" s="11"/>
      <c r="BY599" s="11"/>
      <c r="BZ599" s="11"/>
      <c r="CA599" s="11"/>
      <c r="CB599" s="11"/>
      <c r="CC599" s="11"/>
      <c r="CD599" s="11"/>
      <c r="CE599" s="11"/>
      <c r="CF599" s="11"/>
      <c r="CG599" s="11"/>
      <c r="CH599" s="11"/>
      <c r="CI599" s="11"/>
      <c r="CJ599" s="11"/>
      <c r="CK599" s="11"/>
    </row>
    <row r="600" spans="1:89" s="560" customFormat="1" ht="12.75" customHeight="1" x14ac:dyDescent="0.25">
      <c r="A600" s="11"/>
      <c r="B600" s="10"/>
      <c r="C600" s="10"/>
      <c r="D600" s="10"/>
      <c r="E600" s="10"/>
      <c r="F600" s="10"/>
      <c r="G600" s="10"/>
      <c r="H600" s="33"/>
      <c r="I600" s="33"/>
      <c r="J600" s="10"/>
      <c r="K600" s="10"/>
      <c r="L600" s="33"/>
      <c r="M600" s="33"/>
      <c r="N600" s="33"/>
      <c r="O600" s="33"/>
      <c r="P600" s="36"/>
      <c r="Q600" s="10"/>
      <c r="R600" s="10"/>
      <c r="S600" s="10"/>
      <c r="T600" s="11"/>
      <c r="U600" s="11"/>
      <c r="V600" s="11"/>
      <c r="W600" s="11"/>
      <c r="X600" s="11"/>
      <c r="Y600" s="11"/>
      <c r="Z600" s="11" t="b">
        <f>IF(G600=EUconst_NA,TRUE,FALSE)</f>
        <v>0</v>
      </c>
      <c r="AA600" s="11"/>
      <c r="AB600" s="11"/>
      <c r="AC600" s="11"/>
      <c r="AD600" s="11"/>
      <c r="AE600" s="11"/>
      <c r="AF600" s="11"/>
      <c r="AG600" s="11"/>
      <c r="AH600" s="11"/>
      <c r="AI600" s="11"/>
      <c r="AJ600" s="11"/>
      <c r="AK600" s="11"/>
      <c r="AL600" s="11"/>
      <c r="AM600" s="11"/>
      <c r="AN600" s="11"/>
      <c r="AO600" s="11"/>
      <c r="AP600" s="11"/>
      <c r="AQ600" s="11"/>
      <c r="AR600" s="11"/>
      <c r="AS600" s="11"/>
      <c r="AT600" s="11"/>
      <c r="AU600" s="11"/>
      <c r="AV600" s="11"/>
      <c r="AW600" s="11"/>
      <c r="AX600" s="11"/>
      <c r="AY600" s="11"/>
      <c r="AZ600" s="11"/>
      <c r="BA600" s="11"/>
      <c r="BB600" s="11"/>
      <c r="BC600" s="11"/>
      <c r="BD600" s="11"/>
      <c r="BE600" s="11"/>
      <c r="BF600" s="11"/>
      <c r="BG600" s="11"/>
      <c r="BH600" s="11"/>
      <c r="BI600" s="11"/>
      <c r="BJ600" s="11"/>
      <c r="BK600" s="11"/>
      <c r="BL600" s="11"/>
      <c r="BM600" s="11"/>
      <c r="BN600" s="11"/>
      <c r="BO600" s="11"/>
      <c r="BP600" s="11"/>
      <c r="BQ600" s="11"/>
      <c r="BR600" s="11"/>
      <c r="BS600" s="11"/>
      <c r="BT600" s="11"/>
      <c r="BU600" s="11"/>
      <c r="BV600" s="11"/>
      <c r="BW600" s="11"/>
      <c r="BX600" s="11"/>
      <c r="BY600" s="11"/>
      <c r="BZ600" s="11"/>
      <c r="CA600" s="11"/>
      <c r="CB600" s="11"/>
      <c r="CC600" s="11"/>
      <c r="CD600" s="11"/>
      <c r="CE600" s="11"/>
      <c r="CF600" s="11"/>
      <c r="CG600" s="11"/>
      <c r="CH600" s="11"/>
      <c r="CI600" s="11"/>
      <c r="CJ600" s="11"/>
      <c r="CK600" s="11"/>
    </row>
    <row r="601" spans="1:89" s="560" customFormat="1" ht="12.75" customHeight="1" x14ac:dyDescent="0.25">
      <c r="A601" s="49" t="s">
        <v>1038</v>
      </c>
      <c r="B601" s="50" t="str">
        <f>Translations!$B$720</f>
        <v>Fraction de biomasse</v>
      </c>
      <c r="C601" s="50" t="str">
        <f>Translations!$B$286</f>
        <v>Nom court</v>
      </c>
      <c r="D601" s="50" t="str">
        <f>Translations!$B$287</f>
        <v>Sous-activité</v>
      </c>
      <c r="E601" s="50" t="str">
        <f>Translations!$B$100</f>
        <v>Paramètre</v>
      </c>
      <c r="F601" s="50" t="str">
        <f>Translations!$B$288</f>
        <v>Type de source</v>
      </c>
      <c r="G601" s="51" t="str">
        <f>Translations!$B$289</f>
        <v>Minimum</v>
      </c>
      <c r="H601" s="51">
        <v>1</v>
      </c>
      <c r="I601" s="51">
        <v>2</v>
      </c>
      <c r="J601" s="51" t="s">
        <v>441</v>
      </c>
      <c r="K601" s="51" t="str">
        <f>Translations!$B$257</f>
        <v>2b</v>
      </c>
      <c r="L601" s="51">
        <v>3</v>
      </c>
      <c r="M601" s="51"/>
      <c r="N601" s="51"/>
      <c r="O601" s="51">
        <v>4</v>
      </c>
      <c r="P601" s="51" t="str">
        <f>Translations!$B$290</f>
        <v>Le plus haut</v>
      </c>
      <c r="Q601" s="52"/>
      <c r="R601" s="49"/>
      <c r="S601" s="49"/>
      <c r="T601" s="49"/>
      <c r="U601" s="49"/>
      <c r="V601" s="49"/>
      <c r="W601" s="49"/>
      <c r="X601" s="49"/>
      <c r="Y601" s="49"/>
      <c r="Z601" s="49" t="str">
        <f>Translations!$B$291</f>
        <v>rendre gris ?</v>
      </c>
      <c r="AA601" s="49"/>
      <c r="AB601" s="49"/>
      <c r="AC601" s="49"/>
      <c r="AD601" s="49"/>
      <c r="AE601" s="49"/>
      <c r="AF601" s="49"/>
      <c r="AG601" s="49"/>
      <c r="AH601" s="49"/>
      <c r="AI601" s="49"/>
      <c r="AJ601" s="49"/>
      <c r="AK601" s="49" t="s">
        <v>1039</v>
      </c>
      <c r="AL601" s="92">
        <v>1</v>
      </c>
      <c r="AM601" s="92">
        <v>2</v>
      </c>
      <c r="AN601" s="92" t="s">
        <v>441</v>
      </c>
      <c r="AO601" s="92" t="str">
        <f>Translations!$B$257</f>
        <v>2b</v>
      </c>
      <c r="AP601" s="92">
        <v>3</v>
      </c>
      <c r="AQ601" s="92" t="s">
        <v>1100</v>
      </c>
      <c r="AR601" s="49"/>
      <c r="AS601" s="49"/>
      <c r="AT601" s="49"/>
      <c r="AU601" s="49"/>
      <c r="AV601" s="49"/>
      <c r="AW601" s="49"/>
      <c r="AX601" s="49"/>
      <c r="AY601" s="49"/>
      <c r="AZ601" s="49"/>
      <c r="BA601" s="49"/>
      <c r="BB601" s="49"/>
      <c r="BC601" s="49"/>
      <c r="BD601" s="49"/>
      <c r="BE601" s="49"/>
      <c r="BF601" s="49"/>
      <c r="BG601" s="49"/>
      <c r="BH601" s="49"/>
      <c r="BI601" s="49"/>
      <c r="BJ601" s="49"/>
      <c r="BK601" s="49"/>
      <c r="BL601" s="49"/>
      <c r="BM601" s="49"/>
      <c r="BN601" s="49"/>
      <c r="BO601" s="49"/>
      <c r="BP601" s="49"/>
      <c r="BQ601" s="49"/>
      <c r="BR601" s="49"/>
      <c r="BS601" s="49"/>
      <c r="BT601" s="49"/>
      <c r="BU601" s="49"/>
      <c r="BV601" s="49"/>
      <c r="BW601" s="49"/>
      <c r="BX601" s="49"/>
      <c r="BY601" s="49"/>
      <c r="BZ601" s="49"/>
      <c r="CA601" s="49"/>
      <c r="CB601" s="49"/>
      <c r="CC601" s="49"/>
      <c r="CD601" s="49"/>
      <c r="CE601" s="49"/>
      <c r="CF601" s="49"/>
      <c r="CG601" s="49"/>
      <c r="CH601" s="49"/>
      <c r="CI601" s="49"/>
      <c r="CJ601" s="49"/>
      <c r="CK601" s="49"/>
    </row>
    <row r="602" spans="1:89" s="560" customFormat="1" ht="12.75" customHeight="1" x14ac:dyDescent="0.25">
      <c r="A602" s="11">
        <v>1</v>
      </c>
      <c r="B602" s="566" t="str">
        <f t="shared" ref="B602:D621" si="112">B530</f>
        <v>Combustion des carburants</v>
      </c>
      <c r="C602" s="10" t="str">
        <f t="shared" si="112"/>
        <v>Combustion</v>
      </c>
      <c r="D602" s="10" t="str">
        <f t="shared" si="112"/>
        <v>combustibles marchands ordinaires</v>
      </c>
      <c r="E602" s="10"/>
      <c r="F602" s="58" t="str">
        <f t="shared" ref="F602:F633" si="113">F530</f>
        <v>Combustion</v>
      </c>
      <c r="G602" s="36">
        <v>1</v>
      </c>
      <c r="H602" s="56" t="str">
        <f>Translations!$B$702</f>
        <v>fraction de biomasse de type I</v>
      </c>
      <c r="I602" s="56" t="str">
        <f>Translations!$B$703</f>
        <v>fraction de biomasse de type II</v>
      </c>
      <c r="J602" s="56"/>
      <c r="K602" s="56"/>
      <c r="L602" s="56"/>
      <c r="M602" s="56" t="str">
        <f>Translations!$B$704</f>
        <v>Analyser la fraction de biomasse</v>
      </c>
      <c r="N602" s="56" t="s">
        <v>1103</v>
      </c>
      <c r="O602" s="57"/>
      <c r="P602" s="36">
        <f>G602</f>
        <v>1</v>
      </c>
      <c r="Q602" s="54" t="str">
        <f>C602 &amp; ": " &amp;D602</f>
        <v>Combustion: combustibles marchands ordinaires</v>
      </c>
      <c r="R602" s="10"/>
      <c r="S602" s="10" t="str">
        <f t="shared" ref="S602:S634" si="114">EUconst_CNTR_BiomassContent&amp;Q602</f>
        <v>BioC_Combustion: combustibles marchands ordinaires</v>
      </c>
      <c r="T602" s="11"/>
      <c r="U602" s="11"/>
      <c r="V602" s="11"/>
      <c r="W602" s="11"/>
      <c r="X602" s="11"/>
      <c r="Y602" s="11"/>
      <c r="Z602" s="11" t="b">
        <f t="shared" ref="Z602:Z662" si="115">IF(G602=EUconst_NA,TRUE,FALSE)</f>
        <v>0</v>
      </c>
      <c r="AA602" s="11"/>
      <c r="AB602" s="11"/>
      <c r="AC602" s="11"/>
      <c r="AD602" s="11"/>
      <c r="AE602" s="11"/>
      <c r="AF602" s="11"/>
      <c r="AG602" s="11"/>
      <c r="AH602" s="11"/>
      <c r="AI602" s="11"/>
      <c r="AJ602" s="11"/>
      <c r="AK602" s="11"/>
      <c r="AL602" s="391">
        <v>1</v>
      </c>
      <c r="AM602" s="391" t="str">
        <f>Translations!$B$703</f>
        <v>fraction de biomasse de type II</v>
      </c>
      <c r="AN602" s="391" t="s">
        <v>1040</v>
      </c>
      <c r="AO602" s="391" t="s">
        <v>1040</v>
      </c>
      <c r="AP602" s="391"/>
      <c r="AQ602" s="391">
        <v>2</v>
      </c>
      <c r="AR602" s="11"/>
      <c r="AS602" s="11"/>
      <c r="AT602" s="11"/>
      <c r="AU602" s="11"/>
      <c r="AV602" s="11"/>
      <c r="AW602" s="11"/>
      <c r="AX602" s="11"/>
      <c r="AY602" s="11"/>
      <c r="AZ602" s="11"/>
      <c r="BA602" s="11"/>
      <c r="BB602" s="11"/>
      <c r="BC602" s="11"/>
      <c r="BD602" s="11"/>
      <c r="BE602" s="11"/>
      <c r="BF602" s="11"/>
      <c r="BG602" s="11"/>
      <c r="BH602" s="11"/>
      <c r="BI602" s="11"/>
      <c r="BJ602" s="11"/>
      <c r="BK602" s="11"/>
      <c r="BL602" s="11"/>
      <c r="BM602" s="11"/>
      <c r="BN602" s="11"/>
      <c r="BO602" s="11"/>
      <c r="BP602" s="11"/>
      <c r="BQ602" s="11"/>
      <c r="BR602" s="11"/>
      <c r="BS602" s="11"/>
      <c r="BT602" s="11"/>
      <c r="BU602" s="11"/>
      <c r="BV602" s="11"/>
      <c r="BW602" s="11"/>
      <c r="BX602" s="11"/>
      <c r="BY602" s="11"/>
      <c r="BZ602" s="11"/>
      <c r="CA602" s="11"/>
      <c r="CB602" s="11"/>
      <c r="CC602" s="11"/>
      <c r="CD602" s="11"/>
      <c r="CE602" s="11"/>
      <c r="CF602" s="11"/>
      <c r="CG602" s="11"/>
      <c r="CH602" s="11"/>
      <c r="CI602" s="11"/>
      <c r="CJ602" s="11"/>
      <c r="CK602" s="11"/>
    </row>
    <row r="603" spans="1:89" s="560" customFormat="1" ht="12.75" customHeight="1" x14ac:dyDescent="0.25">
      <c r="A603" s="11">
        <v>2</v>
      </c>
      <c r="B603" s="566" t="str">
        <f t="shared" si="112"/>
        <v>Combustion des carburants</v>
      </c>
      <c r="C603" s="10" t="str">
        <f t="shared" si="112"/>
        <v>Combustion</v>
      </c>
      <c r="D603" s="10" t="str">
        <f t="shared" si="112"/>
        <v>Autres combustibles gazeux &amp; liquides</v>
      </c>
      <c r="E603" s="10"/>
      <c r="F603" s="58" t="str">
        <f t="shared" si="113"/>
        <v>Combustion</v>
      </c>
      <c r="G603" s="36">
        <v>1</v>
      </c>
      <c r="H603" s="56" t="str">
        <f>Translations!$B$702</f>
        <v>fraction de biomasse de type I</v>
      </c>
      <c r="I603" s="56" t="str">
        <f>Translations!$B$703</f>
        <v>fraction de biomasse de type II</v>
      </c>
      <c r="J603" s="56"/>
      <c r="K603" s="56"/>
      <c r="L603" s="56"/>
      <c r="M603" s="56" t="str">
        <f>Translations!$B$704</f>
        <v>Analyser la fraction de biomasse</v>
      </c>
      <c r="N603" s="56" t="str">
        <f>Translations!$B$721</f>
        <v>Bilan massique, conformément à l'article 30, paragraphe 1, de la directive RED II</v>
      </c>
      <c r="O603" s="57"/>
      <c r="P603" s="36">
        <v>3</v>
      </c>
      <c r="Q603" s="54" t="str">
        <f>C603 &amp; ": " &amp;D603</f>
        <v>Combustion: Autres combustibles gazeux &amp; liquides</v>
      </c>
      <c r="R603" s="10"/>
      <c r="S603" s="10" t="str">
        <f t="shared" si="114"/>
        <v>BioC_Combustion: Autres combustibles gazeux &amp; liquides</v>
      </c>
      <c r="T603" s="11"/>
      <c r="U603" s="11"/>
      <c r="V603" s="11"/>
      <c r="W603" s="11"/>
      <c r="X603" s="11"/>
      <c r="Y603" s="11"/>
      <c r="Z603" s="11" t="b">
        <f t="shared" si="115"/>
        <v>0</v>
      </c>
      <c r="AA603" s="11"/>
      <c r="AB603" s="11"/>
      <c r="AC603" s="11"/>
      <c r="AD603" s="11"/>
      <c r="AE603" s="11"/>
      <c r="AF603" s="11"/>
      <c r="AG603" s="11"/>
      <c r="AH603" s="11"/>
      <c r="AI603" s="11"/>
      <c r="AJ603" s="11"/>
      <c r="AK603" s="11"/>
      <c r="AL603" s="391">
        <v>1</v>
      </c>
      <c r="AM603" s="391" t="str">
        <f>Translations!$B$703</f>
        <v>fraction de biomasse de type II</v>
      </c>
      <c r="AN603" s="391" t="s">
        <v>1040</v>
      </c>
      <c r="AO603" s="391" t="s">
        <v>1040</v>
      </c>
      <c r="AP603" s="391"/>
      <c r="AQ603" s="391">
        <v>2</v>
      </c>
      <c r="AR603" s="11"/>
      <c r="AS603" s="11"/>
      <c r="AT603" s="11"/>
      <c r="AU603" s="11"/>
      <c r="AV603" s="11"/>
      <c r="AW603" s="11"/>
      <c r="AX603" s="11"/>
      <c r="AY603" s="11"/>
      <c r="AZ603" s="11"/>
      <c r="BA603" s="11"/>
      <c r="BB603" s="11"/>
      <c r="BC603" s="11"/>
      <c r="BD603" s="11"/>
      <c r="BE603" s="11"/>
      <c r="BF603" s="11"/>
      <c r="BG603" s="11"/>
      <c r="BH603" s="11"/>
      <c r="BI603" s="11"/>
      <c r="BJ603" s="11"/>
      <c r="BK603" s="11"/>
      <c r="BL603" s="11"/>
      <c r="BM603" s="11"/>
      <c r="BN603" s="11"/>
      <c r="BO603" s="11"/>
      <c r="BP603" s="11"/>
      <c r="BQ603" s="11"/>
      <c r="BR603" s="11"/>
      <c r="BS603" s="11"/>
      <c r="BT603" s="11"/>
      <c r="BU603" s="11"/>
      <c r="BV603" s="11"/>
      <c r="BW603" s="11"/>
      <c r="BX603" s="11"/>
      <c r="BY603" s="11"/>
      <c r="BZ603" s="11"/>
      <c r="CA603" s="11"/>
      <c r="CB603" s="11"/>
      <c r="CC603" s="11"/>
      <c r="CD603" s="11"/>
      <c r="CE603" s="11"/>
      <c r="CF603" s="11"/>
      <c r="CG603" s="11"/>
      <c r="CH603" s="11"/>
      <c r="CI603" s="11"/>
      <c r="CJ603" s="11"/>
      <c r="CK603" s="11"/>
    </row>
    <row r="604" spans="1:89" s="560" customFormat="1" ht="12.75" customHeight="1" x14ac:dyDescent="0.25">
      <c r="A604" s="11">
        <v>3</v>
      </c>
      <c r="B604" s="566" t="str">
        <f t="shared" si="112"/>
        <v>Combustion des carburants</v>
      </c>
      <c r="C604" s="10" t="str">
        <f t="shared" si="112"/>
        <v>Combustion</v>
      </c>
      <c r="D604" s="10" t="str">
        <f t="shared" si="112"/>
        <v>Combustibles solides</v>
      </c>
      <c r="E604" s="10"/>
      <c r="F604" s="58" t="str">
        <f t="shared" si="113"/>
        <v>Combustion</v>
      </c>
      <c r="G604" s="36">
        <v>1</v>
      </c>
      <c r="H604" s="56" t="str">
        <f>Translations!$B$702</f>
        <v>fraction de biomasse de type I</v>
      </c>
      <c r="I604" s="56" t="str">
        <f>Translations!$B$703</f>
        <v>fraction de biomasse de type II</v>
      </c>
      <c r="J604" s="56"/>
      <c r="K604" s="56"/>
      <c r="L604" s="56"/>
      <c r="M604" s="56" t="str">
        <f>Translations!$B$704</f>
        <v>Analyser la fraction de biomasse</v>
      </c>
      <c r="N604" s="56" t="str">
        <f>Translations!$B$721</f>
        <v>Bilan massique, conformément à l'article 30, paragraphe 1, de la directive RED II</v>
      </c>
      <c r="O604" s="57"/>
      <c r="P604" s="36">
        <v>3</v>
      </c>
      <c r="Q604" s="54" t="str">
        <f>C604 &amp; ": " &amp;D604</f>
        <v>Combustion: Combustibles solides</v>
      </c>
      <c r="R604" s="10"/>
      <c r="S604" s="10" t="str">
        <f>EUconst_CNTR_BiomassContent&amp;Q604</f>
        <v>BioC_Combustion: Combustibles solides</v>
      </c>
      <c r="T604" s="11"/>
      <c r="U604" s="11"/>
      <c r="V604" s="11"/>
      <c r="W604" s="11"/>
      <c r="X604" s="11"/>
      <c r="Y604" s="11"/>
      <c r="Z604" s="11" t="b">
        <f t="shared" si="115"/>
        <v>0</v>
      </c>
      <c r="AA604" s="11"/>
      <c r="AB604" s="11"/>
      <c r="AC604" s="11"/>
      <c r="AD604" s="11"/>
      <c r="AE604" s="11"/>
      <c r="AF604" s="11"/>
      <c r="AG604" s="11"/>
      <c r="AH604" s="11"/>
      <c r="AI604" s="11"/>
      <c r="AJ604" s="11"/>
      <c r="AK604" s="11"/>
      <c r="AL604" s="391">
        <v>1</v>
      </c>
      <c r="AM604" s="391" t="str">
        <f>Translations!$B$703</f>
        <v>fraction de biomasse de type II</v>
      </c>
      <c r="AN604" s="391" t="s">
        <v>1040</v>
      </c>
      <c r="AO604" s="391" t="s">
        <v>1040</v>
      </c>
      <c r="AP604" s="391"/>
      <c r="AQ604" s="391">
        <v>2</v>
      </c>
      <c r="AR604" s="11"/>
      <c r="AS604" s="11"/>
      <c r="AT604" s="11"/>
      <c r="AU604" s="11"/>
      <c r="AV604" s="11"/>
      <c r="AW604" s="11"/>
      <c r="AX604" s="11"/>
      <c r="AY604" s="11"/>
      <c r="AZ604" s="11"/>
      <c r="BA604" s="11"/>
      <c r="BB604" s="11"/>
      <c r="BC604" s="11"/>
      <c r="BD604" s="11"/>
      <c r="BE604" s="11"/>
      <c r="BF604" s="11"/>
      <c r="BG604" s="11"/>
      <c r="BH604" s="11"/>
      <c r="BI604" s="11"/>
      <c r="BJ604" s="11"/>
      <c r="BK604" s="11"/>
      <c r="BL604" s="11"/>
      <c r="BM604" s="11"/>
      <c r="BN604" s="11"/>
      <c r="BO604" s="11"/>
      <c r="BP604" s="11"/>
      <c r="BQ604" s="11"/>
      <c r="BR604" s="11"/>
      <c r="BS604" s="11"/>
      <c r="BT604" s="11"/>
      <c r="BU604" s="11"/>
      <c r="BV604" s="11"/>
      <c r="BW604" s="11"/>
      <c r="BX604" s="11"/>
      <c r="BY604" s="11"/>
      <c r="BZ604" s="11"/>
      <c r="CA604" s="11"/>
      <c r="CB604" s="11"/>
      <c r="CC604" s="11"/>
      <c r="CD604" s="11"/>
      <c r="CE604" s="11"/>
      <c r="CF604" s="11"/>
      <c r="CG604" s="11"/>
      <c r="CH604" s="11"/>
      <c r="CI604" s="11"/>
      <c r="CJ604" s="11"/>
      <c r="CK604" s="11"/>
    </row>
    <row r="605" spans="1:89" s="560" customFormat="1" ht="12.75" customHeight="1" x14ac:dyDescent="0.25">
      <c r="A605" s="11">
        <v>4</v>
      </c>
      <c r="B605" s="566" t="str">
        <f t="shared" si="112"/>
        <v>Combustion des carburants</v>
      </c>
      <c r="C605" s="10" t="str">
        <f t="shared" si="112"/>
        <v>Combustion</v>
      </c>
      <c r="D605" s="10" t="str">
        <f t="shared" si="112"/>
        <v>Déchets</v>
      </c>
      <c r="E605" s="10"/>
      <c r="F605" s="58" t="str">
        <f t="shared" si="113"/>
        <v>Combustion</v>
      </c>
      <c r="G605" s="36">
        <v>1</v>
      </c>
      <c r="H605" s="56" t="str">
        <f>Translations!$B$702</f>
        <v>fraction de biomasse de type I</v>
      </c>
      <c r="I605" s="56" t="str">
        <f>Translations!$B$703</f>
        <v>fraction de biomasse de type II</v>
      </c>
      <c r="J605" s="56"/>
      <c r="K605" s="56"/>
      <c r="L605" s="56"/>
      <c r="M605" s="56" t="str">
        <f>Translations!$B$704</f>
        <v>Analyser la fraction de biomasse</v>
      </c>
      <c r="N605" s="56" t="str">
        <f>Translations!$B$721</f>
        <v>Bilan massique, conformément à l'article 30, paragraphe 1, de la directive RED II</v>
      </c>
      <c r="O605" s="57"/>
      <c r="P605" s="36">
        <v>3</v>
      </c>
      <c r="Q605" s="54" t="str">
        <f>C605 &amp; ": " &amp;D605</f>
        <v>Combustion: Déchets</v>
      </c>
      <c r="R605" s="10"/>
      <c r="S605" s="10" t="str">
        <f>EUconst_CNTR_BiomassContent&amp;Q605</f>
        <v>BioC_Combustion: Déchets</v>
      </c>
      <c r="T605" s="11"/>
      <c r="U605" s="11"/>
      <c r="V605" s="11"/>
      <c r="W605" s="11"/>
      <c r="X605" s="11"/>
      <c r="Y605" s="11"/>
      <c r="Z605" s="11" t="b">
        <f t="shared" ref="Z605" si="116">IF(G605=EUconst_NA,TRUE,FALSE)</f>
        <v>0</v>
      </c>
      <c r="AA605" s="11"/>
      <c r="AB605" s="11"/>
      <c r="AC605" s="11"/>
      <c r="AD605" s="11"/>
      <c r="AE605" s="11"/>
      <c r="AF605" s="11"/>
      <c r="AG605" s="11"/>
      <c r="AH605" s="11"/>
      <c r="AI605" s="11"/>
      <c r="AJ605" s="11"/>
      <c r="AK605" s="11"/>
      <c r="AL605" s="391">
        <v>1</v>
      </c>
      <c r="AM605" s="391" t="str">
        <f>Translations!$B$703</f>
        <v>fraction de biomasse de type II</v>
      </c>
      <c r="AN605" s="391" t="s">
        <v>1040</v>
      </c>
      <c r="AO605" s="391" t="s">
        <v>1040</v>
      </c>
      <c r="AP605" s="391"/>
      <c r="AQ605" s="391">
        <v>2</v>
      </c>
      <c r="AR605" s="11"/>
      <c r="AS605" s="11"/>
      <c r="AT605" s="11"/>
      <c r="AU605" s="11"/>
      <c r="AV605" s="11"/>
      <c r="AW605" s="11"/>
      <c r="AX605" s="11"/>
      <c r="AY605" s="11"/>
      <c r="AZ605" s="11"/>
      <c r="BA605" s="11"/>
      <c r="BB605" s="11"/>
      <c r="BC605" s="11"/>
      <c r="BD605" s="11"/>
      <c r="BE605" s="11"/>
      <c r="BF605" s="11"/>
      <c r="BG605" s="11"/>
      <c r="BH605" s="11"/>
      <c r="BI605" s="11"/>
      <c r="BJ605" s="11"/>
      <c r="BK605" s="11"/>
      <c r="BL605" s="11"/>
      <c r="BM605" s="11"/>
      <c r="BN605" s="11"/>
      <c r="BO605" s="11"/>
      <c r="BP605" s="11"/>
      <c r="BQ605" s="11"/>
      <c r="BR605" s="11"/>
      <c r="BS605" s="11"/>
      <c r="BT605" s="11"/>
      <c r="BU605" s="11"/>
      <c r="BV605" s="11"/>
      <c r="BW605" s="11"/>
      <c r="BX605" s="11"/>
      <c r="BY605" s="11"/>
      <c r="BZ605" s="11"/>
      <c r="CA605" s="11"/>
      <c r="CB605" s="11"/>
      <c r="CC605" s="11"/>
      <c r="CD605" s="11"/>
      <c r="CE605" s="11"/>
      <c r="CF605" s="11"/>
      <c r="CG605" s="11"/>
      <c r="CH605" s="11"/>
      <c r="CI605" s="11"/>
      <c r="CJ605" s="11"/>
      <c r="CK605" s="11"/>
    </row>
    <row r="606" spans="1:89" s="560" customFormat="1" ht="12.75" customHeight="1" x14ac:dyDescent="0.25">
      <c r="A606" s="11">
        <v>5</v>
      </c>
      <c r="B606" s="566" t="str">
        <f t="shared" si="112"/>
        <v>Combustion des carburants</v>
      </c>
      <c r="C606" s="10" t="str">
        <f t="shared" si="112"/>
        <v>Combustion</v>
      </c>
      <c r="D606" s="10" t="str">
        <f t="shared" si="112"/>
        <v>Terminaux de traitement du gaz</v>
      </c>
      <c r="E606" s="10"/>
      <c r="F606" s="58" t="str">
        <f t="shared" si="113"/>
        <v>Bilan massique</v>
      </c>
      <c r="G606" s="36">
        <v>1</v>
      </c>
      <c r="H606" s="56" t="str">
        <f>Translations!$B$702</f>
        <v>fraction de biomasse de type I</v>
      </c>
      <c r="I606" s="56" t="str">
        <f>Translations!$B$703</f>
        <v>fraction de biomasse de type II</v>
      </c>
      <c r="J606" s="56"/>
      <c r="K606" s="56"/>
      <c r="L606" s="56"/>
      <c r="M606" s="56" t="str">
        <f>Translations!$B$704</f>
        <v>Analyser la fraction de biomasse</v>
      </c>
      <c r="N606" s="56" t="str">
        <f>Translations!$B$721</f>
        <v>Bilan massique, conformément à l'article 30, paragraphe 1, de la directive RED II</v>
      </c>
      <c r="O606" s="57"/>
      <c r="P606" s="36">
        <v>3</v>
      </c>
      <c r="Q606" s="54" t="str">
        <f t="shared" ref="Q606:Q662" si="117">C606 &amp; ": " &amp;D606</f>
        <v>Combustion: Terminaux de traitement du gaz</v>
      </c>
      <c r="R606" s="10"/>
      <c r="S606" s="10" t="str">
        <f t="shared" si="114"/>
        <v>BioC_Combustion: Terminaux de traitement du gaz</v>
      </c>
      <c r="T606" s="11"/>
      <c r="U606" s="11"/>
      <c r="V606" s="11"/>
      <c r="W606" s="561"/>
      <c r="X606" s="11"/>
      <c r="Y606" s="11"/>
      <c r="Z606" s="11" t="b">
        <f t="shared" si="115"/>
        <v>0</v>
      </c>
      <c r="AA606" s="11"/>
      <c r="AB606" s="11"/>
      <c r="AC606" s="11"/>
      <c r="AD606" s="11"/>
      <c r="AE606" s="11"/>
      <c r="AF606" s="11"/>
      <c r="AG606" s="11"/>
      <c r="AH606" s="11"/>
      <c r="AI606" s="11"/>
      <c r="AJ606" s="11"/>
      <c r="AK606" s="11"/>
      <c r="AL606" s="391">
        <v>1</v>
      </c>
      <c r="AM606" s="391" t="str">
        <f>Translations!$B$703</f>
        <v>fraction de biomasse de type II</v>
      </c>
      <c r="AN606" s="391" t="s">
        <v>1040</v>
      </c>
      <c r="AO606" s="391" t="s">
        <v>1040</v>
      </c>
      <c r="AP606" s="391"/>
      <c r="AQ606" s="391">
        <v>2</v>
      </c>
      <c r="AR606" s="11"/>
      <c r="AS606" s="11"/>
      <c r="AT606" s="11"/>
      <c r="AU606" s="11"/>
      <c r="AV606" s="11"/>
      <c r="AW606" s="11"/>
      <c r="AX606" s="11"/>
      <c r="AY606" s="11"/>
      <c r="AZ606" s="11"/>
      <c r="BA606" s="11"/>
      <c r="BB606" s="11"/>
      <c r="BC606" s="11"/>
      <c r="BD606" s="11"/>
      <c r="BE606" s="11"/>
      <c r="BF606" s="11"/>
      <c r="BG606" s="11"/>
      <c r="BH606" s="11"/>
      <c r="BI606" s="11"/>
      <c r="BJ606" s="11"/>
      <c r="BK606" s="11"/>
      <c r="BL606" s="11"/>
      <c r="BM606" s="11"/>
      <c r="BN606" s="11"/>
      <c r="BO606" s="11"/>
      <c r="BP606" s="11"/>
      <c r="BQ606" s="11"/>
      <c r="BR606" s="11"/>
      <c r="BS606" s="11"/>
      <c r="BT606" s="11"/>
      <c r="BU606" s="11"/>
      <c r="BV606" s="11"/>
      <c r="BW606" s="11"/>
      <c r="BX606" s="11"/>
      <c r="BY606" s="11"/>
      <c r="BZ606" s="11"/>
      <c r="CA606" s="11"/>
      <c r="CB606" s="11"/>
      <c r="CC606" s="11"/>
      <c r="CD606" s="11"/>
      <c r="CE606" s="11"/>
      <c r="CF606" s="11"/>
      <c r="CG606" s="11"/>
      <c r="CH606" s="11"/>
      <c r="CI606" s="11"/>
      <c r="CJ606" s="11"/>
      <c r="CK606" s="11"/>
    </row>
    <row r="607" spans="1:89" s="560" customFormat="1" ht="12.75" customHeight="1" x14ac:dyDescent="0.25">
      <c r="A607" s="11">
        <v>6</v>
      </c>
      <c r="B607" s="566" t="str">
        <f t="shared" si="112"/>
        <v>Combustion des carburants</v>
      </c>
      <c r="C607" s="10" t="str">
        <f t="shared" si="112"/>
        <v>Combustion</v>
      </c>
      <c r="D607" s="10" t="str">
        <f t="shared" si="112"/>
        <v>Torchères</v>
      </c>
      <c r="E607" s="10"/>
      <c r="F607" s="58" t="str">
        <f t="shared" si="113"/>
        <v>Combustion</v>
      </c>
      <c r="G607" s="36">
        <v>1</v>
      </c>
      <c r="H607" s="56" t="str">
        <f>Translations!$B$702</f>
        <v>fraction de biomasse de type I</v>
      </c>
      <c r="I607" s="56" t="str">
        <f>Translations!$B$703</f>
        <v>fraction de biomasse de type II</v>
      </c>
      <c r="J607" s="56"/>
      <c r="K607" s="56"/>
      <c r="L607" s="56"/>
      <c r="M607" s="56" t="str">
        <f>Translations!$B$704</f>
        <v>Analyser la fraction de biomasse</v>
      </c>
      <c r="N607" s="56" t="str">
        <f>Translations!$B$721</f>
        <v>Bilan massique, conformément à l'article 30, paragraphe 1, de la directive RED II</v>
      </c>
      <c r="O607" s="57"/>
      <c r="P607" s="36">
        <v>3</v>
      </c>
      <c r="Q607" s="54" t="str">
        <f t="shared" si="117"/>
        <v>Combustion: Torchères</v>
      </c>
      <c r="R607" s="10"/>
      <c r="S607" s="10" t="str">
        <f t="shared" si="114"/>
        <v>BioC_Combustion: Torchères</v>
      </c>
      <c r="T607" s="11"/>
      <c r="U607" s="11"/>
      <c r="V607" s="11"/>
      <c r="W607" s="11"/>
      <c r="X607" s="11"/>
      <c r="Y607" s="11"/>
      <c r="Z607" s="11" t="b">
        <f t="shared" si="115"/>
        <v>0</v>
      </c>
      <c r="AA607" s="11"/>
      <c r="AB607" s="11"/>
      <c r="AC607" s="11"/>
      <c r="AD607" s="11"/>
      <c r="AE607" s="11"/>
      <c r="AF607" s="11"/>
      <c r="AG607" s="11"/>
      <c r="AH607" s="11"/>
      <c r="AI607" s="11"/>
      <c r="AJ607" s="11"/>
      <c r="AK607" s="11"/>
      <c r="AL607" s="391">
        <v>1</v>
      </c>
      <c r="AM607" s="391" t="str">
        <f>Translations!$B$703</f>
        <v>fraction de biomasse de type II</v>
      </c>
      <c r="AN607" s="391" t="s">
        <v>1040</v>
      </c>
      <c r="AO607" s="391" t="s">
        <v>1040</v>
      </c>
      <c r="AP607" s="391"/>
      <c r="AQ607" s="391">
        <v>2</v>
      </c>
      <c r="AR607" s="11"/>
      <c r="AS607" s="11"/>
      <c r="AT607" s="11"/>
      <c r="AU607" s="11"/>
      <c r="AV607" s="11"/>
      <c r="AW607" s="11"/>
      <c r="AX607" s="11"/>
      <c r="AY607" s="11"/>
      <c r="AZ607" s="11"/>
      <c r="BA607" s="11"/>
      <c r="BB607" s="11"/>
      <c r="BC607" s="11"/>
      <c r="BD607" s="11"/>
      <c r="BE607" s="11"/>
      <c r="BF607" s="11"/>
      <c r="BG607" s="11"/>
      <c r="BH607" s="11"/>
      <c r="BI607" s="11"/>
      <c r="BJ607" s="11"/>
      <c r="BK607" s="11"/>
      <c r="BL607" s="11"/>
      <c r="BM607" s="11"/>
      <c r="BN607" s="11"/>
      <c r="BO607" s="11"/>
      <c r="BP607" s="11"/>
      <c r="BQ607" s="11"/>
      <c r="BR607" s="11"/>
      <c r="BS607" s="11"/>
      <c r="BT607" s="11"/>
      <c r="BU607" s="11"/>
      <c r="BV607" s="11"/>
      <c r="BW607" s="11"/>
      <c r="BX607" s="11"/>
      <c r="BY607" s="11"/>
      <c r="BZ607" s="11"/>
      <c r="CA607" s="11"/>
      <c r="CB607" s="11"/>
      <c r="CC607" s="11"/>
      <c r="CD607" s="11"/>
      <c r="CE607" s="11"/>
      <c r="CF607" s="11"/>
      <c r="CG607" s="11"/>
      <c r="CH607" s="11"/>
      <c r="CI607" s="11"/>
      <c r="CJ607" s="11"/>
      <c r="CK607" s="11"/>
    </row>
    <row r="608" spans="1:89" s="560" customFormat="1" ht="12.75" customHeight="1" x14ac:dyDescent="0.25">
      <c r="A608" s="11">
        <v>7</v>
      </c>
      <c r="B608" s="566" t="str">
        <f t="shared" si="112"/>
        <v>Combustion des carburants</v>
      </c>
      <c r="C608" s="10" t="str">
        <f t="shared" si="112"/>
        <v>Combustion</v>
      </c>
      <c r="D608" s="10" t="str">
        <f t="shared" si="112"/>
        <v>Épuration (carbonate)</v>
      </c>
      <c r="E608" s="10"/>
      <c r="F608" s="58" t="str">
        <f t="shared" si="113"/>
        <v>Émissions de procédé</v>
      </c>
      <c r="G608" s="36" t="str">
        <f>EUconst_NA</f>
        <v>n / A</v>
      </c>
      <c r="H608" s="56"/>
      <c r="I608" s="56"/>
      <c r="J608" s="58"/>
      <c r="K608" s="58"/>
      <c r="L608" s="56"/>
      <c r="M608" s="56"/>
      <c r="N608" s="56"/>
      <c r="O608" s="57"/>
      <c r="P608" s="36" t="str">
        <f>IF(G608=EUconst_NA,EUconst_NA,IF(ISBLANK(J608),COUNTA(H608:O608),COUNTA(H608,J608,L608)))</f>
        <v>n / A</v>
      </c>
      <c r="Q608" s="54" t="str">
        <f t="shared" si="117"/>
        <v>Combustion: Épuration (carbonate)</v>
      </c>
      <c r="R608" s="10"/>
      <c r="S608" s="10" t="str">
        <f t="shared" si="114"/>
        <v>BioC_Combustion: Épuration (carbonate)</v>
      </c>
      <c r="T608" s="11"/>
      <c r="U608" s="11"/>
      <c r="V608" s="11"/>
      <c r="W608" s="11"/>
      <c r="X608" s="11"/>
      <c r="Y608" s="11"/>
      <c r="Z608" s="11" t="b">
        <f t="shared" si="115"/>
        <v>1</v>
      </c>
      <c r="AA608" s="11"/>
      <c r="AB608" s="11"/>
      <c r="AC608" s="11"/>
      <c r="AD608" s="11"/>
      <c r="AE608" s="11"/>
      <c r="AF608" s="11"/>
      <c r="AG608" s="11"/>
      <c r="AH608" s="11"/>
      <c r="AI608" s="11"/>
      <c r="AJ608" s="11"/>
      <c r="AK608" s="11"/>
      <c r="AL608" s="391" t="s">
        <v>1040</v>
      </c>
      <c r="AM608" s="391" t="s">
        <v>1040</v>
      </c>
      <c r="AN608" s="391" t="s">
        <v>1040</v>
      </c>
      <c r="AO608" s="391" t="s">
        <v>1040</v>
      </c>
      <c r="AP608" s="391"/>
      <c r="AQ608" s="391" t="s">
        <v>1040</v>
      </c>
      <c r="AR608" s="11"/>
      <c r="AS608" s="11"/>
      <c r="AT608" s="11"/>
      <c r="AU608" s="11"/>
      <c r="AV608" s="11"/>
      <c r="AW608" s="11"/>
      <c r="AX608" s="11"/>
      <c r="AY608" s="11"/>
      <c r="AZ608" s="11"/>
      <c r="BA608" s="11"/>
      <c r="BB608" s="11"/>
      <c r="BC608" s="11"/>
      <c r="BD608" s="11"/>
      <c r="BE608" s="11"/>
      <c r="BF608" s="11"/>
      <c r="BG608" s="11"/>
      <c r="BH608" s="11"/>
      <c r="BI608" s="11"/>
      <c r="BJ608" s="11"/>
      <c r="BK608" s="11"/>
      <c r="BL608" s="11"/>
      <c r="BM608" s="11"/>
      <c r="BN608" s="11"/>
      <c r="BO608" s="11"/>
      <c r="BP608" s="11"/>
      <c r="BQ608" s="11"/>
      <c r="BR608" s="11"/>
      <c r="BS608" s="11"/>
      <c r="BT608" s="11"/>
      <c r="BU608" s="11"/>
      <c r="BV608" s="11"/>
      <c r="BW608" s="11"/>
      <c r="BX608" s="11"/>
      <c r="BY608" s="11"/>
      <c r="BZ608" s="11"/>
      <c r="CA608" s="11"/>
      <c r="CB608" s="11"/>
      <c r="CC608" s="11"/>
      <c r="CD608" s="11"/>
      <c r="CE608" s="11"/>
      <c r="CF608" s="11"/>
      <c r="CG608" s="11"/>
      <c r="CH608" s="11"/>
      <c r="CI608" s="11"/>
      <c r="CJ608" s="11"/>
      <c r="CK608" s="11"/>
    </row>
    <row r="609" spans="1:89" s="560" customFormat="1" ht="12.75" customHeight="1" x14ac:dyDescent="0.25">
      <c r="A609" s="11">
        <v>8</v>
      </c>
      <c r="B609" s="566" t="str">
        <f t="shared" si="112"/>
        <v>Combustion des carburants</v>
      </c>
      <c r="C609" s="10" t="str">
        <f t="shared" si="112"/>
        <v>Combustion</v>
      </c>
      <c r="D609" s="10" t="str">
        <f t="shared" si="112"/>
        <v>Épuration (gypse)</v>
      </c>
      <c r="E609" s="10"/>
      <c r="F609" s="58" t="str">
        <f t="shared" si="113"/>
        <v>Émissions de procédé</v>
      </c>
      <c r="G609" s="36" t="str">
        <f>EUconst_NA</f>
        <v>n / A</v>
      </c>
      <c r="H609" s="56"/>
      <c r="I609" s="56"/>
      <c r="J609" s="58"/>
      <c r="K609" s="58"/>
      <c r="L609" s="56"/>
      <c r="M609" s="56"/>
      <c r="N609" s="56"/>
      <c r="O609" s="57"/>
      <c r="P609" s="36" t="str">
        <f>IF(G609=EUconst_NA,EUconst_NA,IF(ISBLANK(J609),COUNTA(H609:O609),COUNTA(H609,J609,L609)))</f>
        <v>n / A</v>
      </c>
      <c r="Q609" s="54" t="str">
        <f t="shared" si="117"/>
        <v>Combustion: Épuration (gypse)</v>
      </c>
      <c r="R609" s="10"/>
      <c r="S609" s="10" t="str">
        <f t="shared" si="114"/>
        <v>BioC_Combustion: Épuration (gypse)</v>
      </c>
      <c r="T609" s="11"/>
      <c r="U609" s="11"/>
      <c r="V609" s="11"/>
      <c r="W609" s="11"/>
      <c r="X609" s="11"/>
      <c r="Y609" s="11"/>
      <c r="Z609" s="11" t="b">
        <f t="shared" si="115"/>
        <v>1</v>
      </c>
      <c r="AA609" s="11"/>
      <c r="AB609" s="11"/>
      <c r="AC609" s="11"/>
      <c r="AD609" s="11"/>
      <c r="AE609" s="11"/>
      <c r="AF609" s="11"/>
      <c r="AG609" s="11"/>
      <c r="AH609" s="11"/>
      <c r="AI609" s="11"/>
      <c r="AJ609" s="11"/>
      <c r="AK609" s="11"/>
      <c r="AL609" s="391" t="s">
        <v>1040</v>
      </c>
      <c r="AM609" s="391" t="s">
        <v>1040</v>
      </c>
      <c r="AN609" s="391" t="s">
        <v>1040</v>
      </c>
      <c r="AO609" s="391" t="s">
        <v>1040</v>
      </c>
      <c r="AP609" s="391"/>
      <c r="AQ609" s="391" t="s">
        <v>1040</v>
      </c>
      <c r="AR609" s="11"/>
      <c r="AS609" s="11"/>
      <c r="AT609" s="11"/>
      <c r="AU609" s="11"/>
      <c r="AV609" s="11"/>
      <c r="AW609" s="11"/>
      <c r="AX609" s="11"/>
      <c r="AY609" s="11"/>
      <c r="AZ609" s="11"/>
      <c r="BA609" s="11"/>
      <c r="BB609" s="11"/>
      <c r="BC609" s="11"/>
      <c r="BD609" s="11"/>
      <c r="BE609" s="11"/>
      <c r="BF609" s="11"/>
      <c r="BG609" s="11"/>
      <c r="BH609" s="11"/>
      <c r="BI609" s="11"/>
      <c r="BJ609" s="11"/>
      <c r="BK609" s="11"/>
      <c r="BL609" s="11"/>
      <c r="BM609" s="11"/>
      <c r="BN609" s="11"/>
      <c r="BO609" s="11"/>
      <c r="BP609" s="11"/>
      <c r="BQ609" s="11"/>
      <c r="BR609" s="11"/>
      <c r="BS609" s="11"/>
      <c r="BT609" s="11"/>
      <c r="BU609" s="11"/>
      <c r="BV609" s="11"/>
      <c r="BW609" s="11"/>
      <c r="BX609" s="11"/>
      <c r="BY609" s="11"/>
      <c r="BZ609" s="11"/>
      <c r="CA609" s="11"/>
      <c r="CB609" s="11"/>
      <c r="CC609" s="11"/>
      <c r="CD609" s="11"/>
      <c r="CE609" s="11"/>
      <c r="CF609" s="11"/>
      <c r="CG609" s="11"/>
      <c r="CH609" s="11"/>
      <c r="CI609" s="11"/>
      <c r="CJ609" s="11"/>
      <c r="CK609" s="11"/>
    </row>
    <row r="610" spans="1:89" s="560" customFormat="1" ht="12.75" customHeight="1" x14ac:dyDescent="0.25">
      <c r="A610" s="11">
        <v>9</v>
      </c>
      <c r="B610" s="566" t="str">
        <f t="shared" si="112"/>
        <v>Combustion des carburants</v>
      </c>
      <c r="C610" s="10" t="str">
        <f t="shared" si="112"/>
        <v>Combustion</v>
      </c>
      <c r="D610" s="10" t="str">
        <f t="shared" si="112"/>
        <v>Nettoyage (urée)</v>
      </c>
      <c r="E610" s="10"/>
      <c r="F610" s="58" t="str">
        <f t="shared" si="113"/>
        <v>Émissions de procédé</v>
      </c>
      <c r="G610" s="36" t="str">
        <f>EUconst_NA</f>
        <v>n / A</v>
      </c>
      <c r="H610" s="56"/>
      <c r="I610" s="56"/>
      <c r="J610" s="58"/>
      <c r="K610" s="58"/>
      <c r="L610" s="56"/>
      <c r="M610" s="56"/>
      <c r="N610" s="56"/>
      <c r="O610" s="57"/>
      <c r="P610" s="36" t="str">
        <f>IF(G610=EUconst_NA,EUconst_NA,IF(ISBLANK(J610),COUNTA(H610:O610),COUNTA(H610,J610,L610)))</f>
        <v>n / A</v>
      </c>
      <c r="Q610" s="54" t="str">
        <f t="shared" si="117"/>
        <v>Combustion: Nettoyage (urée)</v>
      </c>
      <c r="R610" s="10"/>
      <c r="S610" s="10" t="str">
        <f t="shared" si="114"/>
        <v>BioC_Combustion: Nettoyage (urée)</v>
      </c>
      <c r="T610" s="11"/>
      <c r="U610" s="11"/>
      <c r="V610" s="11"/>
      <c r="W610" s="11"/>
      <c r="X610" s="11"/>
      <c r="Y610" s="11"/>
      <c r="Z610" s="11" t="b">
        <f t="shared" si="115"/>
        <v>1</v>
      </c>
      <c r="AA610" s="11"/>
      <c r="AB610" s="11"/>
      <c r="AC610" s="11"/>
      <c r="AD610" s="11"/>
      <c r="AE610" s="11"/>
      <c r="AF610" s="11"/>
      <c r="AG610" s="11"/>
      <c r="AH610" s="11"/>
      <c r="AI610" s="11"/>
      <c r="AJ610" s="11"/>
      <c r="AK610" s="11"/>
      <c r="AL610" s="391" t="s">
        <v>1040</v>
      </c>
      <c r="AM610" s="391" t="s">
        <v>1040</v>
      </c>
      <c r="AN610" s="391" t="s">
        <v>1040</v>
      </c>
      <c r="AO610" s="391" t="s">
        <v>1040</v>
      </c>
      <c r="AP610" s="391"/>
      <c r="AQ610" s="391" t="s">
        <v>1040</v>
      </c>
      <c r="AR610" s="11"/>
      <c r="AS610" s="11"/>
      <c r="AT610" s="11"/>
      <c r="AU610" s="11"/>
      <c r="AV610" s="11"/>
      <c r="AW610" s="11"/>
      <c r="AX610" s="11"/>
      <c r="AY610" s="11"/>
      <c r="AZ610" s="11"/>
      <c r="BA610" s="11"/>
      <c r="BB610" s="11"/>
      <c r="BC610" s="11"/>
      <c r="BD610" s="11"/>
      <c r="BE610" s="11"/>
      <c r="BF610" s="11"/>
      <c r="BG610" s="11"/>
      <c r="BH610" s="11"/>
      <c r="BI610" s="11"/>
      <c r="BJ610" s="11"/>
      <c r="BK610" s="11"/>
      <c r="BL610" s="11"/>
      <c r="BM610" s="11"/>
      <c r="BN610" s="11"/>
      <c r="BO610" s="11"/>
      <c r="BP610" s="11"/>
      <c r="BQ610" s="11"/>
      <c r="BR610" s="11"/>
      <c r="BS610" s="11"/>
      <c r="BT610" s="11"/>
      <c r="BU610" s="11"/>
      <c r="BV610" s="11"/>
      <c r="BW610" s="11"/>
      <c r="BX610" s="11"/>
      <c r="BY610" s="11"/>
      <c r="BZ610" s="11"/>
      <c r="CA610" s="11"/>
      <c r="CB610" s="11"/>
      <c r="CC610" s="11"/>
      <c r="CD610" s="11"/>
      <c r="CE610" s="11"/>
      <c r="CF610" s="11"/>
      <c r="CG610" s="11"/>
      <c r="CH610" s="11"/>
      <c r="CI610" s="11"/>
      <c r="CJ610" s="11"/>
      <c r="CK610" s="11"/>
    </row>
    <row r="611" spans="1:89" s="560" customFormat="1" ht="12.75" customHeight="1" x14ac:dyDescent="0.25">
      <c r="A611" s="11">
        <v>10</v>
      </c>
      <c r="B611" s="566" t="str">
        <f t="shared" si="112"/>
        <v>Raffinage d'huile</v>
      </c>
      <c r="C611" s="10" t="str">
        <f t="shared" si="112"/>
        <v>Raffineries</v>
      </c>
      <c r="D611" s="10" t="str">
        <f t="shared" si="112"/>
        <v>Bilan massique</v>
      </c>
      <c r="E611" s="10"/>
      <c r="F611" s="58" t="str">
        <f t="shared" si="113"/>
        <v>Bilan massique</v>
      </c>
      <c r="G611" s="36">
        <v>1</v>
      </c>
      <c r="H611" s="56" t="str">
        <f>Translations!$B$702</f>
        <v>fraction de biomasse de type I</v>
      </c>
      <c r="I611" s="56" t="str">
        <f>Translations!$B$703</f>
        <v>fraction de biomasse de type II</v>
      </c>
      <c r="J611" s="56"/>
      <c r="K611" s="56"/>
      <c r="L611" s="56"/>
      <c r="M611" s="56" t="str">
        <f>Translations!$B$704</f>
        <v>Analyser la fraction de biomasse</v>
      </c>
      <c r="N611" s="56" t="str">
        <f>Translations!$B$721</f>
        <v>Bilan massique, conformément à l'article 30, paragraphe 1, de la directive RED II</v>
      </c>
      <c r="O611" s="57"/>
      <c r="P611" s="36">
        <v>3</v>
      </c>
      <c r="Q611" s="54" t="str">
        <f t="shared" si="117"/>
        <v>Raffineries: Bilan massique</v>
      </c>
      <c r="R611" s="10"/>
      <c r="S611" s="10" t="str">
        <f t="shared" si="114"/>
        <v>BioC_Raffineries: Bilan massique</v>
      </c>
      <c r="T611" s="11"/>
      <c r="U611" s="11"/>
      <c r="V611" s="11"/>
      <c r="W611" s="561"/>
      <c r="X611" s="11"/>
      <c r="Y611" s="11"/>
      <c r="Z611" s="11" t="b">
        <f t="shared" si="115"/>
        <v>0</v>
      </c>
      <c r="AA611" s="11"/>
      <c r="AB611" s="11"/>
      <c r="AC611" s="11"/>
      <c r="AD611" s="11"/>
      <c r="AE611" s="11"/>
      <c r="AF611" s="11"/>
      <c r="AG611" s="11"/>
      <c r="AH611" s="11"/>
      <c r="AI611" s="11"/>
      <c r="AJ611" s="11"/>
      <c r="AK611" s="11"/>
      <c r="AL611" s="391">
        <v>1</v>
      </c>
      <c r="AM611" s="391" t="str">
        <f>Translations!$B$703</f>
        <v>fraction de biomasse de type II</v>
      </c>
      <c r="AN611" s="391" t="s">
        <v>1040</v>
      </c>
      <c r="AO611" s="391" t="s">
        <v>1040</v>
      </c>
      <c r="AP611" s="391"/>
      <c r="AQ611" s="391">
        <v>2</v>
      </c>
      <c r="AR611" s="11"/>
      <c r="AS611" s="11"/>
      <c r="AT611" s="11"/>
      <c r="AU611" s="11"/>
      <c r="AV611" s="11"/>
      <c r="AW611" s="11"/>
      <c r="AX611" s="11"/>
      <c r="AY611" s="11"/>
      <c r="AZ611" s="11"/>
      <c r="BA611" s="11"/>
      <c r="BB611" s="11"/>
      <c r="BC611" s="11"/>
      <c r="BD611" s="11"/>
      <c r="BE611" s="11"/>
      <c r="BF611" s="11"/>
      <c r="BG611" s="11"/>
      <c r="BH611" s="11"/>
      <c r="BI611" s="11"/>
      <c r="BJ611" s="11"/>
      <c r="BK611" s="11"/>
      <c r="BL611" s="11"/>
      <c r="BM611" s="11"/>
      <c r="BN611" s="11"/>
      <c r="BO611" s="11"/>
      <c r="BP611" s="11"/>
      <c r="BQ611" s="11"/>
      <c r="BR611" s="11"/>
      <c r="BS611" s="11"/>
      <c r="BT611" s="11"/>
      <c r="BU611" s="11"/>
      <c r="BV611" s="11"/>
      <c r="BW611" s="11"/>
      <c r="BX611" s="11"/>
      <c r="BY611" s="11"/>
      <c r="BZ611" s="11"/>
      <c r="CA611" s="11"/>
      <c r="CB611" s="11"/>
      <c r="CC611" s="11"/>
      <c r="CD611" s="11"/>
      <c r="CE611" s="11"/>
      <c r="CF611" s="11"/>
      <c r="CG611" s="11"/>
      <c r="CH611" s="11"/>
      <c r="CI611" s="11"/>
      <c r="CJ611" s="11"/>
      <c r="CK611" s="11"/>
    </row>
    <row r="612" spans="1:89" s="560" customFormat="1" ht="12.75" customHeight="1" x14ac:dyDescent="0.25">
      <c r="A612" s="11">
        <v>11</v>
      </c>
      <c r="B612" s="566" t="str">
        <f t="shared" si="112"/>
        <v>Raffinage d'huile</v>
      </c>
      <c r="C612" s="10" t="str">
        <f t="shared" si="112"/>
        <v>Raffineries</v>
      </c>
      <c r="D612" s="10" t="str">
        <f t="shared" si="112"/>
        <v>Régénération des catalyseurs de craquage catalytique</v>
      </c>
      <c r="E612" s="10"/>
      <c r="F612" s="58" t="str">
        <f t="shared" si="113"/>
        <v>Bilan massique</v>
      </c>
      <c r="G612" s="36">
        <v>1</v>
      </c>
      <c r="H612" s="56" t="str">
        <f>Translations!$B$702</f>
        <v>fraction de biomasse de type I</v>
      </c>
      <c r="I612" s="56" t="str">
        <f>Translations!$B$703</f>
        <v>fraction de biomasse de type II</v>
      </c>
      <c r="J612" s="56"/>
      <c r="K612" s="56"/>
      <c r="L612" s="56"/>
      <c r="M612" s="56" t="str">
        <f>Translations!$B$704</f>
        <v>Analyser la fraction de biomasse</v>
      </c>
      <c r="N612" s="56" t="str">
        <f>Translations!$B$721</f>
        <v>Bilan massique, conformément à l'article 30, paragraphe 1, de la directive RED II</v>
      </c>
      <c r="O612" s="57"/>
      <c r="P612" s="36">
        <v>3</v>
      </c>
      <c r="Q612" s="54" t="str">
        <f t="shared" si="117"/>
        <v>Raffineries: Régénération des catalyseurs de craquage catalytique</v>
      </c>
      <c r="R612" s="10"/>
      <c r="S612" s="10" t="str">
        <f t="shared" si="114"/>
        <v>BioC_Raffineries: Régénération des catalyseurs de craquage catalytique</v>
      </c>
      <c r="T612" s="11"/>
      <c r="U612" s="11"/>
      <c r="V612" s="11"/>
      <c r="W612" s="11"/>
      <c r="X612" s="11"/>
      <c r="Y612" s="11"/>
      <c r="Z612" s="11" t="b">
        <f t="shared" si="115"/>
        <v>0</v>
      </c>
      <c r="AA612" s="11"/>
      <c r="AB612" s="11"/>
      <c r="AC612" s="11"/>
      <c r="AD612" s="11"/>
      <c r="AE612" s="11"/>
      <c r="AF612" s="11"/>
      <c r="AG612" s="11"/>
      <c r="AH612" s="11"/>
      <c r="AI612" s="11"/>
      <c r="AJ612" s="11"/>
      <c r="AK612" s="11"/>
      <c r="AL612" s="391">
        <v>1</v>
      </c>
      <c r="AM612" s="391" t="str">
        <f>Translations!$B$703</f>
        <v>fraction de biomasse de type II</v>
      </c>
      <c r="AN612" s="391" t="s">
        <v>1040</v>
      </c>
      <c r="AO612" s="391" t="s">
        <v>1040</v>
      </c>
      <c r="AP612" s="391"/>
      <c r="AQ612" s="391">
        <v>2</v>
      </c>
      <c r="AR612" s="11"/>
      <c r="AS612" s="11"/>
      <c r="AT612" s="11"/>
      <c r="AU612" s="11"/>
      <c r="AV612" s="11"/>
      <c r="AW612" s="11"/>
      <c r="AX612" s="11"/>
      <c r="AY612" s="11"/>
      <c r="AZ612" s="11"/>
      <c r="BA612" s="11"/>
      <c r="BB612" s="11"/>
      <c r="BC612" s="11"/>
      <c r="BD612" s="11"/>
      <c r="BE612" s="11"/>
      <c r="BF612" s="11"/>
      <c r="BG612" s="11"/>
      <c r="BH612" s="11"/>
      <c r="BI612" s="11"/>
      <c r="BJ612" s="11"/>
      <c r="BK612" s="11"/>
      <c r="BL612" s="11"/>
      <c r="BM612" s="11"/>
      <c r="BN612" s="11"/>
      <c r="BO612" s="11"/>
      <c r="BP612" s="11"/>
      <c r="BQ612" s="11"/>
      <c r="BR612" s="11"/>
      <c r="BS612" s="11"/>
      <c r="BT612" s="11"/>
      <c r="BU612" s="11"/>
      <c r="BV612" s="11"/>
      <c r="BW612" s="11"/>
      <c r="BX612" s="11"/>
      <c r="BY612" s="11"/>
      <c r="BZ612" s="11"/>
      <c r="CA612" s="11"/>
      <c r="CB612" s="11"/>
      <c r="CC612" s="11"/>
      <c r="CD612" s="11"/>
      <c r="CE612" s="11"/>
      <c r="CF612" s="11"/>
      <c r="CG612" s="11"/>
      <c r="CH612" s="11"/>
      <c r="CI612" s="11"/>
      <c r="CJ612" s="11"/>
      <c r="CK612" s="11"/>
    </row>
    <row r="613" spans="1:89" s="560" customFormat="1" ht="12.75" customHeight="1" x14ac:dyDescent="0.25">
      <c r="A613" s="11">
        <v>12</v>
      </c>
      <c r="B613" s="566" t="str">
        <f t="shared" si="112"/>
        <v>Raffinage d'huile</v>
      </c>
      <c r="C613" s="10" t="str">
        <f t="shared" si="112"/>
        <v>Raffineries</v>
      </c>
      <c r="D613" s="10" t="str">
        <f t="shared" si="112"/>
        <v>production d'hydrogène</v>
      </c>
      <c r="E613" s="568"/>
      <c r="F613" s="58" t="str">
        <f t="shared" si="113"/>
        <v>Bilan massique</v>
      </c>
      <c r="G613" s="36">
        <v>1</v>
      </c>
      <c r="H613" s="56" t="str">
        <f>Translations!$B$702</f>
        <v>fraction de biomasse de type I</v>
      </c>
      <c r="I613" s="56" t="str">
        <f>Translations!$B$703</f>
        <v>fraction de biomasse de type II</v>
      </c>
      <c r="J613" s="56"/>
      <c r="K613" s="56"/>
      <c r="L613" s="56"/>
      <c r="M613" s="56" t="str">
        <f>Translations!$B$704</f>
        <v>Analyser la fraction de biomasse</v>
      </c>
      <c r="N613" s="56" t="str">
        <f>Translations!$B$721</f>
        <v>Bilan massique, conformément à l'article 30, paragraphe 1, de la directive RED II</v>
      </c>
      <c r="O613" s="57"/>
      <c r="P613" s="36">
        <v>3</v>
      </c>
      <c r="Q613" s="54" t="str">
        <f t="shared" si="117"/>
        <v>Raffineries: production d'hydrogène</v>
      </c>
      <c r="R613" s="10"/>
      <c r="S613" s="10" t="str">
        <f t="shared" si="114"/>
        <v>BioC_Raffineries: production d'hydrogène</v>
      </c>
      <c r="T613" s="11"/>
      <c r="U613" s="11"/>
      <c r="V613" s="11"/>
      <c r="W613" s="11"/>
      <c r="X613" s="29"/>
      <c r="Y613" s="11"/>
      <c r="Z613" s="11" t="b">
        <f t="shared" si="115"/>
        <v>0</v>
      </c>
      <c r="AA613" s="11"/>
      <c r="AB613" s="11"/>
      <c r="AC613" s="11"/>
      <c r="AD613" s="11"/>
      <c r="AE613" s="11"/>
      <c r="AF613" s="11"/>
      <c r="AG613" s="11"/>
      <c r="AH613" s="11"/>
      <c r="AI613" s="11"/>
      <c r="AJ613" s="11"/>
      <c r="AK613" s="11"/>
      <c r="AL613" s="391">
        <v>1</v>
      </c>
      <c r="AM613" s="391" t="str">
        <f>Translations!$B$703</f>
        <v>fraction de biomasse de type II</v>
      </c>
      <c r="AN613" s="391" t="s">
        <v>1040</v>
      </c>
      <c r="AO613" s="391" t="s">
        <v>1040</v>
      </c>
      <c r="AP613" s="391"/>
      <c r="AQ613" s="391">
        <v>2</v>
      </c>
      <c r="AR613" s="11"/>
      <c r="AS613" s="11"/>
      <c r="AT613" s="11"/>
      <c r="AU613" s="11"/>
      <c r="AV613" s="11"/>
      <c r="AW613" s="11"/>
      <c r="AX613" s="11"/>
      <c r="AY613" s="11"/>
      <c r="AZ613" s="11"/>
      <c r="BA613" s="11"/>
      <c r="BB613" s="11"/>
      <c r="BC613" s="11"/>
      <c r="BD613" s="11"/>
      <c r="BE613" s="11"/>
      <c r="BF613" s="11"/>
      <c r="BG613" s="11"/>
      <c r="BH613" s="11"/>
      <c r="BI613" s="11"/>
      <c r="BJ613" s="11"/>
      <c r="BK613" s="11"/>
      <c r="BL613" s="11"/>
      <c r="BM613" s="11"/>
      <c r="BN613" s="11"/>
      <c r="BO613" s="11"/>
      <c r="BP613" s="11"/>
      <c r="BQ613" s="11"/>
      <c r="BR613" s="11"/>
      <c r="BS613" s="11"/>
      <c r="BT613" s="11"/>
      <c r="BU613" s="11"/>
      <c r="BV613" s="11"/>
      <c r="BW613" s="11"/>
      <c r="BX613" s="11"/>
      <c r="BY613" s="11"/>
      <c r="BZ613" s="11"/>
      <c r="CA613" s="11"/>
      <c r="CB613" s="11"/>
      <c r="CC613" s="11"/>
      <c r="CD613" s="11"/>
      <c r="CE613" s="11"/>
      <c r="CF613" s="11"/>
      <c r="CG613" s="11"/>
      <c r="CH613" s="11"/>
      <c r="CI613" s="11"/>
      <c r="CJ613" s="11"/>
      <c r="CK613" s="11"/>
    </row>
    <row r="614" spans="1:89" s="560" customFormat="1" ht="12.75" customHeight="1" x14ac:dyDescent="0.25">
      <c r="A614" s="11">
        <v>13</v>
      </c>
      <c r="B614" s="566" t="str">
        <f t="shared" si="112"/>
        <v>Production de coke</v>
      </c>
      <c r="C614" s="10" t="str">
        <f t="shared" si="112"/>
        <v>Coke</v>
      </c>
      <c r="D614" s="10" t="str">
        <f t="shared" si="112"/>
        <v>Combustible employé pour alimenter le procédé</v>
      </c>
      <c r="E614" s="10"/>
      <c r="F614" s="58" t="str">
        <f t="shared" si="113"/>
        <v>Combustion</v>
      </c>
      <c r="G614" s="36">
        <v>1</v>
      </c>
      <c r="H614" s="56" t="str">
        <f>Translations!$B$702</f>
        <v>fraction de biomasse de type I</v>
      </c>
      <c r="I614" s="56" t="str">
        <f>Translations!$B$703</f>
        <v>fraction de biomasse de type II</v>
      </c>
      <c r="J614" s="56"/>
      <c r="K614" s="56"/>
      <c r="L614" s="56"/>
      <c r="M614" s="56" t="str">
        <f>Translations!$B$704</f>
        <v>Analyser la fraction de biomasse</v>
      </c>
      <c r="N614" s="56" t="str">
        <f>Translations!$B$721</f>
        <v>Bilan massique, conformément à l'article 30, paragraphe 1, de la directive RED II</v>
      </c>
      <c r="O614" s="57"/>
      <c r="P614" s="36">
        <v>3</v>
      </c>
      <c r="Q614" s="54" t="str">
        <f t="shared" si="117"/>
        <v>Coke: Combustible employé pour alimenter le procédé</v>
      </c>
      <c r="R614" s="10"/>
      <c r="S614" s="10" t="str">
        <f t="shared" si="114"/>
        <v>BioC_Coke: Combustible employé pour alimenter le procédé</v>
      </c>
      <c r="T614" s="11"/>
      <c r="U614" s="11"/>
      <c r="V614" s="11"/>
      <c r="W614" s="561"/>
      <c r="X614" s="29"/>
      <c r="Y614" s="11"/>
      <c r="Z614" s="11" t="b">
        <f t="shared" si="115"/>
        <v>0</v>
      </c>
      <c r="AA614" s="11"/>
      <c r="AB614" s="11"/>
      <c r="AC614" s="11"/>
      <c r="AD614" s="11"/>
      <c r="AE614" s="11"/>
      <c r="AF614" s="11"/>
      <c r="AG614" s="11"/>
      <c r="AH614" s="11"/>
      <c r="AI614" s="11"/>
      <c r="AJ614" s="11"/>
      <c r="AK614" s="11"/>
      <c r="AL614" s="391">
        <v>1</v>
      </c>
      <c r="AM614" s="391" t="str">
        <f>Translations!$B$703</f>
        <v>fraction de biomasse de type II</v>
      </c>
      <c r="AN614" s="391" t="s">
        <v>1040</v>
      </c>
      <c r="AO614" s="391" t="s">
        <v>1040</v>
      </c>
      <c r="AP614" s="391"/>
      <c r="AQ614" s="391">
        <v>2</v>
      </c>
      <c r="AR614" s="11"/>
      <c r="AS614" s="11"/>
      <c r="AT614" s="11"/>
      <c r="AU614" s="11"/>
      <c r="AV614" s="11"/>
      <c r="AW614" s="11"/>
      <c r="AX614" s="11"/>
      <c r="AY614" s="11"/>
      <c r="AZ614" s="11"/>
      <c r="BA614" s="11"/>
      <c r="BB614" s="11"/>
      <c r="BC614" s="11"/>
      <c r="BD614" s="11"/>
      <c r="BE614" s="11"/>
      <c r="BF614" s="11"/>
      <c r="BG614" s="11"/>
      <c r="BH614" s="11"/>
      <c r="BI614" s="11"/>
      <c r="BJ614" s="11"/>
      <c r="BK614" s="11"/>
      <c r="BL614" s="11"/>
      <c r="BM614" s="11"/>
      <c r="BN614" s="11"/>
      <c r="BO614" s="11"/>
      <c r="BP614" s="11"/>
      <c r="BQ614" s="11"/>
      <c r="BR614" s="11"/>
      <c r="BS614" s="11"/>
      <c r="BT614" s="11"/>
      <c r="BU614" s="11"/>
      <c r="BV614" s="11"/>
      <c r="BW614" s="11"/>
      <c r="BX614" s="11"/>
      <c r="BY614" s="11"/>
      <c r="BZ614" s="11"/>
      <c r="CA614" s="11"/>
      <c r="CB614" s="11"/>
      <c r="CC614" s="11"/>
      <c r="CD614" s="11"/>
      <c r="CE614" s="11"/>
      <c r="CF614" s="11"/>
      <c r="CG614" s="11"/>
      <c r="CH614" s="11"/>
      <c r="CI614" s="11"/>
      <c r="CJ614" s="11"/>
      <c r="CK614" s="11"/>
    </row>
    <row r="615" spans="1:89" s="560" customFormat="1" ht="12.75" customHeight="1" x14ac:dyDescent="0.25">
      <c r="A615" s="11">
        <v>14</v>
      </c>
      <c r="B615" s="566" t="str">
        <f t="shared" si="112"/>
        <v>Production de coke</v>
      </c>
      <c r="C615" s="10" t="str">
        <f t="shared" si="112"/>
        <v>Coke</v>
      </c>
      <c r="D615" s="10" t="str">
        <f t="shared" si="112"/>
        <v>Procédé (méthode A) : carbonate uniquement</v>
      </c>
      <c r="E615" s="563"/>
      <c r="F615" s="58" t="str">
        <f t="shared" si="113"/>
        <v>Émissions de procédé</v>
      </c>
      <c r="G615" s="36" t="str">
        <f>EUconst_NA</f>
        <v>n / A</v>
      </c>
      <c r="H615" s="56"/>
      <c r="I615" s="56"/>
      <c r="J615" s="58"/>
      <c r="K615" s="58"/>
      <c r="L615" s="56"/>
      <c r="M615" s="56"/>
      <c r="N615" s="56"/>
      <c r="O615" s="57"/>
      <c r="P615" s="36" t="str">
        <f>IF(G615=EUconst_NA,EUconst_NA,IF(ISBLANK(J615),COUNTA(H615:O615),COUNTA(H615,J615,L615)))</f>
        <v>n / A</v>
      </c>
      <c r="Q615" s="54" t="str">
        <f t="shared" si="117"/>
        <v>Coke: Procédé (méthode A) : carbonate uniquement</v>
      </c>
      <c r="R615" s="10"/>
      <c r="S615" s="10" t="str">
        <f t="shared" si="114"/>
        <v>BioC_Coke: Procédé (méthode A) : carbonate uniquement</v>
      </c>
      <c r="T615" s="11"/>
      <c r="U615" s="11"/>
      <c r="V615" s="11"/>
      <c r="W615" s="561"/>
      <c r="X615" s="29"/>
      <c r="Y615" s="11"/>
      <c r="Z615" s="11" t="b">
        <f t="shared" si="115"/>
        <v>1</v>
      </c>
      <c r="AA615" s="11"/>
      <c r="AB615" s="11"/>
      <c r="AC615" s="11"/>
      <c r="AD615" s="11"/>
      <c r="AE615" s="11"/>
      <c r="AF615" s="11"/>
      <c r="AG615" s="11"/>
      <c r="AH615" s="11"/>
      <c r="AI615" s="11"/>
      <c r="AJ615" s="11"/>
      <c r="AK615" s="11"/>
      <c r="AL615" s="391" t="s">
        <v>1040</v>
      </c>
      <c r="AM615" s="391" t="s">
        <v>1040</v>
      </c>
      <c r="AN615" s="391" t="s">
        <v>1040</v>
      </c>
      <c r="AO615" s="391" t="s">
        <v>1040</v>
      </c>
      <c r="AP615" s="391"/>
      <c r="AQ615" s="391" t="s">
        <v>1040</v>
      </c>
      <c r="AR615" s="11"/>
      <c r="AS615" s="11"/>
      <c r="AT615" s="11"/>
      <c r="AU615" s="11"/>
      <c r="AV615" s="11"/>
      <c r="AW615" s="11"/>
      <c r="AX615" s="11"/>
      <c r="AY615" s="11"/>
      <c r="AZ615" s="11"/>
      <c r="BA615" s="11"/>
      <c r="BB615" s="11"/>
      <c r="BC615" s="11"/>
      <c r="BD615" s="11"/>
      <c r="BE615" s="11"/>
      <c r="BF615" s="11"/>
      <c r="BG615" s="11"/>
      <c r="BH615" s="11"/>
      <c r="BI615" s="11"/>
      <c r="BJ615" s="11"/>
      <c r="BK615" s="11"/>
      <c r="BL615" s="11"/>
      <c r="BM615" s="11"/>
      <c r="BN615" s="11"/>
      <c r="BO615" s="11"/>
      <c r="BP615" s="11"/>
      <c r="BQ615" s="11"/>
      <c r="BR615" s="11"/>
      <c r="BS615" s="11"/>
      <c r="BT615" s="11"/>
      <c r="BU615" s="11"/>
      <c r="BV615" s="11"/>
      <c r="BW615" s="11"/>
      <c r="BX615" s="11"/>
      <c r="BY615" s="11"/>
      <c r="BZ615" s="11"/>
      <c r="CA615" s="11"/>
      <c r="CB615" s="11"/>
      <c r="CC615" s="11"/>
      <c r="CD615" s="11"/>
      <c r="CE615" s="11"/>
      <c r="CF615" s="11"/>
      <c r="CG615" s="11"/>
      <c r="CH615" s="11"/>
      <c r="CI615" s="11"/>
      <c r="CJ615" s="11"/>
      <c r="CK615" s="11"/>
    </row>
    <row r="616" spans="1:89" s="560" customFormat="1" ht="12.75" customHeight="1" x14ac:dyDescent="0.25">
      <c r="A616" s="11">
        <v>15</v>
      </c>
      <c r="B616" s="566" t="str">
        <f t="shared" si="112"/>
        <v>Production de coke</v>
      </c>
      <c r="C616" s="10" t="str">
        <f t="shared" si="112"/>
        <v>Coke</v>
      </c>
      <c r="D616" s="10" t="str">
        <f t="shared" si="112"/>
        <v>Procédé (méthode A) : mixte (carbonate + non-carbonate)</v>
      </c>
      <c r="E616" s="563"/>
      <c r="F616" s="58" t="str">
        <f t="shared" si="113"/>
        <v>Émissions de procédé</v>
      </c>
      <c r="G616" s="36">
        <v>1</v>
      </c>
      <c r="H616" s="56" t="str">
        <f>Translations!$B$702</f>
        <v>fraction de biomasse de type I</v>
      </c>
      <c r="I616" s="56" t="str">
        <f>Translations!$B$703</f>
        <v>fraction de biomasse de type II</v>
      </c>
      <c r="J616" s="56"/>
      <c r="K616" s="56"/>
      <c r="L616" s="56"/>
      <c r="M616" s="56" t="str">
        <f>Translations!$B$704</f>
        <v>Analyser la fraction de biomasse</v>
      </c>
      <c r="N616" s="56" t="str">
        <f>Translations!$B$721</f>
        <v>Bilan massique, conformément à l'article 30, paragraphe 1, de la directive RED II</v>
      </c>
      <c r="O616" s="57"/>
      <c r="P616" s="36">
        <v>3</v>
      </c>
      <c r="Q616" s="54" t="str">
        <f t="shared" si="117"/>
        <v>Coke: Procédé (méthode A) : mixte (carbonate + non-carbonate)</v>
      </c>
      <c r="R616" s="10"/>
      <c r="S616" s="10" t="str">
        <f t="shared" si="114"/>
        <v>BioC_Coke: Procédé (méthode A) : mixte (carbonate + non-carbonate)</v>
      </c>
      <c r="T616" s="11"/>
      <c r="U616" s="11"/>
      <c r="V616" s="11"/>
      <c r="W616" s="561"/>
      <c r="X616" s="29"/>
      <c r="Y616" s="11"/>
      <c r="Z616" s="11" t="b">
        <f t="shared" si="115"/>
        <v>0</v>
      </c>
      <c r="AA616" s="11"/>
      <c r="AB616" s="11"/>
      <c r="AC616" s="11"/>
      <c r="AD616" s="11"/>
      <c r="AE616" s="11"/>
      <c r="AF616" s="11"/>
      <c r="AG616" s="11"/>
      <c r="AH616" s="11"/>
      <c r="AI616" s="11"/>
      <c r="AJ616" s="11"/>
      <c r="AK616" s="11"/>
      <c r="AL616" s="391">
        <v>1</v>
      </c>
      <c r="AM616" s="391" t="str">
        <f>Translations!$B$703</f>
        <v>fraction de biomasse de type II</v>
      </c>
      <c r="AN616" s="391" t="s">
        <v>1040</v>
      </c>
      <c r="AO616" s="391" t="s">
        <v>1040</v>
      </c>
      <c r="AP616" s="391"/>
      <c r="AQ616" s="391">
        <v>2</v>
      </c>
      <c r="AR616" s="11"/>
      <c r="AS616" s="11"/>
      <c r="AT616" s="11"/>
      <c r="AU616" s="11"/>
      <c r="AV616" s="11"/>
      <c r="AW616" s="11"/>
      <c r="AX616" s="11"/>
      <c r="AY616" s="11"/>
      <c r="AZ616" s="11"/>
      <c r="BA616" s="11"/>
      <c r="BB616" s="11"/>
      <c r="BC616" s="11"/>
      <c r="BD616" s="11"/>
      <c r="BE616" s="11"/>
      <c r="BF616" s="11"/>
      <c r="BG616" s="11"/>
      <c r="BH616" s="11"/>
      <c r="BI616" s="11"/>
      <c r="BJ616" s="11"/>
      <c r="BK616" s="11"/>
      <c r="BL616" s="11"/>
      <c r="BM616" s="11"/>
      <c r="BN616" s="11"/>
      <c r="BO616" s="11"/>
      <c r="BP616" s="11"/>
      <c r="BQ616" s="11"/>
      <c r="BR616" s="11"/>
      <c r="BS616" s="11"/>
      <c r="BT616" s="11"/>
      <c r="BU616" s="11"/>
      <c r="BV616" s="11"/>
      <c r="BW616" s="11"/>
      <c r="BX616" s="11"/>
      <c r="BY616" s="11"/>
      <c r="BZ616" s="11"/>
      <c r="CA616" s="11"/>
      <c r="CB616" s="11"/>
      <c r="CC616" s="11"/>
      <c r="CD616" s="11"/>
      <c r="CE616" s="11"/>
      <c r="CF616" s="11"/>
      <c r="CG616" s="11"/>
      <c r="CH616" s="11"/>
      <c r="CI616" s="11"/>
      <c r="CJ616" s="11"/>
      <c r="CK616" s="11"/>
    </row>
    <row r="617" spans="1:89" s="560" customFormat="1" ht="12.75" customHeight="1" x14ac:dyDescent="0.25">
      <c r="A617" s="11">
        <v>16</v>
      </c>
      <c r="B617" s="566" t="str">
        <f t="shared" si="112"/>
        <v>Production de coke</v>
      </c>
      <c r="C617" s="10" t="str">
        <f t="shared" si="112"/>
        <v>Coke</v>
      </c>
      <c r="D617" s="10" t="str">
        <f t="shared" si="112"/>
        <v>Procédé (méthode A) : sans carbonate</v>
      </c>
      <c r="E617" s="563"/>
      <c r="F617" s="58" t="str">
        <f t="shared" si="113"/>
        <v>Émissions de procédé</v>
      </c>
      <c r="G617" s="36">
        <v>1</v>
      </c>
      <c r="H617" s="56" t="str">
        <f>Translations!$B$702</f>
        <v>fraction de biomasse de type I</v>
      </c>
      <c r="I617" s="56" t="str">
        <f>Translations!$B$703</f>
        <v>fraction de biomasse de type II</v>
      </c>
      <c r="J617" s="56"/>
      <c r="K617" s="56"/>
      <c r="L617" s="56"/>
      <c r="M617" s="56" t="str">
        <f>Translations!$B$704</f>
        <v>Analyser la fraction de biomasse</v>
      </c>
      <c r="N617" s="56" t="str">
        <f>Translations!$B$721</f>
        <v>Bilan massique, conformément à l'article 30, paragraphe 1, de la directive RED II</v>
      </c>
      <c r="O617" s="57"/>
      <c r="P617" s="36">
        <v>3</v>
      </c>
      <c r="Q617" s="54" t="str">
        <f t="shared" si="117"/>
        <v>Coke: Procédé (méthode A) : sans carbonate</v>
      </c>
      <c r="R617" s="10"/>
      <c r="S617" s="10" t="str">
        <f t="shared" si="114"/>
        <v>BioC_Coke: Procédé (méthode A) : sans carbonate</v>
      </c>
      <c r="T617" s="11"/>
      <c r="U617" s="11"/>
      <c r="V617" s="11"/>
      <c r="W617" s="561"/>
      <c r="X617" s="29"/>
      <c r="Y617" s="11"/>
      <c r="Z617" s="11" t="b">
        <f t="shared" si="115"/>
        <v>0</v>
      </c>
      <c r="AA617" s="11"/>
      <c r="AB617" s="11"/>
      <c r="AC617" s="11"/>
      <c r="AD617" s="11"/>
      <c r="AE617" s="11"/>
      <c r="AF617" s="11"/>
      <c r="AG617" s="11"/>
      <c r="AH617" s="11"/>
      <c r="AI617" s="11"/>
      <c r="AJ617" s="11"/>
      <c r="AK617" s="11"/>
      <c r="AL617" s="391">
        <v>1</v>
      </c>
      <c r="AM617" s="391" t="str">
        <f>Translations!$B$703</f>
        <v>fraction de biomasse de type II</v>
      </c>
      <c r="AN617" s="391" t="s">
        <v>1040</v>
      </c>
      <c r="AO617" s="391" t="s">
        <v>1040</v>
      </c>
      <c r="AP617" s="391"/>
      <c r="AQ617" s="391">
        <v>2</v>
      </c>
      <c r="AR617" s="11"/>
      <c r="AS617" s="11"/>
      <c r="AT617" s="11"/>
      <c r="AU617" s="11"/>
      <c r="AV617" s="11"/>
      <c r="AW617" s="11"/>
      <c r="AX617" s="11"/>
      <c r="AY617" s="11"/>
      <c r="AZ617" s="11"/>
      <c r="BA617" s="11"/>
      <c r="BB617" s="11"/>
      <c r="BC617" s="11"/>
      <c r="BD617" s="11"/>
      <c r="BE617" s="11"/>
      <c r="BF617" s="11"/>
      <c r="BG617" s="11"/>
      <c r="BH617" s="11"/>
      <c r="BI617" s="11"/>
      <c r="BJ617" s="11"/>
      <c r="BK617" s="11"/>
      <c r="BL617" s="11"/>
      <c r="BM617" s="11"/>
      <c r="BN617" s="11"/>
      <c r="BO617" s="11"/>
      <c r="BP617" s="11"/>
      <c r="BQ617" s="11"/>
      <c r="BR617" s="11"/>
      <c r="BS617" s="11"/>
      <c r="BT617" s="11"/>
      <c r="BU617" s="11"/>
      <c r="BV617" s="11"/>
      <c r="BW617" s="11"/>
      <c r="BX617" s="11"/>
      <c r="BY617" s="11"/>
      <c r="BZ617" s="11"/>
      <c r="CA617" s="11"/>
      <c r="CB617" s="11"/>
      <c r="CC617" s="11"/>
      <c r="CD617" s="11"/>
      <c r="CE617" s="11"/>
      <c r="CF617" s="11"/>
      <c r="CG617" s="11"/>
      <c r="CH617" s="11"/>
      <c r="CI617" s="11"/>
      <c r="CJ617" s="11"/>
      <c r="CK617" s="11"/>
    </row>
    <row r="618" spans="1:89" s="560" customFormat="1" ht="12.75" customHeight="1" x14ac:dyDescent="0.25">
      <c r="A618" s="11">
        <v>17</v>
      </c>
      <c r="B618" s="566" t="str">
        <f t="shared" si="112"/>
        <v>Production de coke</v>
      </c>
      <c r="C618" s="10" t="str">
        <f t="shared" si="112"/>
        <v>Coke</v>
      </c>
      <c r="D618" s="10" t="str">
        <f t="shared" si="112"/>
        <v>Procédé (méthode B) : production d'oxyde</v>
      </c>
      <c r="E618" s="568"/>
      <c r="F618" s="58" t="str">
        <f t="shared" si="113"/>
        <v>Émissions de procédé</v>
      </c>
      <c r="G618" s="36" t="str">
        <f>EUconst_NA</f>
        <v>n / A</v>
      </c>
      <c r="H618" s="56"/>
      <c r="I618" s="56"/>
      <c r="J618" s="58"/>
      <c r="K618" s="58"/>
      <c r="L618" s="56"/>
      <c r="M618" s="56"/>
      <c r="N618" s="56"/>
      <c r="O618" s="57"/>
      <c r="P618" s="36" t="str">
        <f>IF(G618=EUconst_NA,EUconst_NA,IF(ISBLANK(J618),COUNTA(H618:O618),COUNTA(H618,J618,L618)))</f>
        <v>n / A</v>
      </c>
      <c r="Q618" s="54" t="str">
        <f t="shared" si="117"/>
        <v>Coke: Procédé (méthode B) : production d'oxyde</v>
      </c>
      <c r="R618" s="10"/>
      <c r="S618" s="10" t="str">
        <f t="shared" si="114"/>
        <v>BioC_Coke: Procédé (méthode B) : production d'oxyde</v>
      </c>
      <c r="T618" s="11"/>
      <c r="U618" s="11"/>
      <c r="V618" s="11"/>
      <c r="W618" s="561"/>
      <c r="X618" s="29"/>
      <c r="Y618" s="11"/>
      <c r="Z618" s="11" t="b">
        <f t="shared" si="115"/>
        <v>1</v>
      </c>
      <c r="AA618" s="11"/>
      <c r="AB618" s="11"/>
      <c r="AC618" s="11"/>
      <c r="AD618" s="11"/>
      <c r="AE618" s="11"/>
      <c r="AF618" s="11"/>
      <c r="AG618" s="11"/>
      <c r="AH618" s="11"/>
      <c r="AI618" s="11"/>
      <c r="AJ618" s="11"/>
      <c r="AK618" s="11"/>
      <c r="AL618" s="391" t="s">
        <v>1040</v>
      </c>
      <c r="AM618" s="391" t="s">
        <v>1040</v>
      </c>
      <c r="AN618" s="391" t="s">
        <v>1040</v>
      </c>
      <c r="AO618" s="391" t="s">
        <v>1040</v>
      </c>
      <c r="AP618" s="391"/>
      <c r="AQ618" s="391" t="s">
        <v>1040</v>
      </c>
      <c r="AR618" s="11"/>
      <c r="AS618" s="11"/>
      <c r="AT618" s="11"/>
      <c r="AU618" s="11"/>
      <c r="AV618" s="11"/>
      <c r="AW618" s="11"/>
      <c r="AX618" s="11"/>
      <c r="AY618" s="11"/>
      <c r="AZ618" s="11"/>
      <c r="BA618" s="11"/>
      <c r="BB618" s="11"/>
      <c r="BC618" s="11"/>
      <c r="BD618" s="11"/>
      <c r="BE618" s="11"/>
      <c r="BF618" s="11"/>
      <c r="BG618" s="11"/>
      <c r="BH618" s="11"/>
      <c r="BI618" s="11"/>
      <c r="BJ618" s="11"/>
      <c r="BK618" s="11"/>
      <c r="BL618" s="11"/>
      <c r="BM618" s="11"/>
      <c r="BN618" s="11"/>
      <c r="BO618" s="11"/>
      <c r="BP618" s="11"/>
      <c r="BQ618" s="11"/>
      <c r="BR618" s="11"/>
      <c r="BS618" s="11"/>
      <c r="BT618" s="11"/>
      <c r="BU618" s="11"/>
      <c r="BV618" s="11"/>
      <c r="BW618" s="11"/>
      <c r="BX618" s="11"/>
      <c r="BY618" s="11"/>
      <c r="BZ618" s="11"/>
      <c r="CA618" s="11"/>
      <c r="CB618" s="11"/>
      <c r="CC618" s="11"/>
      <c r="CD618" s="11"/>
      <c r="CE618" s="11"/>
      <c r="CF618" s="11"/>
      <c r="CG618" s="11"/>
      <c r="CH618" s="11"/>
      <c r="CI618" s="11"/>
      <c r="CJ618" s="11"/>
      <c r="CK618" s="11"/>
    </row>
    <row r="619" spans="1:89" s="560" customFormat="1" ht="12.75" customHeight="1" x14ac:dyDescent="0.25">
      <c r="A619" s="11">
        <v>18</v>
      </c>
      <c r="B619" s="566" t="str">
        <f t="shared" si="112"/>
        <v>Production de coke</v>
      </c>
      <c r="C619" s="10" t="str">
        <f t="shared" si="112"/>
        <v>Coke</v>
      </c>
      <c r="D619" s="10" t="str">
        <f t="shared" si="112"/>
        <v>Bilan massique</v>
      </c>
      <c r="E619" s="10"/>
      <c r="F619" s="58" t="str">
        <f t="shared" si="113"/>
        <v>Bilan massique</v>
      </c>
      <c r="G619" s="36">
        <v>1</v>
      </c>
      <c r="H619" s="56" t="str">
        <f>Translations!$B$702</f>
        <v>fraction de biomasse de type I</v>
      </c>
      <c r="I619" s="56" t="str">
        <f>Translations!$B$703</f>
        <v>fraction de biomasse de type II</v>
      </c>
      <c r="J619" s="56"/>
      <c r="K619" s="56"/>
      <c r="L619" s="56"/>
      <c r="M619" s="56" t="str">
        <f>Translations!$B$704</f>
        <v>Analyser la fraction de biomasse</v>
      </c>
      <c r="N619" s="56" t="str">
        <f>Translations!$B$721</f>
        <v>Bilan massique, conformément à l'article 30, paragraphe 1, de la directive RED II</v>
      </c>
      <c r="O619" s="57"/>
      <c r="P619" s="36">
        <v>3</v>
      </c>
      <c r="Q619" s="54" t="str">
        <f t="shared" si="117"/>
        <v>Coke: Bilan massique</v>
      </c>
      <c r="R619" s="10"/>
      <c r="S619" s="10" t="str">
        <f t="shared" si="114"/>
        <v>BioC_Coke: Bilan massique</v>
      </c>
      <c r="T619" s="11"/>
      <c r="U619" s="11"/>
      <c r="V619" s="11"/>
      <c r="W619" s="11"/>
      <c r="X619" s="29"/>
      <c r="Y619" s="11"/>
      <c r="Z619" s="11" t="b">
        <f t="shared" si="115"/>
        <v>0</v>
      </c>
      <c r="AA619" s="11"/>
      <c r="AB619" s="11"/>
      <c r="AC619" s="11"/>
      <c r="AD619" s="11"/>
      <c r="AE619" s="11"/>
      <c r="AF619" s="11"/>
      <c r="AG619" s="11"/>
      <c r="AH619" s="11"/>
      <c r="AI619" s="11"/>
      <c r="AJ619" s="11"/>
      <c r="AK619" s="11"/>
      <c r="AL619" s="391">
        <v>1</v>
      </c>
      <c r="AM619" s="391" t="str">
        <f>Translations!$B$703</f>
        <v>fraction de biomasse de type II</v>
      </c>
      <c r="AN619" s="391" t="s">
        <v>1040</v>
      </c>
      <c r="AO619" s="391" t="s">
        <v>1040</v>
      </c>
      <c r="AP619" s="391"/>
      <c r="AQ619" s="391">
        <v>2</v>
      </c>
      <c r="AR619" s="11"/>
      <c r="AS619" s="11"/>
      <c r="AT619" s="11"/>
      <c r="AU619" s="11"/>
      <c r="AV619" s="11"/>
      <c r="AW619" s="11"/>
      <c r="AX619" s="11"/>
      <c r="AY619" s="11"/>
      <c r="AZ619" s="11"/>
      <c r="BA619" s="11"/>
      <c r="BB619" s="11"/>
      <c r="BC619" s="11"/>
      <c r="BD619" s="11"/>
      <c r="BE619" s="11"/>
      <c r="BF619" s="11"/>
      <c r="BG619" s="11"/>
      <c r="BH619" s="11"/>
      <c r="BI619" s="11"/>
      <c r="BJ619" s="11"/>
      <c r="BK619" s="11"/>
      <c r="BL619" s="11"/>
      <c r="BM619" s="11"/>
      <c r="BN619" s="11"/>
      <c r="BO619" s="11"/>
      <c r="BP619" s="11"/>
      <c r="BQ619" s="11"/>
      <c r="BR619" s="11"/>
      <c r="BS619" s="11"/>
      <c r="BT619" s="11"/>
      <c r="BU619" s="11"/>
      <c r="BV619" s="11"/>
      <c r="BW619" s="11"/>
      <c r="BX619" s="11"/>
      <c r="BY619" s="11"/>
      <c r="BZ619" s="11"/>
      <c r="CA619" s="11"/>
      <c r="CB619" s="11"/>
      <c r="CC619" s="11"/>
      <c r="CD619" s="11"/>
      <c r="CE619" s="11"/>
      <c r="CF619" s="11"/>
      <c r="CG619" s="11"/>
      <c r="CH619" s="11"/>
      <c r="CI619" s="11"/>
      <c r="CJ619" s="11"/>
      <c r="CK619" s="11"/>
    </row>
    <row r="620" spans="1:89" s="560" customFormat="1" ht="12.75" customHeight="1" x14ac:dyDescent="0.25">
      <c r="A620" s="11">
        <v>19</v>
      </c>
      <c r="B620" s="566" t="str">
        <f t="shared" si="112"/>
        <v>Grillage ou frittage des minerais métalliques</v>
      </c>
      <c r="C620" s="10" t="str">
        <f t="shared" si="112"/>
        <v>minerai métallique</v>
      </c>
      <c r="D620" s="10" t="str">
        <f t="shared" si="112"/>
        <v>Procédé (méthode A) : carbonate uniquement</v>
      </c>
      <c r="E620" s="563"/>
      <c r="F620" s="58" t="str">
        <f t="shared" si="113"/>
        <v>Émissions de procédé</v>
      </c>
      <c r="G620" s="36" t="str">
        <f>EUconst_NA</f>
        <v>n / A</v>
      </c>
      <c r="H620" s="56"/>
      <c r="I620" s="56"/>
      <c r="J620" s="58"/>
      <c r="K620" s="58"/>
      <c r="L620" s="56"/>
      <c r="M620" s="56"/>
      <c r="N620" s="56"/>
      <c r="O620" s="57"/>
      <c r="P620" s="36" t="str">
        <f>IF(G620=EUconst_NA,EUconst_NA,IF(ISBLANK(J620),COUNTA(H620:O620),COUNTA(H620,J620,L620)))</f>
        <v>n / A</v>
      </c>
      <c r="Q620" s="54" t="str">
        <f t="shared" si="117"/>
        <v>minerai métallique: Procédé (méthode A) : carbonate uniquement</v>
      </c>
      <c r="R620" s="10"/>
      <c r="S620" s="10" t="str">
        <f t="shared" si="114"/>
        <v>BioC_minerai métallique: Procédé (méthode A) : carbonate uniquement</v>
      </c>
      <c r="T620" s="11"/>
      <c r="U620" s="11"/>
      <c r="V620" s="11"/>
      <c r="W620" s="11"/>
      <c r="X620" s="29"/>
      <c r="Y620" s="11"/>
      <c r="Z620" s="11" t="b">
        <f t="shared" si="115"/>
        <v>1</v>
      </c>
      <c r="AA620" s="11"/>
      <c r="AB620" s="11"/>
      <c r="AC620" s="11"/>
      <c r="AD620" s="11"/>
      <c r="AE620" s="11"/>
      <c r="AF620" s="11"/>
      <c r="AG620" s="11"/>
      <c r="AH620" s="11"/>
      <c r="AI620" s="11"/>
      <c r="AJ620" s="11"/>
      <c r="AK620" s="11"/>
      <c r="AL620" s="391" t="s">
        <v>1040</v>
      </c>
      <c r="AM620" s="391" t="s">
        <v>1040</v>
      </c>
      <c r="AN620" s="391" t="s">
        <v>1040</v>
      </c>
      <c r="AO620" s="391" t="s">
        <v>1040</v>
      </c>
      <c r="AP620" s="391"/>
      <c r="AQ620" s="391" t="s">
        <v>1040</v>
      </c>
      <c r="AR620" s="11"/>
      <c r="AS620" s="11"/>
      <c r="AT620" s="11"/>
      <c r="AU620" s="11"/>
      <c r="AV620" s="11"/>
      <c r="AW620" s="11"/>
      <c r="AX620" s="11"/>
      <c r="AY620" s="11"/>
      <c r="AZ620" s="11"/>
      <c r="BA620" s="11"/>
      <c r="BB620" s="11"/>
      <c r="BC620" s="11"/>
      <c r="BD620" s="11"/>
      <c r="BE620" s="11"/>
      <c r="BF620" s="11"/>
      <c r="BG620" s="11"/>
      <c r="BH620" s="11"/>
      <c r="BI620" s="11"/>
      <c r="BJ620" s="11"/>
      <c r="BK620" s="11"/>
      <c r="BL620" s="11"/>
      <c r="BM620" s="11"/>
      <c r="BN620" s="11"/>
      <c r="BO620" s="11"/>
      <c r="BP620" s="11"/>
      <c r="BQ620" s="11"/>
      <c r="BR620" s="11"/>
      <c r="BS620" s="11"/>
      <c r="BT620" s="11"/>
      <c r="BU620" s="11"/>
      <c r="BV620" s="11"/>
      <c r="BW620" s="11"/>
      <c r="BX620" s="11"/>
      <c r="BY620" s="11"/>
      <c r="BZ620" s="11"/>
      <c r="CA620" s="11"/>
      <c r="CB620" s="11"/>
      <c r="CC620" s="11"/>
      <c r="CD620" s="11"/>
      <c r="CE620" s="11"/>
      <c r="CF620" s="11"/>
      <c r="CG620" s="11"/>
      <c r="CH620" s="11"/>
      <c r="CI620" s="11"/>
      <c r="CJ620" s="11"/>
      <c r="CK620" s="11"/>
    </row>
    <row r="621" spans="1:89" s="560" customFormat="1" ht="12.75" customHeight="1" x14ac:dyDescent="0.25">
      <c r="A621" s="11">
        <v>20</v>
      </c>
      <c r="B621" s="566" t="str">
        <f t="shared" si="112"/>
        <v>Grillage ou frittage des minerais métalliques</v>
      </c>
      <c r="C621" s="10" t="str">
        <f t="shared" si="112"/>
        <v>minerai métallique</v>
      </c>
      <c r="D621" s="10" t="str">
        <f t="shared" si="112"/>
        <v>Procédé (méthode A) : mixte (carbonate + non-carbonate)</v>
      </c>
      <c r="E621" s="563"/>
      <c r="F621" s="58" t="str">
        <f t="shared" si="113"/>
        <v>Émissions de procédé</v>
      </c>
      <c r="G621" s="36">
        <v>1</v>
      </c>
      <c r="H621" s="56" t="str">
        <f>Translations!$B$702</f>
        <v>fraction de biomasse de type I</v>
      </c>
      <c r="I621" s="56" t="str">
        <f>Translations!$B$703</f>
        <v>fraction de biomasse de type II</v>
      </c>
      <c r="J621" s="56"/>
      <c r="K621" s="56"/>
      <c r="L621" s="56"/>
      <c r="M621" s="56" t="str">
        <f>Translations!$B$704</f>
        <v>Analyser la fraction de biomasse</v>
      </c>
      <c r="N621" s="56" t="str">
        <f>Translations!$B$721</f>
        <v>Bilan massique, conformément à l'article 30, paragraphe 1, de la directive RED II</v>
      </c>
      <c r="O621" s="57"/>
      <c r="P621" s="36">
        <v>3</v>
      </c>
      <c r="Q621" s="54" t="str">
        <f t="shared" si="117"/>
        <v>minerai métallique: Procédé (méthode A) : mixte (carbonate + non-carbonate)</v>
      </c>
      <c r="R621" s="10"/>
      <c r="S621" s="10" t="str">
        <f t="shared" si="114"/>
        <v>BioC_minerai métallique: Procédé (méthode A) : mixte (carbonate + non-carbonate)</v>
      </c>
      <c r="T621" s="11"/>
      <c r="U621" s="11"/>
      <c r="V621" s="11"/>
      <c r="W621" s="561"/>
      <c r="X621" s="29"/>
      <c r="Y621" s="11"/>
      <c r="Z621" s="11" t="b">
        <f t="shared" si="115"/>
        <v>0</v>
      </c>
      <c r="AA621" s="11"/>
      <c r="AB621" s="11"/>
      <c r="AC621" s="11"/>
      <c r="AD621" s="11"/>
      <c r="AE621" s="11"/>
      <c r="AF621" s="11"/>
      <c r="AG621" s="11"/>
      <c r="AH621" s="11"/>
      <c r="AI621" s="11"/>
      <c r="AJ621" s="11"/>
      <c r="AK621" s="11"/>
      <c r="AL621" s="391">
        <v>1</v>
      </c>
      <c r="AM621" s="391" t="str">
        <f>Translations!$B$703</f>
        <v>fraction de biomasse de type II</v>
      </c>
      <c r="AN621" s="391" t="s">
        <v>1040</v>
      </c>
      <c r="AO621" s="391" t="s">
        <v>1040</v>
      </c>
      <c r="AP621" s="391"/>
      <c r="AQ621" s="391">
        <v>2</v>
      </c>
      <c r="AR621" s="11"/>
      <c r="AS621" s="11"/>
      <c r="AT621" s="11"/>
      <c r="AU621" s="11"/>
      <c r="AV621" s="11"/>
      <c r="AW621" s="11"/>
      <c r="AX621" s="11"/>
      <c r="AY621" s="11"/>
      <c r="AZ621" s="11"/>
      <c r="BA621" s="11"/>
      <c r="BB621" s="11"/>
      <c r="BC621" s="11"/>
      <c r="BD621" s="11"/>
      <c r="BE621" s="11"/>
      <c r="BF621" s="11"/>
      <c r="BG621" s="11"/>
      <c r="BH621" s="11"/>
      <c r="BI621" s="11"/>
      <c r="BJ621" s="11"/>
      <c r="BK621" s="11"/>
      <c r="BL621" s="11"/>
      <c r="BM621" s="11"/>
      <c r="BN621" s="11"/>
      <c r="BO621" s="11"/>
      <c r="BP621" s="11"/>
      <c r="BQ621" s="11"/>
      <c r="BR621" s="11"/>
      <c r="BS621" s="11"/>
      <c r="BT621" s="11"/>
      <c r="BU621" s="11"/>
      <c r="BV621" s="11"/>
      <c r="BW621" s="11"/>
      <c r="BX621" s="11"/>
      <c r="BY621" s="11"/>
      <c r="BZ621" s="11"/>
      <c r="CA621" s="11"/>
      <c r="CB621" s="11"/>
      <c r="CC621" s="11"/>
      <c r="CD621" s="11"/>
      <c r="CE621" s="11"/>
      <c r="CF621" s="11"/>
      <c r="CG621" s="11"/>
      <c r="CH621" s="11"/>
      <c r="CI621" s="11"/>
      <c r="CJ621" s="11"/>
      <c r="CK621" s="11"/>
    </row>
    <row r="622" spans="1:89" s="560" customFormat="1" ht="12.75" customHeight="1" x14ac:dyDescent="0.25">
      <c r="A622" s="11">
        <v>21</v>
      </c>
      <c r="B622" s="566" t="str">
        <f t="shared" ref="B622:D641" si="118">B550</f>
        <v>Grillage ou frittage des minerais métalliques</v>
      </c>
      <c r="C622" s="10" t="str">
        <f t="shared" si="118"/>
        <v>minerai métallique</v>
      </c>
      <c r="D622" s="10" t="str">
        <f t="shared" si="118"/>
        <v>Procédé (méthode A) : sans carbonate</v>
      </c>
      <c r="E622" s="563"/>
      <c r="F622" s="58" t="str">
        <f t="shared" si="113"/>
        <v>Émissions de procédé</v>
      </c>
      <c r="G622" s="36">
        <v>1</v>
      </c>
      <c r="H622" s="56" t="str">
        <f>Translations!$B$702</f>
        <v>fraction de biomasse de type I</v>
      </c>
      <c r="I622" s="56" t="str">
        <f>Translations!$B$703</f>
        <v>fraction de biomasse de type II</v>
      </c>
      <c r="J622" s="56"/>
      <c r="K622" s="56"/>
      <c r="L622" s="56"/>
      <c r="M622" s="56" t="str">
        <f>Translations!$B$704</f>
        <v>Analyser la fraction de biomasse</v>
      </c>
      <c r="N622" s="56" t="str">
        <f>Translations!$B$721</f>
        <v>Bilan massique, conformément à l'article 30, paragraphe 1, de la directive RED II</v>
      </c>
      <c r="O622" s="57"/>
      <c r="P622" s="36">
        <v>3</v>
      </c>
      <c r="Q622" s="54" t="str">
        <f t="shared" si="117"/>
        <v>minerai métallique: Procédé (méthode A) : sans carbonate</v>
      </c>
      <c r="R622" s="10"/>
      <c r="S622" s="10" t="str">
        <f t="shared" si="114"/>
        <v>BioC_minerai métallique: Procédé (méthode A) : sans carbonate</v>
      </c>
      <c r="T622" s="11"/>
      <c r="U622" s="11"/>
      <c r="V622" s="11"/>
      <c r="W622" s="561"/>
      <c r="X622" s="29"/>
      <c r="Y622" s="11"/>
      <c r="Z622" s="11" t="b">
        <f t="shared" si="115"/>
        <v>0</v>
      </c>
      <c r="AA622" s="11"/>
      <c r="AB622" s="11"/>
      <c r="AC622" s="11"/>
      <c r="AD622" s="11"/>
      <c r="AE622" s="11"/>
      <c r="AF622" s="11"/>
      <c r="AG622" s="11"/>
      <c r="AH622" s="11"/>
      <c r="AI622" s="11"/>
      <c r="AJ622" s="11"/>
      <c r="AK622" s="11"/>
      <c r="AL622" s="391">
        <v>1</v>
      </c>
      <c r="AM622" s="391" t="str">
        <f>Translations!$B$703</f>
        <v>fraction de biomasse de type II</v>
      </c>
      <c r="AN622" s="391" t="s">
        <v>1040</v>
      </c>
      <c r="AO622" s="391" t="s">
        <v>1040</v>
      </c>
      <c r="AP622" s="391"/>
      <c r="AQ622" s="391">
        <v>2</v>
      </c>
      <c r="AR622" s="11"/>
      <c r="AS622" s="11"/>
      <c r="AT622" s="11"/>
      <c r="AU622" s="11"/>
      <c r="AV622" s="11"/>
      <c r="AW622" s="11"/>
      <c r="AX622" s="11"/>
      <c r="AY622" s="11"/>
      <c r="AZ622" s="11"/>
      <c r="BA622" s="11"/>
      <c r="BB622" s="11"/>
      <c r="BC622" s="11"/>
      <c r="BD622" s="11"/>
      <c r="BE622" s="11"/>
      <c r="BF622" s="11"/>
      <c r="BG622" s="11"/>
      <c r="BH622" s="11"/>
      <c r="BI622" s="11"/>
      <c r="BJ622" s="11"/>
      <c r="BK622" s="11"/>
      <c r="BL622" s="11"/>
      <c r="BM622" s="11"/>
      <c r="BN622" s="11"/>
      <c r="BO622" s="11"/>
      <c r="BP622" s="11"/>
      <c r="BQ622" s="11"/>
      <c r="BR622" s="11"/>
      <c r="BS622" s="11"/>
      <c r="BT622" s="11"/>
      <c r="BU622" s="11"/>
      <c r="BV622" s="11"/>
      <c r="BW622" s="11"/>
      <c r="BX622" s="11"/>
      <c r="BY622" s="11"/>
      <c r="BZ622" s="11"/>
      <c r="CA622" s="11"/>
      <c r="CB622" s="11"/>
      <c r="CC622" s="11"/>
      <c r="CD622" s="11"/>
      <c r="CE622" s="11"/>
      <c r="CF622" s="11"/>
      <c r="CG622" s="11"/>
      <c r="CH622" s="11"/>
      <c r="CI622" s="11"/>
      <c r="CJ622" s="11"/>
      <c r="CK622" s="11"/>
    </row>
    <row r="623" spans="1:89" s="560" customFormat="1" ht="12.75" customHeight="1" x14ac:dyDescent="0.25">
      <c r="A623" s="11">
        <v>22</v>
      </c>
      <c r="B623" s="566" t="str">
        <f t="shared" si="118"/>
        <v>Grillage ou frittage des minerais métalliques</v>
      </c>
      <c r="C623" s="10" t="str">
        <f t="shared" si="118"/>
        <v>minerai métallique</v>
      </c>
      <c r="D623" s="10" t="str">
        <f t="shared" si="118"/>
        <v>Procédé (méthode B) : production d'oxyde</v>
      </c>
      <c r="E623" s="563"/>
      <c r="F623" s="58" t="str">
        <f t="shared" si="113"/>
        <v>Émissions de procédé</v>
      </c>
      <c r="G623" s="36" t="str">
        <f>EUconst_NA</f>
        <v>n / A</v>
      </c>
      <c r="H623" s="56"/>
      <c r="I623" s="56"/>
      <c r="J623" s="58"/>
      <c r="K623" s="58"/>
      <c r="L623" s="56"/>
      <c r="M623" s="56"/>
      <c r="N623" s="56"/>
      <c r="O623" s="57"/>
      <c r="P623" s="36" t="str">
        <f>IF(G623=EUconst_NA,EUconst_NA,IF(ISBLANK(J623),COUNTA(H623:O623),COUNTA(H623,J623,L623)))</f>
        <v>n / A</v>
      </c>
      <c r="Q623" s="54" t="str">
        <f t="shared" si="117"/>
        <v>minerai métallique: Procédé (méthode B) : production d'oxyde</v>
      </c>
      <c r="R623" s="10"/>
      <c r="S623" s="10" t="str">
        <f t="shared" si="114"/>
        <v>BioC_minerai métallique: Procédé (méthode B) : production d'oxyde</v>
      </c>
      <c r="T623" s="11"/>
      <c r="U623" s="11"/>
      <c r="V623" s="11"/>
      <c r="W623" s="561"/>
      <c r="X623" s="29"/>
      <c r="Y623" s="11"/>
      <c r="Z623" s="11" t="b">
        <f t="shared" si="115"/>
        <v>1</v>
      </c>
      <c r="AA623" s="11"/>
      <c r="AB623" s="11"/>
      <c r="AC623" s="11"/>
      <c r="AD623" s="11"/>
      <c r="AE623" s="11"/>
      <c r="AF623" s="11"/>
      <c r="AG623" s="11"/>
      <c r="AH623" s="11"/>
      <c r="AI623" s="11"/>
      <c r="AJ623" s="11"/>
      <c r="AK623" s="11"/>
      <c r="AL623" s="391" t="s">
        <v>1040</v>
      </c>
      <c r="AM623" s="391" t="s">
        <v>1040</v>
      </c>
      <c r="AN623" s="391" t="s">
        <v>1040</v>
      </c>
      <c r="AO623" s="391" t="s">
        <v>1040</v>
      </c>
      <c r="AP623" s="391"/>
      <c r="AQ623" s="391" t="s">
        <v>1040</v>
      </c>
      <c r="AR623" s="11"/>
      <c r="AS623" s="11"/>
      <c r="AT623" s="11"/>
      <c r="AU623" s="11"/>
      <c r="AV623" s="11"/>
      <c r="AW623" s="11"/>
      <c r="AX623" s="11"/>
      <c r="AY623" s="11"/>
      <c r="AZ623" s="11"/>
      <c r="BA623" s="11"/>
      <c r="BB623" s="11"/>
      <c r="BC623" s="11"/>
      <c r="BD623" s="11"/>
      <c r="BE623" s="11"/>
      <c r="BF623" s="11"/>
      <c r="BG623" s="11"/>
      <c r="BH623" s="11"/>
      <c r="BI623" s="11"/>
      <c r="BJ623" s="11"/>
      <c r="BK623" s="11"/>
      <c r="BL623" s="11"/>
      <c r="BM623" s="11"/>
      <c r="BN623" s="11"/>
      <c r="BO623" s="11"/>
      <c r="BP623" s="11"/>
      <c r="BQ623" s="11"/>
      <c r="BR623" s="11"/>
      <c r="BS623" s="11"/>
      <c r="BT623" s="11"/>
      <c r="BU623" s="11"/>
      <c r="BV623" s="11"/>
      <c r="BW623" s="11"/>
      <c r="BX623" s="11"/>
      <c r="BY623" s="11"/>
      <c r="BZ623" s="11"/>
      <c r="CA623" s="11"/>
      <c r="CB623" s="11"/>
      <c r="CC623" s="11"/>
      <c r="CD623" s="11"/>
      <c r="CE623" s="11"/>
      <c r="CF623" s="11"/>
      <c r="CG623" s="11"/>
      <c r="CH623" s="11"/>
      <c r="CI623" s="11"/>
      <c r="CJ623" s="11"/>
      <c r="CK623" s="11"/>
    </row>
    <row r="624" spans="1:89" s="560" customFormat="1" ht="12.75" customHeight="1" x14ac:dyDescent="0.25">
      <c r="A624" s="11">
        <v>23</v>
      </c>
      <c r="B624" s="566" t="str">
        <f t="shared" si="118"/>
        <v>Grillage ou frittage des minerais métalliques</v>
      </c>
      <c r="C624" s="10" t="str">
        <f t="shared" si="118"/>
        <v>minerai métallique</v>
      </c>
      <c r="D624" s="10" t="str">
        <f t="shared" si="118"/>
        <v>Bilan massique</v>
      </c>
      <c r="E624" s="10"/>
      <c r="F624" s="58" t="str">
        <f t="shared" si="113"/>
        <v>Bilan massique</v>
      </c>
      <c r="G624" s="36">
        <v>1</v>
      </c>
      <c r="H624" s="56" t="str">
        <f>Translations!$B$702</f>
        <v>fraction de biomasse de type I</v>
      </c>
      <c r="I624" s="56" t="str">
        <f>Translations!$B$703</f>
        <v>fraction de biomasse de type II</v>
      </c>
      <c r="J624" s="56"/>
      <c r="K624" s="56"/>
      <c r="L624" s="56"/>
      <c r="M624" s="56" t="str">
        <f>Translations!$B$704</f>
        <v>Analyser la fraction de biomasse</v>
      </c>
      <c r="N624" s="56" t="str">
        <f>Translations!$B$721</f>
        <v>Bilan massique, conformément à l'article 30, paragraphe 1, de la directive RED II</v>
      </c>
      <c r="O624" s="57"/>
      <c r="P624" s="36">
        <v>3</v>
      </c>
      <c r="Q624" s="54" t="str">
        <f t="shared" si="117"/>
        <v>minerai métallique: Bilan massique</v>
      </c>
      <c r="R624" s="10"/>
      <c r="S624" s="10" t="str">
        <f t="shared" si="114"/>
        <v>BioC_minerai métallique: Bilan massique</v>
      </c>
      <c r="T624" s="11"/>
      <c r="U624" s="11"/>
      <c r="V624" s="11"/>
      <c r="W624" s="11"/>
      <c r="X624" s="29"/>
      <c r="Y624" s="11"/>
      <c r="Z624" s="11" t="b">
        <f t="shared" si="115"/>
        <v>0</v>
      </c>
      <c r="AA624" s="11"/>
      <c r="AB624" s="11"/>
      <c r="AC624" s="11"/>
      <c r="AD624" s="11"/>
      <c r="AE624" s="11"/>
      <c r="AF624" s="11"/>
      <c r="AG624" s="11"/>
      <c r="AH624" s="11"/>
      <c r="AI624" s="11"/>
      <c r="AJ624" s="11"/>
      <c r="AK624" s="11"/>
      <c r="AL624" s="391">
        <v>1</v>
      </c>
      <c r="AM624" s="391" t="str">
        <f>Translations!$B$703</f>
        <v>fraction de biomasse de type II</v>
      </c>
      <c r="AN624" s="391" t="s">
        <v>1040</v>
      </c>
      <c r="AO624" s="391" t="s">
        <v>1040</v>
      </c>
      <c r="AP624" s="391"/>
      <c r="AQ624" s="391">
        <v>2</v>
      </c>
      <c r="AR624" s="11"/>
      <c r="AS624" s="11"/>
      <c r="AT624" s="11"/>
      <c r="AU624" s="11"/>
      <c r="AV624" s="11"/>
      <c r="AW624" s="11"/>
      <c r="AX624" s="11"/>
      <c r="AY624" s="11"/>
      <c r="AZ624" s="11"/>
      <c r="BA624" s="11"/>
      <c r="BB624" s="11"/>
      <c r="BC624" s="11"/>
      <c r="BD624" s="11"/>
      <c r="BE624" s="11"/>
      <c r="BF624" s="11"/>
      <c r="BG624" s="11"/>
      <c r="BH624" s="11"/>
      <c r="BI624" s="11"/>
      <c r="BJ624" s="11"/>
      <c r="BK624" s="11"/>
      <c r="BL624" s="11"/>
      <c r="BM624" s="11"/>
      <c r="BN624" s="11"/>
      <c r="BO624" s="11"/>
      <c r="BP624" s="11"/>
      <c r="BQ624" s="11"/>
      <c r="BR624" s="11"/>
      <c r="BS624" s="11"/>
      <c r="BT624" s="11"/>
      <c r="BU624" s="11"/>
      <c r="BV624" s="11"/>
      <c r="BW624" s="11"/>
      <c r="BX624" s="11"/>
      <c r="BY624" s="11"/>
      <c r="BZ624" s="11"/>
      <c r="CA624" s="11"/>
      <c r="CB624" s="11"/>
      <c r="CC624" s="11"/>
      <c r="CD624" s="11"/>
      <c r="CE624" s="11"/>
      <c r="CF624" s="11"/>
      <c r="CG624" s="11"/>
      <c r="CH624" s="11"/>
      <c r="CI624" s="11"/>
      <c r="CJ624" s="11"/>
      <c r="CK624" s="11"/>
    </row>
    <row r="625" spans="1:89" s="560" customFormat="1" ht="12.75" customHeight="1" x14ac:dyDescent="0.25">
      <c r="A625" s="11">
        <v>24</v>
      </c>
      <c r="B625" s="566" t="str">
        <f t="shared" si="118"/>
        <v>Production de fer ou d'acier</v>
      </c>
      <c r="C625" s="10" t="str">
        <f t="shared" si="118"/>
        <v>Fer et acier</v>
      </c>
      <c r="D625" s="10" t="str">
        <f t="shared" si="118"/>
        <v>Combustible employé pour alimenter le procédé</v>
      </c>
      <c r="E625" s="10"/>
      <c r="F625" s="58" t="str">
        <f t="shared" si="113"/>
        <v>Combustion</v>
      </c>
      <c r="G625" s="36">
        <v>1</v>
      </c>
      <c r="H625" s="56" t="str">
        <f>Translations!$B$702</f>
        <v>fraction de biomasse de type I</v>
      </c>
      <c r="I625" s="56" t="str">
        <f>Translations!$B$703</f>
        <v>fraction de biomasse de type II</v>
      </c>
      <c r="J625" s="56"/>
      <c r="K625" s="56"/>
      <c r="L625" s="56"/>
      <c r="M625" s="56" t="str">
        <f>Translations!$B$704</f>
        <v>Analyser la fraction de biomasse</v>
      </c>
      <c r="N625" s="56" t="str">
        <f>Translations!$B$721</f>
        <v>Bilan massique, conformément à l'article 30, paragraphe 1, de la directive RED II</v>
      </c>
      <c r="O625" s="57"/>
      <c r="P625" s="36">
        <v>3</v>
      </c>
      <c r="Q625" s="54" t="str">
        <f t="shared" si="117"/>
        <v>Fer et acier: Combustible employé pour alimenter le procédé</v>
      </c>
      <c r="R625" s="10"/>
      <c r="S625" s="10" t="str">
        <f t="shared" si="114"/>
        <v>BioC_Fer et acier: Combustible employé pour alimenter le procédé</v>
      </c>
      <c r="T625" s="11"/>
      <c r="U625" s="11"/>
      <c r="V625" s="11"/>
      <c r="W625" s="11"/>
      <c r="X625" s="29"/>
      <c r="Y625" s="11"/>
      <c r="Z625" s="11" t="b">
        <f t="shared" si="115"/>
        <v>0</v>
      </c>
      <c r="AA625" s="11"/>
      <c r="AB625" s="11"/>
      <c r="AC625" s="11"/>
      <c r="AD625" s="11"/>
      <c r="AE625" s="11"/>
      <c r="AF625" s="11"/>
      <c r="AG625" s="11"/>
      <c r="AH625" s="11"/>
      <c r="AI625" s="11"/>
      <c r="AJ625" s="11"/>
      <c r="AK625" s="11"/>
      <c r="AL625" s="391">
        <v>1</v>
      </c>
      <c r="AM625" s="391" t="str">
        <f>Translations!$B$703</f>
        <v>fraction de biomasse de type II</v>
      </c>
      <c r="AN625" s="391" t="s">
        <v>1040</v>
      </c>
      <c r="AO625" s="391" t="s">
        <v>1040</v>
      </c>
      <c r="AP625" s="391"/>
      <c r="AQ625" s="391">
        <v>2</v>
      </c>
      <c r="AR625" s="11"/>
      <c r="AS625" s="11"/>
      <c r="AT625" s="11"/>
      <c r="AU625" s="11"/>
      <c r="AV625" s="11"/>
      <c r="AW625" s="11"/>
      <c r="AX625" s="11"/>
      <c r="AY625" s="11"/>
      <c r="AZ625" s="11"/>
      <c r="BA625" s="11"/>
      <c r="BB625" s="11"/>
      <c r="BC625" s="11"/>
      <c r="BD625" s="11"/>
      <c r="BE625" s="11"/>
      <c r="BF625" s="11"/>
      <c r="BG625" s="11"/>
      <c r="BH625" s="11"/>
      <c r="BI625" s="11"/>
      <c r="BJ625" s="11"/>
      <c r="BK625" s="11"/>
      <c r="BL625" s="11"/>
      <c r="BM625" s="11"/>
      <c r="BN625" s="11"/>
      <c r="BO625" s="11"/>
      <c r="BP625" s="11"/>
      <c r="BQ625" s="11"/>
      <c r="BR625" s="11"/>
      <c r="BS625" s="11"/>
      <c r="BT625" s="11"/>
      <c r="BU625" s="11"/>
      <c r="BV625" s="11"/>
      <c r="BW625" s="11"/>
      <c r="BX625" s="11"/>
      <c r="BY625" s="11"/>
      <c r="BZ625" s="11"/>
      <c r="CA625" s="11"/>
      <c r="CB625" s="11"/>
      <c r="CC625" s="11"/>
      <c r="CD625" s="11"/>
      <c r="CE625" s="11"/>
      <c r="CF625" s="11"/>
      <c r="CG625" s="11"/>
      <c r="CH625" s="11"/>
      <c r="CI625" s="11"/>
      <c r="CJ625" s="11"/>
      <c r="CK625" s="11"/>
    </row>
    <row r="626" spans="1:89" s="560" customFormat="1" ht="12.75" customHeight="1" x14ac:dyDescent="0.25">
      <c r="A626" s="11">
        <v>25</v>
      </c>
      <c r="B626" s="566" t="str">
        <f t="shared" si="118"/>
        <v>Production de fer ou d'acier</v>
      </c>
      <c r="C626" s="10" t="str">
        <f t="shared" si="118"/>
        <v>Fer et acier</v>
      </c>
      <c r="D626" s="10" t="str">
        <f t="shared" si="118"/>
        <v>Procédé (méthode A) : carbonate uniquement</v>
      </c>
      <c r="E626" s="563"/>
      <c r="F626" s="58" t="str">
        <f t="shared" si="113"/>
        <v>Émissions de procédé</v>
      </c>
      <c r="G626" s="36" t="str">
        <f>EUconst_NA</f>
        <v>n / A</v>
      </c>
      <c r="H626" s="56"/>
      <c r="I626" s="56"/>
      <c r="J626" s="58"/>
      <c r="K626" s="58"/>
      <c r="L626" s="56"/>
      <c r="M626" s="56"/>
      <c r="N626" s="56"/>
      <c r="O626" s="57"/>
      <c r="P626" s="36" t="str">
        <f>IF(G626=EUconst_NA,EUconst_NA,IF(ISBLANK(J626),COUNTA(H626:O626),COUNTA(H626,J626,L626)))</f>
        <v>n / A</v>
      </c>
      <c r="Q626" s="54" t="str">
        <f t="shared" si="117"/>
        <v>Fer et acier: Procédé (méthode A) : carbonate uniquement</v>
      </c>
      <c r="R626" s="10"/>
      <c r="S626" s="10" t="str">
        <f t="shared" si="114"/>
        <v>BioC_Fer et acier: Procédé (méthode A) : carbonate uniquement</v>
      </c>
      <c r="T626" s="11"/>
      <c r="U626" s="11"/>
      <c r="V626" s="11"/>
      <c r="W626" s="561"/>
      <c r="X626" s="29"/>
      <c r="Y626" s="11"/>
      <c r="Z626" s="11" t="b">
        <f t="shared" si="115"/>
        <v>1</v>
      </c>
      <c r="AA626" s="11"/>
      <c r="AB626" s="11"/>
      <c r="AC626" s="11"/>
      <c r="AD626" s="11"/>
      <c r="AE626" s="11"/>
      <c r="AF626" s="11"/>
      <c r="AG626" s="11"/>
      <c r="AH626" s="11"/>
      <c r="AI626" s="11"/>
      <c r="AJ626" s="11"/>
      <c r="AK626" s="11"/>
      <c r="AL626" s="391" t="s">
        <v>1040</v>
      </c>
      <c r="AM626" s="391" t="s">
        <v>1040</v>
      </c>
      <c r="AN626" s="391" t="s">
        <v>1040</v>
      </c>
      <c r="AO626" s="391" t="s">
        <v>1040</v>
      </c>
      <c r="AP626" s="391"/>
      <c r="AQ626" s="391" t="s">
        <v>1040</v>
      </c>
      <c r="AR626" s="11"/>
      <c r="AS626" s="11"/>
      <c r="AT626" s="11"/>
      <c r="AU626" s="11"/>
      <c r="AV626" s="11"/>
      <c r="AW626" s="11"/>
      <c r="AX626" s="11"/>
      <c r="AY626" s="11"/>
      <c r="AZ626" s="11"/>
      <c r="BA626" s="11"/>
      <c r="BB626" s="11"/>
      <c r="BC626" s="11"/>
      <c r="BD626" s="11"/>
      <c r="BE626" s="11"/>
      <c r="BF626" s="11"/>
      <c r="BG626" s="11"/>
      <c r="BH626" s="11"/>
      <c r="BI626" s="11"/>
      <c r="BJ626" s="11"/>
      <c r="BK626" s="11"/>
      <c r="BL626" s="11"/>
      <c r="BM626" s="11"/>
      <c r="BN626" s="11"/>
      <c r="BO626" s="11"/>
      <c r="BP626" s="11"/>
      <c r="BQ626" s="11"/>
      <c r="BR626" s="11"/>
      <c r="BS626" s="11"/>
      <c r="BT626" s="11"/>
      <c r="BU626" s="11"/>
      <c r="BV626" s="11"/>
      <c r="BW626" s="11"/>
      <c r="BX626" s="11"/>
      <c r="BY626" s="11"/>
      <c r="BZ626" s="11"/>
      <c r="CA626" s="11"/>
      <c r="CB626" s="11"/>
      <c r="CC626" s="11"/>
      <c r="CD626" s="11"/>
      <c r="CE626" s="11"/>
      <c r="CF626" s="11"/>
      <c r="CG626" s="11"/>
      <c r="CH626" s="11"/>
      <c r="CI626" s="11"/>
      <c r="CJ626" s="11"/>
      <c r="CK626" s="11"/>
    </row>
    <row r="627" spans="1:89" s="560" customFormat="1" ht="12.75" customHeight="1" x14ac:dyDescent="0.25">
      <c r="A627" s="11">
        <v>26</v>
      </c>
      <c r="B627" s="566" t="str">
        <f t="shared" si="118"/>
        <v>Production de fer ou d'acier</v>
      </c>
      <c r="C627" s="10" t="str">
        <f t="shared" si="118"/>
        <v>Fer et acier</v>
      </c>
      <c r="D627" s="10" t="str">
        <f t="shared" si="118"/>
        <v>Procédé (méthode A) : mixte (carbonate + non-carbonate)</v>
      </c>
      <c r="E627" s="563"/>
      <c r="F627" s="58" t="str">
        <f t="shared" si="113"/>
        <v>Émissions de procédé</v>
      </c>
      <c r="G627" s="36">
        <v>1</v>
      </c>
      <c r="H627" s="56" t="str">
        <f>Translations!$B$702</f>
        <v>fraction de biomasse de type I</v>
      </c>
      <c r="I627" s="56" t="str">
        <f>Translations!$B$703</f>
        <v>fraction de biomasse de type II</v>
      </c>
      <c r="J627" s="56"/>
      <c r="K627" s="56"/>
      <c r="L627" s="56"/>
      <c r="M627" s="56" t="str">
        <f>Translations!$B$704</f>
        <v>Analyser la fraction de biomasse</v>
      </c>
      <c r="N627" s="56" t="str">
        <f>Translations!$B$721</f>
        <v>Bilan massique, conformément à l'article 30, paragraphe 1, de la directive RED II</v>
      </c>
      <c r="O627" s="57"/>
      <c r="P627" s="36">
        <v>3</v>
      </c>
      <c r="Q627" s="54" t="str">
        <f t="shared" si="117"/>
        <v>Fer et acier: Procédé (méthode A) : mixte (carbonate + non-carbonate)</v>
      </c>
      <c r="R627" s="10"/>
      <c r="S627" s="10" t="str">
        <f t="shared" si="114"/>
        <v>BioC_Fer et acier: Procédé (méthode A) : mixte (carbonate + non-carbonate)</v>
      </c>
      <c r="T627" s="11"/>
      <c r="U627" s="11"/>
      <c r="V627" s="11"/>
      <c r="W627" s="561"/>
      <c r="X627" s="29"/>
      <c r="Y627" s="11"/>
      <c r="Z627" s="11" t="b">
        <f t="shared" si="115"/>
        <v>0</v>
      </c>
      <c r="AA627" s="11"/>
      <c r="AB627" s="11"/>
      <c r="AC627" s="11"/>
      <c r="AD627" s="11"/>
      <c r="AE627" s="11"/>
      <c r="AF627" s="11"/>
      <c r="AG627" s="11"/>
      <c r="AH627" s="11"/>
      <c r="AI627" s="11"/>
      <c r="AJ627" s="11"/>
      <c r="AK627" s="11"/>
      <c r="AL627" s="391">
        <v>1</v>
      </c>
      <c r="AM627" s="391" t="str">
        <f>Translations!$B$703</f>
        <v>fraction de biomasse de type II</v>
      </c>
      <c r="AN627" s="391" t="s">
        <v>1040</v>
      </c>
      <c r="AO627" s="391" t="s">
        <v>1040</v>
      </c>
      <c r="AP627" s="391"/>
      <c r="AQ627" s="391">
        <v>2</v>
      </c>
      <c r="AR627" s="11"/>
      <c r="AS627" s="11"/>
      <c r="AT627" s="11"/>
      <c r="AU627" s="11"/>
      <c r="AV627" s="11"/>
      <c r="AW627" s="11"/>
      <c r="AX627" s="11"/>
      <c r="AY627" s="11"/>
      <c r="AZ627" s="11"/>
      <c r="BA627" s="11"/>
      <c r="BB627" s="11"/>
      <c r="BC627" s="11"/>
      <c r="BD627" s="11"/>
      <c r="BE627" s="11"/>
      <c r="BF627" s="11"/>
      <c r="BG627" s="11"/>
      <c r="BH627" s="11"/>
      <c r="BI627" s="11"/>
      <c r="BJ627" s="11"/>
      <c r="BK627" s="11"/>
      <c r="BL627" s="11"/>
      <c r="BM627" s="11"/>
      <c r="BN627" s="11"/>
      <c r="BO627" s="11"/>
      <c r="BP627" s="11"/>
      <c r="BQ627" s="11"/>
      <c r="BR627" s="11"/>
      <c r="BS627" s="11"/>
      <c r="BT627" s="11"/>
      <c r="BU627" s="11"/>
      <c r="BV627" s="11"/>
      <c r="BW627" s="11"/>
      <c r="BX627" s="11"/>
      <c r="BY627" s="11"/>
      <c r="BZ627" s="11"/>
      <c r="CA627" s="11"/>
      <c r="CB627" s="11"/>
      <c r="CC627" s="11"/>
      <c r="CD627" s="11"/>
      <c r="CE627" s="11"/>
      <c r="CF627" s="11"/>
      <c r="CG627" s="11"/>
      <c r="CH627" s="11"/>
      <c r="CI627" s="11"/>
      <c r="CJ627" s="11"/>
      <c r="CK627" s="11"/>
    </row>
    <row r="628" spans="1:89" s="560" customFormat="1" ht="12.75" customHeight="1" x14ac:dyDescent="0.25">
      <c r="A628" s="11">
        <v>27</v>
      </c>
      <c r="B628" s="566" t="str">
        <f t="shared" si="118"/>
        <v>Production de fer ou d'acier</v>
      </c>
      <c r="C628" s="10" t="str">
        <f t="shared" si="118"/>
        <v>Fer et acier</v>
      </c>
      <c r="D628" s="10" t="str">
        <f t="shared" si="118"/>
        <v>Procédé (méthode A) : sans carbonate</v>
      </c>
      <c r="E628" s="563"/>
      <c r="F628" s="58" t="str">
        <f t="shared" si="113"/>
        <v>Émissions de procédé</v>
      </c>
      <c r="G628" s="36">
        <v>1</v>
      </c>
      <c r="H628" s="56" t="str">
        <f>Translations!$B$702</f>
        <v>fraction de biomasse de type I</v>
      </c>
      <c r="I628" s="56" t="str">
        <f>Translations!$B$703</f>
        <v>fraction de biomasse de type II</v>
      </c>
      <c r="J628" s="56"/>
      <c r="K628" s="56"/>
      <c r="L628" s="56"/>
      <c r="M628" s="56" t="str">
        <f>Translations!$B$704</f>
        <v>Analyser la fraction de biomasse</v>
      </c>
      <c r="N628" s="56" t="str">
        <f>Translations!$B$721</f>
        <v>Bilan massique, conformément à l'article 30, paragraphe 1, de la directive RED II</v>
      </c>
      <c r="O628" s="57"/>
      <c r="P628" s="36">
        <v>3</v>
      </c>
      <c r="Q628" s="54" t="str">
        <f t="shared" si="117"/>
        <v>Fer et acier: Procédé (méthode A) : sans carbonate</v>
      </c>
      <c r="R628" s="10"/>
      <c r="S628" s="10" t="str">
        <f t="shared" si="114"/>
        <v>BioC_Fer et acier: Procédé (méthode A) : sans carbonate</v>
      </c>
      <c r="T628" s="11"/>
      <c r="U628" s="11"/>
      <c r="V628" s="11"/>
      <c r="W628" s="561"/>
      <c r="X628" s="29"/>
      <c r="Y628" s="11"/>
      <c r="Z628" s="11" t="b">
        <f t="shared" si="115"/>
        <v>0</v>
      </c>
      <c r="AA628" s="11"/>
      <c r="AB628" s="11"/>
      <c r="AC628" s="11"/>
      <c r="AD628" s="11"/>
      <c r="AE628" s="11"/>
      <c r="AF628" s="11"/>
      <c r="AG628" s="11"/>
      <c r="AH628" s="11"/>
      <c r="AI628" s="11"/>
      <c r="AJ628" s="11"/>
      <c r="AK628" s="11"/>
      <c r="AL628" s="391">
        <v>1</v>
      </c>
      <c r="AM628" s="391" t="str">
        <f>Translations!$B$703</f>
        <v>fraction de biomasse de type II</v>
      </c>
      <c r="AN628" s="391" t="s">
        <v>1040</v>
      </c>
      <c r="AO628" s="391" t="s">
        <v>1040</v>
      </c>
      <c r="AP628" s="391"/>
      <c r="AQ628" s="391">
        <v>2</v>
      </c>
      <c r="AR628" s="11"/>
      <c r="AS628" s="11"/>
      <c r="AT628" s="11"/>
      <c r="AU628" s="11"/>
      <c r="AV628" s="11"/>
      <c r="AW628" s="11"/>
      <c r="AX628" s="11"/>
      <c r="AY628" s="11"/>
      <c r="AZ628" s="11"/>
      <c r="BA628" s="11"/>
      <c r="BB628" s="11"/>
      <c r="BC628" s="11"/>
      <c r="BD628" s="11"/>
      <c r="BE628" s="11"/>
      <c r="BF628" s="11"/>
      <c r="BG628" s="11"/>
      <c r="BH628" s="11"/>
      <c r="BI628" s="11"/>
      <c r="BJ628" s="11"/>
      <c r="BK628" s="11"/>
      <c r="BL628" s="11"/>
      <c r="BM628" s="11"/>
      <c r="BN628" s="11"/>
      <c r="BO628" s="11"/>
      <c r="BP628" s="11"/>
      <c r="BQ628" s="11"/>
      <c r="BR628" s="11"/>
      <c r="BS628" s="11"/>
      <c r="BT628" s="11"/>
      <c r="BU628" s="11"/>
      <c r="BV628" s="11"/>
      <c r="BW628" s="11"/>
      <c r="BX628" s="11"/>
      <c r="BY628" s="11"/>
      <c r="BZ628" s="11"/>
      <c r="CA628" s="11"/>
      <c r="CB628" s="11"/>
      <c r="CC628" s="11"/>
      <c r="CD628" s="11"/>
      <c r="CE628" s="11"/>
      <c r="CF628" s="11"/>
      <c r="CG628" s="11"/>
      <c r="CH628" s="11"/>
      <c r="CI628" s="11"/>
      <c r="CJ628" s="11"/>
      <c r="CK628" s="11"/>
    </row>
    <row r="629" spans="1:89" s="560" customFormat="1" ht="12.75" customHeight="1" x14ac:dyDescent="0.25">
      <c r="A629" s="11">
        <v>28</v>
      </c>
      <c r="B629" s="566" t="str">
        <f t="shared" si="118"/>
        <v>Production de fer ou d'acier</v>
      </c>
      <c r="C629" s="10" t="str">
        <f t="shared" si="118"/>
        <v>Fer et acier</v>
      </c>
      <c r="D629" s="10" t="str">
        <f t="shared" si="118"/>
        <v>Procédé (méthode B) : production d'oxyde</v>
      </c>
      <c r="E629" s="563"/>
      <c r="F629" s="58" t="str">
        <f t="shared" si="113"/>
        <v>Émissions de procédé</v>
      </c>
      <c r="G629" s="36" t="str">
        <f>EUconst_NA</f>
        <v>n / A</v>
      </c>
      <c r="H629" s="56"/>
      <c r="I629" s="56"/>
      <c r="J629" s="58"/>
      <c r="K629" s="58"/>
      <c r="L629" s="56"/>
      <c r="M629" s="56"/>
      <c r="N629" s="56"/>
      <c r="O629" s="57"/>
      <c r="P629" s="36" t="str">
        <f>IF(G629=EUconst_NA,EUconst_NA,IF(ISBLANK(J629),COUNTA(H629:O629),COUNTA(H629,J629,L629)))</f>
        <v>n / A</v>
      </c>
      <c r="Q629" s="54" t="str">
        <f t="shared" si="117"/>
        <v>Fer et acier: Procédé (méthode B) : production d'oxyde</v>
      </c>
      <c r="R629" s="10"/>
      <c r="S629" s="10" t="str">
        <f t="shared" si="114"/>
        <v>BioC_Fer et acier: Procédé (méthode B) : production d'oxyde</v>
      </c>
      <c r="T629" s="11"/>
      <c r="U629" s="11"/>
      <c r="V629" s="11"/>
      <c r="W629" s="561"/>
      <c r="X629" s="29"/>
      <c r="Y629" s="11"/>
      <c r="Z629" s="11" t="b">
        <f t="shared" si="115"/>
        <v>1</v>
      </c>
      <c r="AA629" s="11"/>
      <c r="AB629" s="11"/>
      <c r="AC629" s="11"/>
      <c r="AD629" s="11"/>
      <c r="AE629" s="11"/>
      <c r="AF629" s="11"/>
      <c r="AG629" s="11"/>
      <c r="AH629" s="11"/>
      <c r="AI629" s="11"/>
      <c r="AJ629" s="11"/>
      <c r="AK629" s="11"/>
      <c r="AL629" s="391" t="s">
        <v>1040</v>
      </c>
      <c r="AM629" s="391" t="s">
        <v>1040</v>
      </c>
      <c r="AN629" s="391" t="s">
        <v>1040</v>
      </c>
      <c r="AO629" s="391" t="s">
        <v>1040</v>
      </c>
      <c r="AP629" s="391"/>
      <c r="AQ629" s="391" t="s">
        <v>1040</v>
      </c>
      <c r="AR629" s="11"/>
      <c r="AS629" s="11"/>
      <c r="AT629" s="11"/>
      <c r="AU629" s="11"/>
      <c r="AV629" s="11"/>
      <c r="AW629" s="11"/>
      <c r="AX629" s="11"/>
      <c r="AY629" s="11"/>
      <c r="AZ629" s="11"/>
      <c r="BA629" s="11"/>
      <c r="BB629" s="11"/>
      <c r="BC629" s="11"/>
      <c r="BD629" s="11"/>
      <c r="BE629" s="11"/>
      <c r="BF629" s="11"/>
      <c r="BG629" s="11"/>
      <c r="BH629" s="11"/>
      <c r="BI629" s="11"/>
      <c r="BJ629" s="11"/>
      <c r="BK629" s="11"/>
      <c r="BL629" s="11"/>
      <c r="BM629" s="11"/>
      <c r="BN629" s="11"/>
      <c r="BO629" s="11"/>
      <c r="BP629" s="11"/>
      <c r="BQ629" s="11"/>
      <c r="BR629" s="11"/>
      <c r="BS629" s="11"/>
      <c r="BT629" s="11"/>
      <c r="BU629" s="11"/>
      <c r="BV629" s="11"/>
      <c r="BW629" s="11"/>
      <c r="BX629" s="11"/>
      <c r="BY629" s="11"/>
      <c r="BZ629" s="11"/>
      <c r="CA629" s="11"/>
      <c r="CB629" s="11"/>
      <c r="CC629" s="11"/>
      <c r="CD629" s="11"/>
      <c r="CE629" s="11"/>
      <c r="CF629" s="11"/>
      <c r="CG629" s="11"/>
      <c r="CH629" s="11"/>
      <c r="CI629" s="11"/>
      <c r="CJ629" s="11"/>
      <c r="CK629" s="11"/>
    </row>
    <row r="630" spans="1:89" s="560" customFormat="1" ht="12.75" customHeight="1" x14ac:dyDescent="0.25">
      <c r="A630" s="11">
        <v>29</v>
      </c>
      <c r="B630" s="566" t="str">
        <f t="shared" si="118"/>
        <v>Production de fer ou d'acier</v>
      </c>
      <c r="C630" s="10" t="str">
        <f t="shared" si="118"/>
        <v>Fer et acier</v>
      </c>
      <c r="D630" s="10" t="str">
        <f t="shared" si="118"/>
        <v>Bilan massique</v>
      </c>
      <c r="E630" s="10"/>
      <c r="F630" s="58" t="str">
        <f t="shared" si="113"/>
        <v>Bilan massique</v>
      </c>
      <c r="G630" s="36">
        <v>1</v>
      </c>
      <c r="H630" s="56" t="str">
        <f>Translations!$B$702</f>
        <v>fraction de biomasse de type I</v>
      </c>
      <c r="I630" s="56" t="str">
        <f>Translations!$B$703</f>
        <v>fraction de biomasse de type II</v>
      </c>
      <c r="J630" s="56"/>
      <c r="K630" s="56"/>
      <c r="L630" s="56"/>
      <c r="M630" s="56" t="str">
        <f>Translations!$B$704</f>
        <v>Analyser la fraction de biomasse</v>
      </c>
      <c r="N630" s="56" t="str">
        <f>Translations!$B$721</f>
        <v>Bilan massique, conformément à l'article 30, paragraphe 1, de la directive RED II</v>
      </c>
      <c r="O630" s="57"/>
      <c r="P630" s="36">
        <v>3</v>
      </c>
      <c r="Q630" s="54" t="str">
        <f t="shared" si="117"/>
        <v>Fer et acier: Bilan massique</v>
      </c>
      <c r="R630" s="10"/>
      <c r="S630" s="10" t="str">
        <f t="shared" si="114"/>
        <v>BioC_Fer et acier: Bilan massique</v>
      </c>
      <c r="T630" s="11"/>
      <c r="U630" s="11"/>
      <c r="V630" s="11"/>
      <c r="W630" s="11"/>
      <c r="X630" s="29"/>
      <c r="Y630" s="11"/>
      <c r="Z630" s="11" t="b">
        <f t="shared" si="115"/>
        <v>0</v>
      </c>
      <c r="AA630" s="11"/>
      <c r="AB630" s="11"/>
      <c r="AC630" s="11"/>
      <c r="AD630" s="11"/>
      <c r="AE630" s="11"/>
      <c r="AF630" s="11"/>
      <c r="AG630" s="11"/>
      <c r="AH630" s="11"/>
      <c r="AI630" s="11"/>
      <c r="AJ630" s="11"/>
      <c r="AK630" s="11"/>
      <c r="AL630" s="391">
        <v>1</v>
      </c>
      <c r="AM630" s="391" t="str">
        <f>Translations!$B$703</f>
        <v>fraction de biomasse de type II</v>
      </c>
      <c r="AN630" s="391" t="s">
        <v>1040</v>
      </c>
      <c r="AO630" s="391" t="s">
        <v>1040</v>
      </c>
      <c r="AP630" s="391"/>
      <c r="AQ630" s="391">
        <v>2</v>
      </c>
      <c r="AR630" s="11"/>
      <c r="AS630" s="11"/>
      <c r="AT630" s="11"/>
      <c r="AU630" s="11"/>
      <c r="AV630" s="11"/>
      <c r="AW630" s="11"/>
      <c r="AX630" s="11"/>
      <c r="AY630" s="11"/>
      <c r="AZ630" s="11"/>
      <c r="BA630" s="11"/>
      <c r="BB630" s="11"/>
      <c r="BC630" s="11"/>
      <c r="BD630" s="11"/>
      <c r="BE630" s="11"/>
      <c r="BF630" s="11"/>
      <c r="BG630" s="11"/>
      <c r="BH630" s="11"/>
      <c r="BI630" s="11"/>
      <c r="BJ630" s="11"/>
      <c r="BK630" s="11"/>
      <c r="BL630" s="11"/>
      <c r="BM630" s="11"/>
      <c r="BN630" s="11"/>
      <c r="BO630" s="11"/>
      <c r="BP630" s="11"/>
      <c r="BQ630" s="11"/>
      <c r="BR630" s="11"/>
      <c r="BS630" s="11"/>
      <c r="BT630" s="11"/>
      <c r="BU630" s="11"/>
      <c r="BV630" s="11"/>
      <c r="BW630" s="11"/>
      <c r="BX630" s="11"/>
      <c r="BY630" s="11"/>
      <c r="BZ630" s="11"/>
      <c r="CA630" s="11"/>
      <c r="CB630" s="11"/>
      <c r="CC630" s="11"/>
      <c r="CD630" s="11"/>
      <c r="CE630" s="11"/>
      <c r="CF630" s="11"/>
      <c r="CG630" s="11"/>
      <c r="CH630" s="11"/>
      <c r="CI630" s="11"/>
      <c r="CJ630" s="11"/>
      <c r="CK630" s="11"/>
    </row>
    <row r="631" spans="1:89" s="560" customFormat="1" ht="12.75" customHeight="1" x14ac:dyDescent="0.25">
      <c r="A631" s="11">
        <v>30</v>
      </c>
      <c r="B631" s="566" t="str">
        <f t="shared" si="118"/>
        <v>Production de clinker de ciment</v>
      </c>
      <c r="C631" s="10" t="str">
        <f t="shared" si="118"/>
        <v>Clinker</v>
      </c>
      <c r="D631" s="10" t="str">
        <f t="shared" si="118"/>
        <v>D'après la charge du four (méthode A)</v>
      </c>
      <c r="E631" s="10"/>
      <c r="F631" s="58" t="str">
        <f t="shared" si="113"/>
        <v>Émissions de procédé</v>
      </c>
      <c r="G631" s="36" t="str">
        <f>EUconst_NA</f>
        <v>n / A</v>
      </c>
      <c r="H631" s="56"/>
      <c r="I631" s="56"/>
      <c r="J631" s="58"/>
      <c r="K631" s="58"/>
      <c r="L631" s="56"/>
      <c r="M631" s="56"/>
      <c r="N631" s="56"/>
      <c r="O631" s="57"/>
      <c r="P631" s="36" t="str">
        <f>IF(G631=EUconst_NA,EUconst_NA,IF(ISBLANK(J631),COUNTA(H631:O631),COUNTA(H631,J631,L631)))</f>
        <v>n / A</v>
      </c>
      <c r="Q631" s="54" t="str">
        <f t="shared" si="117"/>
        <v>Clinker: D'après la charge du four (méthode A)</v>
      </c>
      <c r="R631" s="10"/>
      <c r="S631" s="10" t="str">
        <f t="shared" si="114"/>
        <v>BioC_Clinker: D'après la charge du four (méthode A)</v>
      </c>
      <c r="T631" s="11"/>
      <c r="U631" s="11"/>
      <c r="V631" s="11"/>
      <c r="W631" s="11"/>
      <c r="X631" s="29"/>
      <c r="Y631" s="11"/>
      <c r="Z631" s="11" t="b">
        <f t="shared" si="115"/>
        <v>1</v>
      </c>
      <c r="AA631" s="11"/>
      <c r="AB631" s="11"/>
      <c r="AC631" s="11"/>
      <c r="AD631" s="11"/>
      <c r="AE631" s="11"/>
      <c r="AF631" s="11"/>
      <c r="AG631" s="11"/>
      <c r="AH631" s="11"/>
      <c r="AI631" s="11"/>
      <c r="AJ631" s="11"/>
      <c r="AK631" s="11"/>
      <c r="AL631" s="391" t="s">
        <v>1040</v>
      </c>
      <c r="AM631" s="391" t="s">
        <v>1040</v>
      </c>
      <c r="AN631" s="391" t="s">
        <v>1040</v>
      </c>
      <c r="AO631" s="391" t="s">
        <v>1040</v>
      </c>
      <c r="AP631" s="391"/>
      <c r="AQ631" s="391" t="s">
        <v>1040</v>
      </c>
      <c r="AR631" s="11"/>
      <c r="AS631" s="11"/>
      <c r="AT631" s="11"/>
      <c r="AU631" s="11"/>
      <c r="AV631" s="11"/>
      <c r="AW631" s="11"/>
      <c r="AX631" s="11"/>
      <c r="AY631" s="11"/>
      <c r="AZ631" s="11"/>
      <c r="BA631" s="11"/>
      <c r="BB631" s="11"/>
      <c r="BC631" s="11"/>
      <c r="BD631" s="11"/>
      <c r="BE631" s="11"/>
      <c r="BF631" s="11"/>
      <c r="BG631" s="11"/>
      <c r="BH631" s="11"/>
      <c r="BI631" s="11"/>
      <c r="BJ631" s="11"/>
      <c r="BK631" s="11"/>
      <c r="BL631" s="11"/>
      <c r="BM631" s="11"/>
      <c r="BN631" s="11"/>
      <c r="BO631" s="11"/>
      <c r="BP631" s="11"/>
      <c r="BQ631" s="11"/>
      <c r="BR631" s="11"/>
      <c r="BS631" s="11"/>
      <c r="BT631" s="11"/>
      <c r="BU631" s="11"/>
      <c r="BV631" s="11"/>
      <c r="BW631" s="11"/>
      <c r="BX631" s="11"/>
      <c r="BY631" s="11"/>
      <c r="BZ631" s="11"/>
      <c r="CA631" s="11"/>
      <c r="CB631" s="11"/>
      <c r="CC631" s="11"/>
      <c r="CD631" s="11"/>
      <c r="CE631" s="11"/>
      <c r="CF631" s="11"/>
      <c r="CG631" s="11"/>
      <c r="CH631" s="11"/>
      <c r="CI631" s="11"/>
      <c r="CJ631" s="11"/>
      <c r="CK631" s="11"/>
    </row>
    <row r="632" spans="1:89" s="560" customFormat="1" ht="12.75" customHeight="1" x14ac:dyDescent="0.25">
      <c r="A632" s="11">
        <v>31</v>
      </c>
      <c r="B632" s="566" t="str">
        <f t="shared" si="118"/>
        <v>Production de clinker de ciment</v>
      </c>
      <c r="C632" s="10" t="str">
        <f t="shared" si="118"/>
        <v>Clinker</v>
      </c>
      <c r="D632" s="10" t="str">
        <f t="shared" si="118"/>
        <v>Clinker produit (Méthode B)</v>
      </c>
      <c r="E632" s="10"/>
      <c r="F632" s="58" t="str">
        <f t="shared" si="113"/>
        <v>Émissions de procédé</v>
      </c>
      <c r="G632" s="36" t="str">
        <f>EUconst_NA</f>
        <v>n / A</v>
      </c>
      <c r="H632" s="56"/>
      <c r="I632" s="56"/>
      <c r="J632" s="58"/>
      <c r="K632" s="58"/>
      <c r="L632" s="56"/>
      <c r="M632" s="56"/>
      <c r="N632" s="56"/>
      <c r="O632" s="57"/>
      <c r="P632" s="36" t="str">
        <f>IF(G632=EUconst_NA,EUconst_NA,IF(ISBLANK(J632),COUNTA(H632:O632),COUNTA(H632,J632,L632)))</f>
        <v>n / A</v>
      </c>
      <c r="Q632" s="54" t="str">
        <f t="shared" si="117"/>
        <v>Clinker: Clinker produit (Méthode B)</v>
      </c>
      <c r="R632" s="10"/>
      <c r="S632" s="10" t="str">
        <f t="shared" si="114"/>
        <v>BioC_Clinker: Clinker produit (Méthode B)</v>
      </c>
      <c r="T632" s="11"/>
      <c r="U632" s="11"/>
      <c r="V632" s="11"/>
      <c r="W632" s="11"/>
      <c r="X632" s="29"/>
      <c r="Y632" s="11"/>
      <c r="Z632" s="11" t="b">
        <f t="shared" si="115"/>
        <v>1</v>
      </c>
      <c r="AA632" s="11"/>
      <c r="AB632" s="11"/>
      <c r="AC632" s="11"/>
      <c r="AD632" s="11"/>
      <c r="AE632" s="11"/>
      <c r="AF632" s="11"/>
      <c r="AG632" s="11"/>
      <c r="AH632" s="11"/>
      <c r="AI632" s="11"/>
      <c r="AJ632" s="11"/>
      <c r="AK632" s="11"/>
      <c r="AL632" s="391" t="s">
        <v>1040</v>
      </c>
      <c r="AM632" s="391" t="s">
        <v>1040</v>
      </c>
      <c r="AN632" s="391" t="s">
        <v>1040</v>
      </c>
      <c r="AO632" s="391" t="s">
        <v>1040</v>
      </c>
      <c r="AP632" s="391"/>
      <c r="AQ632" s="391" t="s">
        <v>1040</v>
      </c>
      <c r="AR632" s="11"/>
      <c r="AS632" s="11"/>
      <c r="AT632" s="11"/>
      <c r="AU632" s="11"/>
      <c r="AV632" s="11"/>
      <c r="AW632" s="11"/>
      <c r="AX632" s="11"/>
      <c r="AY632" s="11"/>
      <c r="AZ632" s="11"/>
      <c r="BA632" s="11"/>
      <c r="BB632" s="11"/>
      <c r="BC632" s="11"/>
      <c r="BD632" s="11"/>
      <c r="BE632" s="11"/>
      <c r="BF632" s="11"/>
      <c r="BG632" s="11"/>
      <c r="BH632" s="11"/>
      <c r="BI632" s="11"/>
      <c r="BJ632" s="11"/>
      <c r="BK632" s="11"/>
      <c r="BL632" s="11"/>
      <c r="BM632" s="11"/>
      <c r="BN632" s="11"/>
      <c r="BO632" s="11"/>
      <c r="BP632" s="11"/>
      <c r="BQ632" s="11"/>
      <c r="BR632" s="11"/>
      <c r="BS632" s="11"/>
      <c r="BT632" s="11"/>
      <c r="BU632" s="11"/>
      <c r="BV632" s="11"/>
      <c r="BW632" s="11"/>
      <c r="BX632" s="11"/>
      <c r="BY632" s="11"/>
      <c r="BZ632" s="11"/>
      <c r="CA632" s="11"/>
      <c r="CB632" s="11"/>
      <c r="CC632" s="11"/>
      <c r="CD632" s="11"/>
      <c r="CE632" s="11"/>
      <c r="CF632" s="11"/>
      <c r="CG632" s="11"/>
      <c r="CH632" s="11"/>
      <c r="CI632" s="11"/>
      <c r="CJ632" s="11"/>
      <c r="CK632" s="11"/>
    </row>
    <row r="633" spans="1:89" s="560" customFormat="1" ht="12.75" customHeight="1" x14ac:dyDescent="0.25">
      <c r="A633" s="11">
        <v>32</v>
      </c>
      <c r="B633" s="566" t="str">
        <f t="shared" si="118"/>
        <v>Production de clinker de ciment</v>
      </c>
      <c r="C633" s="10" t="str">
        <f t="shared" si="118"/>
        <v>Clinker</v>
      </c>
      <c r="D633" s="10" t="str">
        <f t="shared" si="118"/>
        <v>Poussières des fours à ciment</v>
      </c>
      <c r="E633" s="10"/>
      <c r="F633" s="58" t="str">
        <f t="shared" si="113"/>
        <v>Émissions de procédé</v>
      </c>
      <c r="G633" s="36" t="str">
        <f>EUconst_NA</f>
        <v>n / A</v>
      </c>
      <c r="H633" s="56"/>
      <c r="I633" s="56"/>
      <c r="J633" s="58"/>
      <c r="K633" s="58"/>
      <c r="L633" s="56"/>
      <c r="M633" s="56"/>
      <c r="N633" s="56"/>
      <c r="O633" s="57"/>
      <c r="P633" s="36" t="str">
        <f>IF(G633=EUconst_NA,EUconst_NA,IF(ISBLANK(J633),COUNTA(H633:O633),COUNTA(H633,J633,L633)))</f>
        <v>n / A</v>
      </c>
      <c r="Q633" s="54" t="str">
        <f t="shared" si="117"/>
        <v>Clinker: Poussières des fours à ciment</v>
      </c>
      <c r="R633" s="10"/>
      <c r="S633" s="10" t="str">
        <f t="shared" si="114"/>
        <v>BioC_Clinker: Poussières des fours à ciment</v>
      </c>
      <c r="T633" s="11"/>
      <c r="U633" s="11"/>
      <c r="V633" s="11"/>
      <c r="W633" s="11"/>
      <c r="X633" s="29"/>
      <c r="Y633" s="11"/>
      <c r="Z633" s="11" t="b">
        <f t="shared" si="115"/>
        <v>1</v>
      </c>
      <c r="AA633" s="11"/>
      <c r="AB633" s="11"/>
      <c r="AC633" s="11"/>
      <c r="AD633" s="11"/>
      <c r="AE633" s="11"/>
      <c r="AF633" s="11"/>
      <c r="AG633" s="11"/>
      <c r="AH633" s="11"/>
      <c r="AI633" s="11"/>
      <c r="AJ633" s="11"/>
      <c r="AK633" s="11"/>
      <c r="AL633" s="391" t="s">
        <v>1040</v>
      </c>
      <c r="AM633" s="391" t="s">
        <v>1040</v>
      </c>
      <c r="AN633" s="391" t="s">
        <v>1040</v>
      </c>
      <c r="AO633" s="391" t="s">
        <v>1040</v>
      </c>
      <c r="AP633" s="391"/>
      <c r="AQ633" s="391" t="s">
        <v>1040</v>
      </c>
      <c r="AR633" s="11"/>
      <c r="AS633" s="11"/>
      <c r="AT633" s="11"/>
      <c r="AU633" s="11"/>
      <c r="AV633" s="11"/>
      <c r="AW633" s="11"/>
      <c r="AX633" s="11"/>
      <c r="AY633" s="11"/>
      <c r="AZ633" s="11"/>
      <c r="BA633" s="11"/>
      <c r="BB633" s="11"/>
      <c r="BC633" s="11"/>
      <c r="BD633" s="11"/>
      <c r="BE633" s="11"/>
      <c r="BF633" s="11"/>
      <c r="BG633" s="11"/>
      <c r="BH633" s="11"/>
      <c r="BI633" s="11"/>
      <c r="BJ633" s="11"/>
      <c r="BK633" s="11"/>
      <c r="BL633" s="11"/>
      <c r="BM633" s="11"/>
      <c r="BN633" s="11"/>
      <c r="BO633" s="11"/>
      <c r="BP633" s="11"/>
      <c r="BQ633" s="11"/>
      <c r="BR633" s="11"/>
      <c r="BS633" s="11"/>
      <c r="BT633" s="11"/>
      <c r="BU633" s="11"/>
      <c r="BV633" s="11"/>
      <c r="BW633" s="11"/>
      <c r="BX633" s="11"/>
      <c r="BY633" s="11"/>
      <c r="BZ633" s="11"/>
      <c r="CA633" s="11"/>
      <c r="CB633" s="11"/>
      <c r="CC633" s="11"/>
      <c r="CD633" s="11"/>
      <c r="CE633" s="11"/>
      <c r="CF633" s="11"/>
      <c r="CG633" s="11"/>
      <c r="CH633" s="11"/>
      <c r="CI633" s="11"/>
      <c r="CJ633" s="11"/>
      <c r="CK633" s="11"/>
    </row>
    <row r="634" spans="1:89" s="560" customFormat="1" ht="12.75" customHeight="1" x14ac:dyDescent="0.25">
      <c r="A634" s="11">
        <v>33</v>
      </c>
      <c r="B634" s="566" t="str">
        <f t="shared" si="118"/>
        <v>Production de clinker de ciment</v>
      </c>
      <c r="C634" s="10" t="str">
        <f t="shared" si="118"/>
        <v>Clinker</v>
      </c>
      <c r="D634" s="10" t="str">
        <f t="shared" si="118"/>
        <v>Carbone non issu de carbonates</v>
      </c>
      <c r="E634" s="10"/>
      <c r="F634" s="58" t="str">
        <f t="shared" ref="F634:F665" si="119">F562</f>
        <v>Émissions de procédé</v>
      </c>
      <c r="G634" s="36">
        <v>1</v>
      </c>
      <c r="H634" s="56" t="str">
        <f>Translations!$B$702</f>
        <v>fraction de biomasse de type I</v>
      </c>
      <c r="I634" s="56" t="str">
        <f>Translations!$B$703</f>
        <v>fraction de biomasse de type II</v>
      </c>
      <c r="J634" s="56"/>
      <c r="K634" s="56"/>
      <c r="L634" s="56"/>
      <c r="M634" s="56" t="str">
        <f>Translations!$B$704</f>
        <v>Analyser la fraction de biomasse</v>
      </c>
      <c r="N634" s="56" t="str">
        <f>Translations!$B$721</f>
        <v>Bilan massique, conformément à l'article 30, paragraphe 1, de la directive RED II</v>
      </c>
      <c r="O634" s="57"/>
      <c r="P634" s="36">
        <v>3</v>
      </c>
      <c r="Q634" s="54" t="str">
        <f t="shared" si="117"/>
        <v>Clinker: Carbone non issu de carbonates</v>
      </c>
      <c r="R634" s="10"/>
      <c r="S634" s="10" t="str">
        <f t="shared" si="114"/>
        <v>BioC_Clinker: Carbone non issu de carbonates</v>
      </c>
      <c r="T634" s="11"/>
      <c r="U634" s="11"/>
      <c r="V634" s="11"/>
      <c r="W634" s="11"/>
      <c r="X634" s="11"/>
      <c r="Y634" s="11"/>
      <c r="Z634" s="11" t="b">
        <f t="shared" si="115"/>
        <v>0</v>
      </c>
      <c r="AA634" s="11"/>
      <c r="AB634" s="11"/>
      <c r="AC634" s="11"/>
      <c r="AD634" s="11"/>
      <c r="AE634" s="11"/>
      <c r="AF634" s="11"/>
      <c r="AG634" s="11"/>
      <c r="AH634" s="11"/>
      <c r="AI634" s="11"/>
      <c r="AJ634" s="11"/>
      <c r="AK634" s="11"/>
      <c r="AL634" s="391">
        <v>1</v>
      </c>
      <c r="AM634" s="391" t="str">
        <f>Translations!$B$703</f>
        <v>fraction de biomasse de type II</v>
      </c>
      <c r="AN634" s="391" t="s">
        <v>1040</v>
      </c>
      <c r="AO634" s="391" t="s">
        <v>1040</v>
      </c>
      <c r="AP634" s="391"/>
      <c r="AQ634" s="391">
        <v>2</v>
      </c>
      <c r="AR634" s="11"/>
      <c r="AS634" s="11"/>
      <c r="AT634" s="11"/>
      <c r="AU634" s="11"/>
      <c r="AV634" s="11"/>
      <c r="AW634" s="11"/>
      <c r="AX634" s="11"/>
      <c r="AY634" s="11"/>
      <c r="AZ634" s="11"/>
      <c r="BA634" s="11"/>
      <c r="BB634" s="11"/>
      <c r="BC634" s="11"/>
      <c r="BD634" s="11"/>
      <c r="BE634" s="11"/>
      <c r="BF634" s="11"/>
      <c r="BG634" s="11"/>
      <c r="BH634" s="11"/>
      <c r="BI634" s="11"/>
      <c r="BJ634" s="11"/>
      <c r="BK634" s="11"/>
      <c r="BL634" s="11"/>
      <c r="BM634" s="11"/>
      <c r="BN634" s="11"/>
      <c r="BO634" s="11"/>
      <c r="BP634" s="11"/>
      <c r="BQ634" s="11"/>
      <c r="BR634" s="11"/>
      <c r="BS634" s="11"/>
      <c r="BT634" s="11"/>
      <c r="BU634" s="11"/>
      <c r="BV634" s="11"/>
      <c r="BW634" s="11"/>
      <c r="BX634" s="11"/>
      <c r="BY634" s="11"/>
      <c r="BZ634" s="11"/>
      <c r="CA634" s="11"/>
      <c r="CB634" s="11"/>
      <c r="CC634" s="11"/>
      <c r="CD634" s="11"/>
      <c r="CE634" s="11"/>
      <c r="CF634" s="11"/>
      <c r="CG634" s="11"/>
      <c r="CH634" s="11"/>
      <c r="CI634" s="11"/>
      <c r="CJ634" s="11"/>
      <c r="CK634" s="11"/>
    </row>
    <row r="635" spans="1:89" s="560" customFormat="1" ht="12.75" customHeight="1" x14ac:dyDescent="0.25">
      <c r="A635" s="11">
        <v>34</v>
      </c>
      <c r="B635" s="566" t="str">
        <f t="shared" si="118"/>
        <v>Production de chaux, ou calcination de dolomite/magnésite</v>
      </c>
      <c r="C635" s="10" t="str">
        <f t="shared" si="118"/>
        <v>Chaux / dolomite / magnésite</v>
      </c>
      <c r="D635" s="10" t="str">
        <f t="shared" si="118"/>
        <v>Procédé (méthode A) : carbonate uniquement</v>
      </c>
      <c r="E635" s="563"/>
      <c r="F635" s="58" t="str">
        <f t="shared" si="119"/>
        <v>Émissions de procédé</v>
      </c>
      <c r="G635" s="36" t="str">
        <f>EUconst_NA</f>
        <v>n / A</v>
      </c>
      <c r="H635" s="56"/>
      <c r="I635" s="56"/>
      <c r="J635" s="58"/>
      <c r="K635" s="58"/>
      <c r="L635" s="56"/>
      <c r="M635" s="56"/>
      <c r="N635" s="56"/>
      <c r="O635" s="57"/>
      <c r="P635" s="36" t="str">
        <f>IF(G635=EUconst_NA,EUconst_NA,IF(ISBLANK(J635),COUNTA(H635:O635),COUNTA(H635,J635,L635)))</f>
        <v>n / A</v>
      </c>
      <c r="Q635" s="54" t="str">
        <f t="shared" si="117"/>
        <v>Chaux / dolomite / magnésite: Procédé (méthode A) : carbonate uniquement</v>
      </c>
      <c r="R635" s="10"/>
      <c r="S635" s="10" t="str">
        <f t="shared" ref="S635:S662" si="120">EUconst_CNTR_BiomassContent&amp;Q635</f>
        <v>BioC_Chaux / dolomite / magnésite: Procédé (méthode A) : carbonate uniquement</v>
      </c>
      <c r="T635" s="11"/>
      <c r="U635" s="11"/>
      <c r="V635" s="11"/>
      <c r="W635" s="11"/>
      <c r="X635" s="11"/>
      <c r="Y635" s="11"/>
      <c r="Z635" s="11" t="b">
        <f t="shared" si="115"/>
        <v>1</v>
      </c>
      <c r="AA635" s="11"/>
      <c r="AB635" s="11"/>
      <c r="AC635" s="11"/>
      <c r="AD635" s="11"/>
      <c r="AE635" s="11"/>
      <c r="AF635" s="11"/>
      <c r="AG635" s="11"/>
      <c r="AH635" s="11"/>
      <c r="AI635" s="11"/>
      <c r="AJ635" s="11"/>
      <c r="AK635" s="11"/>
      <c r="AL635" s="391" t="s">
        <v>1040</v>
      </c>
      <c r="AM635" s="391" t="s">
        <v>1040</v>
      </c>
      <c r="AN635" s="391" t="s">
        <v>1040</v>
      </c>
      <c r="AO635" s="391" t="s">
        <v>1040</v>
      </c>
      <c r="AP635" s="391"/>
      <c r="AQ635" s="391" t="s">
        <v>1040</v>
      </c>
      <c r="AR635" s="11"/>
      <c r="AS635" s="11"/>
      <c r="AT635" s="11"/>
      <c r="AU635" s="11"/>
      <c r="AV635" s="11"/>
      <c r="AW635" s="11"/>
      <c r="AX635" s="11"/>
      <c r="AY635" s="11"/>
      <c r="AZ635" s="11"/>
      <c r="BA635" s="11"/>
      <c r="BB635" s="11"/>
      <c r="BC635" s="11"/>
      <c r="BD635" s="11"/>
      <c r="BE635" s="11"/>
      <c r="BF635" s="11"/>
      <c r="BG635" s="11"/>
      <c r="BH635" s="11"/>
      <c r="BI635" s="11"/>
      <c r="BJ635" s="11"/>
      <c r="BK635" s="11"/>
      <c r="BL635" s="11"/>
      <c r="BM635" s="11"/>
      <c r="BN635" s="11"/>
      <c r="BO635" s="11"/>
      <c r="BP635" s="11"/>
      <c r="BQ635" s="11"/>
      <c r="BR635" s="11"/>
      <c r="BS635" s="11"/>
      <c r="BT635" s="11"/>
      <c r="BU635" s="11"/>
      <c r="BV635" s="11"/>
      <c r="BW635" s="11"/>
      <c r="BX635" s="11"/>
      <c r="BY635" s="11"/>
      <c r="BZ635" s="11"/>
      <c r="CA635" s="11"/>
      <c r="CB635" s="11"/>
      <c r="CC635" s="11"/>
      <c r="CD635" s="11"/>
      <c r="CE635" s="11"/>
      <c r="CF635" s="11"/>
      <c r="CG635" s="11"/>
      <c r="CH635" s="11"/>
      <c r="CI635" s="11"/>
      <c r="CJ635" s="11"/>
      <c r="CK635" s="11"/>
    </row>
    <row r="636" spans="1:89" s="560" customFormat="1" ht="12.75" customHeight="1" x14ac:dyDescent="0.25">
      <c r="A636" s="11">
        <v>35</v>
      </c>
      <c r="B636" s="566" t="str">
        <f t="shared" si="118"/>
        <v>Production de chaux, ou calcination de dolomite/magnésite</v>
      </c>
      <c r="C636" s="10" t="str">
        <f t="shared" si="118"/>
        <v>Chaux / dolomite / magnésite</v>
      </c>
      <c r="D636" s="10" t="str">
        <f t="shared" si="118"/>
        <v>Procédé (méthode A) : mixte (carbonate + non-carbonate)</v>
      </c>
      <c r="E636" s="563"/>
      <c r="F636" s="58" t="str">
        <f t="shared" si="119"/>
        <v>Émissions de procédé</v>
      </c>
      <c r="G636" s="36">
        <v>1</v>
      </c>
      <c r="H636" s="56" t="str">
        <f>Translations!$B$702</f>
        <v>fraction de biomasse de type I</v>
      </c>
      <c r="I636" s="56" t="str">
        <f>Translations!$B$703</f>
        <v>fraction de biomasse de type II</v>
      </c>
      <c r="J636" s="56"/>
      <c r="K636" s="56"/>
      <c r="L636" s="56"/>
      <c r="M636" s="56" t="str">
        <f>Translations!$B$704</f>
        <v>Analyser la fraction de biomasse</v>
      </c>
      <c r="N636" s="56" t="str">
        <f>Translations!$B$721</f>
        <v>Bilan massique, conformément à l'article 30, paragraphe 1, de la directive RED II</v>
      </c>
      <c r="O636" s="57"/>
      <c r="P636" s="36">
        <v>3</v>
      </c>
      <c r="Q636" s="54" t="str">
        <f t="shared" si="117"/>
        <v>Chaux / dolomite / magnésite: Procédé (méthode A) : mixte (carbonate + non-carbonate)</v>
      </c>
      <c r="R636" s="10"/>
      <c r="S636" s="10" t="str">
        <f t="shared" si="120"/>
        <v>BioC_Chaux / dolomite / magnésite: Procédé (méthode A) : mixte (carbonate + non-carbonate)</v>
      </c>
      <c r="T636" s="11"/>
      <c r="U636" s="11"/>
      <c r="V636" s="11"/>
      <c r="W636" s="11"/>
      <c r="X636" s="11"/>
      <c r="Y636" s="11"/>
      <c r="Z636" s="11" t="b">
        <f t="shared" si="115"/>
        <v>0</v>
      </c>
      <c r="AA636" s="11"/>
      <c r="AB636" s="11"/>
      <c r="AC636" s="11"/>
      <c r="AD636" s="11"/>
      <c r="AE636" s="11"/>
      <c r="AF636" s="11"/>
      <c r="AG636" s="11"/>
      <c r="AH636" s="11"/>
      <c r="AI636" s="11"/>
      <c r="AJ636" s="11"/>
      <c r="AK636" s="11"/>
      <c r="AL636" s="391">
        <v>1</v>
      </c>
      <c r="AM636" s="391" t="str">
        <f>Translations!$B$703</f>
        <v>fraction de biomasse de type II</v>
      </c>
      <c r="AN636" s="391" t="s">
        <v>1040</v>
      </c>
      <c r="AO636" s="391" t="s">
        <v>1040</v>
      </c>
      <c r="AP636" s="391"/>
      <c r="AQ636" s="391">
        <v>2</v>
      </c>
      <c r="AR636" s="11"/>
      <c r="AS636" s="11"/>
      <c r="AT636" s="11"/>
      <c r="AU636" s="11"/>
      <c r="AV636" s="11"/>
      <c r="AW636" s="11"/>
      <c r="AX636" s="11"/>
      <c r="AY636" s="11"/>
      <c r="AZ636" s="11"/>
      <c r="BA636" s="11"/>
      <c r="BB636" s="11"/>
      <c r="BC636" s="11"/>
      <c r="BD636" s="11"/>
      <c r="BE636" s="11"/>
      <c r="BF636" s="11"/>
      <c r="BG636" s="11"/>
      <c r="BH636" s="11"/>
      <c r="BI636" s="11"/>
      <c r="BJ636" s="11"/>
      <c r="BK636" s="11"/>
      <c r="BL636" s="11"/>
      <c r="BM636" s="11"/>
      <c r="BN636" s="11"/>
      <c r="BO636" s="11"/>
      <c r="BP636" s="11"/>
      <c r="BQ636" s="11"/>
      <c r="BR636" s="11"/>
      <c r="BS636" s="11"/>
      <c r="BT636" s="11"/>
      <c r="BU636" s="11"/>
      <c r="BV636" s="11"/>
      <c r="BW636" s="11"/>
      <c r="BX636" s="11"/>
      <c r="BY636" s="11"/>
      <c r="BZ636" s="11"/>
      <c r="CA636" s="11"/>
      <c r="CB636" s="11"/>
      <c r="CC636" s="11"/>
      <c r="CD636" s="11"/>
      <c r="CE636" s="11"/>
      <c r="CF636" s="11"/>
      <c r="CG636" s="11"/>
      <c r="CH636" s="11"/>
      <c r="CI636" s="11"/>
      <c r="CJ636" s="11"/>
      <c r="CK636" s="11"/>
    </row>
    <row r="637" spans="1:89" s="560" customFormat="1" ht="12.75" customHeight="1" x14ac:dyDescent="0.25">
      <c r="A637" s="11">
        <v>36</v>
      </c>
      <c r="B637" s="566" t="str">
        <f t="shared" si="118"/>
        <v>Production de chaux, ou calcination de dolomite/magnésite</v>
      </c>
      <c r="C637" s="10" t="str">
        <f t="shared" si="118"/>
        <v>Chaux / dolomite / magnésite</v>
      </c>
      <c r="D637" s="10" t="str">
        <f t="shared" si="118"/>
        <v>Procédé (méthode A) : sans carbonate</v>
      </c>
      <c r="E637" s="563"/>
      <c r="F637" s="58" t="str">
        <f t="shared" si="119"/>
        <v>Émissions de procédé</v>
      </c>
      <c r="G637" s="36">
        <v>1</v>
      </c>
      <c r="H637" s="56" t="str">
        <f>Translations!$B$702</f>
        <v>fraction de biomasse de type I</v>
      </c>
      <c r="I637" s="56" t="str">
        <f>Translations!$B$703</f>
        <v>fraction de biomasse de type II</v>
      </c>
      <c r="J637" s="56"/>
      <c r="K637" s="56"/>
      <c r="L637" s="56"/>
      <c r="M637" s="56" t="str">
        <f>Translations!$B$704</f>
        <v>Analyser la fraction de biomasse</v>
      </c>
      <c r="N637" s="56" t="str">
        <f>Translations!$B$721</f>
        <v>Bilan massique, conformément à l'article 30, paragraphe 1, de la directive RED II</v>
      </c>
      <c r="O637" s="57"/>
      <c r="P637" s="36">
        <v>3</v>
      </c>
      <c r="Q637" s="54" t="str">
        <f t="shared" si="117"/>
        <v>Chaux / dolomite / magnésite: Procédé (méthode A) : sans carbonate</v>
      </c>
      <c r="R637" s="10"/>
      <c r="S637" s="10" t="str">
        <f t="shared" si="120"/>
        <v>BioC_Chaux / dolomite / magnésite: Procédé (méthode A) : sans carbonate</v>
      </c>
      <c r="T637" s="11"/>
      <c r="U637" s="11"/>
      <c r="V637" s="11"/>
      <c r="W637" s="11"/>
      <c r="X637" s="11"/>
      <c r="Y637" s="11"/>
      <c r="Z637" s="11" t="b">
        <f t="shared" si="115"/>
        <v>0</v>
      </c>
      <c r="AA637" s="11"/>
      <c r="AB637" s="11"/>
      <c r="AC637" s="11"/>
      <c r="AD637" s="11"/>
      <c r="AE637" s="11"/>
      <c r="AF637" s="11"/>
      <c r="AG637" s="11"/>
      <c r="AH637" s="11"/>
      <c r="AI637" s="11"/>
      <c r="AJ637" s="11"/>
      <c r="AK637" s="11"/>
      <c r="AL637" s="391">
        <v>1</v>
      </c>
      <c r="AM637" s="391" t="str">
        <f>Translations!$B$703</f>
        <v>fraction de biomasse de type II</v>
      </c>
      <c r="AN637" s="391" t="s">
        <v>1040</v>
      </c>
      <c r="AO637" s="391" t="s">
        <v>1040</v>
      </c>
      <c r="AP637" s="391"/>
      <c r="AQ637" s="391">
        <v>2</v>
      </c>
      <c r="AR637" s="11"/>
      <c r="AS637" s="11"/>
      <c r="AT637" s="11"/>
      <c r="AU637" s="11"/>
      <c r="AV637" s="11"/>
      <c r="AW637" s="11"/>
      <c r="AX637" s="11"/>
      <c r="AY637" s="11"/>
      <c r="AZ637" s="11"/>
      <c r="BA637" s="11"/>
      <c r="BB637" s="11"/>
      <c r="BC637" s="11"/>
      <c r="BD637" s="11"/>
      <c r="BE637" s="11"/>
      <c r="BF637" s="11"/>
      <c r="BG637" s="11"/>
      <c r="BH637" s="11"/>
      <c r="BI637" s="11"/>
      <c r="BJ637" s="11"/>
      <c r="BK637" s="11"/>
      <c r="BL637" s="11"/>
      <c r="BM637" s="11"/>
      <c r="BN637" s="11"/>
      <c r="BO637" s="11"/>
      <c r="BP637" s="11"/>
      <c r="BQ637" s="11"/>
      <c r="BR637" s="11"/>
      <c r="BS637" s="11"/>
      <c r="BT637" s="11"/>
      <c r="BU637" s="11"/>
      <c r="BV637" s="11"/>
      <c r="BW637" s="11"/>
      <c r="BX637" s="11"/>
      <c r="BY637" s="11"/>
      <c r="BZ637" s="11"/>
      <c r="CA637" s="11"/>
      <c r="CB637" s="11"/>
      <c r="CC637" s="11"/>
      <c r="CD637" s="11"/>
      <c r="CE637" s="11"/>
      <c r="CF637" s="11"/>
      <c r="CG637" s="11"/>
      <c r="CH637" s="11"/>
      <c r="CI637" s="11"/>
      <c r="CJ637" s="11"/>
      <c r="CK637" s="11"/>
    </row>
    <row r="638" spans="1:89" s="560" customFormat="1" ht="12.75" customHeight="1" x14ac:dyDescent="0.25">
      <c r="A638" s="11">
        <v>37</v>
      </c>
      <c r="B638" s="566" t="str">
        <f t="shared" si="118"/>
        <v>Production de chaux, ou calcination de dolomite/magnésite</v>
      </c>
      <c r="C638" s="10" t="str">
        <f t="shared" si="118"/>
        <v>Chaux / dolomite / magnésite</v>
      </c>
      <c r="D638" s="10" t="str">
        <f t="shared" si="118"/>
        <v>Procédé (méthode B) : production d'oxyde</v>
      </c>
      <c r="E638" s="563"/>
      <c r="F638" s="58" t="str">
        <f t="shared" si="119"/>
        <v>Émissions de procédé</v>
      </c>
      <c r="G638" s="36" t="str">
        <f>EUconst_NA</f>
        <v>n / A</v>
      </c>
      <c r="H638" s="56"/>
      <c r="I638" s="56"/>
      <c r="J638" s="58"/>
      <c r="K638" s="58"/>
      <c r="L638" s="56"/>
      <c r="M638" s="56"/>
      <c r="N638" s="56"/>
      <c r="O638" s="57"/>
      <c r="P638" s="36" t="str">
        <f>IF(G638=EUconst_NA,EUconst_NA,IF(ISBLANK(J638),COUNTA(H638:O638),COUNTA(H638,J638,L638)))</f>
        <v>n / A</v>
      </c>
      <c r="Q638" s="54" t="str">
        <f t="shared" si="117"/>
        <v>Chaux / dolomite / magnésite: Procédé (méthode B) : production d'oxyde</v>
      </c>
      <c r="R638" s="10"/>
      <c r="S638" s="10" t="str">
        <f t="shared" si="120"/>
        <v>BioC_Chaux / dolomite / magnésite: Procédé (méthode B) : production d'oxyde</v>
      </c>
      <c r="T638" s="11"/>
      <c r="U638" s="11"/>
      <c r="V638" s="11"/>
      <c r="W638" s="11"/>
      <c r="X638" s="11"/>
      <c r="Y638" s="11"/>
      <c r="Z638" s="11" t="b">
        <f t="shared" si="115"/>
        <v>1</v>
      </c>
      <c r="AA638" s="11"/>
      <c r="AB638" s="11"/>
      <c r="AC638" s="11"/>
      <c r="AD638" s="11"/>
      <c r="AE638" s="11"/>
      <c r="AF638" s="11"/>
      <c r="AG638" s="11"/>
      <c r="AH638" s="11"/>
      <c r="AI638" s="11"/>
      <c r="AJ638" s="11"/>
      <c r="AK638" s="11"/>
      <c r="AL638" s="391" t="s">
        <v>1040</v>
      </c>
      <c r="AM638" s="391" t="s">
        <v>1040</v>
      </c>
      <c r="AN638" s="391" t="s">
        <v>1040</v>
      </c>
      <c r="AO638" s="391" t="s">
        <v>1040</v>
      </c>
      <c r="AP638" s="391"/>
      <c r="AQ638" s="391" t="s">
        <v>1040</v>
      </c>
      <c r="AR638" s="11"/>
      <c r="AS638" s="11"/>
      <c r="AT638" s="11"/>
      <c r="AU638" s="11"/>
      <c r="AV638" s="11"/>
      <c r="AW638" s="11"/>
      <c r="AX638" s="11"/>
      <c r="AY638" s="11"/>
      <c r="AZ638" s="11"/>
      <c r="BA638" s="11"/>
      <c r="BB638" s="11"/>
      <c r="BC638" s="11"/>
      <c r="BD638" s="11"/>
      <c r="BE638" s="11"/>
      <c r="BF638" s="11"/>
      <c r="BG638" s="11"/>
      <c r="BH638" s="11"/>
      <c r="BI638" s="11"/>
      <c r="BJ638" s="11"/>
      <c r="BK638" s="11"/>
      <c r="BL638" s="11"/>
      <c r="BM638" s="11"/>
      <c r="BN638" s="11"/>
      <c r="BO638" s="11"/>
      <c r="BP638" s="11"/>
      <c r="BQ638" s="11"/>
      <c r="BR638" s="11"/>
      <c r="BS638" s="11"/>
      <c r="BT638" s="11"/>
      <c r="BU638" s="11"/>
      <c r="BV638" s="11"/>
      <c r="BW638" s="11"/>
      <c r="BX638" s="11"/>
      <c r="BY638" s="11"/>
      <c r="BZ638" s="11"/>
      <c r="CA638" s="11"/>
      <c r="CB638" s="11"/>
      <c r="CC638" s="11"/>
      <c r="CD638" s="11"/>
      <c r="CE638" s="11"/>
      <c r="CF638" s="11"/>
      <c r="CG638" s="11"/>
      <c r="CH638" s="11"/>
      <c r="CI638" s="11"/>
      <c r="CJ638" s="11"/>
      <c r="CK638" s="11"/>
    </row>
    <row r="639" spans="1:89" s="560" customFormat="1" ht="12.75" customHeight="1" x14ac:dyDescent="0.25">
      <c r="A639" s="11">
        <v>38</v>
      </c>
      <c r="B639" s="566" t="str">
        <f t="shared" si="118"/>
        <v>Production de chaux, ou calcination de dolomite/magnésite</v>
      </c>
      <c r="C639" s="10" t="str">
        <f t="shared" si="118"/>
        <v>Chaux / dolomite / magnésite</v>
      </c>
      <c r="D639" s="10" t="str">
        <f t="shared" si="118"/>
        <v>Poussière de four (Méthode B)</v>
      </c>
      <c r="E639" s="10"/>
      <c r="F639" s="58" t="str">
        <f t="shared" si="119"/>
        <v>Émissions de procédé</v>
      </c>
      <c r="G639" s="36" t="str">
        <f>EUconst_NA</f>
        <v>n / A</v>
      </c>
      <c r="H639" s="56"/>
      <c r="I639" s="56"/>
      <c r="J639" s="58"/>
      <c r="K639" s="58"/>
      <c r="L639" s="56"/>
      <c r="M639" s="56"/>
      <c r="N639" s="56"/>
      <c r="O639" s="57"/>
      <c r="P639" s="36" t="str">
        <f>IF(G639=EUconst_NA,EUconst_NA,IF(ISBLANK(J639),COUNTA(H639:O639),COUNTA(H639,J639,L639)))</f>
        <v>n / A</v>
      </c>
      <c r="Q639" s="54" t="str">
        <f t="shared" si="117"/>
        <v>Chaux / dolomite / magnésite: Poussière de four (Méthode B)</v>
      </c>
      <c r="R639" s="10"/>
      <c r="S639" s="10" t="str">
        <f t="shared" si="120"/>
        <v>BioC_Chaux / dolomite / magnésite: Poussière de four (Méthode B)</v>
      </c>
      <c r="T639" s="11"/>
      <c r="U639" s="11"/>
      <c r="V639" s="11"/>
      <c r="W639" s="11"/>
      <c r="X639" s="11"/>
      <c r="Y639" s="11"/>
      <c r="Z639" s="11" t="b">
        <f t="shared" si="115"/>
        <v>1</v>
      </c>
      <c r="AA639" s="11"/>
      <c r="AB639" s="11"/>
      <c r="AC639" s="11"/>
      <c r="AD639" s="11"/>
      <c r="AE639" s="11"/>
      <c r="AF639" s="11"/>
      <c r="AG639" s="11"/>
      <c r="AH639" s="11"/>
      <c r="AI639" s="11"/>
      <c r="AJ639" s="11"/>
      <c r="AK639" s="11"/>
      <c r="AL639" s="391" t="s">
        <v>1040</v>
      </c>
      <c r="AM639" s="391" t="s">
        <v>1040</v>
      </c>
      <c r="AN639" s="391" t="s">
        <v>1040</v>
      </c>
      <c r="AO639" s="391" t="s">
        <v>1040</v>
      </c>
      <c r="AP639" s="391"/>
      <c r="AQ639" s="391" t="s">
        <v>1040</v>
      </c>
      <c r="AR639" s="11"/>
      <c r="AS639" s="11"/>
      <c r="AT639" s="11"/>
      <c r="AU639" s="11"/>
      <c r="AV639" s="11"/>
      <c r="AW639" s="11"/>
      <c r="AX639" s="11"/>
      <c r="AY639" s="11"/>
      <c r="AZ639" s="11"/>
      <c r="BA639" s="11"/>
      <c r="BB639" s="11"/>
      <c r="BC639" s="11"/>
      <c r="BD639" s="11"/>
      <c r="BE639" s="11"/>
      <c r="BF639" s="11"/>
      <c r="BG639" s="11"/>
      <c r="BH639" s="11"/>
      <c r="BI639" s="11"/>
      <c r="BJ639" s="11"/>
      <c r="BK639" s="11"/>
      <c r="BL639" s="11"/>
      <c r="BM639" s="11"/>
      <c r="BN639" s="11"/>
      <c r="BO639" s="11"/>
      <c r="BP639" s="11"/>
      <c r="BQ639" s="11"/>
      <c r="BR639" s="11"/>
      <c r="BS639" s="11"/>
      <c r="BT639" s="11"/>
      <c r="BU639" s="11"/>
      <c r="BV639" s="11"/>
      <c r="BW639" s="11"/>
      <c r="BX639" s="11"/>
      <c r="BY639" s="11"/>
      <c r="BZ639" s="11"/>
      <c r="CA639" s="11"/>
      <c r="CB639" s="11"/>
      <c r="CC639" s="11"/>
      <c r="CD639" s="11"/>
      <c r="CE639" s="11"/>
      <c r="CF639" s="11"/>
      <c r="CG639" s="11"/>
      <c r="CH639" s="11"/>
      <c r="CI639" s="11"/>
      <c r="CJ639" s="11"/>
      <c r="CK639" s="11"/>
    </row>
    <row r="640" spans="1:89" s="560" customFormat="1" ht="12.75" customHeight="1" x14ac:dyDescent="0.25">
      <c r="A640" s="11">
        <v>39</v>
      </c>
      <c r="B640" s="566" t="str">
        <f t="shared" si="118"/>
        <v>Fabrication du verre</v>
      </c>
      <c r="C640" s="10" t="str">
        <f t="shared" si="118"/>
        <v>Laine de verre et minérale</v>
      </c>
      <c r="D640" s="10" t="str">
        <f t="shared" si="118"/>
        <v>Procédé (méthode A) : carbonate uniquement</v>
      </c>
      <c r="E640" s="563"/>
      <c r="F640" s="58" t="str">
        <f t="shared" si="119"/>
        <v>Émissions de procédé</v>
      </c>
      <c r="G640" s="36" t="str">
        <f>EUconst_NA</f>
        <v>n / A</v>
      </c>
      <c r="H640" s="56"/>
      <c r="I640" s="56"/>
      <c r="J640" s="58"/>
      <c r="K640" s="58"/>
      <c r="L640" s="56"/>
      <c r="M640" s="56"/>
      <c r="N640" s="56"/>
      <c r="O640" s="57"/>
      <c r="P640" s="36" t="str">
        <f>IF(G640=EUconst_NA,EUconst_NA,IF(ISBLANK(J640),COUNTA(H640:O640),COUNTA(H640,J640,L640)))</f>
        <v>n / A</v>
      </c>
      <c r="Q640" s="54" t="str">
        <f t="shared" si="117"/>
        <v>Laine de verre et minérale: Procédé (méthode A) : carbonate uniquement</v>
      </c>
      <c r="R640" s="10"/>
      <c r="S640" s="10" t="str">
        <f t="shared" si="120"/>
        <v>BioC_Laine de verre et minérale: Procédé (méthode A) : carbonate uniquement</v>
      </c>
      <c r="T640" s="11"/>
      <c r="U640" s="11"/>
      <c r="V640" s="11"/>
      <c r="W640" s="11"/>
      <c r="X640" s="11"/>
      <c r="Y640" s="11"/>
      <c r="Z640" s="11" t="b">
        <f t="shared" si="115"/>
        <v>1</v>
      </c>
      <c r="AA640" s="11"/>
      <c r="AB640" s="11"/>
      <c r="AC640" s="11"/>
      <c r="AD640" s="11"/>
      <c r="AE640" s="11"/>
      <c r="AF640" s="11"/>
      <c r="AG640" s="11"/>
      <c r="AH640" s="11"/>
      <c r="AI640" s="11"/>
      <c r="AJ640" s="11"/>
      <c r="AK640" s="11"/>
      <c r="AL640" s="391" t="s">
        <v>1040</v>
      </c>
      <c r="AM640" s="391" t="s">
        <v>1040</v>
      </c>
      <c r="AN640" s="391" t="s">
        <v>1040</v>
      </c>
      <c r="AO640" s="391" t="s">
        <v>1040</v>
      </c>
      <c r="AP640" s="391"/>
      <c r="AQ640" s="391" t="s">
        <v>1040</v>
      </c>
      <c r="AR640" s="11"/>
      <c r="AS640" s="11"/>
      <c r="AT640" s="11"/>
      <c r="AU640" s="11"/>
      <c r="AV640" s="11"/>
      <c r="AW640" s="11"/>
      <c r="AX640" s="11"/>
      <c r="AY640" s="11"/>
      <c r="AZ640" s="11"/>
      <c r="BA640" s="11"/>
      <c r="BB640" s="11"/>
      <c r="BC640" s="11"/>
      <c r="BD640" s="11"/>
      <c r="BE640" s="11"/>
      <c r="BF640" s="11"/>
      <c r="BG640" s="11"/>
      <c r="BH640" s="11"/>
      <c r="BI640" s="11"/>
      <c r="BJ640" s="11"/>
      <c r="BK640" s="11"/>
      <c r="BL640" s="11"/>
      <c r="BM640" s="11"/>
      <c r="BN640" s="11"/>
      <c r="BO640" s="11"/>
      <c r="BP640" s="11"/>
      <c r="BQ640" s="11"/>
      <c r="BR640" s="11"/>
      <c r="BS640" s="11"/>
      <c r="BT640" s="11"/>
      <c r="BU640" s="11"/>
      <c r="BV640" s="11"/>
      <c r="BW640" s="11"/>
      <c r="BX640" s="11"/>
      <c r="BY640" s="11"/>
      <c r="BZ640" s="11"/>
      <c r="CA640" s="11"/>
      <c r="CB640" s="11"/>
      <c r="CC640" s="11"/>
      <c r="CD640" s="11"/>
      <c r="CE640" s="11"/>
      <c r="CF640" s="11"/>
      <c r="CG640" s="11"/>
      <c r="CH640" s="11"/>
      <c r="CI640" s="11"/>
      <c r="CJ640" s="11"/>
      <c r="CK640" s="11"/>
    </row>
    <row r="641" spans="1:89" s="560" customFormat="1" ht="12.75" customHeight="1" x14ac:dyDescent="0.25">
      <c r="A641" s="11">
        <v>40</v>
      </c>
      <c r="B641" s="566" t="str">
        <f t="shared" si="118"/>
        <v>Fabrication du verre</v>
      </c>
      <c r="C641" s="10" t="str">
        <f t="shared" si="118"/>
        <v>Laine de verre et minérale</v>
      </c>
      <c r="D641" s="10" t="str">
        <f t="shared" si="118"/>
        <v>Procédé (méthode A) : mixte (carbonate + non-carbonate)</v>
      </c>
      <c r="E641" s="563"/>
      <c r="F641" s="58" t="str">
        <f t="shared" si="119"/>
        <v>Émissions de procédé</v>
      </c>
      <c r="G641" s="36">
        <v>1</v>
      </c>
      <c r="H641" s="56" t="str">
        <f>Translations!$B$702</f>
        <v>fraction de biomasse de type I</v>
      </c>
      <c r="I641" s="56" t="str">
        <f>Translations!$B$703</f>
        <v>fraction de biomasse de type II</v>
      </c>
      <c r="J641" s="56"/>
      <c r="K641" s="56"/>
      <c r="L641" s="56"/>
      <c r="M641" s="56" t="str">
        <f>Translations!$B$704</f>
        <v>Analyser la fraction de biomasse</v>
      </c>
      <c r="N641" s="56" t="str">
        <f>Translations!$B$721</f>
        <v>Bilan massique, conformément à l'article 30, paragraphe 1, de la directive RED II</v>
      </c>
      <c r="O641" s="57"/>
      <c r="P641" s="36">
        <v>3</v>
      </c>
      <c r="Q641" s="54" t="str">
        <f t="shared" si="117"/>
        <v>Laine de verre et minérale: Procédé (méthode A) : mixte (carbonate + non-carbonate)</v>
      </c>
      <c r="R641" s="10"/>
      <c r="S641" s="10" t="str">
        <f t="shared" si="120"/>
        <v>BioC_Laine de verre et minérale: Procédé (méthode A) : mixte (carbonate + non-carbonate)</v>
      </c>
      <c r="T641" s="11"/>
      <c r="U641" s="11"/>
      <c r="V641" s="11"/>
      <c r="W641" s="11"/>
      <c r="X641" s="11"/>
      <c r="Y641" s="11"/>
      <c r="Z641" s="11" t="b">
        <f t="shared" si="115"/>
        <v>0</v>
      </c>
      <c r="AA641" s="11"/>
      <c r="AB641" s="11"/>
      <c r="AC641" s="11"/>
      <c r="AD641" s="11"/>
      <c r="AE641" s="11"/>
      <c r="AF641" s="11"/>
      <c r="AG641" s="11"/>
      <c r="AH641" s="11"/>
      <c r="AI641" s="11"/>
      <c r="AJ641" s="11"/>
      <c r="AK641" s="11"/>
      <c r="AL641" s="391">
        <v>1</v>
      </c>
      <c r="AM641" s="391" t="str">
        <f>Translations!$B$703</f>
        <v>fraction de biomasse de type II</v>
      </c>
      <c r="AN641" s="391" t="s">
        <v>1040</v>
      </c>
      <c r="AO641" s="391" t="s">
        <v>1040</v>
      </c>
      <c r="AP641" s="391"/>
      <c r="AQ641" s="391">
        <v>2</v>
      </c>
      <c r="AR641" s="11"/>
      <c r="AS641" s="11"/>
      <c r="AT641" s="11"/>
      <c r="AU641" s="11"/>
      <c r="AV641" s="11"/>
      <c r="AW641" s="11"/>
      <c r="AX641" s="11"/>
      <c r="AY641" s="11"/>
      <c r="AZ641" s="11"/>
      <c r="BA641" s="11"/>
      <c r="BB641" s="11"/>
      <c r="BC641" s="11"/>
      <c r="BD641" s="11"/>
      <c r="BE641" s="11"/>
      <c r="BF641" s="11"/>
      <c r="BG641" s="11"/>
      <c r="BH641" s="11"/>
      <c r="BI641" s="11"/>
      <c r="BJ641" s="11"/>
      <c r="BK641" s="11"/>
      <c r="BL641" s="11"/>
      <c r="BM641" s="11"/>
      <c r="BN641" s="11"/>
      <c r="BO641" s="11"/>
      <c r="BP641" s="11"/>
      <c r="BQ641" s="11"/>
      <c r="BR641" s="11"/>
      <c r="BS641" s="11"/>
      <c r="BT641" s="11"/>
      <c r="BU641" s="11"/>
      <c r="BV641" s="11"/>
      <c r="BW641" s="11"/>
      <c r="BX641" s="11"/>
      <c r="BY641" s="11"/>
      <c r="BZ641" s="11"/>
      <c r="CA641" s="11"/>
      <c r="CB641" s="11"/>
      <c r="CC641" s="11"/>
      <c r="CD641" s="11"/>
      <c r="CE641" s="11"/>
      <c r="CF641" s="11"/>
      <c r="CG641" s="11"/>
      <c r="CH641" s="11"/>
      <c r="CI641" s="11"/>
      <c r="CJ641" s="11"/>
      <c r="CK641" s="11"/>
    </row>
    <row r="642" spans="1:89" s="560" customFormat="1" ht="12.75" customHeight="1" x14ac:dyDescent="0.25">
      <c r="A642" s="11">
        <v>41</v>
      </c>
      <c r="B642" s="566" t="str">
        <f t="shared" ref="B642:D661" si="121">B570</f>
        <v>Fabrication du verre</v>
      </c>
      <c r="C642" s="10" t="str">
        <f t="shared" si="121"/>
        <v>Laine de verre et minérale</v>
      </c>
      <c r="D642" s="10" t="str">
        <f t="shared" si="121"/>
        <v>Procédé (méthode A) : sans carbonate</v>
      </c>
      <c r="E642" s="563"/>
      <c r="F642" s="58" t="str">
        <f t="shared" si="119"/>
        <v>Émissions de procédé</v>
      </c>
      <c r="G642" s="36">
        <v>1</v>
      </c>
      <c r="H642" s="56" t="str">
        <f>Translations!$B$702</f>
        <v>fraction de biomasse de type I</v>
      </c>
      <c r="I642" s="56" t="str">
        <f>Translations!$B$703</f>
        <v>fraction de biomasse de type II</v>
      </c>
      <c r="J642" s="56"/>
      <c r="K642" s="56"/>
      <c r="L642" s="56"/>
      <c r="M642" s="56" t="str">
        <f>Translations!$B$704</f>
        <v>Analyser la fraction de biomasse</v>
      </c>
      <c r="N642" s="56" t="str">
        <f>Translations!$B$721</f>
        <v>Bilan massique, conformément à l'article 30, paragraphe 1, de la directive RED II</v>
      </c>
      <c r="O642" s="57"/>
      <c r="P642" s="36">
        <v>3</v>
      </c>
      <c r="Q642" s="54" t="str">
        <f t="shared" si="117"/>
        <v>Laine de verre et minérale: Procédé (méthode A) : sans carbonate</v>
      </c>
      <c r="R642" s="10"/>
      <c r="S642" s="10" t="str">
        <f t="shared" si="120"/>
        <v>BioC_Laine de verre et minérale: Procédé (méthode A) : sans carbonate</v>
      </c>
      <c r="T642" s="11"/>
      <c r="U642" s="11"/>
      <c r="V642" s="11"/>
      <c r="W642" s="11"/>
      <c r="X642" s="11"/>
      <c r="Y642" s="11"/>
      <c r="Z642" s="11" t="b">
        <f t="shared" si="115"/>
        <v>0</v>
      </c>
      <c r="AA642" s="11"/>
      <c r="AB642" s="11"/>
      <c r="AC642" s="11"/>
      <c r="AD642" s="11"/>
      <c r="AE642" s="11"/>
      <c r="AF642" s="11"/>
      <c r="AG642" s="11"/>
      <c r="AH642" s="11"/>
      <c r="AI642" s="11"/>
      <c r="AJ642" s="11"/>
      <c r="AK642" s="11"/>
      <c r="AL642" s="391">
        <v>1</v>
      </c>
      <c r="AM642" s="391" t="str">
        <f>Translations!$B$703</f>
        <v>fraction de biomasse de type II</v>
      </c>
      <c r="AN642" s="391" t="s">
        <v>1040</v>
      </c>
      <c r="AO642" s="391" t="s">
        <v>1040</v>
      </c>
      <c r="AP642" s="391"/>
      <c r="AQ642" s="391">
        <v>2</v>
      </c>
      <c r="AR642" s="11"/>
      <c r="AS642" s="11"/>
      <c r="AT642" s="11"/>
      <c r="AU642" s="11"/>
      <c r="AV642" s="11"/>
      <c r="AW642" s="11"/>
      <c r="AX642" s="11"/>
      <c r="AY642" s="11"/>
      <c r="AZ642" s="11"/>
      <c r="BA642" s="11"/>
      <c r="BB642" s="11"/>
      <c r="BC642" s="11"/>
      <c r="BD642" s="11"/>
      <c r="BE642" s="11"/>
      <c r="BF642" s="11"/>
      <c r="BG642" s="11"/>
      <c r="BH642" s="11"/>
      <c r="BI642" s="11"/>
      <c r="BJ642" s="11"/>
      <c r="BK642" s="11"/>
      <c r="BL642" s="11"/>
      <c r="BM642" s="11"/>
      <c r="BN642" s="11"/>
      <c r="BO642" s="11"/>
      <c r="BP642" s="11"/>
      <c r="BQ642" s="11"/>
      <c r="BR642" s="11"/>
      <c r="BS642" s="11"/>
      <c r="BT642" s="11"/>
      <c r="BU642" s="11"/>
      <c r="BV642" s="11"/>
      <c r="BW642" s="11"/>
      <c r="BX642" s="11"/>
      <c r="BY642" s="11"/>
      <c r="BZ642" s="11"/>
      <c r="CA642" s="11"/>
      <c r="CB642" s="11"/>
      <c r="CC642" s="11"/>
      <c r="CD642" s="11"/>
      <c r="CE642" s="11"/>
      <c r="CF642" s="11"/>
      <c r="CG642" s="11"/>
      <c r="CH642" s="11"/>
      <c r="CI642" s="11"/>
      <c r="CJ642" s="11"/>
      <c r="CK642" s="11"/>
    </row>
    <row r="643" spans="1:89" s="560" customFormat="1" ht="12.75" customHeight="1" x14ac:dyDescent="0.25">
      <c r="A643" s="11">
        <v>42</v>
      </c>
      <c r="B643" s="566" t="str">
        <f t="shared" si="121"/>
        <v>Fabrication de céramiques</v>
      </c>
      <c r="C643" s="10" t="str">
        <f t="shared" si="121"/>
        <v>Céramique</v>
      </c>
      <c r="D643" s="10" t="str">
        <f t="shared" si="121"/>
        <v>Procédé (méthode A) : carbonate uniquement</v>
      </c>
      <c r="E643" s="563"/>
      <c r="F643" s="58" t="str">
        <f t="shared" si="119"/>
        <v>Émissions de procédé</v>
      </c>
      <c r="G643" s="36" t="str">
        <f>EUconst_NA</f>
        <v>n / A</v>
      </c>
      <c r="H643" s="56"/>
      <c r="I643" s="56"/>
      <c r="J643" s="58"/>
      <c r="K643" s="58"/>
      <c r="L643" s="56"/>
      <c r="M643" s="56"/>
      <c r="N643" s="56"/>
      <c r="O643" s="57"/>
      <c r="P643" s="36" t="str">
        <f>IF(G643=EUconst_NA,EUconst_NA,IF(ISBLANK(J643),COUNTA(H643:O643),COUNTA(H643,J643,L643)))</f>
        <v>n / A</v>
      </c>
      <c r="Q643" s="54" t="str">
        <f t="shared" si="117"/>
        <v>Céramique: Procédé (méthode A) : carbonate uniquement</v>
      </c>
      <c r="R643" s="10"/>
      <c r="S643" s="10" t="str">
        <f t="shared" si="120"/>
        <v>BioC_Céramique: Procédé (méthode A) : carbonate uniquement</v>
      </c>
      <c r="T643" s="11"/>
      <c r="U643" s="11"/>
      <c r="V643" s="11"/>
      <c r="W643" s="11"/>
      <c r="X643" s="11"/>
      <c r="Y643" s="11"/>
      <c r="Z643" s="11" t="b">
        <f t="shared" si="115"/>
        <v>1</v>
      </c>
      <c r="AA643" s="11"/>
      <c r="AB643" s="11"/>
      <c r="AC643" s="11"/>
      <c r="AD643" s="11"/>
      <c r="AE643" s="11"/>
      <c r="AF643" s="11"/>
      <c r="AG643" s="11"/>
      <c r="AH643" s="11"/>
      <c r="AI643" s="11"/>
      <c r="AJ643" s="11"/>
      <c r="AK643" s="11"/>
      <c r="AL643" s="391" t="s">
        <v>1040</v>
      </c>
      <c r="AM643" s="391" t="s">
        <v>1040</v>
      </c>
      <c r="AN643" s="391" t="s">
        <v>1040</v>
      </c>
      <c r="AO643" s="391" t="s">
        <v>1040</v>
      </c>
      <c r="AP643" s="391"/>
      <c r="AQ643" s="391" t="s">
        <v>1040</v>
      </c>
      <c r="AR643" s="11"/>
      <c r="AS643" s="11"/>
      <c r="AT643" s="11"/>
      <c r="AU643" s="11"/>
      <c r="AV643" s="11"/>
      <c r="AW643" s="11"/>
      <c r="AX643" s="11"/>
      <c r="AY643" s="11"/>
      <c r="AZ643" s="11"/>
      <c r="BA643" s="11"/>
      <c r="BB643" s="11"/>
      <c r="BC643" s="11"/>
      <c r="BD643" s="11"/>
      <c r="BE643" s="11"/>
      <c r="BF643" s="11"/>
      <c r="BG643" s="11"/>
      <c r="BH643" s="11"/>
      <c r="BI643" s="11"/>
      <c r="BJ643" s="11"/>
      <c r="BK643" s="11"/>
      <c r="BL643" s="11"/>
      <c r="BM643" s="11"/>
      <c r="BN643" s="11"/>
      <c r="BO643" s="11"/>
      <c r="BP643" s="11"/>
      <c r="BQ643" s="11"/>
      <c r="BR643" s="11"/>
      <c r="BS643" s="11"/>
      <c r="BT643" s="11"/>
      <c r="BU643" s="11"/>
      <c r="BV643" s="11"/>
      <c r="BW643" s="11"/>
      <c r="BX643" s="11"/>
      <c r="BY643" s="11"/>
      <c r="BZ643" s="11"/>
      <c r="CA643" s="11"/>
      <c r="CB643" s="11"/>
      <c r="CC643" s="11"/>
      <c r="CD643" s="11"/>
      <c r="CE643" s="11"/>
      <c r="CF643" s="11"/>
      <c r="CG643" s="11"/>
      <c r="CH643" s="11"/>
      <c r="CI643" s="11"/>
      <c r="CJ643" s="11"/>
      <c r="CK643" s="11"/>
    </row>
    <row r="644" spans="1:89" s="560" customFormat="1" ht="12.75" customHeight="1" x14ac:dyDescent="0.25">
      <c r="A644" s="11">
        <v>43</v>
      </c>
      <c r="B644" s="566" t="str">
        <f t="shared" si="121"/>
        <v>Fabrication de céramiques</v>
      </c>
      <c r="C644" s="10" t="str">
        <f t="shared" si="121"/>
        <v>Céramique</v>
      </c>
      <c r="D644" s="10" t="str">
        <f t="shared" si="121"/>
        <v>Procédé (méthode A) : mixte (carbonate + non-carbonate)</v>
      </c>
      <c r="E644" s="563"/>
      <c r="F644" s="58" t="str">
        <f t="shared" si="119"/>
        <v>Émissions de procédé</v>
      </c>
      <c r="G644" s="36">
        <v>1</v>
      </c>
      <c r="H644" s="56" t="str">
        <f>Translations!$B$702</f>
        <v>fraction de biomasse de type I</v>
      </c>
      <c r="I644" s="56" t="str">
        <f>Translations!$B$703</f>
        <v>fraction de biomasse de type II</v>
      </c>
      <c r="J644" s="56"/>
      <c r="K644" s="56"/>
      <c r="L644" s="56"/>
      <c r="M644" s="56" t="str">
        <f>Translations!$B$704</f>
        <v>Analyser la fraction de biomasse</v>
      </c>
      <c r="N644" s="56" t="str">
        <f>Translations!$B$721</f>
        <v>Bilan massique, conformément à l'article 30, paragraphe 1, de la directive RED II</v>
      </c>
      <c r="O644" s="57"/>
      <c r="P644" s="36">
        <v>3</v>
      </c>
      <c r="Q644" s="54" t="str">
        <f t="shared" si="117"/>
        <v>Céramique: Procédé (méthode A) : mixte (carbonate + non-carbonate)</v>
      </c>
      <c r="R644" s="10"/>
      <c r="S644" s="10" t="str">
        <f t="shared" si="120"/>
        <v>BioC_Céramique: Procédé (méthode A) : mixte (carbonate + non-carbonate)</v>
      </c>
      <c r="T644" s="11"/>
      <c r="U644" s="11"/>
      <c r="V644" s="11"/>
      <c r="W644" s="561"/>
      <c r="X644" s="29"/>
      <c r="Y644" s="11"/>
      <c r="Z644" s="11" t="b">
        <f t="shared" si="115"/>
        <v>0</v>
      </c>
      <c r="AA644" s="11"/>
      <c r="AB644" s="11"/>
      <c r="AC644" s="11"/>
      <c r="AD644" s="11"/>
      <c r="AE644" s="11"/>
      <c r="AF644" s="11"/>
      <c r="AG644" s="11"/>
      <c r="AH644" s="11"/>
      <c r="AI644" s="11"/>
      <c r="AJ644" s="11"/>
      <c r="AK644" s="11"/>
      <c r="AL644" s="391">
        <v>1</v>
      </c>
      <c r="AM644" s="391" t="str">
        <f>Translations!$B$703</f>
        <v>fraction de biomasse de type II</v>
      </c>
      <c r="AN644" s="391" t="s">
        <v>1040</v>
      </c>
      <c r="AO644" s="391" t="s">
        <v>1040</v>
      </c>
      <c r="AP644" s="391"/>
      <c r="AQ644" s="391">
        <v>2</v>
      </c>
      <c r="AR644" s="11"/>
      <c r="AS644" s="11"/>
      <c r="AT644" s="11"/>
      <c r="AU644" s="11"/>
      <c r="AV644" s="11"/>
      <c r="AW644" s="11"/>
      <c r="AX644" s="11"/>
      <c r="AY644" s="11"/>
      <c r="AZ644" s="11"/>
      <c r="BA644" s="11"/>
      <c r="BB644" s="11"/>
      <c r="BC644" s="11"/>
      <c r="BD644" s="11"/>
      <c r="BE644" s="11"/>
      <c r="BF644" s="11"/>
      <c r="BG644" s="11"/>
      <c r="BH644" s="11"/>
      <c r="BI644" s="11"/>
      <c r="BJ644" s="11"/>
      <c r="BK644" s="11"/>
      <c r="BL644" s="11"/>
      <c r="BM644" s="11"/>
      <c r="BN644" s="11"/>
      <c r="BO644" s="11"/>
      <c r="BP644" s="11"/>
      <c r="BQ644" s="11"/>
      <c r="BR644" s="11"/>
      <c r="BS644" s="11"/>
      <c r="BT644" s="11"/>
      <c r="BU644" s="11"/>
      <c r="BV644" s="11"/>
      <c r="BW644" s="11"/>
      <c r="BX644" s="11"/>
      <c r="BY644" s="11"/>
      <c r="BZ644" s="11"/>
      <c r="CA644" s="11"/>
      <c r="CB644" s="11"/>
      <c r="CC644" s="11"/>
      <c r="CD644" s="11"/>
      <c r="CE644" s="11"/>
      <c r="CF644" s="11"/>
      <c r="CG644" s="11"/>
      <c r="CH644" s="11"/>
      <c r="CI644" s="11"/>
      <c r="CJ644" s="11"/>
      <c r="CK644" s="11"/>
    </row>
    <row r="645" spans="1:89" s="560" customFormat="1" ht="12.75" customHeight="1" x14ac:dyDescent="0.25">
      <c r="A645" s="11">
        <v>44</v>
      </c>
      <c r="B645" s="566" t="str">
        <f t="shared" si="121"/>
        <v>Fabrication de céramiques</v>
      </c>
      <c r="C645" s="10" t="str">
        <f t="shared" si="121"/>
        <v>Céramique</v>
      </c>
      <c r="D645" s="10" t="str">
        <f t="shared" si="121"/>
        <v>Procédé (méthode A) : sans carbonate</v>
      </c>
      <c r="E645" s="563"/>
      <c r="F645" s="58" t="str">
        <f t="shared" si="119"/>
        <v>Émissions de procédé</v>
      </c>
      <c r="G645" s="36">
        <v>1</v>
      </c>
      <c r="H645" s="56" t="str">
        <f>Translations!$B$702</f>
        <v>fraction de biomasse de type I</v>
      </c>
      <c r="I645" s="56" t="str">
        <f>Translations!$B$703</f>
        <v>fraction de biomasse de type II</v>
      </c>
      <c r="J645" s="56"/>
      <c r="K645" s="56"/>
      <c r="L645" s="56"/>
      <c r="M645" s="56" t="str">
        <f>Translations!$B$704</f>
        <v>Analyser la fraction de biomasse</v>
      </c>
      <c r="N645" s="56" t="str">
        <f>Translations!$B$721</f>
        <v>Bilan massique, conformément à l'article 30, paragraphe 1, de la directive RED II</v>
      </c>
      <c r="O645" s="57"/>
      <c r="P645" s="36">
        <v>3</v>
      </c>
      <c r="Q645" s="54" t="str">
        <f t="shared" si="117"/>
        <v>Céramique: Procédé (méthode A) : sans carbonate</v>
      </c>
      <c r="R645" s="10"/>
      <c r="S645" s="10" t="str">
        <f t="shared" si="120"/>
        <v>BioC_Céramique: Procédé (méthode A) : sans carbonate</v>
      </c>
      <c r="T645" s="11"/>
      <c r="U645" s="11"/>
      <c r="V645" s="11"/>
      <c r="W645" s="561"/>
      <c r="X645" s="29"/>
      <c r="Y645" s="11"/>
      <c r="Z645" s="11" t="b">
        <f t="shared" si="115"/>
        <v>0</v>
      </c>
      <c r="AA645" s="11"/>
      <c r="AB645" s="11"/>
      <c r="AC645" s="11"/>
      <c r="AD645" s="11"/>
      <c r="AE645" s="11"/>
      <c r="AF645" s="11"/>
      <c r="AG645" s="11"/>
      <c r="AH645" s="11"/>
      <c r="AI645" s="11"/>
      <c r="AJ645" s="11"/>
      <c r="AK645" s="11"/>
      <c r="AL645" s="391">
        <v>1</v>
      </c>
      <c r="AM645" s="391" t="str">
        <f>Translations!$B$703</f>
        <v>fraction de biomasse de type II</v>
      </c>
      <c r="AN645" s="391" t="s">
        <v>1040</v>
      </c>
      <c r="AO645" s="391" t="s">
        <v>1040</v>
      </c>
      <c r="AP645" s="391"/>
      <c r="AQ645" s="391">
        <v>2</v>
      </c>
      <c r="AR645" s="11"/>
      <c r="AS645" s="11"/>
      <c r="AT645" s="11"/>
      <c r="AU645" s="11"/>
      <c r="AV645" s="11"/>
      <c r="AW645" s="11"/>
      <c r="AX645" s="11"/>
      <c r="AY645" s="11"/>
      <c r="AZ645" s="11"/>
      <c r="BA645" s="11"/>
      <c r="BB645" s="11"/>
      <c r="BC645" s="11"/>
      <c r="BD645" s="11"/>
      <c r="BE645" s="11"/>
      <c r="BF645" s="11"/>
      <c r="BG645" s="11"/>
      <c r="BH645" s="11"/>
      <c r="BI645" s="11"/>
      <c r="BJ645" s="11"/>
      <c r="BK645" s="11"/>
      <c r="BL645" s="11"/>
      <c r="BM645" s="11"/>
      <c r="BN645" s="11"/>
      <c r="BO645" s="11"/>
      <c r="BP645" s="11"/>
      <c r="BQ645" s="11"/>
      <c r="BR645" s="11"/>
      <c r="BS645" s="11"/>
      <c r="BT645" s="11"/>
      <c r="BU645" s="11"/>
      <c r="BV645" s="11"/>
      <c r="BW645" s="11"/>
      <c r="BX645" s="11"/>
      <c r="BY645" s="11"/>
      <c r="BZ645" s="11"/>
      <c r="CA645" s="11"/>
      <c r="CB645" s="11"/>
      <c r="CC645" s="11"/>
      <c r="CD645" s="11"/>
      <c r="CE645" s="11"/>
      <c r="CF645" s="11"/>
      <c r="CG645" s="11"/>
      <c r="CH645" s="11"/>
      <c r="CI645" s="11"/>
      <c r="CJ645" s="11"/>
      <c r="CK645" s="11"/>
    </row>
    <row r="646" spans="1:89" s="560" customFormat="1" ht="12.75" customHeight="1" x14ac:dyDescent="0.25">
      <c r="A646" s="11">
        <v>45</v>
      </c>
      <c r="B646" s="566" t="str">
        <f t="shared" si="121"/>
        <v>Fabrication de céramiques</v>
      </c>
      <c r="C646" s="10" t="str">
        <f t="shared" si="121"/>
        <v>Céramique</v>
      </c>
      <c r="D646" s="10" t="str">
        <f t="shared" si="121"/>
        <v>Procédé (méthode B) : production d'oxyde</v>
      </c>
      <c r="E646" s="10"/>
      <c r="F646" s="58" t="str">
        <f t="shared" si="119"/>
        <v>Émissions de procédé</v>
      </c>
      <c r="G646" s="36" t="str">
        <f>EUconst_NA</f>
        <v>n / A</v>
      </c>
      <c r="H646" s="56"/>
      <c r="I646" s="56"/>
      <c r="J646" s="58"/>
      <c r="K646" s="58"/>
      <c r="L646" s="56"/>
      <c r="M646" s="56"/>
      <c r="N646" s="56"/>
      <c r="O646" s="57"/>
      <c r="P646" s="36" t="str">
        <f>IF(G646=EUconst_NA,EUconst_NA,IF(ISBLANK(J646),COUNTA(H646:O646),COUNTA(H646,J646,L646)))</f>
        <v>n / A</v>
      </c>
      <c r="Q646" s="54" t="str">
        <f t="shared" si="117"/>
        <v>Céramique: Procédé (méthode B) : production d'oxyde</v>
      </c>
      <c r="R646" s="10"/>
      <c r="S646" s="10" t="str">
        <f t="shared" si="120"/>
        <v>BioC_Céramique: Procédé (méthode B) : production d'oxyde</v>
      </c>
      <c r="T646" s="11"/>
      <c r="U646" s="11"/>
      <c r="V646" s="11"/>
      <c r="W646" s="11"/>
      <c r="X646" s="11"/>
      <c r="Y646" s="11"/>
      <c r="Z646" s="11" t="b">
        <f t="shared" si="115"/>
        <v>1</v>
      </c>
      <c r="AA646" s="11"/>
      <c r="AB646" s="11"/>
      <c r="AC646" s="11"/>
      <c r="AD646" s="11"/>
      <c r="AE646" s="11"/>
      <c r="AF646" s="11"/>
      <c r="AG646" s="11"/>
      <c r="AH646" s="11"/>
      <c r="AI646" s="11"/>
      <c r="AJ646" s="11"/>
      <c r="AK646" s="11"/>
      <c r="AL646" s="391" t="s">
        <v>1040</v>
      </c>
      <c r="AM646" s="391" t="s">
        <v>1040</v>
      </c>
      <c r="AN646" s="391" t="s">
        <v>1040</v>
      </c>
      <c r="AO646" s="391" t="s">
        <v>1040</v>
      </c>
      <c r="AP646" s="391"/>
      <c r="AQ646" s="391" t="s">
        <v>1040</v>
      </c>
      <c r="AR646" s="11"/>
      <c r="AS646" s="11"/>
      <c r="AT646" s="11"/>
      <c r="AU646" s="11"/>
      <c r="AV646" s="11"/>
      <c r="AW646" s="11"/>
      <c r="AX646" s="11"/>
      <c r="AY646" s="11"/>
      <c r="AZ646" s="11"/>
      <c r="BA646" s="11"/>
      <c r="BB646" s="11"/>
      <c r="BC646" s="11"/>
      <c r="BD646" s="11"/>
      <c r="BE646" s="11"/>
      <c r="BF646" s="11"/>
      <c r="BG646" s="11"/>
      <c r="BH646" s="11"/>
      <c r="BI646" s="11"/>
      <c r="BJ646" s="11"/>
      <c r="BK646" s="11"/>
      <c r="BL646" s="11"/>
      <c r="BM646" s="11"/>
      <c r="BN646" s="11"/>
      <c r="BO646" s="11"/>
      <c r="BP646" s="11"/>
      <c r="BQ646" s="11"/>
      <c r="BR646" s="11"/>
      <c r="BS646" s="11"/>
      <c r="BT646" s="11"/>
      <c r="BU646" s="11"/>
      <c r="BV646" s="11"/>
      <c r="BW646" s="11"/>
      <c r="BX646" s="11"/>
      <c r="BY646" s="11"/>
      <c r="BZ646" s="11"/>
      <c r="CA646" s="11"/>
      <c r="CB646" s="11"/>
      <c r="CC646" s="11"/>
      <c r="CD646" s="11"/>
      <c r="CE646" s="11"/>
      <c r="CF646" s="11"/>
      <c r="CG646" s="11"/>
      <c r="CH646" s="11"/>
      <c r="CI646" s="11"/>
      <c r="CJ646" s="11"/>
      <c r="CK646" s="11"/>
    </row>
    <row r="647" spans="1:89" s="560" customFormat="1" ht="12.75" customHeight="1" x14ac:dyDescent="0.25">
      <c r="A647" s="11">
        <v>46</v>
      </c>
      <c r="B647" s="566" t="str">
        <f t="shared" si="121"/>
        <v>Fabrication de céramiques</v>
      </c>
      <c r="C647" s="10" t="str">
        <f t="shared" si="121"/>
        <v>Céramique</v>
      </c>
      <c r="D647" s="10" t="str">
        <f t="shared" si="121"/>
        <v>Épuration</v>
      </c>
      <c r="E647" s="10"/>
      <c r="F647" s="58" t="str">
        <f t="shared" si="119"/>
        <v>Émissions de procédé</v>
      </c>
      <c r="G647" s="36" t="str">
        <f>EUconst_NA</f>
        <v>n / A</v>
      </c>
      <c r="H647" s="56"/>
      <c r="I647" s="56"/>
      <c r="J647" s="58"/>
      <c r="K647" s="58"/>
      <c r="L647" s="56"/>
      <c r="M647" s="56"/>
      <c r="N647" s="56"/>
      <c r="O647" s="57"/>
      <c r="P647" s="36" t="str">
        <f>IF(G647=EUconst_NA,EUconst_NA,IF(ISBLANK(J647),COUNTA(H647:O647),COUNTA(H647,J647,L647)))</f>
        <v>n / A</v>
      </c>
      <c r="Q647" s="54" t="str">
        <f t="shared" si="117"/>
        <v>Céramique: Épuration</v>
      </c>
      <c r="R647" s="10"/>
      <c r="S647" s="10" t="str">
        <f t="shared" si="120"/>
        <v>BioC_Céramique: Épuration</v>
      </c>
      <c r="T647" s="11"/>
      <c r="U647" s="11"/>
      <c r="V647" s="11"/>
      <c r="W647" s="11"/>
      <c r="X647" s="11"/>
      <c r="Y647" s="11"/>
      <c r="Z647" s="11" t="b">
        <f t="shared" si="115"/>
        <v>1</v>
      </c>
      <c r="AA647" s="11"/>
      <c r="AB647" s="11"/>
      <c r="AC647" s="11"/>
      <c r="AD647" s="11"/>
      <c r="AE647" s="11"/>
      <c r="AF647" s="11"/>
      <c r="AG647" s="11"/>
      <c r="AH647" s="11"/>
      <c r="AI647" s="11"/>
      <c r="AJ647" s="11"/>
      <c r="AK647" s="11"/>
      <c r="AL647" s="391" t="s">
        <v>1040</v>
      </c>
      <c r="AM647" s="391" t="s">
        <v>1040</v>
      </c>
      <c r="AN647" s="391" t="s">
        <v>1040</v>
      </c>
      <c r="AO647" s="391" t="s">
        <v>1040</v>
      </c>
      <c r="AP647" s="391"/>
      <c r="AQ647" s="391" t="s">
        <v>1040</v>
      </c>
      <c r="AR647" s="11"/>
      <c r="AS647" s="11"/>
      <c r="AT647" s="11"/>
      <c r="AU647" s="11"/>
      <c r="AV647" s="11"/>
      <c r="AW647" s="11"/>
      <c r="AX647" s="11"/>
      <c r="AY647" s="11"/>
      <c r="AZ647" s="11"/>
      <c r="BA647" s="11"/>
      <c r="BB647" s="11"/>
      <c r="BC647" s="11"/>
      <c r="BD647" s="11"/>
      <c r="BE647" s="11"/>
      <c r="BF647" s="11"/>
      <c r="BG647" s="11"/>
      <c r="BH647" s="11"/>
      <c r="BI647" s="11"/>
      <c r="BJ647" s="11"/>
      <c r="BK647" s="11"/>
      <c r="BL647" s="11"/>
      <c r="BM647" s="11"/>
      <c r="BN647" s="11"/>
      <c r="BO647" s="11"/>
      <c r="BP647" s="11"/>
      <c r="BQ647" s="11"/>
      <c r="BR647" s="11"/>
      <c r="BS647" s="11"/>
      <c r="BT647" s="11"/>
      <c r="BU647" s="11"/>
      <c r="BV647" s="11"/>
      <c r="BW647" s="11"/>
      <c r="BX647" s="11"/>
      <c r="BY647" s="11"/>
      <c r="BZ647" s="11"/>
      <c r="CA647" s="11"/>
      <c r="CB647" s="11"/>
      <c r="CC647" s="11"/>
      <c r="CD647" s="11"/>
      <c r="CE647" s="11"/>
      <c r="CF647" s="11"/>
      <c r="CG647" s="11"/>
      <c r="CH647" s="11"/>
      <c r="CI647" s="11"/>
      <c r="CJ647" s="11"/>
      <c r="CK647" s="11"/>
    </row>
    <row r="648" spans="1:89" s="560" customFormat="1" ht="12.75" customHeight="1" x14ac:dyDescent="0.25">
      <c r="A648" s="11">
        <v>47</v>
      </c>
      <c r="B648" s="566" t="str">
        <f t="shared" si="121"/>
        <v>Production de pâte à papier</v>
      </c>
      <c r="C648" s="10" t="str">
        <f t="shared" si="121"/>
        <v>Papier et pâte à papier</v>
      </c>
      <c r="D648" s="10" t="str">
        <f t="shared" si="121"/>
        <v>Produits chimiques d'appoint</v>
      </c>
      <c r="E648" s="10"/>
      <c r="F648" s="58" t="str">
        <f t="shared" si="119"/>
        <v>Émissions de procédé</v>
      </c>
      <c r="G648" s="36" t="str">
        <f>EUconst_NA</f>
        <v>n / A</v>
      </c>
      <c r="H648" s="56"/>
      <c r="I648" s="56"/>
      <c r="J648" s="58"/>
      <c r="K648" s="58"/>
      <c r="L648" s="56"/>
      <c r="M648" s="56"/>
      <c r="N648" s="56"/>
      <c r="O648" s="57"/>
      <c r="P648" s="36" t="str">
        <f>IF(G648=EUconst_NA,EUconst_NA,IF(ISBLANK(J648),COUNTA(H648:O648),COUNTA(H648,J648,L648)))</f>
        <v>n / A</v>
      </c>
      <c r="Q648" s="54" t="str">
        <f t="shared" si="117"/>
        <v>Papier et pâte à papier: Produits chimiques d'appoint</v>
      </c>
      <c r="R648" s="10"/>
      <c r="S648" s="10" t="str">
        <f t="shared" si="120"/>
        <v>BioC_Papier et pâte à papier: Produits chimiques d'appoint</v>
      </c>
      <c r="T648" s="11"/>
      <c r="U648" s="11"/>
      <c r="V648" s="11"/>
      <c r="W648" s="11"/>
      <c r="X648" s="11"/>
      <c r="Y648" s="11"/>
      <c r="Z648" s="11" t="b">
        <f t="shared" si="115"/>
        <v>1</v>
      </c>
      <c r="AA648" s="11"/>
      <c r="AB648" s="11"/>
      <c r="AC648" s="11"/>
      <c r="AD648" s="11"/>
      <c r="AE648" s="11"/>
      <c r="AF648" s="11"/>
      <c r="AG648" s="11"/>
      <c r="AH648" s="11"/>
      <c r="AI648" s="11"/>
      <c r="AJ648" s="11"/>
      <c r="AK648" s="11"/>
      <c r="AL648" s="391" t="s">
        <v>1040</v>
      </c>
      <c r="AM648" s="391" t="s">
        <v>1040</v>
      </c>
      <c r="AN648" s="391" t="s">
        <v>1040</v>
      </c>
      <c r="AO648" s="391" t="s">
        <v>1040</v>
      </c>
      <c r="AP648" s="391"/>
      <c r="AQ648" s="391" t="s">
        <v>1040</v>
      </c>
      <c r="AR648" s="11"/>
      <c r="AS648" s="11"/>
      <c r="AT648" s="11"/>
      <c r="AU648" s="11"/>
      <c r="AV648" s="11"/>
      <c r="AW648" s="11"/>
      <c r="AX648" s="11"/>
      <c r="AY648" s="11"/>
      <c r="AZ648" s="11"/>
      <c r="BA648" s="11"/>
      <c r="BB648" s="11"/>
      <c r="BC648" s="11"/>
      <c r="BD648" s="11"/>
      <c r="BE648" s="11"/>
      <c r="BF648" s="11"/>
      <c r="BG648" s="11"/>
      <c r="BH648" s="11"/>
      <c r="BI648" s="11"/>
      <c r="BJ648" s="11"/>
      <c r="BK648" s="11"/>
      <c r="BL648" s="11"/>
      <c r="BM648" s="11"/>
      <c r="BN648" s="11"/>
      <c r="BO648" s="11"/>
      <c r="BP648" s="11"/>
      <c r="BQ648" s="11"/>
      <c r="BR648" s="11"/>
      <c r="BS648" s="11"/>
      <c r="BT648" s="11"/>
      <c r="BU648" s="11"/>
      <c r="BV648" s="11"/>
      <c r="BW648" s="11"/>
      <c r="BX648" s="11"/>
      <c r="BY648" s="11"/>
      <c r="BZ648" s="11"/>
      <c r="CA648" s="11"/>
      <c r="CB648" s="11"/>
      <c r="CC648" s="11"/>
      <c r="CD648" s="11"/>
      <c r="CE648" s="11"/>
      <c r="CF648" s="11"/>
      <c r="CG648" s="11"/>
      <c r="CH648" s="11"/>
      <c r="CI648" s="11"/>
      <c r="CJ648" s="11"/>
      <c r="CK648" s="11"/>
    </row>
    <row r="649" spans="1:89" s="560" customFormat="1" ht="12.75" customHeight="1" x14ac:dyDescent="0.25">
      <c r="A649" s="11">
        <v>48</v>
      </c>
      <c r="B649" s="566" t="str">
        <f t="shared" si="121"/>
        <v>Production de noir de carbone</v>
      </c>
      <c r="C649" s="10" t="str">
        <f t="shared" si="121"/>
        <v>Noir de carbone</v>
      </c>
      <c r="D649" s="10" t="str">
        <f t="shared" si="121"/>
        <v>Méthode du bilan massique</v>
      </c>
      <c r="E649" s="10"/>
      <c r="F649" s="58" t="str">
        <f t="shared" si="119"/>
        <v>Bilan massique</v>
      </c>
      <c r="G649" s="36">
        <v>1</v>
      </c>
      <c r="H649" s="56" t="str">
        <f>Translations!$B$702</f>
        <v>fraction de biomasse de type I</v>
      </c>
      <c r="I649" s="56" t="str">
        <f>Translations!$B$703</f>
        <v>fraction de biomasse de type II</v>
      </c>
      <c r="J649" s="56"/>
      <c r="K649" s="56"/>
      <c r="L649" s="56"/>
      <c r="M649" s="56" t="str">
        <f>Translations!$B$704</f>
        <v>Analyser la fraction de biomasse</v>
      </c>
      <c r="N649" s="56" t="str">
        <f>Translations!$B$721</f>
        <v>Bilan massique, conformément à l'article 30, paragraphe 1, de la directive RED II</v>
      </c>
      <c r="O649" s="57"/>
      <c r="P649" s="36">
        <v>3</v>
      </c>
      <c r="Q649" s="54" t="str">
        <f t="shared" si="117"/>
        <v>Noir de carbone: Méthode du bilan massique</v>
      </c>
      <c r="R649" s="10"/>
      <c r="S649" s="10" t="str">
        <f t="shared" si="120"/>
        <v>BioC_Noir de carbone: Méthode du bilan massique</v>
      </c>
      <c r="T649" s="11"/>
      <c r="U649" s="11"/>
      <c r="V649" s="11"/>
      <c r="W649" s="11"/>
      <c r="X649" s="11"/>
      <c r="Y649" s="11"/>
      <c r="Z649" s="11" t="b">
        <f t="shared" si="115"/>
        <v>0</v>
      </c>
      <c r="AA649" s="11"/>
      <c r="AB649" s="11"/>
      <c r="AC649" s="11"/>
      <c r="AD649" s="11"/>
      <c r="AE649" s="11"/>
      <c r="AF649" s="11"/>
      <c r="AG649" s="11"/>
      <c r="AH649" s="11"/>
      <c r="AI649" s="11"/>
      <c r="AJ649" s="11"/>
      <c r="AK649" s="11"/>
      <c r="AL649" s="391">
        <v>1</v>
      </c>
      <c r="AM649" s="391" t="str">
        <f>Translations!$B$703</f>
        <v>fraction de biomasse de type II</v>
      </c>
      <c r="AN649" s="391" t="s">
        <v>1040</v>
      </c>
      <c r="AO649" s="391" t="s">
        <v>1040</v>
      </c>
      <c r="AP649" s="391"/>
      <c r="AQ649" s="391">
        <v>2</v>
      </c>
      <c r="AR649" s="11"/>
      <c r="AS649" s="11"/>
      <c r="AT649" s="11"/>
      <c r="AU649" s="11"/>
      <c r="AV649" s="11"/>
      <c r="AW649" s="11"/>
      <c r="AX649" s="11"/>
      <c r="AY649" s="11"/>
      <c r="AZ649" s="11"/>
      <c r="BA649" s="11"/>
      <c r="BB649" s="11"/>
      <c r="BC649" s="11"/>
      <c r="BD649" s="11"/>
      <c r="BE649" s="11"/>
      <c r="BF649" s="11"/>
      <c r="BG649" s="11"/>
      <c r="BH649" s="11"/>
      <c r="BI649" s="11"/>
      <c r="BJ649" s="11"/>
      <c r="BK649" s="11"/>
      <c r="BL649" s="11"/>
      <c r="BM649" s="11"/>
      <c r="BN649" s="11"/>
      <c r="BO649" s="11"/>
      <c r="BP649" s="11"/>
      <c r="BQ649" s="11"/>
      <c r="BR649" s="11"/>
      <c r="BS649" s="11"/>
      <c r="BT649" s="11"/>
      <c r="BU649" s="11"/>
      <c r="BV649" s="11"/>
      <c r="BW649" s="11"/>
      <c r="BX649" s="11"/>
      <c r="BY649" s="11"/>
      <c r="BZ649" s="11"/>
      <c r="CA649" s="11"/>
      <c r="CB649" s="11"/>
      <c r="CC649" s="11"/>
      <c r="CD649" s="11"/>
      <c r="CE649" s="11"/>
      <c r="CF649" s="11"/>
      <c r="CG649" s="11"/>
      <c r="CH649" s="11"/>
      <c r="CI649" s="11"/>
      <c r="CJ649" s="11"/>
      <c r="CK649" s="11"/>
    </row>
    <row r="650" spans="1:89" s="560" customFormat="1" ht="12.75" customHeight="1" x14ac:dyDescent="0.25">
      <c r="A650" s="11">
        <v>49</v>
      </c>
      <c r="B650" s="566" t="str">
        <f t="shared" si="121"/>
        <v>Production d'ammoniac</v>
      </c>
      <c r="C650" s="10" t="str">
        <f t="shared" si="121"/>
        <v>Ammoniac</v>
      </c>
      <c r="D650" s="10" t="str">
        <f t="shared" si="121"/>
        <v>Combustible employé pour alimenter le procédé</v>
      </c>
      <c r="E650" s="10"/>
      <c r="F650" s="58" t="str">
        <f t="shared" si="119"/>
        <v>Combustion</v>
      </c>
      <c r="G650" s="36">
        <v>1</v>
      </c>
      <c r="H650" s="56" t="str">
        <f>Translations!$B$702</f>
        <v>fraction de biomasse de type I</v>
      </c>
      <c r="I650" s="56" t="str">
        <f>Translations!$B$703</f>
        <v>fraction de biomasse de type II</v>
      </c>
      <c r="J650" s="56"/>
      <c r="K650" s="56"/>
      <c r="L650" s="56"/>
      <c r="M650" s="56" t="str">
        <f>Translations!$B$704</f>
        <v>Analyser la fraction de biomasse</v>
      </c>
      <c r="N650" s="56" t="str">
        <f>Translations!$B$721</f>
        <v>Bilan massique, conformément à l'article 30, paragraphe 1, de la directive RED II</v>
      </c>
      <c r="O650" s="57"/>
      <c r="P650" s="36">
        <v>3</v>
      </c>
      <c r="Q650" s="54" t="str">
        <f t="shared" si="117"/>
        <v>Ammoniac: Combustible employé pour alimenter le procédé</v>
      </c>
      <c r="R650" s="10"/>
      <c r="S650" s="10" t="str">
        <f t="shared" si="120"/>
        <v>BioC_Ammoniac: Combustible employé pour alimenter le procédé</v>
      </c>
      <c r="T650" s="11"/>
      <c r="U650" s="11"/>
      <c r="V650" s="11"/>
      <c r="W650" s="11"/>
      <c r="X650" s="11"/>
      <c r="Y650" s="11"/>
      <c r="Z650" s="11" t="b">
        <f t="shared" si="115"/>
        <v>0</v>
      </c>
      <c r="AA650" s="11"/>
      <c r="AB650" s="11"/>
      <c r="AC650" s="11"/>
      <c r="AD650" s="11"/>
      <c r="AE650" s="11"/>
      <c r="AF650" s="11"/>
      <c r="AG650" s="11"/>
      <c r="AH650" s="11"/>
      <c r="AI650" s="11"/>
      <c r="AJ650" s="11"/>
      <c r="AK650" s="11"/>
      <c r="AL650" s="391">
        <v>1</v>
      </c>
      <c r="AM650" s="391" t="str">
        <f>Translations!$B$703</f>
        <v>fraction de biomasse de type II</v>
      </c>
      <c r="AN650" s="391" t="s">
        <v>1040</v>
      </c>
      <c r="AO650" s="391" t="s">
        <v>1040</v>
      </c>
      <c r="AP650" s="391"/>
      <c r="AQ650" s="391">
        <v>2</v>
      </c>
      <c r="AR650" s="11"/>
      <c r="AS650" s="11"/>
      <c r="AT650" s="11"/>
      <c r="AU650" s="11"/>
      <c r="AV650" s="11"/>
      <c r="AW650" s="11"/>
      <c r="AX650" s="11"/>
      <c r="AY650" s="11"/>
      <c r="AZ650" s="11"/>
      <c r="BA650" s="11"/>
      <c r="BB650" s="11"/>
      <c r="BC650" s="11"/>
      <c r="BD650" s="11"/>
      <c r="BE650" s="11"/>
      <c r="BF650" s="11"/>
      <c r="BG650" s="11"/>
      <c r="BH650" s="11"/>
      <c r="BI650" s="11"/>
      <c r="BJ650" s="11"/>
      <c r="BK650" s="11"/>
      <c r="BL650" s="11"/>
      <c r="BM650" s="11"/>
      <c r="BN650" s="11"/>
      <c r="BO650" s="11"/>
      <c r="BP650" s="11"/>
      <c r="BQ650" s="11"/>
      <c r="BR650" s="11"/>
      <c r="BS650" s="11"/>
      <c r="BT650" s="11"/>
      <c r="BU650" s="11"/>
      <c r="BV650" s="11"/>
      <c r="BW650" s="11"/>
      <c r="BX650" s="11"/>
      <c r="BY650" s="11"/>
      <c r="BZ650" s="11"/>
      <c r="CA650" s="11"/>
      <c r="CB650" s="11"/>
      <c r="CC650" s="11"/>
      <c r="CD650" s="11"/>
      <c r="CE650" s="11"/>
      <c r="CF650" s="11"/>
      <c r="CG650" s="11"/>
      <c r="CH650" s="11"/>
      <c r="CI650" s="11"/>
      <c r="CJ650" s="11"/>
      <c r="CK650" s="11"/>
    </row>
    <row r="651" spans="1:89" s="560" customFormat="1" ht="12.75" customHeight="1" x14ac:dyDescent="0.25">
      <c r="A651" s="11">
        <v>50</v>
      </c>
      <c r="B651" s="566" t="str">
        <f t="shared" si="121"/>
        <v>Production d'hydrogène et de gaz de synthèse</v>
      </c>
      <c r="C651" s="10" t="str">
        <f t="shared" si="121"/>
        <v>Hydrogène et gaz de synthèse</v>
      </c>
      <c r="D651" s="10" t="str">
        <f t="shared" si="121"/>
        <v>Combustible employé pour alimenter le procédé</v>
      </c>
      <c r="E651" s="10"/>
      <c r="F651" s="58" t="str">
        <f t="shared" si="119"/>
        <v>Combustion</v>
      </c>
      <c r="G651" s="36">
        <v>1</v>
      </c>
      <c r="H651" s="56" t="str">
        <f>Translations!$B$702</f>
        <v>fraction de biomasse de type I</v>
      </c>
      <c r="I651" s="56" t="str">
        <f>Translations!$B$703</f>
        <v>fraction de biomasse de type II</v>
      </c>
      <c r="J651" s="56"/>
      <c r="K651" s="56"/>
      <c r="L651" s="56"/>
      <c r="M651" s="56" t="str">
        <f>Translations!$B$704</f>
        <v>Analyser la fraction de biomasse</v>
      </c>
      <c r="N651" s="56" t="str">
        <f>Translations!$B$721</f>
        <v>Bilan massique, conformément à l'article 30, paragraphe 1, de la directive RED II</v>
      </c>
      <c r="O651" s="57"/>
      <c r="P651" s="36">
        <v>3</v>
      </c>
      <c r="Q651" s="54" t="str">
        <f t="shared" si="117"/>
        <v>Hydrogène et gaz de synthèse: Combustible employé pour alimenter le procédé</v>
      </c>
      <c r="R651" s="10"/>
      <c r="S651" s="10" t="str">
        <f t="shared" si="120"/>
        <v>BioC_Hydrogène et gaz de synthèse: Combustible employé pour alimenter le procédé</v>
      </c>
      <c r="T651" s="11"/>
      <c r="U651" s="11"/>
      <c r="V651" s="11"/>
      <c r="W651" s="11"/>
      <c r="X651" s="11"/>
      <c r="Y651" s="11"/>
      <c r="Z651" s="11" t="b">
        <f t="shared" si="115"/>
        <v>0</v>
      </c>
      <c r="AA651" s="11"/>
      <c r="AB651" s="11"/>
      <c r="AC651" s="11"/>
      <c r="AD651" s="11"/>
      <c r="AE651" s="11"/>
      <c r="AF651" s="11"/>
      <c r="AG651" s="11"/>
      <c r="AH651" s="11"/>
      <c r="AI651" s="11"/>
      <c r="AJ651" s="11"/>
      <c r="AK651" s="11"/>
      <c r="AL651" s="391">
        <v>1</v>
      </c>
      <c r="AM651" s="391" t="str">
        <f>Translations!$B$703</f>
        <v>fraction de biomasse de type II</v>
      </c>
      <c r="AN651" s="391" t="s">
        <v>1040</v>
      </c>
      <c r="AO651" s="391" t="s">
        <v>1040</v>
      </c>
      <c r="AP651" s="391"/>
      <c r="AQ651" s="391">
        <v>2</v>
      </c>
      <c r="AR651" s="11"/>
      <c r="AS651" s="11"/>
      <c r="AT651" s="11"/>
      <c r="AU651" s="11"/>
      <c r="AV651" s="11"/>
      <c r="AW651" s="11"/>
      <c r="AX651" s="11"/>
      <c r="AY651" s="11"/>
      <c r="AZ651" s="11"/>
      <c r="BA651" s="11"/>
      <c r="BB651" s="11"/>
      <c r="BC651" s="11"/>
      <c r="BD651" s="11"/>
      <c r="BE651" s="11"/>
      <c r="BF651" s="11"/>
      <c r="BG651" s="11"/>
      <c r="BH651" s="11"/>
      <c r="BI651" s="11"/>
      <c r="BJ651" s="11"/>
      <c r="BK651" s="11"/>
      <c r="BL651" s="11"/>
      <c r="BM651" s="11"/>
      <c r="BN651" s="11"/>
      <c r="BO651" s="11"/>
      <c r="BP651" s="11"/>
      <c r="BQ651" s="11"/>
      <c r="BR651" s="11"/>
      <c r="BS651" s="11"/>
      <c r="BT651" s="11"/>
      <c r="BU651" s="11"/>
      <c r="BV651" s="11"/>
      <c r="BW651" s="11"/>
      <c r="BX651" s="11"/>
      <c r="BY651" s="11"/>
      <c r="BZ651" s="11"/>
      <c r="CA651" s="11"/>
      <c r="CB651" s="11"/>
      <c r="CC651" s="11"/>
      <c r="CD651" s="11"/>
      <c r="CE651" s="11"/>
      <c r="CF651" s="11"/>
      <c r="CG651" s="11"/>
      <c r="CH651" s="11"/>
      <c r="CI651" s="11"/>
      <c r="CJ651" s="11"/>
      <c r="CK651" s="11"/>
    </row>
    <row r="652" spans="1:89" s="560" customFormat="1" ht="12.75" customHeight="1" x14ac:dyDescent="0.25">
      <c r="A652" s="11">
        <v>51</v>
      </c>
      <c r="B652" s="566" t="str">
        <f t="shared" si="121"/>
        <v>Production d'hydrogène et de gaz de synthèse</v>
      </c>
      <c r="C652" s="10" t="str">
        <f t="shared" si="121"/>
        <v>Hydrogène et gaz de synthèse</v>
      </c>
      <c r="D652" s="10" t="str">
        <f t="shared" si="121"/>
        <v>Méthode du bilan massique</v>
      </c>
      <c r="E652" s="10"/>
      <c r="F652" s="58" t="str">
        <f t="shared" si="119"/>
        <v>Bilan massique</v>
      </c>
      <c r="G652" s="36">
        <v>1</v>
      </c>
      <c r="H652" s="56" t="str">
        <f>Translations!$B$702</f>
        <v>fraction de biomasse de type I</v>
      </c>
      <c r="I652" s="56" t="str">
        <f>Translations!$B$703</f>
        <v>fraction de biomasse de type II</v>
      </c>
      <c r="J652" s="56"/>
      <c r="K652" s="56"/>
      <c r="L652" s="56"/>
      <c r="M652" s="56" t="str">
        <f>Translations!$B$704</f>
        <v>Analyser la fraction de biomasse</v>
      </c>
      <c r="N652" s="56" t="str">
        <f>Translations!$B$721</f>
        <v>Bilan massique, conformément à l'article 30, paragraphe 1, de la directive RED II</v>
      </c>
      <c r="O652" s="57"/>
      <c r="P652" s="36">
        <v>3</v>
      </c>
      <c r="Q652" s="54" t="str">
        <f t="shared" si="117"/>
        <v>Hydrogène et gaz de synthèse: Méthode du bilan massique</v>
      </c>
      <c r="R652" s="10"/>
      <c r="S652" s="10" t="str">
        <f t="shared" si="120"/>
        <v>BioC_Hydrogène et gaz de synthèse: Méthode du bilan massique</v>
      </c>
      <c r="T652" s="11"/>
      <c r="U652" s="11"/>
      <c r="V652" s="11"/>
      <c r="W652" s="11"/>
      <c r="X652" s="11"/>
      <c r="Y652" s="11"/>
      <c r="Z652" s="11" t="b">
        <f t="shared" si="115"/>
        <v>0</v>
      </c>
      <c r="AA652" s="11"/>
      <c r="AB652" s="11"/>
      <c r="AC652" s="11"/>
      <c r="AD652" s="11"/>
      <c r="AE652" s="11"/>
      <c r="AF652" s="11"/>
      <c r="AG652" s="11"/>
      <c r="AH652" s="11"/>
      <c r="AI652" s="11"/>
      <c r="AJ652" s="11"/>
      <c r="AK652" s="11"/>
      <c r="AL652" s="391">
        <v>1</v>
      </c>
      <c r="AM652" s="391" t="str">
        <f>Translations!$B$703</f>
        <v>fraction de biomasse de type II</v>
      </c>
      <c r="AN652" s="391" t="s">
        <v>1040</v>
      </c>
      <c r="AO652" s="391" t="s">
        <v>1040</v>
      </c>
      <c r="AP652" s="391"/>
      <c r="AQ652" s="391">
        <v>2</v>
      </c>
      <c r="AR652" s="11"/>
      <c r="AS652" s="11"/>
      <c r="AT652" s="11"/>
      <c r="AU652" s="11"/>
      <c r="AV652" s="11"/>
      <c r="AW652" s="11"/>
      <c r="AX652" s="11"/>
      <c r="AY652" s="11"/>
      <c r="AZ652" s="11"/>
      <c r="BA652" s="11"/>
      <c r="BB652" s="11"/>
      <c r="BC652" s="11"/>
      <c r="BD652" s="11"/>
      <c r="BE652" s="11"/>
      <c r="BF652" s="11"/>
      <c r="BG652" s="11"/>
      <c r="BH652" s="11"/>
      <c r="BI652" s="11"/>
      <c r="BJ652" s="11"/>
      <c r="BK652" s="11"/>
      <c r="BL652" s="11"/>
      <c r="BM652" s="11"/>
      <c r="BN652" s="11"/>
      <c r="BO652" s="11"/>
      <c r="BP652" s="11"/>
      <c r="BQ652" s="11"/>
      <c r="BR652" s="11"/>
      <c r="BS652" s="11"/>
      <c r="BT652" s="11"/>
      <c r="BU652" s="11"/>
      <c r="BV652" s="11"/>
      <c r="BW652" s="11"/>
      <c r="BX652" s="11"/>
      <c r="BY652" s="11"/>
      <c r="BZ652" s="11"/>
      <c r="CA652" s="11"/>
      <c r="CB652" s="11"/>
      <c r="CC652" s="11"/>
      <c r="CD652" s="11"/>
      <c r="CE652" s="11"/>
      <c r="CF652" s="11"/>
      <c r="CG652" s="11"/>
      <c r="CH652" s="11"/>
      <c r="CI652" s="11"/>
      <c r="CJ652" s="11"/>
      <c r="CK652" s="11"/>
    </row>
    <row r="653" spans="1:89" s="560" customFormat="1" ht="12.75" customHeight="1" x14ac:dyDescent="0.25">
      <c r="A653" s="11">
        <v>52</v>
      </c>
      <c r="B653" s="566" t="str">
        <f t="shared" si="121"/>
        <v>Production de produits chimiques en vrac</v>
      </c>
      <c r="C653" s="10" t="str">
        <f t="shared" si="121"/>
        <v>Produits chimiques organiques en vrac</v>
      </c>
      <c r="D653" s="10" t="str">
        <f t="shared" si="121"/>
        <v>Méthode du bilan massique</v>
      </c>
      <c r="E653" s="10"/>
      <c r="F653" s="58" t="str">
        <f t="shared" si="119"/>
        <v>Bilan massique</v>
      </c>
      <c r="G653" s="36">
        <v>1</v>
      </c>
      <c r="H653" s="56" t="str">
        <f>Translations!$B$702</f>
        <v>fraction de biomasse de type I</v>
      </c>
      <c r="I653" s="56" t="str">
        <f>Translations!$B$703</f>
        <v>fraction de biomasse de type II</v>
      </c>
      <c r="J653" s="56"/>
      <c r="K653" s="56"/>
      <c r="L653" s="56"/>
      <c r="M653" s="56" t="str">
        <f>Translations!$B$704</f>
        <v>Analyser la fraction de biomasse</v>
      </c>
      <c r="N653" s="56" t="str">
        <f>Translations!$B$721</f>
        <v>Bilan massique, conformément à l'article 30, paragraphe 1, de la directive RED II</v>
      </c>
      <c r="O653" s="57"/>
      <c r="P653" s="36">
        <v>3</v>
      </c>
      <c r="Q653" s="54" t="str">
        <f t="shared" si="117"/>
        <v>Produits chimiques organiques en vrac: Méthode du bilan massique</v>
      </c>
      <c r="R653" s="10"/>
      <c r="S653" s="10" t="str">
        <f t="shared" si="120"/>
        <v>BioC_Produits chimiques organiques en vrac: Méthode du bilan massique</v>
      </c>
      <c r="T653" s="11"/>
      <c r="U653" s="11"/>
      <c r="V653" s="11"/>
      <c r="W653" s="11"/>
      <c r="X653" s="11"/>
      <c r="Y653" s="11"/>
      <c r="Z653" s="11" t="b">
        <f t="shared" si="115"/>
        <v>0</v>
      </c>
      <c r="AA653" s="11"/>
      <c r="AB653" s="11"/>
      <c r="AC653" s="11"/>
      <c r="AD653" s="11"/>
      <c r="AE653" s="11"/>
      <c r="AF653" s="11"/>
      <c r="AG653" s="11"/>
      <c r="AH653" s="11"/>
      <c r="AI653" s="11"/>
      <c r="AJ653" s="11"/>
      <c r="AK653" s="11"/>
      <c r="AL653" s="391">
        <v>1</v>
      </c>
      <c r="AM653" s="391" t="str">
        <f>Translations!$B$703</f>
        <v>fraction de biomasse de type II</v>
      </c>
      <c r="AN653" s="391" t="s">
        <v>1040</v>
      </c>
      <c r="AO653" s="391" t="s">
        <v>1040</v>
      </c>
      <c r="AP653" s="391"/>
      <c r="AQ653" s="391">
        <v>2</v>
      </c>
      <c r="AR653" s="11"/>
      <c r="AS653" s="11"/>
      <c r="AT653" s="11"/>
      <c r="AU653" s="11"/>
      <c r="AV653" s="11"/>
      <c r="AW653" s="11"/>
      <c r="AX653" s="11"/>
      <c r="AY653" s="11"/>
      <c r="AZ653" s="11"/>
      <c r="BA653" s="11"/>
      <c r="BB653" s="11"/>
      <c r="BC653" s="11"/>
      <c r="BD653" s="11"/>
      <c r="BE653" s="11"/>
      <c r="BF653" s="11"/>
      <c r="BG653" s="11"/>
      <c r="BH653" s="11"/>
      <c r="BI653" s="11"/>
      <c r="BJ653" s="11"/>
      <c r="BK653" s="11"/>
      <c r="BL653" s="11"/>
      <c r="BM653" s="11"/>
      <c r="BN653" s="11"/>
      <c r="BO653" s="11"/>
      <c r="BP653" s="11"/>
      <c r="BQ653" s="11"/>
      <c r="BR653" s="11"/>
      <c r="BS653" s="11"/>
      <c r="BT653" s="11"/>
      <c r="BU653" s="11"/>
      <c r="BV653" s="11"/>
      <c r="BW653" s="11"/>
      <c r="BX653" s="11"/>
      <c r="BY653" s="11"/>
      <c r="BZ653" s="11"/>
      <c r="CA653" s="11"/>
      <c r="CB653" s="11"/>
      <c r="CC653" s="11"/>
      <c r="CD653" s="11"/>
      <c r="CE653" s="11"/>
      <c r="CF653" s="11"/>
      <c r="CG653" s="11"/>
      <c r="CH653" s="11"/>
      <c r="CI653" s="11"/>
      <c r="CJ653" s="11"/>
      <c r="CK653" s="11"/>
    </row>
    <row r="654" spans="1:89" s="560" customFormat="1" ht="12.75" customHeight="1" x14ac:dyDescent="0.25">
      <c r="A654" s="11">
        <v>53</v>
      </c>
      <c r="B654" s="566" t="str">
        <f t="shared" si="121"/>
        <v>Production ou transformation des métaux ferreux</v>
      </c>
      <c r="C654" s="10" t="str">
        <f t="shared" si="121"/>
        <v>Aluminium secondaire, (non) ferreux</v>
      </c>
      <c r="D654" s="10" t="str">
        <f t="shared" si="121"/>
        <v>Procédé (méthode A) : carbonate uniquement</v>
      </c>
      <c r="E654" s="563"/>
      <c r="F654" s="58" t="str">
        <f t="shared" si="119"/>
        <v>Émissions de procédé</v>
      </c>
      <c r="G654" s="36" t="str">
        <f>EUconst_NA</f>
        <v>n / A</v>
      </c>
      <c r="H654" s="56"/>
      <c r="I654" s="56"/>
      <c r="J654" s="58"/>
      <c r="K654" s="58"/>
      <c r="L654" s="56"/>
      <c r="M654" s="56"/>
      <c r="N654" s="56"/>
      <c r="O654" s="57"/>
      <c r="P654" s="36" t="str">
        <f>IF(G654=EUconst_NA,EUconst_NA,IF(ISBLANK(J654),COUNTA(H654:O654),COUNTA(H654,J654,L654)))</f>
        <v>n / A</v>
      </c>
      <c r="Q654" s="54" t="str">
        <f t="shared" si="117"/>
        <v>Aluminium secondaire, (non) ferreux: Procédé (méthode A) : carbonate uniquement</v>
      </c>
      <c r="R654" s="10"/>
      <c r="S654" s="10" t="str">
        <f t="shared" si="120"/>
        <v>BioC_Aluminium secondaire, (non) ferreux: Procédé (méthode A) : carbonate uniquement</v>
      </c>
      <c r="T654" s="11"/>
      <c r="U654" s="11"/>
      <c r="V654" s="11"/>
      <c r="W654" s="11"/>
      <c r="X654" s="11"/>
      <c r="Y654" s="11"/>
      <c r="Z654" s="11" t="b">
        <f t="shared" si="115"/>
        <v>1</v>
      </c>
      <c r="AA654" s="11"/>
      <c r="AB654" s="11"/>
      <c r="AC654" s="11"/>
      <c r="AD654" s="11"/>
      <c r="AE654" s="11"/>
      <c r="AF654" s="11"/>
      <c r="AG654" s="11"/>
      <c r="AH654" s="11"/>
      <c r="AI654" s="11"/>
      <c r="AJ654" s="11"/>
      <c r="AK654" s="11"/>
      <c r="AL654" s="391" t="s">
        <v>1040</v>
      </c>
      <c r="AM654" s="391" t="s">
        <v>1040</v>
      </c>
      <c r="AN654" s="391" t="s">
        <v>1040</v>
      </c>
      <c r="AO654" s="391" t="s">
        <v>1040</v>
      </c>
      <c r="AP654" s="391"/>
      <c r="AQ654" s="391" t="s">
        <v>1040</v>
      </c>
      <c r="AR654" s="11"/>
      <c r="AS654" s="11"/>
      <c r="AT654" s="11"/>
      <c r="AU654" s="11"/>
      <c r="AV654" s="11"/>
      <c r="AW654" s="11"/>
      <c r="AX654" s="11"/>
      <c r="AY654" s="11"/>
      <c r="AZ654" s="11"/>
      <c r="BA654" s="11"/>
      <c r="BB654" s="11"/>
      <c r="BC654" s="11"/>
      <c r="BD654" s="11"/>
      <c r="BE654" s="11"/>
      <c r="BF654" s="11"/>
      <c r="BG654" s="11"/>
      <c r="BH654" s="11"/>
      <c r="BI654" s="11"/>
      <c r="BJ654" s="11"/>
      <c r="BK654" s="11"/>
      <c r="BL654" s="11"/>
      <c r="BM654" s="11"/>
      <c r="BN654" s="11"/>
      <c r="BO654" s="11"/>
      <c r="BP654" s="11"/>
      <c r="BQ654" s="11"/>
      <c r="BR654" s="11"/>
      <c r="BS654" s="11"/>
      <c r="BT654" s="11"/>
      <c r="BU654" s="11"/>
      <c r="BV654" s="11"/>
      <c r="BW654" s="11"/>
      <c r="BX654" s="11"/>
      <c r="BY654" s="11"/>
      <c r="BZ654" s="11"/>
      <c r="CA654" s="11"/>
      <c r="CB654" s="11"/>
      <c r="CC654" s="11"/>
      <c r="CD654" s="11"/>
      <c r="CE654" s="11"/>
      <c r="CF654" s="11"/>
      <c r="CG654" s="11"/>
      <c r="CH654" s="11"/>
      <c r="CI654" s="11"/>
      <c r="CJ654" s="11"/>
      <c r="CK654" s="11"/>
    </row>
    <row r="655" spans="1:89" s="560" customFormat="1" ht="12.75" customHeight="1" x14ac:dyDescent="0.25">
      <c r="A655" s="11">
        <v>54</v>
      </c>
      <c r="B655" s="566" t="str">
        <f t="shared" si="121"/>
        <v>Production ou transformation des métaux ferreux</v>
      </c>
      <c r="C655" s="10" t="str">
        <f t="shared" si="121"/>
        <v>Aluminium secondaire, (non) ferreux</v>
      </c>
      <c r="D655" s="10" t="str">
        <f t="shared" si="121"/>
        <v>Procédé (méthode A) : mixte (carbonate + non-carbonate)</v>
      </c>
      <c r="E655" s="563"/>
      <c r="F655" s="58" t="str">
        <f t="shared" si="119"/>
        <v>Émissions de procédé</v>
      </c>
      <c r="G655" s="36">
        <v>1</v>
      </c>
      <c r="H655" s="56" t="str">
        <f>Translations!$B$702</f>
        <v>fraction de biomasse de type I</v>
      </c>
      <c r="I655" s="56" t="str">
        <f>Translations!$B$703</f>
        <v>fraction de biomasse de type II</v>
      </c>
      <c r="J655" s="56"/>
      <c r="K655" s="56"/>
      <c r="L655" s="56"/>
      <c r="M655" s="56" t="str">
        <f>Translations!$B$704</f>
        <v>Analyser la fraction de biomasse</v>
      </c>
      <c r="N655" s="56" t="str">
        <f>Translations!$B$721</f>
        <v>Bilan massique, conformément à l'article 30, paragraphe 1, de la directive RED II</v>
      </c>
      <c r="O655" s="57"/>
      <c r="P655" s="36">
        <v>3</v>
      </c>
      <c r="Q655" s="54" t="str">
        <f t="shared" si="117"/>
        <v>Aluminium secondaire, (non) ferreux: Procédé (méthode A) : mixte (carbonate + non-carbonate)</v>
      </c>
      <c r="R655" s="10"/>
      <c r="S655" s="10" t="str">
        <f t="shared" si="120"/>
        <v>BioC_Aluminium secondaire, (non) ferreux: Procédé (méthode A) : mixte (carbonate + non-carbonate)</v>
      </c>
      <c r="T655" s="11"/>
      <c r="U655" s="11"/>
      <c r="V655" s="11"/>
      <c r="W655" s="11"/>
      <c r="X655" s="11"/>
      <c r="Y655" s="11"/>
      <c r="Z655" s="11" t="b">
        <f t="shared" si="115"/>
        <v>0</v>
      </c>
      <c r="AA655" s="11"/>
      <c r="AB655" s="11"/>
      <c r="AC655" s="11"/>
      <c r="AD655" s="11"/>
      <c r="AE655" s="11"/>
      <c r="AF655" s="11"/>
      <c r="AG655" s="11"/>
      <c r="AH655" s="11"/>
      <c r="AI655" s="11"/>
      <c r="AJ655" s="11"/>
      <c r="AK655" s="11"/>
      <c r="AL655" s="391">
        <v>1</v>
      </c>
      <c r="AM655" s="391" t="str">
        <f>Translations!$B$703</f>
        <v>fraction de biomasse de type II</v>
      </c>
      <c r="AN655" s="391" t="s">
        <v>1040</v>
      </c>
      <c r="AO655" s="391" t="s">
        <v>1040</v>
      </c>
      <c r="AP655" s="391"/>
      <c r="AQ655" s="391">
        <v>2</v>
      </c>
      <c r="AR655" s="11"/>
      <c r="AS655" s="11"/>
      <c r="AT655" s="11"/>
      <c r="AU655" s="11"/>
      <c r="AV655" s="11"/>
      <c r="AW655" s="11"/>
      <c r="AX655" s="11"/>
      <c r="AY655" s="11"/>
      <c r="AZ655" s="11"/>
      <c r="BA655" s="11"/>
      <c r="BB655" s="11"/>
      <c r="BC655" s="11"/>
      <c r="BD655" s="11"/>
      <c r="BE655" s="11"/>
      <c r="BF655" s="11"/>
      <c r="BG655" s="11"/>
      <c r="BH655" s="11"/>
      <c r="BI655" s="11"/>
      <c r="BJ655" s="11"/>
      <c r="BK655" s="11"/>
      <c r="BL655" s="11"/>
      <c r="BM655" s="11"/>
      <c r="BN655" s="11"/>
      <c r="BO655" s="11"/>
      <c r="BP655" s="11"/>
      <c r="BQ655" s="11"/>
      <c r="BR655" s="11"/>
      <c r="BS655" s="11"/>
      <c r="BT655" s="11"/>
      <c r="BU655" s="11"/>
      <c r="BV655" s="11"/>
      <c r="BW655" s="11"/>
      <c r="BX655" s="11"/>
      <c r="BY655" s="11"/>
      <c r="BZ655" s="11"/>
      <c r="CA655" s="11"/>
      <c r="CB655" s="11"/>
      <c r="CC655" s="11"/>
      <c r="CD655" s="11"/>
      <c r="CE655" s="11"/>
      <c r="CF655" s="11"/>
      <c r="CG655" s="11"/>
      <c r="CH655" s="11"/>
      <c r="CI655" s="11"/>
      <c r="CJ655" s="11"/>
      <c r="CK655" s="11"/>
    </row>
    <row r="656" spans="1:89" s="560" customFormat="1" ht="12.75" customHeight="1" x14ac:dyDescent="0.25">
      <c r="A656" s="11">
        <v>55</v>
      </c>
      <c r="B656" s="566" t="str">
        <f t="shared" si="121"/>
        <v>Production ou transformation des métaux ferreux</v>
      </c>
      <c r="C656" s="10" t="str">
        <f t="shared" si="121"/>
        <v>Aluminium secondaire, (non) ferreux</v>
      </c>
      <c r="D656" s="10" t="str">
        <f t="shared" si="121"/>
        <v>Procédé (méthode A) : sans carbonate</v>
      </c>
      <c r="E656" s="563"/>
      <c r="F656" s="58" t="str">
        <f t="shared" si="119"/>
        <v>Émissions de procédé</v>
      </c>
      <c r="G656" s="36">
        <v>1</v>
      </c>
      <c r="H656" s="56" t="str">
        <f>Translations!$B$702</f>
        <v>fraction de biomasse de type I</v>
      </c>
      <c r="I656" s="56" t="str">
        <f>Translations!$B$703</f>
        <v>fraction de biomasse de type II</v>
      </c>
      <c r="J656" s="56"/>
      <c r="K656" s="56"/>
      <c r="L656" s="56"/>
      <c r="M656" s="56" t="str">
        <f>Translations!$B$704</f>
        <v>Analyser la fraction de biomasse</v>
      </c>
      <c r="N656" s="56" t="str">
        <f>Translations!$B$721</f>
        <v>Bilan massique, conformément à l'article 30, paragraphe 1, de la directive RED II</v>
      </c>
      <c r="O656" s="57"/>
      <c r="P656" s="36">
        <v>3</v>
      </c>
      <c r="Q656" s="54" t="str">
        <f t="shared" si="117"/>
        <v>Aluminium secondaire, (non) ferreux: Procédé (méthode A) : sans carbonate</v>
      </c>
      <c r="R656" s="10"/>
      <c r="S656" s="10" t="str">
        <f t="shared" si="120"/>
        <v>BioC_Aluminium secondaire, (non) ferreux: Procédé (méthode A) : sans carbonate</v>
      </c>
      <c r="T656" s="11"/>
      <c r="U656" s="11"/>
      <c r="V656" s="11"/>
      <c r="W656" s="11"/>
      <c r="X656" s="11"/>
      <c r="Y656" s="11"/>
      <c r="Z656" s="11" t="b">
        <f t="shared" si="115"/>
        <v>0</v>
      </c>
      <c r="AA656" s="11"/>
      <c r="AB656" s="11"/>
      <c r="AC656" s="11"/>
      <c r="AD656" s="11"/>
      <c r="AE656" s="11"/>
      <c r="AF656" s="11"/>
      <c r="AG656" s="11"/>
      <c r="AH656" s="11"/>
      <c r="AI656" s="11"/>
      <c r="AJ656" s="11"/>
      <c r="AK656" s="11"/>
      <c r="AL656" s="391">
        <v>1</v>
      </c>
      <c r="AM656" s="391" t="str">
        <f>Translations!$B$703</f>
        <v>fraction de biomasse de type II</v>
      </c>
      <c r="AN656" s="391" t="s">
        <v>1040</v>
      </c>
      <c r="AO656" s="391" t="s">
        <v>1040</v>
      </c>
      <c r="AP656" s="391"/>
      <c r="AQ656" s="391">
        <v>2</v>
      </c>
      <c r="AR656" s="11"/>
      <c r="AS656" s="11"/>
      <c r="AT656" s="11"/>
      <c r="AU656" s="11"/>
      <c r="AV656" s="11"/>
      <c r="AW656" s="11"/>
      <c r="AX656" s="11"/>
      <c r="AY656" s="11"/>
      <c r="AZ656" s="11"/>
      <c r="BA656" s="11"/>
      <c r="BB656" s="11"/>
      <c r="BC656" s="11"/>
      <c r="BD656" s="11"/>
      <c r="BE656" s="11"/>
      <c r="BF656" s="11"/>
      <c r="BG656" s="11"/>
      <c r="BH656" s="11"/>
      <c r="BI656" s="11"/>
      <c r="BJ656" s="11"/>
      <c r="BK656" s="11"/>
      <c r="BL656" s="11"/>
      <c r="BM656" s="11"/>
      <c r="BN656" s="11"/>
      <c r="BO656" s="11"/>
      <c r="BP656" s="11"/>
      <c r="BQ656" s="11"/>
      <c r="BR656" s="11"/>
      <c r="BS656" s="11"/>
      <c r="BT656" s="11"/>
      <c r="BU656" s="11"/>
      <c r="BV656" s="11"/>
      <c r="BW656" s="11"/>
      <c r="BX656" s="11"/>
      <c r="BY656" s="11"/>
      <c r="BZ656" s="11"/>
      <c r="CA656" s="11"/>
      <c r="CB656" s="11"/>
      <c r="CC656" s="11"/>
      <c r="CD656" s="11"/>
      <c r="CE656" s="11"/>
      <c r="CF656" s="11"/>
      <c r="CG656" s="11"/>
      <c r="CH656" s="11"/>
      <c r="CI656" s="11"/>
      <c r="CJ656" s="11"/>
      <c r="CK656" s="11"/>
    </row>
    <row r="657" spans="1:89" s="560" customFormat="1" ht="12.75" customHeight="1" x14ac:dyDescent="0.25">
      <c r="A657" s="11">
        <v>56</v>
      </c>
      <c r="B657" s="566" t="str">
        <f t="shared" si="121"/>
        <v>Production ou transformation des métaux ferreux</v>
      </c>
      <c r="C657" s="10" t="str">
        <f t="shared" si="121"/>
        <v>Aluminium secondaire, (non) ferreux</v>
      </c>
      <c r="D657" s="10" t="str">
        <f t="shared" si="121"/>
        <v>Procédé (méthode B) : production d'oxyde</v>
      </c>
      <c r="E657" s="563"/>
      <c r="F657" s="58" t="str">
        <f t="shared" si="119"/>
        <v>Émissions de procédé</v>
      </c>
      <c r="G657" s="36" t="str">
        <f>EUconst_NA</f>
        <v>n / A</v>
      </c>
      <c r="H657" s="56"/>
      <c r="I657" s="56"/>
      <c r="J657" s="58"/>
      <c r="K657" s="58"/>
      <c r="L657" s="56"/>
      <c r="M657" s="56"/>
      <c r="N657" s="56"/>
      <c r="O657" s="57"/>
      <c r="P657" s="36" t="str">
        <f>IF(G657=EUconst_NA,EUconst_NA,IF(ISBLANK(J657),COUNTA(H657:O657),COUNTA(H657,J657,L657)))</f>
        <v>n / A</v>
      </c>
      <c r="Q657" s="54" t="str">
        <f t="shared" si="117"/>
        <v>Aluminium secondaire, (non) ferreux: Procédé (méthode B) : production d'oxyde</v>
      </c>
      <c r="R657" s="10"/>
      <c r="S657" s="10" t="str">
        <f t="shared" si="120"/>
        <v>BioC_Aluminium secondaire, (non) ferreux: Procédé (méthode B) : production d'oxyde</v>
      </c>
      <c r="T657" s="11"/>
      <c r="U657" s="11"/>
      <c r="V657" s="11"/>
      <c r="W657" s="11"/>
      <c r="X657" s="11"/>
      <c r="Y657" s="11"/>
      <c r="Z657" s="11" t="b">
        <f t="shared" si="115"/>
        <v>1</v>
      </c>
      <c r="AA657" s="11"/>
      <c r="AB657" s="11"/>
      <c r="AC657" s="11"/>
      <c r="AD657" s="11"/>
      <c r="AE657" s="11"/>
      <c r="AF657" s="11"/>
      <c r="AG657" s="11"/>
      <c r="AH657" s="11"/>
      <c r="AI657" s="11"/>
      <c r="AJ657" s="11"/>
      <c r="AK657" s="11"/>
      <c r="AL657" s="391" t="s">
        <v>1040</v>
      </c>
      <c r="AM657" s="391" t="s">
        <v>1040</v>
      </c>
      <c r="AN657" s="391" t="s">
        <v>1040</v>
      </c>
      <c r="AO657" s="391" t="s">
        <v>1040</v>
      </c>
      <c r="AP657" s="391"/>
      <c r="AQ657" s="391" t="s">
        <v>1040</v>
      </c>
      <c r="AR657" s="11"/>
      <c r="AS657" s="11"/>
      <c r="AT657" s="11"/>
      <c r="AU657" s="11"/>
      <c r="AV657" s="11"/>
      <c r="AW657" s="11"/>
      <c r="AX657" s="11"/>
      <c r="AY657" s="11"/>
      <c r="AZ657" s="11"/>
      <c r="BA657" s="11"/>
      <c r="BB657" s="11"/>
      <c r="BC657" s="11"/>
      <c r="BD657" s="11"/>
      <c r="BE657" s="11"/>
      <c r="BF657" s="11"/>
      <c r="BG657" s="11"/>
      <c r="BH657" s="11"/>
      <c r="BI657" s="11"/>
      <c r="BJ657" s="11"/>
      <c r="BK657" s="11"/>
      <c r="BL657" s="11"/>
      <c r="BM657" s="11"/>
      <c r="BN657" s="11"/>
      <c r="BO657" s="11"/>
      <c r="BP657" s="11"/>
      <c r="BQ657" s="11"/>
      <c r="BR657" s="11"/>
      <c r="BS657" s="11"/>
      <c r="BT657" s="11"/>
      <c r="BU657" s="11"/>
      <c r="BV657" s="11"/>
      <c r="BW657" s="11"/>
      <c r="BX657" s="11"/>
      <c r="BY657" s="11"/>
      <c r="BZ657" s="11"/>
      <c r="CA657" s="11"/>
      <c r="CB657" s="11"/>
      <c r="CC657" s="11"/>
      <c r="CD657" s="11"/>
      <c r="CE657" s="11"/>
      <c r="CF657" s="11"/>
      <c r="CG657" s="11"/>
      <c r="CH657" s="11"/>
      <c r="CI657" s="11"/>
      <c r="CJ657" s="11"/>
      <c r="CK657" s="11"/>
    </row>
    <row r="658" spans="1:89" s="560" customFormat="1" ht="12.75" customHeight="1" x14ac:dyDescent="0.25">
      <c r="A658" s="11">
        <v>57</v>
      </c>
      <c r="B658" s="566" t="str">
        <f t="shared" si="121"/>
        <v>Production ou transformation des métaux ferreux</v>
      </c>
      <c r="C658" s="10" t="str">
        <f t="shared" si="121"/>
        <v>Aluminium secondaire, (non) ferreux</v>
      </c>
      <c r="D658" s="10" t="str">
        <f t="shared" si="121"/>
        <v>Méthode du bilan massique</v>
      </c>
      <c r="E658" s="10"/>
      <c r="F658" s="58" t="str">
        <f t="shared" si="119"/>
        <v>Bilan massique</v>
      </c>
      <c r="G658" s="36">
        <v>1</v>
      </c>
      <c r="H658" s="56" t="str">
        <f>Translations!$B$702</f>
        <v>fraction de biomasse de type I</v>
      </c>
      <c r="I658" s="56" t="str">
        <f>Translations!$B$703</f>
        <v>fraction de biomasse de type II</v>
      </c>
      <c r="J658" s="56"/>
      <c r="K658" s="56"/>
      <c r="L658" s="56"/>
      <c r="M658" s="56" t="str">
        <f>Translations!$B$704</f>
        <v>Analyser la fraction de biomasse</v>
      </c>
      <c r="N658" s="56" t="str">
        <f>Translations!$B$721</f>
        <v>Bilan massique, conformément à l'article 30, paragraphe 1, de la directive RED II</v>
      </c>
      <c r="O658" s="57"/>
      <c r="P658" s="36">
        <v>3</v>
      </c>
      <c r="Q658" s="54" t="str">
        <f t="shared" si="117"/>
        <v>Aluminium secondaire, (non) ferreux: Méthode du bilan massique</v>
      </c>
      <c r="R658" s="10"/>
      <c r="S658" s="10" t="str">
        <f t="shared" si="120"/>
        <v>BioC_Aluminium secondaire, (non) ferreux: Méthode du bilan massique</v>
      </c>
      <c r="T658" s="11"/>
      <c r="U658" s="11"/>
      <c r="V658" s="11"/>
      <c r="W658" s="11"/>
      <c r="X658" s="11"/>
      <c r="Y658" s="11"/>
      <c r="Z658" s="11" t="b">
        <f t="shared" si="115"/>
        <v>0</v>
      </c>
      <c r="AA658" s="11"/>
      <c r="AB658" s="11"/>
      <c r="AC658" s="11"/>
      <c r="AD658" s="11"/>
      <c r="AE658" s="11"/>
      <c r="AF658" s="11"/>
      <c r="AG658" s="11"/>
      <c r="AH658" s="11"/>
      <c r="AI658" s="11"/>
      <c r="AJ658" s="11"/>
      <c r="AK658" s="11"/>
      <c r="AL658" s="391">
        <v>1</v>
      </c>
      <c r="AM658" s="391" t="str">
        <f>Translations!$B$703</f>
        <v>fraction de biomasse de type II</v>
      </c>
      <c r="AN658" s="391" t="s">
        <v>1040</v>
      </c>
      <c r="AO658" s="391" t="s">
        <v>1040</v>
      </c>
      <c r="AP658" s="391"/>
      <c r="AQ658" s="391">
        <v>2</v>
      </c>
      <c r="AR658" s="11"/>
      <c r="AS658" s="11"/>
      <c r="AT658" s="11"/>
      <c r="AU658" s="11"/>
      <c r="AV658" s="11"/>
      <c r="AW658" s="11"/>
      <c r="AX658" s="11"/>
      <c r="AY658" s="11"/>
      <c r="AZ658" s="11"/>
      <c r="BA658" s="11"/>
      <c r="BB658" s="11"/>
      <c r="BC658" s="11"/>
      <c r="BD658" s="11"/>
      <c r="BE658" s="11"/>
      <c r="BF658" s="11"/>
      <c r="BG658" s="11"/>
      <c r="BH658" s="11"/>
      <c r="BI658" s="11"/>
      <c r="BJ658" s="11"/>
      <c r="BK658" s="11"/>
      <c r="BL658" s="11"/>
      <c r="BM658" s="11"/>
      <c r="BN658" s="11"/>
      <c r="BO658" s="11"/>
      <c r="BP658" s="11"/>
      <c r="BQ658" s="11"/>
      <c r="BR658" s="11"/>
      <c r="BS658" s="11"/>
      <c r="BT658" s="11"/>
      <c r="BU658" s="11"/>
      <c r="BV658" s="11"/>
      <c r="BW658" s="11"/>
      <c r="BX658" s="11"/>
      <c r="BY658" s="11"/>
      <c r="BZ658" s="11"/>
      <c r="CA658" s="11"/>
      <c r="CB658" s="11"/>
      <c r="CC658" s="11"/>
      <c r="CD658" s="11"/>
      <c r="CE658" s="11"/>
      <c r="CF658" s="11"/>
      <c r="CG658" s="11"/>
      <c r="CH658" s="11"/>
      <c r="CI658" s="11"/>
      <c r="CJ658" s="11"/>
      <c r="CK658" s="11"/>
    </row>
    <row r="659" spans="1:89" s="560" customFormat="1" ht="12.75" customHeight="1" x14ac:dyDescent="0.25">
      <c r="A659" s="11">
        <v>58</v>
      </c>
      <c r="B659" s="566" t="str">
        <f t="shared" si="121"/>
        <v>Production de carbonate de sodium et de bicarbonate de sodium</v>
      </c>
      <c r="C659" s="10" t="str">
        <f t="shared" si="121"/>
        <v>Soude / bicarbonate de sodium</v>
      </c>
      <c r="D659" s="10" t="str">
        <f t="shared" si="121"/>
        <v>Procédé (méthode A) : carbonate uniquement</v>
      </c>
      <c r="E659" s="10"/>
      <c r="F659" s="58" t="str">
        <f t="shared" si="119"/>
        <v>Émissions de procédé</v>
      </c>
      <c r="G659" s="36" t="str">
        <f>EUconst_NA</f>
        <v>n / A</v>
      </c>
      <c r="H659" s="56"/>
      <c r="I659" s="56"/>
      <c r="J659" s="56"/>
      <c r="K659" s="56"/>
      <c r="L659" s="56"/>
      <c r="M659" s="56"/>
      <c r="N659" s="56"/>
      <c r="O659" s="57"/>
      <c r="P659" s="36" t="str">
        <f>IF(G659=EUconst_NA,EUconst_NA,IF(ISBLANK(J659),COUNTA(H659:O659),COUNTA(H659,J659,L659)))</f>
        <v>n / A</v>
      </c>
      <c r="Q659" s="54" t="str">
        <f t="shared" si="117"/>
        <v>Soude / bicarbonate de sodium: Procédé (méthode A) : carbonate uniquement</v>
      </c>
      <c r="R659" s="10"/>
      <c r="S659" s="10" t="str">
        <f t="shared" si="120"/>
        <v>BioC_Soude / bicarbonate de sodium: Procédé (méthode A) : carbonate uniquement</v>
      </c>
      <c r="T659" s="11"/>
      <c r="U659" s="11"/>
      <c r="V659" s="11"/>
      <c r="W659" s="561"/>
      <c r="X659" s="11"/>
      <c r="Y659" s="11"/>
      <c r="Z659" s="11" t="b">
        <f t="shared" si="115"/>
        <v>1</v>
      </c>
      <c r="AA659" s="11"/>
      <c r="AB659" s="11"/>
      <c r="AC659" s="11"/>
      <c r="AD659" s="11"/>
      <c r="AE659" s="11"/>
      <c r="AF659" s="11"/>
      <c r="AG659" s="11"/>
      <c r="AH659" s="11"/>
      <c r="AI659" s="11"/>
      <c r="AJ659" s="11"/>
      <c r="AK659" s="11"/>
      <c r="AL659" s="391">
        <v>1</v>
      </c>
      <c r="AM659" s="391" t="str">
        <f>Translations!$B$703</f>
        <v>fraction de biomasse de type II</v>
      </c>
      <c r="AN659" s="391" t="s">
        <v>1040</v>
      </c>
      <c r="AO659" s="391" t="s">
        <v>1040</v>
      </c>
      <c r="AP659" s="391"/>
      <c r="AQ659" s="391">
        <v>2</v>
      </c>
      <c r="AR659" s="11"/>
      <c r="AS659" s="11"/>
      <c r="AT659" s="11"/>
      <c r="AU659" s="11"/>
      <c r="AV659" s="11"/>
      <c r="AW659" s="11"/>
      <c r="AX659" s="11"/>
      <c r="AY659" s="11"/>
      <c r="AZ659" s="11"/>
      <c r="BA659" s="11"/>
      <c r="BB659" s="11"/>
      <c r="BC659" s="11"/>
      <c r="BD659" s="11"/>
      <c r="BE659" s="11"/>
      <c r="BF659" s="11"/>
      <c r="BG659" s="11"/>
      <c r="BH659" s="11"/>
      <c r="BI659" s="11"/>
      <c r="BJ659" s="11"/>
      <c r="BK659" s="11"/>
      <c r="BL659" s="11"/>
      <c r="BM659" s="11"/>
      <c r="BN659" s="11"/>
      <c r="BO659" s="11"/>
      <c r="BP659" s="11"/>
      <c r="BQ659" s="11"/>
      <c r="BR659" s="11"/>
      <c r="BS659" s="11"/>
      <c r="BT659" s="11"/>
      <c r="BU659" s="11"/>
      <c r="BV659" s="11"/>
      <c r="BW659" s="11"/>
      <c r="BX659" s="11"/>
      <c r="BY659" s="11"/>
      <c r="BZ659" s="11"/>
      <c r="CA659" s="11"/>
      <c r="CB659" s="11"/>
      <c r="CC659" s="11"/>
      <c r="CD659" s="11"/>
      <c r="CE659" s="11"/>
      <c r="CF659" s="11"/>
      <c r="CG659" s="11"/>
      <c r="CH659" s="11"/>
      <c r="CI659" s="11"/>
      <c r="CJ659" s="11"/>
      <c r="CK659" s="11"/>
    </row>
    <row r="660" spans="1:89" s="560" customFormat="1" ht="12.75" customHeight="1" x14ac:dyDescent="0.25">
      <c r="A660" s="11">
        <v>59</v>
      </c>
      <c r="B660" s="566" t="str">
        <f t="shared" si="121"/>
        <v>Production d'aluminium primaire</v>
      </c>
      <c r="C660" s="10" t="str">
        <f t="shared" si="121"/>
        <v>Aluminium primaire</v>
      </c>
      <c r="D660" s="10" t="str">
        <f t="shared" si="121"/>
        <v>Méthode du bilan massique</v>
      </c>
      <c r="E660" s="10"/>
      <c r="F660" s="58" t="str">
        <f t="shared" si="119"/>
        <v>Bilan massique</v>
      </c>
      <c r="G660" s="36">
        <v>1</v>
      </c>
      <c r="H660" s="56" t="str">
        <f>Translations!$B$702</f>
        <v>fraction de biomasse de type I</v>
      </c>
      <c r="I660" s="56" t="str">
        <f>Translations!$B$703</f>
        <v>fraction de biomasse de type II</v>
      </c>
      <c r="J660" s="56"/>
      <c r="K660" s="56"/>
      <c r="L660" s="56"/>
      <c r="M660" s="56" t="str">
        <f>Translations!$B$704</f>
        <v>Analyser la fraction de biomasse</v>
      </c>
      <c r="N660" s="56" t="str">
        <f>Translations!$B$721</f>
        <v>Bilan massique, conformément à l'article 30, paragraphe 1, de la directive RED II</v>
      </c>
      <c r="O660" s="57"/>
      <c r="P660" s="36">
        <v>3</v>
      </c>
      <c r="Q660" s="54" t="str">
        <f t="shared" si="117"/>
        <v>Aluminium primaire: Méthode du bilan massique</v>
      </c>
      <c r="R660" s="10"/>
      <c r="S660" s="10" t="str">
        <f t="shared" si="120"/>
        <v>BioC_Aluminium primaire: Méthode du bilan massique</v>
      </c>
      <c r="T660" s="11"/>
      <c r="U660" s="11"/>
      <c r="V660" s="11"/>
      <c r="W660" s="11"/>
      <c r="X660" s="11"/>
      <c r="Y660" s="11"/>
      <c r="Z660" s="11" t="b">
        <f t="shared" si="115"/>
        <v>0</v>
      </c>
      <c r="AA660" s="11"/>
      <c r="AB660" s="11"/>
      <c r="AC660" s="11"/>
      <c r="AD660" s="11"/>
      <c r="AE660" s="11"/>
      <c r="AF660" s="11"/>
      <c r="AG660" s="11"/>
      <c r="AH660" s="11"/>
      <c r="AI660" s="11"/>
      <c r="AJ660" s="11"/>
      <c r="AK660" s="11"/>
      <c r="AL660" s="391">
        <v>1</v>
      </c>
      <c r="AM660" s="391" t="str">
        <f>Translations!$B$703</f>
        <v>fraction de biomasse de type II</v>
      </c>
      <c r="AN660" s="391" t="s">
        <v>1040</v>
      </c>
      <c r="AO660" s="391" t="s">
        <v>1040</v>
      </c>
      <c r="AP660" s="391"/>
      <c r="AQ660" s="391">
        <v>2</v>
      </c>
      <c r="AR660" s="11"/>
      <c r="AS660" s="11"/>
      <c r="AT660" s="11"/>
      <c r="AU660" s="11"/>
      <c r="AV660" s="11"/>
      <c r="AW660" s="11"/>
      <c r="AX660" s="11"/>
      <c r="AY660" s="11"/>
      <c r="AZ660" s="11"/>
      <c r="BA660" s="11"/>
      <c r="BB660" s="11"/>
      <c r="BC660" s="11"/>
      <c r="BD660" s="11"/>
      <c r="BE660" s="11"/>
      <c r="BF660" s="11"/>
      <c r="BG660" s="11"/>
      <c r="BH660" s="11"/>
      <c r="BI660" s="11"/>
      <c r="BJ660" s="11"/>
      <c r="BK660" s="11"/>
      <c r="BL660" s="11"/>
      <c r="BM660" s="11"/>
      <c r="BN660" s="11"/>
      <c r="BO660" s="11"/>
      <c r="BP660" s="11"/>
      <c r="BQ660" s="11"/>
      <c r="BR660" s="11"/>
      <c r="BS660" s="11"/>
      <c r="BT660" s="11"/>
      <c r="BU660" s="11"/>
      <c r="BV660" s="11"/>
      <c r="BW660" s="11"/>
      <c r="BX660" s="11"/>
      <c r="BY660" s="11"/>
      <c r="BZ660" s="11"/>
      <c r="CA660" s="11"/>
      <c r="CB660" s="11"/>
      <c r="CC660" s="11"/>
      <c r="CD660" s="11"/>
      <c r="CE660" s="11"/>
      <c r="CF660" s="11"/>
      <c r="CG660" s="11"/>
      <c r="CH660" s="11"/>
      <c r="CI660" s="11"/>
      <c r="CJ660" s="11"/>
      <c r="CK660" s="11"/>
    </row>
    <row r="661" spans="1:89" s="560" customFormat="1" ht="12.75" customHeight="1" x14ac:dyDescent="0.25">
      <c r="A661" s="11">
        <v>60</v>
      </c>
      <c r="B661" s="566" t="str">
        <f t="shared" si="121"/>
        <v>Production d'aluminium primaire</v>
      </c>
      <c r="C661" s="10" t="str">
        <f t="shared" si="121"/>
        <v>Aluminium primaire</v>
      </c>
      <c r="D661" s="10" t="str">
        <f t="shared" si="121"/>
        <v>Émissions de PFC (méthode des pentes)</v>
      </c>
      <c r="E661" s="10"/>
      <c r="F661" s="58" t="str">
        <f t="shared" si="119"/>
        <v>Émissions de PFC</v>
      </c>
      <c r="G661" s="36" t="str">
        <f>EUconst_NA</f>
        <v>n / A</v>
      </c>
      <c r="H661" s="56"/>
      <c r="I661" s="56"/>
      <c r="J661" s="58"/>
      <c r="K661" s="58"/>
      <c r="L661" s="56"/>
      <c r="M661" s="56"/>
      <c r="N661" s="56"/>
      <c r="O661" s="57"/>
      <c r="P661" s="36" t="str">
        <f>IF(G661=EUconst_NA,EUconst_NA,IF(ISBLANK(J661),COUNTA(H661:O661),COUNTA(H661,J661,L661)))</f>
        <v>n / A</v>
      </c>
      <c r="Q661" s="54" t="str">
        <f t="shared" si="117"/>
        <v>Aluminium primaire: Émissions de PFC (méthode des pentes)</v>
      </c>
      <c r="R661" s="10"/>
      <c r="S661" s="10" t="str">
        <f t="shared" si="120"/>
        <v>BioC_Aluminium primaire: Émissions de PFC (méthode des pentes)</v>
      </c>
      <c r="T661" s="11"/>
      <c r="U661" s="11"/>
      <c r="V661" s="11"/>
      <c r="W661" s="11"/>
      <c r="X661" s="11"/>
      <c r="Y661" s="11"/>
      <c r="Z661" s="11" t="b">
        <f t="shared" si="115"/>
        <v>1</v>
      </c>
      <c r="AA661" s="11"/>
      <c r="AB661" s="11"/>
      <c r="AC661" s="11"/>
      <c r="AD661" s="11"/>
      <c r="AE661" s="11"/>
      <c r="AF661" s="11"/>
      <c r="AG661" s="11"/>
      <c r="AH661" s="11"/>
      <c r="AI661" s="11"/>
      <c r="AJ661" s="11"/>
      <c r="AK661" s="11"/>
      <c r="AL661" s="391" t="s">
        <v>1040</v>
      </c>
      <c r="AM661" s="391" t="s">
        <v>1040</v>
      </c>
      <c r="AN661" s="391" t="s">
        <v>1040</v>
      </c>
      <c r="AO661" s="391" t="s">
        <v>1040</v>
      </c>
      <c r="AP661" s="391"/>
      <c r="AQ661" s="391" t="s">
        <v>1040</v>
      </c>
      <c r="AR661" s="11"/>
      <c r="AS661" s="11"/>
      <c r="AT661" s="11"/>
      <c r="AU661" s="11"/>
      <c r="AV661" s="11"/>
      <c r="AW661" s="11"/>
      <c r="AX661" s="11"/>
      <c r="AY661" s="11"/>
      <c r="AZ661" s="11"/>
      <c r="BA661" s="11"/>
      <c r="BB661" s="11"/>
      <c r="BC661" s="11"/>
      <c r="BD661" s="11"/>
      <c r="BE661" s="11"/>
      <c r="BF661" s="11"/>
      <c r="BG661" s="11"/>
      <c r="BH661" s="11"/>
      <c r="BI661" s="11"/>
      <c r="BJ661" s="11"/>
      <c r="BK661" s="11"/>
      <c r="BL661" s="11"/>
      <c r="BM661" s="11"/>
      <c r="BN661" s="11"/>
      <c r="BO661" s="11"/>
      <c r="BP661" s="11"/>
      <c r="BQ661" s="11"/>
      <c r="BR661" s="11"/>
      <c r="BS661" s="11"/>
      <c r="BT661" s="11"/>
      <c r="BU661" s="11"/>
      <c r="BV661" s="11"/>
      <c r="BW661" s="11"/>
      <c r="BX661" s="11"/>
      <c r="BY661" s="11"/>
      <c r="BZ661" s="11"/>
      <c r="CA661" s="11"/>
      <c r="CB661" s="11"/>
      <c r="CC661" s="11"/>
      <c r="CD661" s="11"/>
      <c r="CE661" s="11"/>
      <c r="CF661" s="11"/>
      <c r="CG661" s="11"/>
      <c r="CH661" s="11"/>
      <c r="CI661" s="11"/>
      <c r="CJ661" s="11"/>
      <c r="CK661" s="11"/>
    </row>
    <row r="662" spans="1:89" s="560" customFormat="1" ht="12.75" customHeight="1" x14ac:dyDescent="0.25">
      <c r="A662" s="11">
        <v>61</v>
      </c>
      <c r="B662" s="566" t="str">
        <f t="shared" ref="B662:D671" si="122">B590</f>
        <v>Production d'aluminium primaire</v>
      </c>
      <c r="C662" s="10" t="str">
        <f t="shared" si="122"/>
        <v>Aluminium primaire</v>
      </c>
      <c r="D662" s="10" t="str">
        <f t="shared" si="122"/>
        <v>Émissions de PFC (méthode de surtension)</v>
      </c>
      <c r="E662" s="10"/>
      <c r="F662" s="58" t="str">
        <f t="shared" si="119"/>
        <v>Émissions de PFC</v>
      </c>
      <c r="G662" s="36" t="str">
        <f>EUconst_NA</f>
        <v>n / A</v>
      </c>
      <c r="H662" s="56"/>
      <c r="I662" s="56"/>
      <c r="J662" s="58"/>
      <c r="K662" s="58"/>
      <c r="L662" s="56"/>
      <c r="M662" s="56"/>
      <c r="N662" s="56"/>
      <c r="O662" s="57"/>
      <c r="P662" s="36" t="str">
        <f>IF(G662=EUconst_NA,EUconst_NA,IF(ISBLANK(J662),COUNTA(H662:O662),COUNTA(H662,J662,L662)))</f>
        <v>n / A</v>
      </c>
      <c r="Q662" s="54" t="str">
        <f t="shared" si="117"/>
        <v>Aluminium primaire: Émissions de PFC (méthode de surtension)</v>
      </c>
      <c r="R662" s="10"/>
      <c r="S662" s="10" t="str">
        <f t="shared" si="120"/>
        <v>BioC_Aluminium primaire: Émissions de PFC (méthode de surtension)</v>
      </c>
      <c r="T662" s="11"/>
      <c r="U662" s="11"/>
      <c r="V662" s="11"/>
      <c r="W662" s="11"/>
      <c r="X662" s="11"/>
      <c r="Y662" s="11"/>
      <c r="Z662" s="11" t="b">
        <f t="shared" si="115"/>
        <v>1</v>
      </c>
      <c r="AA662" s="11"/>
      <c r="AB662" s="11"/>
      <c r="AC662" s="11"/>
      <c r="AD662" s="11"/>
      <c r="AE662" s="11"/>
      <c r="AF662" s="11"/>
      <c r="AG662" s="11"/>
      <c r="AH662" s="11"/>
      <c r="AI662" s="11"/>
      <c r="AJ662" s="11"/>
      <c r="AK662" s="11"/>
      <c r="AL662" s="391" t="s">
        <v>1040</v>
      </c>
      <c r="AM662" s="391" t="s">
        <v>1040</v>
      </c>
      <c r="AN662" s="391" t="s">
        <v>1040</v>
      </c>
      <c r="AO662" s="391" t="s">
        <v>1040</v>
      </c>
      <c r="AP662" s="391"/>
      <c r="AQ662" s="391" t="s">
        <v>1040</v>
      </c>
      <c r="AR662" s="11"/>
      <c r="AS662" s="11"/>
      <c r="AT662" s="11"/>
      <c r="AU662" s="11"/>
      <c r="AV662" s="11"/>
      <c r="AW662" s="11"/>
      <c r="AX662" s="11"/>
      <c r="AY662" s="11"/>
      <c r="AZ662" s="11"/>
      <c r="BA662" s="11"/>
      <c r="BB662" s="11"/>
      <c r="BC662" s="11"/>
      <c r="BD662" s="11"/>
      <c r="BE662" s="11"/>
      <c r="BF662" s="11"/>
      <c r="BG662" s="11"/>
      <c r="BH662" s="11"/>
      <c r="BI662" s="11"/>
      <c r="BJ662" s="11"/>
      <c r="BK662" s="11"/>
      <c r="BL662" s="11"/>
      <c r="BM662" s="11"/>
      <c r="BN662" s="11"/>
      <c r="BO662" s="11"/>
      <c r="BP662" s="11"/>
      <c r="BQ662" s="11"/>
      <c r="BR662" s="11"/>
      <c r="BS662" s="11"/>
      <c r="BT662" s="11"/>
      <c r="BU662" s="11"/>
      <c r="BV662" s="11"/>
      <c r="BW662" s="11"/>
      <c r="BX662" s="11"/>
      <c r="BY662" s="11"/>
      <c r="BZ662" s="11"/>
      <c r="CA662" s="11"/>
      <c r="CB662" s="11"/>
      <c r="CC662" s="11"/>
      <c r="CD662" s="11"/>
      <c r="CE662" s="11"/>
      <c r="CF662" s="11"/>
      <c r="CG662" s="11"/>
      <c r="CH662" s="11"/>
      <c r="CI662" s="11"/>
      <c r="CJ662" s="11"/>
      <c r="CK662" s="11"/>
    </row>
    <row r="663" spans="1:89" s="560" customFormat="1" ht="12.75" customHeight="1" x14ac:dyDescent="0.25">
      <c r="A663" s="11">
        <v>62</v>
      </c>
      <c r="B663" s="566" t="str">
        <f t="shared" si="122"/>
        <v>Capture des gaz à effet de serre en vertu de la directive 2009/31/CE</v>
      </c>
      <c r="C663" s="10" t="str">
        <f t="shared" si="122"/>
        <v>CCS : captage de CO2</v>
      </c>
      <c r="D663" s="10" t="str">
        <f t="shared" si="122"/>
        <v>CO2 transféré</v>
      </c>
      <c r="E663" s="10"/>
      <c r="F663" s="58" t="str">
        <f t="shared" si="119"/>
        <v>Bilan massique</v>
      </c>
      <c r="G663" s="36">
        <v>1</v>
      </c>
      <c r="H663" s="56" t="str">
        <f>Translations!$B$702</f>
        <v>fraction de biomasse de type I</v>
      </c>
      <c r="I663" s="56" t="str">
        <f>Translations!$B$703</f>
        <v>fraction de biomasse de type II</v>
      </c>
      <c r="J663" s="56"/>
      <c r="K663" s="56"/>
      <c r="L663" s="56"/>
      <c r="M663" s="56" t="str">
        <f>Translations!$B$704</f>
        <v>Analyser la fraction de biomasse</v>
      </c>
      <c r="N663" s="56" t="str">
        <f>Translations!$B$721</f>
        <v>Bilan massique, conformément à l'article 30, paragraphe 1, de la directive RED II</v>
      </c>
      <c r="O663" s="57"/>
      <c r="P663" s="36">
        <v>3</v>
      </c>
      <c r="Q663" s="54" t="str">
        <f t="shared" ref="Q663:Q671" si="123">C663 &amp; ": " &amp;D663</f>
        <v>CCS : captage de CO2: CO2 transféré</v>
      </c>
      <c r="R663" s="10"/>
      <c r="S663" s="10" t="str">
        <f t="shared" ref="S663:S671" si="124">EUconst_CNTR_BiomassContent&amp;Q663</f>
        <v>BioC_CCS : captage de CO2: CO2 transféré</v>
      </c>
      <c r="T663" s="11"/>
      <c r="U663" s="11"/>
      <c r="V663" s="11"/>
      <c r="W663" s="11"/>
      <c r="X663" s="11"/>
      <c r="Y663" s="11"/>
      <c r="Z663" s="11" t="b">
        <f t="shared" ref="Z663:Z671" si="125">IF(G663=EUconst_NA,TRUE,FALSE)</f>
        <v>0</v>
      </c>
      <c r="AA663" s="11"/>
      <c r="AB663" s="11"/>
      <c r="AC663" s="11"/>
      <c r="AD663" s="11"/>
      <c r="AE663" s="11"/>
      <c r="AF663" s="11"/>
      <c r="AG663" s="11"/>
      <c r="AH663" s="11"/>
      <c r="AI663" s="11"/>
      <c r="AJ663" s="11"/>
      <c r="AK663" s="11"/>
      <c r="AL663" s="391">
        <v>1</v>
      </c>
      <c r="AM663" s="391" t="str">
        <f>Translations!$B$703</f>
        <v>fraction de biomasse de type II</v>
      </c>
      <c r="AN663" s="391" t="s">
        <v>1040</v>
      </c>
      <c r="AO663" s="391" t="s">
        <v>1040</v>
      </c>
      <c r="AP663" s="391"/>
      <c r="AQ663" s="391">
        <v>2</v>
      </c>
      <c r="AR663" s="11"/>
      <c r="AS663" s="11"/>
      <c r="AT663" s="11"/>
      <c r="AU663" s="11"/>
      <c r="AV663" s="11"/>
      <c r="AW663" s="11"/>
      <c r="AX663" s="11"/>
      <c r="AY663" s="11"/>
      <c r="AZ663" s="11"/>
      <c r="BA663" s="11"/>
      <c r="BB663" s="11"/>
      <c r="BC663" s="11"/>
      <c r="BD663" s="11"/>
      <c r="BE663" s="11"/>
      <c r="BF663" s="11"/>
      <c r="BG663" s="11"/>
      <c r="BH663" s="11"/>
      <c r="BI663" s="11"/>
      <c r="BJ663" s="11"/>
      <c r="BK663" s="11"/>
      <c r="BL663" s="11"/>
      <c r="BM663" s="11"/>
      <c r="BN663" s="11"/>
      <c r="BO663" s="11"/>
      <c r="BP663" s="11"/>
      <c r="BQ663" s="11"/>
      <c r="BR663" s="11"/>
      <c r="BS663" s="11"/>
      <c r="BT663" s="11"/>
      <c r="BU663" s="11"/>
      <c r="BV663" s="11"/>
      <c r="BW663" s="11"/>
      <c r="BX663" s="11"/>
      <c r="BY663" s="11"/>
      <c r="BZ663" s="11"/>
      <c r="CA663" s="11"/>
      <c r="CB663" s="11"/>
      <c r="CC663" s="11"/>
      <c r="CD663" s="11"/>
      <c r="CE663" s="11"/>
      <c r="CF663" s="11"/>
      <c r="CG663" s="11"/>
      <c r="CH663" s="11"/>
      <c r="CI663" s="11"/>
      <c r="CJ663" s="11"/>
      <c r="CK663" s="11"/>
    </row>
    <row r="664" spans="1:89" s="560" customFormat="1" ht="12.75" customHeight="1" x14ac:dyDescent="0.25">
      <c r="A664" s="11">
        <v>63</v>
      </c>
      <c r="B664" s="566" t="str">
        <f t="shared" si="122"/>
        <v>Transport des gaz à effet de serre en vertu de la directive 2009/31/CE</v>
      </c>
      <c r="C664" s="10" t="str">
        <f t="shared" si="122"/>
        <v>CCS : Transport</v>
      </c>
      <c r="D664" s="10" t="str">
        <f t="shared" si="122"/>
        <v>CO2 transféré</v>
      </c>
      <c r="E664" s="10"/>
      <c r="F664" s="58" t="str">
        <f t="shared" si="119"/>
        <v>Bilan massique</v>
      </c>
      <c r="G664" s="36" t="str">
        <f t="shared" ref="G664:G671" si="126">EUconst_NA</f>
        <v>n / A</v>
      </c>
      <c r="H664" s="56"/>
      <c r="I664" s="56"/>
      <c r="J664" s="58"/>
      <c r="K664" s="58"/>
      <c r="L664" s="56"/>
      <c r="M664" s="56"/>
      <c r="N664" s="56"/>
      <c r="O664" s="57"/>
      <c r="P664" s="36" t="str">
        <f t="shared" ref="P664:P671" si="127">IF(G664=EUconst_NA,EUconst_NA,IF(ISBLANK(J664),COUNTA(H664:O664),COUNTA(H664,J664,L664)))</f>
        <v>n / A</v>
      </c>
      <c r="Q664" s="54" t="str">
        <f t="shared" si="123"/>
        <v>CCS : Transport: CO2 transféré</v>
      </c>
      <c r="R664" s="10"/>
      <c r="S664" s="10" t="str">
        <f t="shared" si="124"/>
        <v>BioC_CCS : Transport: CO2 transféré</v>
      </c>
      <c r="T664" s="11"/>
      <c r="U664" s="11"/>
      <c r="V664" s="11"/>
      <c r="W664" s="11"/>
      <c r="X664" s="11"/>
      <c r="Y664" s="11"/>
      <c r="Z664" s="11" t="b">
        <f t="shared" si="125"/>
        <v>1</v>
      </c>
      <c r="AA664" s="11"/>
      <c r="AB664" s="11"/>
      <c r="AC664" s="11"/>
      <c r="AD664" s="11"/>
      <c r="AE664" s="11"/>
      <c r="AF664" s="11"/>
      <c r="AG664" s="11"/>
      <c r="AH664" s="11"/>
      <c r="AI664" s="11"/>
      <c r="AJ664" s="11"/>
      <c r="AK664" s="11"/>
      <c r="AL664" s="11"/>
      <c r="AM664" s="11"/>
      <c r="AN664" s="11"/>
      <c r="AO664" s="11"/>
      <c r="AP664" s="11"/>
      <c r="AQ664" s="11"/>
      <c r="AR664" s="11"/>
      <c r="AS664" s="11"/>
      <c r="AT664" s="11"/>
      <c r="AU664" s="11"/>
      <c r="AV664" s="11"/>
      <c r="AW664" s="11"/>
      <c r="AX664" s="11"/>
      <c r="AY664" s="11"/>
      <c r="AZ664" s="11"/>
      <c r="BA664" s="11"/>
      <c r="BB664" s="11"/>
      <c r="BC664" s="11"/>
      <c r="BD664" s="11"/>
      <c r="BE664" s="11"/>
      <c r="BF664" s="11"/>
      <c r="BG664" s="11"/>
      <c r="BH664" s="11"/>
      <c r="BI664" s="11"/>
      <c r="BJ664" s="11"/>
      <c r="BK664" s="11"/>
      <c r="BL664" s="11"/>
      <c r="BM664" s="11"/>
      <c r="BN664" s="11"/>
      <c r="BO664" s="11"/>
      <c r="BP664" s="11"/>
      <c r="BQ664" s="11"/>
      <c r="BR664" s="11"/>
      <c r="BS664" s="11"/>
      <c r="BT664" s="11"/>
      <c r="BU664" s="11"/>
      <c r="BV664" s="11"/>
      <c r="BW664" s="11"/>
      <c r="BX664" s="11"/>
      <c r="BY664" s="11"/>
      <c r="BZ664" s="11"/>
      <c r="CA664" s="11"/>
      <c r="CB664" s="11"/>
      <c r="CC664" s="11"/>
      <c r="CD664" s="11"/>
      <c r="CE664" s="11"/>
      <c r="CF664" s="11"/>
      <c r="CG664" s="11"/>
      <c r="CH664" s="11"/>
      <c r="CI664" s="11"/>
      <c r="CJ664" s="11"/>
      <c r="CK664" s="11"/>
    </row>
    <row r="665" spans="1:89" s="560" customFormat="1" ht="12.75" customHeight="1" x14ac:dyDescent="0.25">
      <c r="A665" s="11">
        <v>64</v>
      </c>
      <c r="B665" s="566" t="str">
        <f t="shared" si="122"/>
        <v>Transport des gaz à effet de serre en vertu de la directive 2009/31/CE</v>
      </c>
      <c r="C665" s="10" t="str">
        <f t="shared" si="122"/>
        <v>CCS : Transport</v>
      </c>
      <c r="D665" s="10" t="str">
        <f t="shared" si="122"/>
        <v>CO2 émis par purge</v>
      </c>
      <c r="E665" s="10"/>
      <c r="F665" s="58" t="str">
        <f t="shared" si="119"/>
        <v>Émissions de procédé</v>
      </c>
      <c r="G665" s="36" t="str">
        <f t="shared" si="126"/>
        <v>n / A</v>
      </c>
      <c r="H665" s="56"/>
      <c r="I665" s="56"/>
      <c r="J665" s="58"/>
      <c r="K665" s="58"/>
      <c r="L665" s="56"/>
      <c r="M665" s="56"/>
      <c r="N665" s="56"/>
      <c r="O665" s="57"/>
      <c r="P665" s="36" t="str">
        <f t="shared" si="127"/>
        <v>n / A</v>
      </c>
      <c r="Q665" s="54" t="str">
        <f t="shared" si="123"/>
        <v>CCS : Transport: CO2 émis par purge</v>
      </c>
      <c r="R665" s="10"/>
      <c r="S665" s="10" t="str">
        <f t="shared" si="124"/>
        <v>BioC_CCS : Transport: CO2 émis par purge</v>
      </c>
      <c r="T665" s="11"/>
      <c r="U665" s="11"/>
      <c r="V665" s="11"/>
      <c r="W665" s="11"/>
      <c r="X665" s="11"/>
      <c r="Y665" s="11"/>
      <c r="Z665" s="11" t="b">
        <f t="shared" si="125"/>
        <v>1</v>
      </c>
      <c r="AA665" s="11"/>
      <c r="AB665" s="11"/>
      <c r="AC665" s="11"/>
      <c r="AD665" s="11"/>
      <c r="AE665" s="11"/>
      <c r="AF665" s="11"/>
      <c r="AG665" s="11"/>
      <c r="AH665" s="11"/>
      <c r="AI665" s="11"/>
      <c r="AJ665" s="11"/>
      <c r="AK665" s="11"/>
      <c r="AL665" s="11"/>
      <c r="AM665" s="11"/>
      <c r="AN665" s="11"/>
      <c r="AO665" s="11"/>
      <c r="AP665" s="11"/>
      <c r="AQ665" s="11"/>
      <c r="AR665" s="11"/>
      <c r="AS665" s="11"/>
      <c r="AT665" s="11"/>
      <c r="AU665" s="11"/>
      <c r="AV665" s="11"/>
      <c r="AW665" s="11"/>
      <c r="AX665" s="11"/>
      <c r="AY665" s="11"/>
      <c r="AZ665" s="11"/>
      <c r="BA665" s="11"/>
      <c r="BB665" s="11"/>
      <c r="BC665" s="11"/>
      <c r="BD665" s="11"/>
      <c r="BE665" s="11"/>
      <c r="BF665" s="11"/>
      <c r="BG665" s="11"/>
      <c r="BH665" s="11"/>
      <c r="BI665" s="11"/>
      <c r="BJ665" s="11"/>
      <c r="BK665" s="11"/>
      <c r="BL665" s="11"/>
      <c r="BM665" s="11"/>
      <c r="BN665" s="11"/>
      <c r="BO665" s="11"/>
      <c r="BP665" s="11"/>
      <c r="BQ665" s="11"/>
      <c r="BR665" s="11"/>
      <c r="BS665" s="11"/>
      <c r="BT665" s="11"/>
      <c r="BU665" s="11"/>
      <c r="BV665" s="11"/>
      <c r="BW665" s="11"/>
      <c r="BX665" s="11"/>
      <c r="BY665" s="11"/>
      <c r="BZ665" s="11"/>
      <c r="CA665" s="11"/>
      <c r="CB665" s="11"/>
      <c r="CC665" s="11"/>
      <c r="CD665" s="11"/>
      <c r="CE665" s="11"/>
      <c r="CF665" s="11"/>
      <c r="CG665" s="11"/>
      <c r="CH665" s="11"/>
      <c r="CI665" s="11"/>
      <c r="CJ665" s="11"/>
      <c r="CK665" s="11"/>
    </row>
    <row r="666" spans="1:89" s="560" customFormat="1" ht="12.75" customHeight="1" x14ac:dyDescent="0.25">
      <c r="A666" s="11">
        <v>65</v>
      </c>
      <c r="B666" s="566" t="str">
        <f t="shared" si="122"/>
        <v>Transport des gaz à effet de serre en vertu de la directive 2009/31/CE</v>
      </c>
      <c r="C666" s="10" t="str">
        <f t="shared" si="122"/>
        <v>CCS : Transport</v>
      </c>
      <c r="D666" s="10" t="str">
        <f t="shared" si="122"/>
        <v>CO2 leaked</v>
      </c>
      <c r="E666" s="10"/>
      <c r="F666" s="58" t="str">
        <f t="shared" ref="F666:F671" si="128">F594</f>
        <v>Émissions de procédé</v>
      </c>
      <c r="G666" s="36" t="str">
        <f t="shared" si="126"/>
        <v>n / A</v>
      </c>
      <c r="H666" s="56"/>
      <c r="I666" s="56"/>
      <c r="J666" s="58"/>
      <c r="K666" s="58"/>
      <c r="L666" s="56"/>
      <c r="M666" s="56"/>
      <c r="N666" s="56"/>
      <c r="O666" s="57"/>
      <c r="P666" s="36" t="str">
        <f t="shared" si="127"/>
        <v>n / A</v>
      </c>
      <c r="Q666" s="54" t="str">
        <f t="shared" si="123"/>
        <v>CCS : Transport: CO2 leaked</v>
      </c>
      <c r="R666" s="10"/>
      <c r="S666" s="10" t="str">
        <f t="shared" si="124"/>
        <v>BioC_CCS : Transport: CO2 leaked</v>
      </c>
      <c r="T666" s="11"/>
      <c r="U666" s="11"/>
      <c r="V666" s="11"/>
      <c r="W666" s="11"/>
      <c r="X666" s="11"/>
      <c r="Y666" s="11"/>
      <c r="Z666" s="11" t="b">
        <f t="shared" si="125"/>
        <v>1</v>
      </c>
      <c r="AA666" s="11"/>
      <c r="AB666" s="11"/>
      <c r="AC666" s="11"/>
      <c r="AD666" s="11"/>
      <c r="AE666" s="11"/>
      <c r="AF666" s="11"/>
      <c r="AG666" s="11"/>
      <c r="AH666" s="11"/>
      <c r="AI666" s="11"/>
      <c r="AJ666" s="11"/>
      <c r="AK666" s="11"/>
      <c r="AL666" s="11"/>
      <c r="AM666" s="11"/>
      <c r="AN666" s="11"/>
      <c r="AO666" s="11"/>
      <c r="AP666" s="11"/>
      <c r="AQ666" s="11"/>
      <c r="AR666" s="11"/>
      <c r="AS666" s="11"/>
      <c r="AT666" s="11"/>
      <c r="AU666" s="11"/>
      <c r="AV666" s="11"/>
      <c r="AW666" s="11"/>
      <c r="AX666" s="11"/>
      <c r="AY666" s="11"/>
      <c r="AZ666" s="11"/>
      <c r="BA666" s="11"/>
      <c r="BB666" s="11"/>
      <c r="BC666" s="11"/>
      <c r="BD666" s="11"/>
      <c r="BE666" s="11"/>
      <c r="BF666" s="11"/>
      <c r="BG666" s="11"/>
      <c r="BH666" s="11"/>
      <c r="BI666" s="11"/>
      <c r="BJ666" s="11"/>
      <c r="BK666" s="11"/>
      <c r="BL666" s="11"/>
      <c r="BM666" s="11"/>
      <c r="BN666" s="11"/>
      <c r="BO666" s="11"/>
      <c r="BP666" s="11"/>
      <c r="BQ666" s="11"/>
      <c r="BR666" s="11"/>
      <c r="BS666" s="11"/>
      <c r="BT666" s="11"/>
      <c r="BU666" s="11"/>
      <c r="BV666" s="11"/>
      <c r="BW666" s="11"/>
      <c r="BX666" s="11"/>
      <c r="BY666" s="11"/>
      <c r="BZ666" s="11"/>
      <c r="CA666" s="11"/>
      <c r="CB666" s="11"/>
      <c r="CC666" s="11"/>
      <c r="CD666" s="11"/>
      <c r="CE666" s="11"/>
      <c r="CF666" s="11"/>
      <c r="CG666" s="11"/>
      <c r="CH666" s="11"/>
      <c r="CI666" s="11"/>
      <c r="CJ666" s="11"/>
      <c r="CK666" s="11"/>
    </row>
    <row r="667" spans="1:89" s="560" customFormat="1" ht="12.75" customHeight="1" x14ac:dyDescent="0.25">
      <c r="A667" s="11">
        <v>66</v>
      </c>
      <c r="B667" s="566" t="str">
        <f t="shared" si="122"/>
        <v>Transport des gaz à effet de serre en vertu de la directive 2009/31/CE</v>
      </c>
      <c r="C667" s="10" t="str">
        <f t="shared" si="122"/>
        <v>CCS : Transport</v>
      </c>
      <c r="D667" s="10" t="str">
        <f t="shared" si="122"/>
        <v>CO2 résultant d'émissions fugitives</v>
      </c>
      <c r="E667" s="10"/>
      <c r="F667" s="58" t="str">
        <f t="shared" si="128"/>
        <v>Émissions de procédé</v>
      </c>
      <c r="G667" s="36" t="str">
        <f t="shared" si="126"/>
        <v>n / A</v>
      </c>
      <c r="H667" s="56"/>
      <c r="I667" s="56"/>
      <c r="J667" s="58"/>
      <c r="K667" s="58"/>
      <c r="L667" s="56"/>
      <c r="M667" s="56"/>
      <c r="N667" s="56"/>
      <c r="O667" s="57"/>
      <c r="P667" s="36" t="str">
        <f t="shared" si="127"/>
        <v>n / A</v>
      </c>
      <c r="Q667" s="54" t="str">
        <f t="shared" si="123"/>
        <v>CCS : Transport: CO2 résultant d'émissions fugitives</v>
      </c>
      <c r="R667" s="10"/>
      <c r="S667" s="10" t="str">
        <f t="shared" si="124"/>
        <v>BioC_CCS : Transport: CO2 résultant d'émissions fugitives</v>
      </c>
      <c r="T667" s="11"/>
      <c r="U667" s="11"/>
      <c r="V667" s="11"/>
      <c r="W667" s="11"/>
      <c r="X667" s="11"/>
      <c r="Y667" s="11"/>
      <c r="Z667" s="11" t="b">
        <f t="shared" si="125"/>
        <v>1</v>
      </c>
      <c r="AA667" s="11"/>
      <c r="AB667" s="11"/>
      <c r="AC667" s="11"/>
      <c r="AD667" s="11"/>
      <c r="AE667" s="11"/>
      <c r="AF667" s="11"/>
      <c r="AG667" s="11"/>
      <c r="AH667" s="11"/>
      <c r="AI667" s="11"/>
      <c r="AJ667" s="11"/>
      <c r="AK667" s="11"/>
      <c r="AL667" s="11"/>
      <c r="AM667" s="11"/>
      <c r="AN667" s="11"/>
      <c r="AO667" s="11"/>
      <c r="AP667" s="11"/>
      <c r="AQ667" s="11"/>
      <c r="AR667" s="11"/>
      <c r="AS667" s="11"/>
      <c r="AT667" s="11"/>
      <c r="AU667" s="11"/>
      <c r="AV667" s="11"/>
      <c r="AW667" s="11"/>
      <c r="AX667" s="11"/>
      <c r="AY667" s="11"/>
      <c r="AZ667" s="11"/>
      <c r="BA667" s="11"/>
      <c r="BB667" s="11"/>
      <c r="BC667" s="11"/>
      <c r="BD667" s="11"/>
      <c r="BE667" s="11"/>
      <c r="BF667" s="11"/>
      <c r="BG667" s="11"/>
      <c r="BH667" s="11"/>
      <c r="BI667" s="11"/>
      <c r="BJ667" s="11"/>
      <c r="BK667" s="11"/>
      <c r="BL667" s="11"/>
      <c r="BM667" s="11"/>
      <c r="BN667" s="11"/>
      <c r="BO667" s="11"/>
      <c r="BP667" s="11"/>
      <c r="BQ667" s="11"/>
      <c r="BR667" s="11"/>
      <c r="BS667" s="11"/>
      <c r="BT667" s="11"/>
      <c r="BU667" s="11"/>
      <c r="BV667" s="11"/>
      <c r="BW667" s="11"/>
      <c r="BX667" s="11"/>
      <c r="BY667" s="11"/>
      <c r="BZ667" s="11"/>
      <c r="CA667" s="11"/>
      <c r="CB667" s="11"/>
      <c r="CC667" s="11"/>
      <c r="CD667" s="11"/>
      <c r="CE667" s="11"/>
      <c r="CF667" s="11"/>
      <c r="CG667" s="11"/>
      <c r="CH667" s="11"/>
      <c r="CI667" s="11"/>
      <c r="CJ667" s="11"/>
      <c r="CK667" s="11"/>
    </row>
    <row r="668" spans="1:89" s="560" customFormat="1" ht="12.75" customHeight="1" x14ac:dyDescent="0.25">
      <c r="A668" s="11">
        <v>67</v>
      </c>
      <c r="B668" s="566" t="str">
        <f t="shared" si="122"/>
        <v>Stockage des gaz à effet de serre en vertu de la directive 2009/31/CE</v>
      </c>
      <c r="C668" s="10" t="str">
        <f t="shared" si="122"/>
        <v>CCS : Stockage</v>
      </c>
      <c r="D668" s="10" t="str">
        <f t="shared" si="122"/>
        <v>CO2 transféré</v>
      </c>
      <c r="E668" s="10"/>
      <c r="F668" s="58" t="str">
        <f t="shared" si="128"/>
        <v>Bilan massique</v>
      </c>
      <c r="G668" s="36" t="str">
        <f t="shared" si="126"/>
        <v>n / A</v>
      </c>
      <c r="H668" s="56"/>
      <c r="I668" s="56"/>
      <c r="J668" s="58"/>
      <c r="K668" s="58"/>
      <c r="L668" s="56"/>
      <c r="M668" s="56"/>
      <c r="N668" s="56"/>
      <c r="O668" s="57"/>
      <c r="P668" s="36" t="str">
        <f t="shared" si="127"/>
        <v>n / A</v>
      </c>
      <c r="Q668" s="54" t="str">
        <f t="shared" si="123"/>
        <v>CCS : Stockage: CO2 transféré</v>
      </c>
      <c r="R668" s="10"/>
      <c r="S668" s="10" t="str">
        <f t="shared" si="124"/>
        <v>BioC_CCS : Stockage: CO2 transféré</v>
      </c>
      <c r="T668" s="11"/>
      <c r="U668" s="11"/>
      <c r="V668" s="11"/>
      <c r="W668" s="11"/>
      <c r="X668" s="11"/>
      <c r="Y668" s="11"/>
      <c r="Z668" s="11" t="b">
        <f t="shared" si="125"/>
        <v>1</v>
      </c>
      <c r="AA668" s="11"/>
      <c r="AB668" s="11"/>
      <c r="AC668" s="11"/>
      <c r="AD668" s="11"/>
      <c r="AE668" s="11"/>
      <c r="AF668" s="11"/>
      <c r="AG668" s="11"/>
      <c r="AH668" s="11"/>
      <c r="AI668" s="11"/>
      <c r="AJ668" s="11"/>
      <c r="AK668" s="11"/>
      <c r="AL668" s="11"/>
      <c r="AM668" s="11"/>
      <c r="AN668" s="11"/>
      <c r="AO668" s="11"/>
      <c r="AP668" s="11"/>
      <c r="AQ668" s="11"/>
      <c r="AR668" s="11"/>
      <c r="AS668" s="11"/>
      <c r="AT668" s="11"/>
      <c r="AU668" s="11"/>
      <c r="AV668" s="11"/>
      <c r="AW668" s="11"/>
      <c r="AX668" s="11"/>
      <c r="AY668" s="11"/>
      <c r="AZ668" s="11"/>
      <c r="BA668" s="11"/>
      <c r="BB668" s="11"/>
      <c r="BC668" s="11"/>
      <c r="BD668" s="11"/>
      <c r="BE668" s="11"/>
      <c r="BF668" s="11"/>
      <c r="BG668" s="11"/>
      <c r="BH668" s="11"/>
      <c r="BI668" s="11"/>
      <c r="BJ668" s="11"/>
      <c r="BK668" s="11"/>
      <c r="BL668" s="11"/>
      <c r="BM668" s="11"/>
      <c r="BN668" s="11"/>
      <c r="BO668" s="11"/>
      <c r="BP668" s="11"/>
      <c r="BQ668" s="11"/>
      <c r="BR668" s="11"/>
      <c r="BS668" s="11"/>
      <c r="BT668" s="11"/>
      <c r="BU668" s="11"/>
      <c r="BV668" s="11"/>
      <c r="BW668" s="11"/>
      <c r="BX668" s="11"/>
      <c r="BY668" s="11"/>
      <c r="BZ668" s="11"/>
      <c r="CA668" s="11"/>
      <c r="CB668" s="11"/>
      <c r="CC668" s="11"/>
      <c r="CD668" s="11"/>
      <c r="CE668" s="11"/>
      <c r="CF668" s="11"/>
      <c r="CG668" s="11"/>
      <c r="CH668" s="11"/>
      <c r="CI668" s="11"/>
      <c r="CJ668" s="11"/>
      <c r="CK668" s="11"/>
    </row>
    <row r="669" spans="1:89" s="560" customFormat="1" ht="12.75" customHeight="1" x14ac:dyDescent="0.25">
      <c r="A669" s="11">
        <v>68</v>
      </c>
      <c r="B669" s="566" t="str">
        <f t="shared" si="122"/>
        <v>Stockage des gaz à effet de serre en vertu de la directive 2009/31/CE</v>
      </c>
      <c r="C669" s="10" t="str">
        <f t="shared" si="122"/>
        <v>CCS : Stockage</v>
      </c>
      <c r="D669" s="10" t="str">
        <f t="shared" si="122"/>
        <v>CO2 émis par purge</v>
      </c>
      <c r="E669" s="10"/>
      <c r="F669" s="58" t="str">
        <f t="shared" si="128"/>
        <v>Émissions de procédé</v>
      </c>
      <c r="G669" s="36" t="str">
        <f t="shared" si="126"/>
        <v>n / A</v>
      </c>
      <c r="H669" s="56"/>
      <c r="I669" s="56"/>
      <c r="J669" s="58"/>
      <c r="K669" s="58"/>
      <c r="L669" s="56"/>
      <c r="M669" s="56"/>
      <c r="N669" s="56"/>
      <c r="O669" s="57"/>
      <c r="P669" s="36" t="str">
        <f t="shared" si="127"/>
        <v>n / A</v>
      </c>
      <c r="Q669" s="54" t="str">
        <f t="shared" si="123"/>
        <v>CCS : Stockage: CO2 émis par purge</v>
      </c>
      <c r="R669" s="10"/>
      <c r="S669" s="10" t="str">
        <f t="shared" si="124"/>
        <v>BioC_CCS : Stockage: CO2 émis par purge</v>
      </c>
      <c r="T669" s="11"/>
      <c r="U669" s="11"/>
      <c r="V669" s="11"/>
      <c r="W669" s="11"/>
      <c r="X669" s="11"/>
      <c r="Y669" s="11"/>
      <c r="Z669" s="11" t="b">
        <f t="shared" si="125"/>
        <v>1</v>
      </c>
      <c r="AA669" s="11"/>
      <c r="AB669" s="11"/>
      <c r="AC669" s="11"/>
      <c r="AD669" s="11"/>
      <c r="AE669" s="11"/>
      <c r="AF669" s="11"/>
      <c r="AG669" s="11"/>
      <c r="AH669" s="11"/>
      <c r="AI669" s="11"/>
      <c r="AJ669" s="11"/>
      <c r="AK669" s="11"/>
      <c r="AL669" s="11"/>
      <c r="AM669" s="11"/>
      <c r="AN669" s="11"/>
      <c r="AO669" s="11"/>
      <c r="AP669" s="11"/>
      <c r="AQ669" s="11"/>
      <c r="AR669" s="11"/>
      <c r="AS669" s="11"/>
      <c r="AT669" s="11"/>
      <c r="AU669" s="11"/>
      <c r="AV669" s="11"/>
      <c r="AW669" s="11"/>
      <c r="AX669" s="11"/>
      <c r="AY669" s="11"/>
      <c r="AZ669" s="11"/>
      <c r="BA669" s="11"/>
      <c r="BB669" s="11"/>
      <c r="BC669" s="11"/>
      <c r="BD669" s="11"/>
      <c r="BE669" s="11"/>
      <c r="BF669" s="11"/>
      <c r="BG669" s="11"/>
      <c r="BH669" s="11"/>
      <c r="BI669" s="11"/>
      <c r="BJ669" s="11"/>
      <c r="BK669" s="11"/>
      <c r="BL669" s="11"/>
      <c r="BM669" s="11"/>
      <c r="BN669" s="11"/>
      <c r="BO669" s="11"/>
      <c r="BP669" s="11"/>
      <c r="BQ669" s="11"/>
      <c r="BR669" s="11"/>
      <c r="BS669" s="11"/>
      <c r="BT669" s="11"/>
      <c r="BU669" s="11"/>
      <c r="BV669" s="11"/>
      <c r="BW669" s="11"/>
      <c r="BX669" s="11"/>
      <c r="BY669" s="11"/>
      <c r="BZ669" s="11"/>
      <c r="CA669" s="11"/>
      <c r="CB669" s="11"/>
      <c r="CC669" s="11"/>
      <c r="CD669" s="11"/>
      <c r="CE669" s="11"/>
      <c r="CF669" s="11"/>
      <c r="CG669" s="11"/>
      <c r="CH669" s="11"/>
      <c r="CI669" s="11"/>
      <c r="CJ669" s="11"/>
      <c r="CK669" s="11"/>
    </row>
    <row r="670" spans="1:89" s="560" customFormat="1" ht="12.75" customHeight="1" x14ac:dyDescent="0.25">
      <c r="A670" s="11">
        <v>69</v>
      </c>
      <c r="B670" s="566" t="str">
        <f t="shared" si="122"/>
        <v>Stockage des gaz à effet de serre en vertu de la directive 2009/31/CE</v>
      </c>
      <c r="C670" s="10" t="str">
        <f t="shared" si="122"/>
        <v>CCS : Stockage</v>
      </c>
      <c r="D670" s="10" t="str">
        <f t="shared" si="122"/>
        <v>CO2 résultant de fuites</v>
      </c>
      <c r="E670" s="10"/>
      <c r="F670" s="58" t="str">
        <f t="shared" si="128"/>
        <v>Émissions de procédé</v>
      </c>
      <c r="G670" s="36" t="str">
        <f t="shared" si="126"/>
        <v>n / A</v>
      </c>
      <c r="H670" s="56"/>
      <c r="I670" s="56"/>
      <c r="J670" s="58"/>
      <c r="K670" s="58"/>
      <c r="L670" s="56"/>
      <c r="M670" s="56"/>
      <c r="N670" s="56"/>
      <c r="O670" s="57"/>
      <c r="P670" s="36" t="str">
        <f t="shared" si="127"/>
        <v>n / A</v>
      </c>
      <c r="Q670" s="54" t="str">
        <f t="shared" si="123"/>
        <v>CCS : Stockage: CO2 résultant de fuites</v>
      </c>
      <c r="R670" s="10"/>
      <c r="S670" s="10" t="str">
        <f t="shared" si="124"/>
        <v>BioC_CCS : Stockage: CO2 résultant de fuites</v>
      </c>
      <c r="T670" s="11"/>
      <c r="U670" s="11"/>
      <c r="V670" s="11"/>
      <c r="W670" s="11"/>
      <c r="X670" s="11"/>
      <c r="Y670" s="11"/>
      <c r="Z670" s="11" t="b">
        <f t="shared" si="125"/>
        <v>1</v>
      </c>
      <c r="AA670" s="11"/>
      <c r="AB670" s="11"/>
      <c r="AC670" s="11"/>
      <c r="AD670" s="11"/>
      <c r="AE670" s="11"/>
      <c r="AF670" s="11"/>
      <c r="AG670" s="11"/>
      <c r="AH670" s="11"/>
      <c r="AI670" s="11"/>
      <c r="AJ670" s="11"/>
      <c r="AK670" s="11"/>
      <c r="AL670" s="11"/>
      <c r="AM670" s="11"/>
      <c r="AN670" s="11"/>
      <c r="AO670" s="11"/>
      <c r="AP670" s="11"/>
      <c r="AQ670" s="11"/>
      <c r="AR670" s="11"/>
      <c r="AS670" s="11"/>
      <c r="AT670" s="11"/>
      <c r="AU670" s="11"/>
      <c r="AV670" s="11"/>
      <c r="AW670" s="11"/>
      <c r="AX670" s="11"/>
      <c r="AY670" s="11"/>
      <c r="AZ670" s="11"/>
      <c r="BA670" s="11"/>
      <c r="BB670" s="11"/>
      <c r="BC670" s="11"/>
      <c r="BD670" s="11"/>
      <c r="BE670" s="11"/>
      <c r="BF670" s="11"/>
      <c r="BG670" s="11"/>
      <c r="BH670" s="11"/>
      <c r="BI670" s="11"/>
      <c r="BJ670" s="11"/>
      <c r="BK670" s="11"/>
      <c r="BL670" s="11"/>
      <c r="BM670" s="11"/>
      <c r="BN670" s="11"/>
      <c r="BO670" s="11"/>
      <c r="BP670" s="11"/>
      <c r="BQ670" s="11"/>
      <c r="BR670" s="11"/>
      <c r="BS670" s="11"/>
      <c r="BT670" s="11"/>
      <c r="BU670" s="11"/>
      <c r="BV670" s="11"/>
      <c r="BW670" s="11"/>
      <c r="BX670" s="11"/>
      <c r="BY670" s="11"/>
      <c r="BZ670" s="11"/>
      <c r="CA670" s="11"/>
      <c r="CB670" s="11"/>
      <c r="CC670" s="11"/>
      <c r="CD670" s="11"/>
      <c r="CE670" s="11"/>
      <c r="CF670" s="11"/>
      <c r="CG670" s="11"/>
      <c r="CH670" s="11"/>
      <c r="CI670" s="11"/>
      <c r="CJ670" s="11"/>
      <c r="CK670" s="11"/>
    </row>
    <row r="671" spans="1:89" s="560" customFormat="1" ht="12.75" customHeight="1" x14ac:dyDescent="0.25">
      <c r="A671" s="11">
        <v>70</v>
      </c>
      <c r="B671" s="566" t="str">
        <f t="shared" si="122"/>
        <v>Stockage des gaz à effet de serre en vertu de la directive 2009/31/CE</v>
      </c>
      <c r="C671" s="10" t="str">
        <f t="shared" si="122"/>
        <v>CCS : Stockage</v>
      </c>
      <c r="D671" s="10" t="str">
        <f t="shared" si="122"/>
        <v>CO2 résultant d'émissions fugitives</v>
      </c>
      <c r="E671" s="10"/>
      <c r="F671" s="58" t="str">
        <f t="shared" si="128"/>
        <v>Émissions de procédé</v>
      </c>
      <c r="G671" s="36" t="str">
        <f t="shared" si="126"/>
        <v>n / A</v>
      </c>
      <c r="H671" s="56"/>
      <c r="I671" s="56"/>
      <c r="J671" s="58"/>
      <c r="K671" s="58"/>
      <c r="L671" s="56"/>
      <c r="M671" s="56"/>
      <c r="N671" s="56"/>
      <c r="O671" s="57"/>
      <c r="P671" s="36" t="str">
        <f t="shared" si="127"/>
        <v>n / A</v>
      </c>
      <c r="Q671" s="54" t="str">
        <f t="shared" si="123"/>
        <v>CCS : Stockage: CO2 résultant d'émissions fugitives</v>
      </c>
      <c r="R671" s="10"/>
      <c r="S671" s="10" t="str">
        <f t="shared" si="124"/>
        <v>BioC_CCS : Stockage: CO2 résultant d'émissions fugitives</v>
      </c>
      <c r="T671" s="11"/>
      <c r="U671" s="11"/>
      <c r="V671" s="11"/>
      <c r="W671" s="11"/>
      <c r="X671" s="11"/>
      <c r="Y671" s="11"/>
      <c r="Z671" s="11" t="b">
        <f t="shared" si="125"/>
        <v>1</v>
      </c>
      <c r="AA671" s="11"/>
      <c r="AB671" s="11"/>
      <c r="AC671" s="11"/>
      <c r="AD671" s="11"/>
      <c r="AE671" s="11"/>
      <c r="AF671" s="11"/>
      <c r="AG671" s="11"/>
      <c r="AH671" s="11"/>
      <c r="AI671" s="11"/>
      <c r="AJ671" s="11"/>
      <c r="AK671" s="11"/>
      <c r="AL671" s="11"/>
      <c r="AM671" s="11"/>
      <c r="AN671" s="11"/>
      <c r="AO671" s="11"/>
      <c r="AP671" s="11"/>
      <c r="AQ671" s="11"/>
      <c r="AR671" s="11"/>
      <c r="AS671" s="11"/>
      <c r="AT671" s="11"/>
      <c r="AU671" s="11"/>
      <c r="AV671" s="11"/>
      <c r="AW671" s="11"/>
      <c r="AX671" s="11"/>
      <c r="AY671" s="11"/>
      <c r="AZ671" s="11"/>
      <c r="BA671" s="11"/>
      <c r="BB671" s="11"/>
      <c r="BC671" s="11"/>
      <c r="BD671" s="11"/>
      <c r="BE671" s="11"/>
      <c r="BF671" s="11"/>
      <c r="BG671" s="11"/>
      <c r="BH671" s="11"/>
      <c r="BI671" s="11"/>
      <c r="BJ671" s="11"/>
      <c r="BK671" s="11"/>
      <c r="BL671" s="11"/>
      <c r="BM671" s="11"/>
      <c r="BN671" s="11"/>
      <c r="BO671" s="11"/>
      <c r="BP671" s="11"/>
      <c r="BQ671" s="11"/>
      <c r="BR671" s="11"/>
      <c r="BS671" s="11"/>
      <c r="BT671" s="11"/>
      <c r="BU671" s="11"/>
      <c r="BV671" s="11"/>
      <c r="BW671" s="11"/>
      <c r="BX671" s="11"/>
      <c r="BY671" s="11"/>
      <c r="BZ671" s="11"/>
      <c r="CA671" s="11"/>
      <c r="CB671" s="11"/>
      <c r="CC671" s="11"/>
      <c r="CD671" s="11"/>
      <c r="CE671" s="11"/>
      <c r="CF671" s="11"/>
      <c r="CG671" s="11"/>
      <c r="CH671" s="11"/>
      <c r="CI671" s="11"/>
      <c r="CJ671" s="11"/>
      <c r="CK671" s="11"/>
    </row>
    <row r="672" spans="1:89" s="560" customFormat="1" ht="12.75" customHeight="1" x14ac:dyDescent="0.25">
      <c r="A672" s="11"/>
      <c r="B672" s="10"/>
      <c r="C672" s="10"/>
      <c r="D672" s="10"/>
      <c r="E672" s="10"/>
      <c r="F672" s="10"/>
      <c r="G672" s="10"/>
      <c r="H672" s="33"/>
      <c r="I672" s="33"/>
      <c r="J672" s="10"/>
      <c r="K672" s="10"/>
      <c r="L672" s="33"/>
      <c r="M672" s="33"/>
      <c r="N672" s="33"/>
      <c r="O672" s="33"/>
      <c r="P672" s="36"/>
      <c r="Q672" s="10"/>
      <c r="R672" s="10"/>
      <c r="S672" s="10"/>
      <c r="T672" s="11"/>
      <c r="U672" s="11"/>
      <c r="V672" s="11"/>
      <c r="W672" s="11"/>
      <c r="X672" s="11"/>
      <c r="Y672" s="11"/>
      <c r="Z672" s="11"/>
      <c r="AA672" s="11"/>
      <c r="AB672" s="11"/>
      <c r="AC672" s="11"/>
      <c r="AD672" s="11"/>
      <c r="AE672" s="11"/>
      <c r="AF672" s="11"/>
      <c r="AG672" s="11"/>
      <c r="AH672" s="11"/>
      <c r="AI672" s="11"/>
      <c r="AJ672" s="11"/>
      <c r="AK672" s="11"/>
      <c r="AL672" s="11"/>
      <c r="AM672" s="11"/>
      <c r="AN672" s="11"/>
      <c r="AO672" s="11"/>
      <c r="AP672" s="11"/>
      <c r="AQ672" s="11"/>
      <c r="AR672" s="11"/>
      <c r="AS672" s="11"/>
      <c r="AT672" s="11"/>
      <c r="AU672" s="11"/>
      <c r="AV672" s="11"/>
      <c r="AW672" s="11"/>
      <c r="AX672" s="11"/>
      <c r="AY672" s="11"/>
      <c r="AZ672" s="11"/>
      <c r="BA672" s="11"/>
      <c r="BB672" s="11"/>
      <c r="BC672" s="11"/>
      <c r="BD672" s="11"/>
      <c r="BE672" s="11"/>
      <c r="BF672" s="11"/>
      <c r="BG672" s="11"/>
      <c r="BH672" s="11"/>
      <c r="BI672" s="11"/>
      <c r="BJ672" s="11"/>
      <c r="BK672" s="11"/>
      <c r="BL672" s="11"/>
      <c r="BM672" s="11"/>
      <c r="BN672" s="11"/>
      <c r="BO672" s="11"/>
      <c r="BP672" s="11"/>
      <c r="BQ672" s="11"/>
      <c r="BR672" s="11"/>
      <c r="BS672" s="11"/>
      <c r="BT672" s="11"/>
      <c r="BU672" s="11"/>
      <c r="BV672" s="11"/>
      <c r="BW672" s="11"/>
      <c r="BX672" s="11"/>
      <c r="BY672" s="11"/>
      <c r="BZ672" s="11"/>
      <c r="CA672" s="11"/>
      <c r="CB672" s="11"/>
      <c r="CC672" s="11"/>
      <c r="CD672" s="11"/>
      <c r="CE672" s="11"/>
      <c r="CF672" s="11"/>
      <c r="CG672" s="11"/>
      <c r="CH672" s="11"/>
      <c r="CI672" s="11"/>
      <c r="CJ672" s="11"/>
      <c r="CK672" s="11"/>
    </row>
    <row r="673" spans="1:89" s="560" customFormat="1" ht="12.75" customHeight="1" x14ac:dyDescent="0.25">
      <c r="A673" s="49" t="s">
        <v>1038</v>
      </c>
      <c r="B673" s="50" t="str">
        <f>Translations!$B$107</f>
        <v>Facteur d'oxydation</v>
      </c>
      <c r="C673" s="50" t="str">
        <f>Translations!$B$286</f>
        <v>Nom court</v>
      </c>
      <c r="D673" s="50" t="str">
        <f>Translations!$B$287</f>
        <v>Sous-activité</v>
      </c>
      <c r="E673" s="50" t="str">
        <f>Translations!$B$100</f>
        <v>Paramètre</v>
      </c>
      <c r="F673" s="50" t="str">
        <f>Translations!$B$288</f>
        <v>Type de source</v>
      </c>
      <c r="G673" s="51" t="str">
        <f>Translations!$B$289</f>
        <v>Minimum</v>
      </c>
      <c r="H673" s="51">
        <v>1</v>
      </c>
      <c r="I673" s="51">
        <v>2</v>
      </c>
      <c r="J673" s="51" t="s">
        <v>441</v>
      </c>
      <c r="K673" s="51" t="str">
        <f>Translations!$B$257</f>
        <v>2b</v>
      </c>
      <c r="L673" s="51">
        <v>3</v>
      </c>
      <c r="M673" s="51"/>
      <c r="N673" s="51"/>
      <c r="O673" s="51">
        <v>4</v>
      </c>
      <c r="P673" s="51" t="str">
        <f>Translations!$B$290</f>
        <v>Le plus haut</v>
      </c>
      <c r="Q673" s="52"/>
      <c r="R673" s="49"/>
      <c r="S673" s="49"/>
      <c r="T673" s="49"/>
      <c r="U673" s="49"/>
      <c r="V673" s="49"/>
      <c r="W673" s="49"/>
      <c r="X673" s="49"/>
      <c r="Y673" s="49"/>
      <c r="Z673" s="49" t="str">
        <f>Translations!$B$290</f>
        <v>Le plus haut</v>
      </c>
      <c r="AA673" s="49"/>
      <c r="AB673" s="49"/>
      <c r="AC673" s="49"/>
      <c r="AD673" s="49"/>
      <c r="AE673" s="49"/>
      <c r="AF673" s="49"/>
      <c r="AG673" s="49"/>
      <c r="AH673" s="49"/>
      <c r="AI673" s="49"/>
      <c r="AJ673" s="49"/>
      <c r="AK673" s="49" t="s">
        <v>1039</v>
      </c>
      <c r="AL673" s="92">
        <v>1</v>
      </c>
      <c r="AM673" s="92">
        <v>2</v>
      </c>
      <c r="AN673" s="92" t="s">
        <v>441</v>
      </c>
      <c r="AO673" s="92" t="str">
        <f>Translations!$B$257</f>
        <v>2b</v>
      </c>
      <c r="AP673" s="92">
        <v>3</v>
      </c>
      <c r="AQ673" s="49"/>
      <c r="AR673" s="49"/>
      <c r="AS673" s="49"/>
      <c r="AT673" s="49"/>
      <c r="AU673" s="49"/>
      <c r="AV673" s="49"/>
      <c r="AW673" s="49"/>
      <c r="AX673" s="49"/>
      <c r="AY673" s="49"/>
      <c r="AZ673" s="49"/>
      <c r="BA673" s="49"/>
      <c r="BB673" s="49"/>
      <c r="BC673" s="49"/>
      <c r="BD673" s="49"/>
      <c r="BE673" s="49"/>
      <c r="BF673" s="49"/>
      <c r="BG673" s="49"/>
      <c r="BH673" s="49"/>
      <c r="BI673" s="49"/>
      <c r="BJ673" s="49"/>
      <c r="BK673" s="49"/>
      <c r="BL673" s="49"/>
      <c r="BM673" s="49"/>
      <c r="BN673" s="49"/>
      <c r="BO673" s="49"/>
      <c r="BP673" s="49"/>
      <c r="BQ673" s="49"/>
      <c r="BR673" s="49"/>
      <c r="BS673" s="49"/>
      <c r="BT673" s="49"/>
      <c r="BU673" s="49"/>
      <c r="BV673" s="49"/>
      <c r="BW673" s="49"/>
      <c r="BX673" s="49"/>
      <c r="BY673" s="49"/>
      <c r="BZ673" s="49"/>
      <c r="CA673" s="49"/>
      <c r="CB673" s="49"/>
      <c r="CC673" s="49"/>
      <c r="CD673" s="49"/>
      <c r="CE673" s="49"/>
      <c r="CF673" s="49"/>
      <c r="CG673" s="49"/>
      <c r="CH673" s="49"/>
      <c r="CI673" s="49"/>
      <c r="CJ673" s="49"/>
      <c r="CK673" s="49"/>
    </row>
    <row r="674" spans="1:89" s="560" customFormat="1" ht="12.75" customHeight="1" x14ac:dyDescent="0.25">
      <c r="A674" s="11">
        <v>1</v>
      </c>
      <c r="B674" s="566" t="str">
        <f t="shared" ref="B674:D693" si="129">B602</f>
        <v>Combustion des carburants</v>
      </c>
      <c r="C674" s="10" t="str">
        <f t="shared" si="129"/>
        <v>Combustion</v>
      </c>
      <c r="D674" s="10" t="str">
        <f t="shared" si="129"/>
        <v>combustibles marchands ordinaires</v>
      </c>
      <c r="E674" s="10"/>
      <c r="F674" s="58" t="str">
        <f t="shared" ref="F674:F705" si="130">F602</f>
        <v>Combustion</v>
      </c>
      <c r="G674" s="36">
        <v>1</v>
      </c>
      <c r="H674" s="56" t="str">
        <f>Translations!$B$705</f>
        <v xml:space="preserve"> Valeur par défaut OF=1</v>
      </c>
      <c r="I674" s="56" t="str">
        <f>Translations!$B$692</f>
        <v>valeurs par défaut de type II</v>
      </c>
      <c r="J674" s="56"/>
      <c r="K674" s="56"/>
      <c r="L674" s="56" t="str">
        <f>Translations!$B$694</f>
        <v>Analyses de laboratoire</v>
      </c>
      <c r="M674" s="56"/>
      <c r="N674" s="56"/>
      <c r="O674" s="57"/>
      <c r="P674" s="36">
        <f>G674</f>
        <v>1</v>
      </c>
      <c r="Q674" s="54" t="str">
        <f>C674 &amp; ": " &amp;D674</f>
        <v>Combustion: combustibles marchands ordinaires</v>
      </c>
      <c r="R674" s="10"/>
      <c r="S674" s="10" t="str">
        <f t="shared" ref="S674:S706" si="131">EUconst_CNTR_OxidationFactor&amp;Q674</f>
        <v>OxF_Combustion: combustibles marchands ordinaires</v>
      </c>
      <c r="T674" s="11"/>
      <c r="U674" s="11"/>
      <c r="V674" s="11"/>
      <c r="W674" s="11"/>
      <c r="X674" s="11"/>
      <c r="Y674" s="11"/>
      <c r="Z674" s="11" t="b">
        <f t="shared" ref="Z674:Z734" si="132">IF(G674=EUconst_NA,TRUE,FALSE)</f>
        <v>0</v>
      </c>
      <c r="AA674" s="11"/>
      <c r="AB674" s="11"/>
      <c r="AC674" s="11"/>
      <c r="AD674" s="11"/>
      <c r="AE674" s="11"/>
      <c r="AF674" s="11"/>
      <c r="AG674" s="11"/>
      <c r="AH674" s="11"/>
      <c r="AI674" s="11"/>
      <c r="AJ674" s="11"/>
      <c r="AK674" s="11"/>
      <c r="AL674" s="391">
        <v>1</v>
      </c>
      <c r="AM674" s="391">
        <v>1</v>
      </c>
      <c r="AN674" s="391" t="s">
        <v>1040</v>
      </c>
      <c r="AO674" s="391" t="s">
        <v>1040</v>
      </c>
      <c r="AP674" s="391">
        <v>2</v>
      </c>
      <c r="AQ674" s="11"/>
      <c r="AR674" s="11"/>
      <c r="AS674" s="11"/>
      <c r="AT674" s="11"/>
      <c r="AU674" s="11"/>
      <c r="AV674" s="11"/>
      <c r="AW674" s="11"/>
      <c r="AX674" s="11"/>
      <c r="AY674" s="11"/>
      <c r="AZ674" s="11"/>
      <c r="BA674" s="11"/>
      <c r="BB674" s="11"/>
      <c r="BC674" s="11"/>
      <c r="BD674" s="11"/>
      <c r="BE674" s="11"/>
      <c r="BF674" s="11"/>
      <c r="BG674" s="11"/>
      <c r="BH674" s="11"/>
      <c r="BI674" s="11"/>
      <c r="BJ674" s="11"/>
      <c r="BK674" s="11"/>
      <c r="BL674" s="11"/>
      <c r="BM674" s="11"/>
      <c r="BN674" s="11"/>
      <c r="BO674" s="11"/>
      <c r="BP674" s="11"/>
      <c r="BQ674" s="11"/>
      <c r="BR674" s="11"/>
      <c r="BS674" s="11"/>
      <c r="BT674" s="11"/>
      <c r="BU674" s="11"/>
      <c r="BV674" s="11"/>
      <c r="BW674" s="11"/>
      <c r="BX674" s="11"/>
      <c r="BY674" s="11"/>
      <c r="BZ674" s="11"/>
      <c r="CA674" s="11"/>
      <c r="CB674" s="11"/>
      <c r="CC674" s="11"/>
      <c r="CD674" s="11"/>
      <c r="CE674" s="11"/>
      <c r="CF674" s="11"/>
      <c r="CG674" s="11"/>
      <c r="CH674" s="11"/>
      <c r="CI674" s="11"/>
      <c r="CJ674" s="11"/>
      <c r="CK674" s="11"/>
    </row>
    <row r="675" spans="1:89" s="560" customFormat="1" ht="12.75" customHeight="1" x14ac:dyDescent="0.25">
      <c r="A675" s="11">
        <v>2</v>
      </c>
      <c r="B675" s="566" t="str">
        <f t="shared" si="129"/>
        <v>Combustion des carburants</v>
      </c>
      <c r="C675" s="10" t="str">
        <f t="shared" si="129"/>
        <v>Combustion</v>
      </c>
      <c r="D675" s="10" t="str">
        <f t="shared" si="129"/>
        <v>Autres combustibles gazeux &amp; liquides</v>
      </c>
      <c r="E675" s="10"/>
      <c r="F675" s="58" t="str">
        <f t="shared" si="130"/>
        <v>Combustion</v>
      </c>
      <c r="G675" s="36">
        <v>1</v>
      </c>
      <c r="H675" s="56" t="str">
        <f>Translations!$B$705</f>
        <v xml:space="preserve"> Valeur par défaut OF=1</v>
      </c>
      <c r="I675" s="56" t="str">
        <f>Translations!$B$692</f>
        <v>valeurs par défaut de type II</v>
      </c>
      <c r="J675" s="56"/>
      <c r="K675" s="56"/>
      <c r="L675" s="56" t="str">
        <f>Translations!$B$694</f>
        <v>Analyses de laboratoire</v>
      </c>
      <c r="M675" s="56"/>
      <c r="N675" s="56"/>
      <c r="O675" s="57"/>
      <c r="P675" s="36">
        <f>G675</f>
        <v>1</v>
      </c>
      <c r="Q675" s="54" t="str">
        <f>C675 &amp; ": " &amp;D675</f>
        <v>Combustion: Autres combustibles gazeux &amp; liquides</v>
      </c>
      <c r="R675" s="10"/>
      <c r="S675" s="10" t="str">
        <f t="shared" si="131"/>
        <v>OxF_Combustion: Autres combustibles gazeux &amp; liquides</v>
      </c>
      <c r="T675" s="11"/>
      <c r="U675" s="11"/>
      <c r="V675" s="11"/>
      <c r="W675" s="11"/>
      <c r="X675" s="11"/>
      <c r="Y675" s="11"/>
      <c r="Z675" s="11" t="b">
        <f t="shared" si="132"/>
        <v>0</v>
      </c>
      <c r="AA675" s="11"/>
      <c r="AB675" s="11"/>
      <c r="AC675" s="11"/>
      <c r="AD675" s="11"/>
      <c r="AE675" s="11"/>
      <c r="AF675" s="11"/>
      <c r="AG675" s="11"/>
      <c r="AH675" s="11"/>
      <c r="AI675" s="11"/>
      <c r="AJ675" s="11"/>
      <c r="AK675" s="11"/>
      <c r="AL675" s="391">
        <v>1</v>
      </c>
      <c r="AM675" s="391">
        <v>1</v>
      </c>
      <c r="AN675" s="391" t="s">
        <v>1040</v>
      </c>
      <c r="AO675" s="391" t="s">
        <v>1040</v>
      </c>
      <c r="AP675" s="391">
        <v>2</v>
      </c>
      <c r="AQ675" s="11"/>
      <c r="AR675" s="11"/>
      <c r="AS675" s="11"/>
      <c r="AT675" s="11"/>
      <c r="AU675" s="11"/>
      <c r="AV675" s="11"/>
      <c r="AW675" s="11"/>
      <c r="AX675" s="11"/>
      <c r="AY675" s="11"/>
      <c r="AZ675" s="11"/>
      <c r="BA675" s="11"/>
      <c r="BB675" s="11"/>
      <c r="BC675" s="11"/>
      <c r="BD675" s="11"/>
      <c r="BE675" s="11"/>
      <c r="BF675" s="11"/>
      <c r="BG675" s="11"/>
      <c r="BH675" s="11"/>
      <c r="BI675" s="11"/>
      <c r="BJ675" s="11"/>
      <c r="BK675" s="11"/>
      <c r="BL675" s="11"/>
      <c r="BM675" s="11"/>
      <c r="BN675" s="11"/>
      <c r="BO675" s="11"/>
      <c r="BP675" s="11"/>
      <c r="BQ675" s="11"/>
      <c r="BR675" s="11"/>
      <c r="BS675" s="11"/>
      <c r="BT675" s="11"/>
      <c r="BU675" s="11"/>
      <c r="BV675" s="11"/>
      <c r="BW675" s="11"/>
      <c r="BX675" s="11"/>
      <c r="BY675" s="11"/>
      <c r="BZ675" s="11"/>
      <c r="CA675" s="11"/>
      <c r="CB675" s="11"/>
      <c r="CC675" s="11"/>
      <c r="CD675" s="11"/>
      <c r="CE675" s="11"/>
      <c r="CF675" s="11"/>
      <c r="CG675" s="11"/>
      <c r="CH675" s="11"/>
      <c r="CI675" s="11"/>
      <c r="CJ675" s="11"/>
      <c r="CK675" s="11"/>
    </row>
    <row r="676" spans="1:89" s="560" customFormat="1" ht="12.75" customHeight="1" x14ac:dyDescent="0.25">
      <c r="A676" s="11">
        <v>3</v>
      </c>
      <c r="B676" s="566" t="str">
        <f t="shared" si="129"/>
        <v>Combustion des carburants</v>
      </c>
      <c r="C676" s="10" t="str">
        <f t="shared" si="129"/>
        <v>Combustion</v>
      </c>
      <c r="D676" s="10" t="str">
        <f t="shared" si="129"/>
        <v>Combustibles solides</v>
      </c>
      <c r="E676" s="10"/>
      <c r="F676" s="58" t="str">
        <f t="shared" si="130"/>
        <v>Combustion</v>
      </c>
      <c r="G676" s="36">
        <v>1</v>
      </c>
      <c r="H676" s="56" t="str">
        <f>Translations!$B$705</f>
        <v xml:space="preserve"> Valeur par défaut OF=1</v>
      </c>
      <c r="I676" s="56" t="str">
        <f>Translations!$B$692</f>
        <v>valeurs par défaut de type II</v>
      </c>
      <c r="J676" s="56"/>
      <c r="K676" s="56"/>
      <c r="L676" s="56" t="str">
        <f>Translations!$B$694</f>
        <v>Analyses de laboratoire</v>
      </c>
      <c r="M676" s="56"/>
      <c r="N676" s="56"/>
      <c r="O676" s="57"/>
      <c r="P676" s="36">
        <f>G676</f>
        <v>1</v>
      </c>
      <c r="Q676" s="54" t="str">
        <f t="shared" ref="Q676:Q734" si="133">C676 &amp; ": " &amp;D676</f>
        <v>Combustion: Combustibles solides</v>
      </c>
      <c r="R676" s="10"/>
      <c r="S676" s="10" t="str">
        <f t="shared" si="131"/>
        <v>OxF_Combustion: Combustibles solides</v>
      </c>
      <c r="T676" s="11"/>
      <c r="U676" s="11"/>
      <c r="V676" s="11"/>
      <c r="W676" s="11"/>
      <c r="X676" s="11"/>
      <c r="Y676" s="11"/>
      <c r="Z676" s="11" t="b">
        <f t="shared" si="132"/>
        <v>0</v>
      </c>
      <c r="AA676" s="11"/>
      <c r="AB676" s="11"/>
      <c r="AC676" s="11"/>
      <c r="AD676" s="11"/>
      <c r="AE676" s="11"/>
      <c r="AF676" s="11"/>
      <c r="AG676" s="11"/>
      <c r="AH676" s="11"/>
      <c r="AI676" s="11"/>
      <c r="AJ676" s="11"/>
      <c r="AK676" s="11"/>
      <c r="AL676" s="391">
        <v>1</v>
      </c>
      <c r="AM676" s="391">
        <v>1</v>
      </c>
      <c r="AN676" s="391" t="s">
        <v>1040</v>
      </c>
      <c r="AO676" s="391" t="s">
        <v>1040</v>
      </c>
      <c r="AP676" s="391">
        <v>2</v>
      </c>
      <c r="AQ676" s="11"/>
      <c r="AR676" s="11"/>
      <c r="AS676" s="11"/>
      <c r="AT676" s="11"/>
      <c r="AU676" s="11"/>
      <c r="AV676" s="11"/>
      <c r="AW676" s="11"/>
      <c r="AX676" s="11"/>
      <c r="AY676" s="11"/>
      <c r="AZ676" s="11"/>
      <c r="BA676" s="11"/>
      <c r="BB676" s="11"/>
      <c r="BC676" s="11"/>
      <c r="BD676" s="11"/>
      <c r="BE676" s="11"/>
      <c r="BF676" s="11"/>
      <c r="BG676" s="11"/>
      <c r="BH676" s="11"/>
      <c r="BI676" s="11"/>
      <c r="BJ676" s="11"/>
      <c r="BK676" s="11"/>
      <c r="BL676" s="11"/>
      <c r="BM676" s="11"/>
      <c r="BN676" s="11"/>
      <c r="BO676" s="11"/>
      <c r="BP676" s="11"/>
      <c r="BQ676" s="11"/>
      <c r="BR676" s="11"/>
      <c r="BS676" s="11"/>
      <c r="BT676" s="11"/>
      <c r="BU676" s="11"/>
      <c r="BV676" s="11"/>
      <c r="BW676" s="11"/>
      <c r="BX676" s="11"/>
      <c r="BY676" s="11"/>
      <c r="BZ676" s="11"/>
      <c r="CA676" s="11"/>
      <c r="CB676" s="11"/>
      <c r="CC676" s="11"/>
      <c r="CD676" s="11"/>
      <c r="CE676" s="11"/>
      <c r="CF676" s="11"/>
      <c r="CG676" s="11"/>
      <c r="CH676" s="11"/>
      <c r="CI676" s="11"/>
      <c r="CJ676" s="11"/>
      <c r="CK676" s="11"/>
    </row>
    <row r="677" spans="1:89" s="560" customFormat="1" ht="12.75" customHeight="1" x14ac:dyDescent="0.25">
      <c r="A677" s="11">
        <v>4</v>
      </c>
      <c r="B677" s="566" t="str">
        <f t="shared" si="129"/>
        <v>Combustion des carburants</v>
      </c>
      <c r="C677" s="10" t="str">
        <f t="shared" si="129"/>
        <v>Combustion</v>
      </c>
      <c r="D677" s="10" t="str">
        <f t="shared" si="129"/>
        <v>Déchets</v>
      </c>
      <c r="E677" s="10"/>
      <c r="F677" s="58" t="str">
        <f t="shared" si="130"/>
        <v>Combustion</v>
      </c>
      <c r="G677" s="36">
        <v>1</v>
      </c>
      <c r="H677" s="56" t="str">
        <f>Translations!$B$705</f>
        <v xml:space="preserve"> Valeur par défaut OF=1</v>
      </c>
      <c r="I677" s="56" t="str">
        <f>Translations!$B$692</f>
        <v>valeurs par défaut de type II</v>
      </c>
      <c r="J677" s="56"/>
      <c r="K677" s="56"/>
      <c r="L677" s="56" t="str">
        <f>Translations!$B$694</f>
        <v>Analyses de laboratoire</v>
      </c>
      <c r="M677" s="56"/>
      <c r="N677" s="56"/>
      <c r="O677" s="57"/>
      <c r="P677" s="36">
        <f>G677</f>
        <v>1</v>
      </c>
      <c r="Q677" s="54" t="str">
        <f t="shared" ref="Q677" si="134">C677 &amp; ": " &amp;D677</f>
        <v>Combustion: Déchets</v>
      </c>
      <c r="R677" s="10"/>
      <c r="S677" s="10" t="str">
        <f t="shared" ref="S677" si="135">EUconst_CNTR_OxidationFactor&amp;Q677</f>
        <v>OxF_Combustion: Déchets</v>
      </c>
      <c r="T677" s="11"/>
      <c r="U677" s="11"/>
      <c r="V677" s="11"/>
      <c r="W677" s="11"/>
      <c r="X677" s="11"/>
      <c r="Y677" s="11"/>
      <c r="Z677" s="11" t="b">
        <f t="shared" ref="Z677" si="136">IF(G677=EUconst_NA,TRUE,FALSE)</f>
        <v>0</v>
      </c>
      <c r="AA677" s="11"/>
      <c r="AB677" s="11"/>
      <c r="AC677" s="11"/>
      <c r="AD677" s="11"/>
      <c r="AE677" s="11"/>
      <c r="AF677" s="11"/>
      <c r="AG677" s="11"/>
      <c r="AH677" s="11"/>
      <c r="AI677" s="11"/>
      <c r="AJ677" s="11"/>
      <c r="AK677" s="11"/>
      <c r="AL677" s="391">
        <v>1</v>
      </c>
      <c r="AM677" s="391">
        <v>1</v>
      </c>
      <c r="AN677" s="391" t="s">
        <v>1040</v>
      </c>
      <c r="AO677" s="391" t="s">
        <v>1040</v>
      </c>
      <c r="AP677" s="391">
        <v>2</v>
      </c>
      <c r="AQ677" s="11"/>
      <c r="AR677" s="11"/>
      <c r="AS677" s="11"/>
      <c r="AT677" s="11"/>
      <c r="AU677" s="11"/>
      <c r="AV677" s="11"/>
      <c r="AW677" s="11"/>
      <c r="AX677" s="11"/>
      <c r="AY677" s="11"/>
      <c r="AZ677" s="11"/>
      <c r="BA677" s="11"/>
      <c r="BB677" s="11"/>
      <c r="BC677" s="11"/>
      <c r="BD677" s="11"/>
      <c r="BE677" s="11"/>
      <c r="BF677" s="11"/>
      <c r="BG677" s="11"/>
      <c r="BH677" s="11"/>
      <c r="BI677" s="11"/>
      <c r="BJ677" s="11"/>
      <c r="BK677" s="11"/>
      <c r="BL677" s="11"/>
      <c r="BM677" s="11"/>
      <c r="BN677" s="11"/>
      <c r="BO677" s="11"/>
      <c r="BP677" s="11"/>
      <c r="BQ677" s="11"/>
      <c r="BR677" s="11"/>
      <c r="BS677" s="11"/>
      <c r="BT677" s="11"/>
      <c r="BU677" s="11"/>
      <c r="BV677" s="11"/>
      <c r="BW677" s="11"/>
      <c r="BX677" s="11"/>
      <c r="BY677" s="11"/>
      <c r="BZ677" s="11"/>
      <c r="CA677" s="11"/>
      <c r="CB677" s="11"/>
      <c r="CC677" s="11"/>
      <c r="CD677" s="11"/>
      <c r="CE677" s="11"/>
      <c r="CF677" s="11"/>
      <c r="CG677" s="11"/>
      <c r="CH677" s="11"/>
      <c r="CI677" s="11"/>
      <c r="CJ677" s="11"/>
      <c r="CK677" s="11"/>
    </row>
    <row r="678" spans="1:89" s="560" customFormat="1" ht="12.75" customHeight="1" x14ac:dyDescent="0.25">
      <c r="A678" s="11">
        <v>5</v>
      </c>
      <c r="B678" s="566" t="str">
        <f t="shared" si="129"/>
        <v>Combustion des carburants</v>
      </c>
      <c r="C678" s="10" t="str">
        <f t="shared" si="129"/>
        <v>Combustion</v>
      </c>
      <c r="D678" s="10" t="str">
        <f t="shared" si="129"/>
        <v>Terminaux de traitement du gaz</v>
      </c>
      <c r="E678" s="10"/>
      <c r="F678" s="58" t="str">
        <f t="shared" si="130"/>
        <v>Bilan massique</v>
      </c>
      <c r="G678" s="36" t="str">
        <f>EUconst_NA</f>
        <v>n / A</v>
      </c>
      <c r="H678" s="56"/>
      <c r="I678" s="56"/>
      <c r="J678" s="58"/>
      <c r="K678" s="58"/>
      <c r="L678" s="56"/>
      <c r="M678" s="56"/>
      <c r="N678" s="56"/>
      <c r="O678" s="57"/>
      <c r="P678" s="36" t="str">
        <f t="shared" ref="P678:P734" si="137">G678</f>
        <v>n / A</v>
      </c>
      <c r="Q678" s="54" t="str">
        <f t="shared" si="133"/>
        <v>Combustion: Terminaux de traitement du gaz</v>
      </c>
      <c r="R678" s="10"/>
      <c r="S678" s="10" t="str">
        <f t="shared" si="131"/>
        <v>OxF_Combustion: Terminaux de traitement du gaz</v>
      </c>
      <c r="T678" s="11"/>
      <c r="U678" s="11"/>
      <c r="V678" s="11"/>
      <c r="W678" s="561"/>
      <c r="X678" s="11"/>
      <c r="Y678" s="11"/>
      <c r="Z678" s="11" t="b">
        <f t="shared" si="132"/>
        <v>1</v>
      </c>
      <c r="AA678" s="11"/>
      <c r="AB678" s="11"/>
      <c r="AC678" s="11"/>
      <c r="AD678" s="11"/>
      <c r="AE678" s="11"/>
      <c r="AF678" s="11"/>
      <c r="AG678" s="11"/>
      <c r="AH678" s="11"/>
      <c r="AI678" s="11"/>
      <c r="AJ678" s="11"/>
      <c r="AK678" s="11"/>
      <c r="AL678" s="391" t="s">
        <v>1040</v>
      </c>
      <c r="AM678" s="391" t="s">
        <v>1040</v>
      </c>
      <c r="AN678" s="391" t="s">
        <v>1040</v>
      </c>
      <c r="AO678" s="391" t="s">
        <v>1040</v>
      </c>
      <c r="AP678" s="391" t="s">
        <v>1040</v>
      </c>
      <c r="AQ678" s="11"/>
      <c r="AR678" s="11"/>
      <c r="AS678" s="11"/>
      <c r="AT678" s="11"/>
      <c r="AU678" s="11"/>
      <c r="AV678" s="11"/>
      <c r="AW678" s="11"/>
      <c r="AX678" s="11"/>
      <c r="AY678" s="11"/>
      <c r="AZ678" s="11"/>
      <c r="BA678" s="11"/>
      <c r="BB678" s="11"/>
      <c r="BC678" s="11"/>
      <c r="BD678" s="11"/>
      <c r="BE678" s="11"/>
      <c r="BF678" s="11"/>
      <c r="BG678" s="11"/>
      <c r="BH678" s="11"/>
      <c r="BI678" s="11"/>
      <c r="BJ678" s="11"/>
      <c r="BK678" s="11"/>
      <c r="BL678" s="11"/>
      <c r="BM678" s="11"/>
      <c r="BN678" s="11"/>
      <c r="BO678" s="11"/>
      <c r="BP678" s="11"/>
      <c r="BQ678" s="11"/>
      <c r="BR678" s="11"/>
      <c r="BS678" s="11"/>
      <c r="BT678" s="11"/>
      <c r="BU678" s="11"/>
      <c r="BV678" s="11"/>
      <c r="BW678" s="11"/>
      <c r="BX678" s="11"/>
      <c r="BY678" s="11"/>
      <c r="BZ678" s="11"/>
      <c r="CA678" s="11"/>
      <c r="CB678" s="11"/>
      <c r="CC678" s="11"/>
      <c r="CD678" s="11"/>
      <c r="CE678" s="11"/>
      <c r="CF678" s="11"/>
      <c r="CG678" s="11"/>
      <c r="CH678" s="11"/>
      <c r="CI678" s="11"/>
      <c r="CJ678" s="11"/>
      <c r="CK678" s="11"/>
    </row>
    <row r="679" spans="1:89" s="560" customFormat="1" ht="12.75" customHeight="1" x14ac:dyDescent="0.25">
      <c r="A679" s="11">
        <v>6</v>
      </c>
      <c r="B679" s="566" t="str">
        <f t="shared" si="129"/>
        <v>Combustion des carburants</v>
      </c>
      <c r="C679" s="10" t="str">
        <f t="shared" si="129"/>
        <v>Combustion</v>
      </c>
      <c r="D679" s="10" t="str">
        <f t="shared" si="129"/>
        <v>Torchères</v>
      </c>
      <c r="E679" s="10"/>
      <c r="F679" s="58" t="str">
        <f t="shared" si="130"/>
        <v>Combustion</v>
      </c>
      <c r="G679" s="36">
        <v>1</v>
      </c>
      <c r="H679" s="56" t="str">
        <f>Translations!$B$705</f>
        <v xml:space="preserve"> Valeur par défaut OF=1</v>
      </c>
      <c r="I679" s="56" t="str">
        <f>Translations!$B$705</f>
        <v xml:space="preserve"> Valeur par défaut OF=1</v>
      </c>
      <c r="J679" s="56"/>
      <c r="K679" s="56"/>
      <c r="L679" s="56"/>
      <c r="M679" s="56"/>
      <c r="N679" s="56"/>
      <c r="O679" s="57"/>
      <c r="P679" s="36">
        <f t="shared" si="137"/>
        <v>1</v>
      </c>
      <c r="Q679" s="54" t="str">
        <f t="shared" si="133"/>
        <v>Combustion: Torchères</v>
      </c>
      <c r="R679" s="10"/>
      <c r="S679" s="10" t="str">
        <f t="shared" si="131"/>
        <v>OxF_Combustion: Torchères</v>
      </c>
      <c r="T679" s="11"/>
      <c r="U679" s="11"/>
      <c r="V679" s="11"/>
      <c r="W679" s="11"/>
      <c r="X679" s="11"/>
      <c r="Y679" s="11"/>
      <c r="Z679" s="11" t="b">
        <f t="shared" si="132"/>
        <v>0</v>
      </c>
      <c r="AA679" s="11"/>
      <c r="AB679" s="11"/>
      <c r="AC679" s="11"/>
      <c r="AD679" s="11"/>
      <c r="AE679" s="11"/>
      <c r="AF679" s="11"/>
      <c r="AG679" s="11"/>
      <c r="AH679" s="11"/>
      <c r="AI679" s="11"/>
      <c r="AJ679" s="11"/>
      <c r="AK679" s="11"/>
      <c r="AL679" s="391">
        <v>1</v>
      </c>
      <c r="AM679" s="391">
        <v>1</v>
      </c>
      <c r="AN679" s="391" t="s">
        <v>1040</v>
      </c>
      <c r="AO679" s="391" t="s">
        <v>1040</v>
      </c>
      <c r="AP679" s="391">
        <v>2</v>
      </c>
      <c r="AQ679" s="11"/>
      <c r="AR679" s="11"/>
      <c r="AS679" s="11"/>
      <c r="AT679" s="11"/>
      <c r="AU679" s="11"/>
      <c r="AV679" s="11"/>
      <c r="AW679" s="11"/>
      <c r="AX679" s="11"/>
      <c r="AY679" s="11"/>
      <c r="AZ679" s="11"/>
      <c r="BA679" s="11"/>
      <c r="BB679" s="11"/>
      <c r="BC679" s="11"/>
      <c r="BD679" s="11"/>
      <c r="BE679" s="11"/>
      <c r="BF679" s="11"/>
      <c r="BG679" s="11"/>
      <c r="BH679" s="11"/>
      <c r="BI679" s="11"/>
      <c r="BJ679" s="11"/>
      <c r="BK679" s="11"/>
      <c r="BL679" s="11"/>
      <c r="BM679" s="11"/>
      <c r="BN679" s="11"/>
      <c r="BO679" s="11"/>
      <c r="BP679" s="11"/>
      <c r="BQ679" s="11"/>
      <c r="BR679" s="11"/>
      <c r="BS679" s="11"/>
      <c r="BT679" s="11"/>
      <c r="BU679" s="11"/>
      <c r="BV679" s="11"/>
      <c r="BW679" s="11"/>
      <c r="BX679" s="11"/>
      <c r="BY679" s="11"/>
      <c r="BZ679" s="11"/>
      <c r="CA679" s="11"/>
      <c r="CB679" s="11"/>
      <c r="CC679" s="11"/>
      <c r="CD679" s="11"/>
      <c r="CE679" s="11"/>
      <c r="CF679" s="11"/>
      <c r="CG679" s="11"/>
      <c r="CH679" s="11"/>
      <c r="CI679" s="11"/>
      <c r="CJ679" s="11"/>
      <c r="CK679" s="11"/>
    </row>
    <row r="680" spans="1:89" s="560" customFormat="1" ht="12.75" customHeight="1" x14ac:dyDescent="0.25">
      <c r="A680" s="11">
        <v>7</v>
      </c>
      <c r="B680" s="566" t="str">
        <f t="shared" si="129"/>
        <v>Combustion des carburants</v>
      </c>
      <c r="C680" s="10" t="str">
        <f t="shared" si="129"/>
        <v>Combustion</v>
      </c>
      <c r="D680" s="10" t="str">
        <f t="shared" si="129"/>
        <v>Épuration (carbonate)</v>
      </c>
      <c r="E680" s="10"/>
      <c r="F680" s="58" t="str">
        <f t="shared" si="130"/>
        <v>Émissions de procédé</v>
      </c>
      <c r="G680" s="36" t="str">
        <f t="shared" ref="G680:G711" si="138">EUconst_NA</f>
        <v>n / A</v>
      </c>
      <c r="H680" s="56"/>
      <c r="I680" s="56"/>
      <c r="J680" s="58"/>
      <c r="K680" s="58"/>
      <c r="L680" s="56"/>
      <c r="M680" s="56"/>
      <c r="N680" s="56"/>
      <c r="O680" s="57"/>
      <c r="P680" s="36" t="str">
        <f t="shared" si="137"/>
        <v>n / A</v>
      </c>
      <c r="Q680" s="54" t="str">
        <f t="shared" si="133"/>
        <v>Combustion: Épuration (carbonate)</v>
      </c>
      <c r="R680" s="10"/>
      <c r="S680" s="10" t="str">
        <f t="shared" si="131"/>
        <v>OxF_Combustion: Épuration (carbonate)</v>
      </c>
      <c r="T680" s="11"/>
      <c r="U680" s="11"/>
      <c r="V680" s="11"/>
      <c r="W680" s="11"/>
      <c r="X680" s="11"/>
      <c r="Y680" s="11"/>
      <c r="Z680" s="11" t="b">
        <f t="shared" si="132"/>
        <v>1</v>
      </c>
      <c r="AA680" s="11"/>
      <c r="AB680" s="11"/>
      <c r="AC680" s="11"/>
      <c r="AD680" s="11"/>
      <c r="AE680" s="11"/>
      <c r="AF680" s="11"/>
      <c r="AG680" s="11"/>
      <c r="AH680" s="11"/>
      <c r="AI680" s="11"/>
      <c r="AJ680" s="11"/>
      <c r="AK680" s="11"/>
      <c r="AL680" s="391" t="s">
        <v>1040</v>
      </c>
      <c r="AM680" s="391" t="s">
        <v>1040</v>
      </c>
      <c r="AN680" s="391" t="s">
        <v>1040</v>
      </c>
      <c r="AO680" s="391" t="s">
        <v>1040</v>
      </c>
      <c r="AP680" s="391" t="s">
        <v>1040</v>
      </c>
      <c r="AQ680" s="11"/>
      <c r="AR680" s="11"/>
      <c r="AS680" s="11"/>
      <c r="AT680" s="11"/>
      <c r="AU680" s="11"/>
      <c r="AV680" s="11"/>
      <c r="AW680" s="11"/>
      <c r="AX680" s="11"/>
      <c r="AY680" s="11"/>
      <c r="AZ680" s="11"/>
      <c r="BA680" s="11"/>
      <c r="BB680" s="11"/>
      <c r="BC680" s="11"/>
      <c r="BD680" s="11"/>
      <c r="BE680" s="11"/>
      <c r="BF680" s="11"/>
      <c r="BG680" s="11"/>
      <c r="BH680" s="11"/>
      <c r="BI680" s="11"/>
      <c r="BJ680" s="11"/>
      <c r="BK680" s="11"/>
      <c r="BL680" s="11"/>
      <c r="BM680" s="11"/>
      <c r="BN680" s="11"/>
      <c r="BO680" s="11"/>
      <c r="BP680" s="11"/>
      <c r="BQ680" s="11"/>
      <c r="BR680" s="11"/>
      <c r="BS680" s="11"/>
      <c r="BT680" s="11"/>
      <c r="BU680" s="11"/>
      <c r="BV680" s="11"/>
      <c r="BW680" s="11"/>
      <c r="BX680" s="11"/>
      <c r="BY680" s="11"/>
      <c r="BZ680" s="11"/>
      <c r="CA680" s="11"/>
      <c r="CB680" s="11"/>
      <c r="CC680" s="11"/>
      <c r="CD680" s="11"/>
      <c r="CE680" s="11"/>
      <c r="CF680" s="11"/>
      <c r="CG680" s="11"/>
      <c r="CH680" s="11"/>
      <c r="CI680" s="11"/>
      <c r="CJ680" s="11"/>
      <c r="CK680" s="11"/>
    </row>
    <row r="681" spans="1:89" s="560" customFormat="1" ht="12.75" customHeight="1" x14ac:dyDescent="0.25">
      <c r="A681" s="11">
        <v>8</v>
      </c>
      <c r="B681" s="566" t="str">
        <f t="shared" si="129"/>
        <v>Combustion des carburants</v>
      </c>
      <c r="C681" s="10" t="str">
        <f t="shared" si="129"/>
        <v>Combustion</v>
      </c>
      <c r="D681" s="10" t="str">
        <f t="shared" si="129"/>
        <v>Épuration (gypse)</v>
      </c>
      <c r="E681" s="10"/>
      <c r="F681" s="58" t="str">
        <f t="shared" si="130"/>
        <v>Émissions de procédé</v>
      </c>
      <c r="G681" s="36" t="str">
        <f t="shared" si="138"/>
        <v>n / A</v>
      </c>
      <c r="H681" s="56"/>
      <c r="I681" s="56"/>
      <c r="J681" s="58"/>
      <c r="K681" s="58"/>
      <c r="L681" s="56"/>
      <c r="M681" s="56"/>
      <c r="N681" s="56"/>
      <c r="O681" s="57"/>
      <c r="P681" s="36" t="str">
        <f t="shared" si="137"/>
        <v>n / A</v>
      </c>
      <c r="Q681" s="54" t="str">
        <f t="shared" si="133"/>
        <v>Combustion: Épuration (gypse)</v>
      </c>
      <c r="R681" s="10"/>
      <c r="S681" s="10" t="str">
        <f t="shared" si="131"/>
        <v>OxF_Combustion: Épuration (gypse)</v>
      </c>
      <c r="T681" s="11"/>
      <c r="U681" s="11"/>
      <c r="V681" s="11"/>
      <c r="W681" s="11"/>
      <c r="X681" s="11"/>
      <c r="Y681" s="11"/>
      <c r="Z681" s="11" t="b">
        <f t="shared" si="132"/>
        <v>1</v>
      </c>
      <c r="AA681" s="11"/>
      <c r="AB681" s="11"/>
      <c r="AC681" s="11"/>
      <c r="AD681" s="11"/>
      <c r="AE681" s="11"/>
      <c r="AF681" s="11"/>
      <c r="AG681" s="11"/>
      <c r="AH681" s="11"/>
      <c r="AI681" s="11"/>
      <c r="AJ681" s="11"/>
      <c r="AK681" s="11"/>
      <c r="AL681" s="391" t="s">
        <v>1040</v>
      </c>
      <c r="AM681" s="391" t="s">
        <v>1040</v>
      </c>
      <c r="AN681" s="391" t="s">
        <v>1040</v>
      </c>
      <c r="AO681" s="391" t="s">
        <v>1040</v>
      </c>
      <c r="AP681" s="391" t="s">
        <v>1040</v>
      </c>
      <c r="AQ681" s="11"/>
      <c r="AR681" s="11"/>
      <c r="AS681" s="11"/>
      <c r="AT681" s="11"/>
      <c r="AU681" s="11"/>
      <c r="AV681" s="11"/>
      <c r="AW681" s="11"/>
      <c r="AX681" s="11"/>
      <c r="AY681" s="11"/>
      <c r="AZ681" s="11"/>
      <c r="BA681" s="11"/>
      <c r="BB681" s="11"/>
      <c r="BC681" s="11"/>
      <c r="BD681" s="11"/>
      <c r="BE681" s="11"/>
      <c r="BF681" s="11"/>
      <c r="BG681" s="11"/>
      <c r="BH681" s="11"/>
      <c r="BI681" s="11"/>
      <c r="BJ681" s="11"/>
      <c r="BK681" s="11"/>
      <c r="BL681" s="11"/>
      <c r="BM681" s="11"/>
      <c r="BN681" s="11"/>
      <c r="BO681" s="11"/>
      <c r="BP681" s="11"/>
      <c r="BQ681" s="11"/>
      <c r="BR681" s="11"/>
      <c r="BS681" s="11"/>
      <c r="BT681" s="11"/>
      <c r="BU681" s="11"/>
      <c r="BV681" s="11"/>
      <c r="BW681" s="11"/>
      <c r="BX681" s="11"/>
      <c r="BY681" s="11"/>
      <c r="BZ681" s="11"/>
      <c r="CA681" s="11"/>
      <c r="CB681" s="11"/>
      <c r="CC681" s="11"/>
      <c r="CD681" s="11"/>
      <c r="CE681" s="11"/>
      <c r="CF681" s="11"/>
      <c r="CG681" s="11"/>
      <c r="CH681" s="11"/>
      <c r="CI681" s="11"/>
      <c r="CJ681" s="11"/>
      <c r="CK681" s="11"/>
    </row>
    <row r="682" spans="1:89" s="560" customFormat="1" ht="12.75" customHeight="1" x14ac:dyDescent="0.25">
      <c r="A682" s="11">
        <v>9</v>
      </c>
      <c r="B682" s="566" t="str">
        <f t="shared" si="129"/>
        <v>Combustion des carburants</v>
      </c>
      <c r="C682" s="10" t="str">
        <f t="shared" si="129"/>
        <v>Combustion</v>
      </c>
      <c r="D682" s="10" t="str">
        <f t="shared" si="129"/>
        <v>Nettoyage (urée)</v>
      </c>
      <c r="E682" s="10"/>
      <c r="F682" s="58" t="str">
        <f t="shared" si="130"/>
        <v>Émissions de procédé</v>
      </c>
      <c r="G682" s="36" t="str">
        <f t="shared" si="138"/>
        <v>n / A</v>
      </c>
      <c r="H682" s="56"/>
      <c r="I682" s="56"/>
      <c r="J682" s="58"/>
      <c r="K682" s="58"/>
      <c r="L682" s="56"/>
      <c r="M682" s="56"/>
      <c r="N682" s="56"/>
      <c r="O682" s="57"/>
      <c r="P682" s="36" t="str">
        <f t="shared" si="137"/>
        <v>n / A</v>
      </c>
      <c r="Q682" s="54" t="str">
        <f t="shared" si="133"/>
        <v>Combustion: Nettoyage (urée)</v>
      </c>
      <c r="R682" s="10"/>
      <c r="S682" s="10" t="str">
        <f t="shared" si="131"/>
        <v>OxF_Combustion: Nettoyage (urée)</v>
      </c>
      <c r="T682" s="11"/>
      <c r="U682" s="11"/>
      <c r="V682" s="11"/>
      <c r="W682" s="11"/>
      <c r="X682" s="11"/>
      <c r="Y682" s="11"/>
      <c r="Z682" s="11" t="b">
        <f t="shared" si="132"/>
        <v>1</v>
      </c>
      <c r="AA682" s="11"/>
      <c r="AB682" s="11"/>
      <c r="AC682" s="11"/>
      <c r="AD682" s="11"/>
      <c r="AE682" s="11"/>
      <c r="AF682" s="11"/>
      <c r="AG682" s="11"/>
      <c r="AH682" s="11"/>
      <c r="AI682" s="11"/>
      <c r="AJ682" s="11"/>
      <c r="AK682" s="11"/>
      <c r="AL682" s="391" t="s">
        <v>1040</v>
      </c>
      <c r="AM682" s="391" t="s">
        <v>1040</v>
      </c>
      <c r="AN682" s="391" t="s">
        <v>1040</v>
      </c>
      <c r="AO682" s="391" t="s">
        <v>1040</v>
      </c>
      <c r="AP682" s="391" t="s">
        <v>1040</v>
      </c>
      <c r="AQ682" s="11"/>
      <c r="AR682" s="11"/>
      <c r="AS682" s="11"/>
      <c r="AT682" s="11"/>
      <c r="AU682" s="11"/>
      <c r="AV682" s="11"/>
      <c r="AW682" s="11"/>
      <c r="AX682" s="11"/>
      <c r="AY682" s="11"/>
      <c r="AZ682" s="11"/>
      <c r="BA682" s="11"/>
      <c r="BB682" s="11"/>
      <c r="BC682" s="11"/>
      <c r="BD682" s="11"/>
      <c r="BE682" s="11"/>
      <c r="BF682" s="11"/>
      <c r="BG682" s="11"/>
      <c r="BH682" s="11"/>
      <c r="BI682" s="11"/>
      <c r="BJ682" s="11"/>
      <c r="BK682" s="11"/>
      <c r="BL682" s="11"/>
      <c r="BM682" s="11"/>
      <c r="BN682" s="11"/>
      <c r="BO682" s="11"/>
      <c r="BP682" s="11"/>
      <c r="BQ682" s="11"/>
      <c r="BR682" s="11"/>
      <c r="BS682" s="11"/>
      <c r="BT682" s="11"/>
      <c r="BU682" s="11"/>
      <c r="BV682" s="11"/>
      <c r="BW682" s="11"/>
      <c r="BX682" s="11"/>
      <c r="BY682" s="11"/>
      <c r="BZ682" s="11"/>
      <c r="CA682" s="11"/>
      <c r="CB682" s="11"/>
      <c r="CC682" s="11"/>
      <c r="CD682" s="11"/>
      <c r="CE682" s="11"/>
      <c r="CF682" s="11"/>
      <c r="CG682" s="11"/>
      <c r="CH682" s="11"/>
      <c r="CI682" s="11"/>
      <c r="CJ682" s="11"/>
      <c r="CK682" s="11"/>
    </row>
    <row r="683" spans="1:89" s="560" customFormat="1" ht="12.75" customHeight="1" x14ac:dyDescent="0.25">
      <c r="A683" s="11">
        <v>10</v>
      </c>
      <c r="B683" s="566" t="str">
        <f t="shared" si="129"/>
        <v>Raffinage d'huile</v>
      </c>
      <c r="C683" s="10" t="str">
        <f t="shared" si="129"/>
        <v>Raffineries</v>
      </c>
      <c r="D683" s="10" t="str">
        <f t="shared" si="129"/>
        <v>Bilan massique</v>
      </c>
      <c r="E683" s="10"/>
      <c r="F683" s="58" t="str">
        <f t="shared" si="130"/>
        <v>Bilan massique</v>
      </c>
      <c r="G683" s="36" t="str">
        <f t="shared" si="138"/>
        <v>n / A</v>
      </c>
      <c r="H683" s="56"/>
      <c r="I683" s="56"/>
      <c r="J683" s="58"/>
      <c r="K683" s="58"/>
      <c r="L683" s="56"/>
      <c r="M683" s="56"/>
      <c r="N683" s="56"/>
      <c r="O683" s="57"/>
      <c r="P683" s="36" t="str">
        <f t="shared" si="137"/>
        <v>n / A</v>
      </c>
      <c r="Q683" s="54" t="str">
        <f t="shared" si="133"/>
        <v>Raffineries: Bilan massique</v>
      </c>
      <c r="R683" s="10"/>
      <c r="S683" s="10" t="str">
        <f t="shared" si="131"/>
        <v>OxF_Raffineries: Bilan massique</v>
      </c>
      <c r="T683" s="11"/>
      <c r="U683" s="11"/>
      <c r="V683" s="11"/>
      <c r="W683" s="561"/>
      <c r="X683" s="11"/>
      <c r="Y683" s="11"/>
      <c r="Z683" s="11" t="b">
        <f t="shared" si="132"/>
        <v>1</v>
      </c>
      <c r="AA683" s="11"/>
      <c r="AB683" s="11"/>
      <c r="AC683" s="11"/>
      <c r="AD683" s="11"/>
      <c r="AE683" s="11"/>
      <c r="AF683" s="11"/>
      <c r="AG683" s="11"/>
      <c r="AH683" s="11"/>
      <c r="AI683" s="11"/>
      <c r="AJ683" s="11"/>
      <c r="AK683" s="11"/>
      <c r="AL683" s="391" t="s">
        <v>1040</v>
      </c>
      <c r="AM683" s="391" t="s">
        <v>1040</v>
      </c>
      <c r="AN683" s="391" t="s">
        <v>1040</v>
      </c>
      <c r="AO683" s="391" t="s">
        <v>1040</v>
      </c>
      <c r="AP683" s="391" t="s">
        <v>1040</v>
      </c>
      <c r="AQ683" s="11"/>
      <c r="AR683" s="11"/>
      <c r="AS683" s="11"/>
      <c r="AT683" s="11"/>
      <c r="AU683" s="11"/>
      <c r="AV683" s="11"/>
      <c r="AW683" s="11"/>
      <c r="AX683" s="11"/>
      <c r="AY683" s="11"/>
      <c r="AZ683" s="11"/>
      <c r="BA683" s="11"/>
      <c r="BB683" s="11"/>
      <c r="BC683" s="11"/>
      <c r="BD683" s="11"/>
      <c r="BE683" s="11"/>
      <c r="BF683" s="11"/>
      <c r="BG683" s="11"/>
      <c r="BH683" s="11"/>
      <c r="BI683" s="11"/>
      <c r="BJ683" s="11"/>
      <c r="BK683" s="11"/>
      <c r="BL683" s="11"/>
      <c r="BM683" s="11"/>
      <c r="BN683" s="11"/>
      <c r="BO683" s="11"/>
      <c r="BP683" s="11"/>
      <c r="BQ683" s="11"/>
      <c r="BR683" s="11"/>
      <c r="BS683" s="11"/>
      <c r="BT683" s="11"/>
      <c r="BU683" s="11"/>
      <c r="BV683" s="11"/>
      <c r="BW683" s="11"/>
      <c r="BX683" s="11"/>
      <c r="BY683" s="11"/>
      <c r="BZ683" s="11"/>
      <c r="CA683" s="11"/>
      <c r="CB683" s="11"/>
      <c r="CC683" s="11"/>
      <c r="CD683" s="11"/>
      <c r="CE683" s="11"/>
      <c r="CF683" s="11"/>
      <c r="CG683" s="11"/>
      <c r="CH683" s="11"/>
      <c r="CI683" s="11"/>
      <c r="CJ683" s="11"/>
      <c r="CK683" s="11"/>
    </row>
    <row r="684" spans="1:89" s="560" customFormat="1" ht="12.75" customHeight="1" x14ac:dyDescent="0.25">
      <c r="A684" s="11">
        <v>11</v>
      </c>
      <c r="B684" s="566" t="str">
        <f t="shared" si="129"/>
        <v>Raffinage d'huile</v>
      </c>
      <c r="C684" s="10" t="str">
        <f t="shared" si="129"/>
        <v>Raffineries</v>
      </c>
      <c r="D684" s="10" t="str">
        <f t="shared" si="129"/>
        <v>Régénération des catalyseurs de craquage catalytique</v>
      </c>
      <c r="E684" s="10"/>
      <c r="F684" s="58" t="str">
        <f t="shared" si="130"/>
        <v>Bilan massique</v>
      </c>
      <c r="G684" s="36" t="str">
        <f t="shared" si="138"/>
        <v>n / A</v>
      </c>
      <c r="H684" s="56"/>
      <c r="I684" s="56"/>
      <c r="J684" s="58"/>
      <c r="K684" s="58"/>
      <c r="L684" s="56"/>
      <c r="M684" s="56"/>
      <c r="N684" s="56"/>
      <c r="O684" s="57"/>
      <c r="P684" s="36" t="str">
        <f t="shared" si="137"/>
        <v>n / A</v>
      </c>
      <c r="Q684" s="54" t="str">
        <f t="shared" si="133"/>
        <v>Raffineries: Régénération des catalyseurs de craquage catalytique</v>
      </c>
      <c r="R684" s="10"/>
      <c r="S684" s="10" t="str">
        <f t="shared" si="131"/>
        <v>OxF_Raffineries: Régénération des catalyseurs de craquage catalytique</v>
      </c>
      <c r="T684" s="11"/>
      <c r="U684" s="11"/>
      <c r="V684" s="11"/>
      <c r="W684" s="11"/>
      <c r="X684" s="11"/>
      <c r="Y684" s="11"/>
      <c r="Z684" s="11" t="b">
        <f t="shared" si="132"/>
        <v>1</v>
      </c>
      <c r="AA684" s="11"/>
      <c r="AB684" s="11"/>
      <c r="AC684" s="11"/>
      <c r="AD684" s="11"/>
      <c r="AE684" s="11"/>
      <c r="AF684" s="11"/>
      <c r="AG684" s="11"/>
      <c r="AH684" s="11"/>
      <c r="AI684" s="11"/>
      <c r="AJ684" s="11"/>
      <c r="AK684" s="11"/>
      <c r="AL684" s="391" t="s">
        <v>1040</v>
      </c>
      <c r="AM684" s="391" t="s">
        <v>1040</v>
      </c>
      <c r="AN684" s="391" t="s">
        <v>1040</v>
      </c>
      <c r="AO684" s="391" t="s">
        <v>1040</v>
      </c>
      <c r="AP684" s="391" t="s">
        <v>1040</v>
      </c>
      <c r="AQ684" s="11"/>
      <c r="AR684" s="11"/>
      <c r="AS684" s="11"/>
      <c r="AT684" s="11"/>
      <c r="AU684" s="11"/>
      <c r="AV684" s="11"/>
      <c r="AW684" s="11"/>
      <c r="AX684" s="11"/>
      <c r="AY684" s="11"/>
      <c r="AZ684" s="11"/>
      <c r="BA684" s="11"/>
      <c r="BB684" s="11"/>
      <c r="BC684" s="11"/>
      <c r="BD684" s="11"/>
      <c r="BE684" s="11"/>
      <c r="BF684" s="11"/>
      <c r="BG684" s="11"/>
      <c r="BH684" s="11"/>
      <c r="BI684" s="11"/>
      <c r="BJ684" s="11"/>
      <c r="BK684" s="11"/>
      <c r="BL684" s="11"/>
      <c r="BM684" s="11"/>
      <c r="BN684" s="11"/>
      <c r="BO684" s="11"/>
      <c r="BP684" s="11"/>
      <c r="BQ684" s="11"/>
      <c r="BR684" s="11"/>
      <c r="BS684" s="11"/>
      <c r="BT684" s="11"/>
      <c r="BU684" s="11"/>
      <c r="BV684" s="11"/>
      <c r="BW684" s="11"/>
      <c r="BX684" s="11"/>
      <c r="BY684" s="11"/>
      <c r="BZ684" s="11"/>
      <c r="CA684" s="11"/>
      <c r="CB684" s="11"/>
      <c r="CC684" s="11"/>
      <c r="CD684" s="11"/>
      <c r="CE684" s="11"/>
      <c r="CF684" s="11"/>
      <c r="CG684" s="11"/>
      <c r="CH684" s="11"/>
      <c r="CI684" s="11"/>
      <c r="CJ684" s="11"/>
      <c r="CK684" s="11"/>
    </row>
    <row r="685" spans="1:89" s="560" customFormat="1" ht="12.75" customHeight="1" x14ac:dyDescent="0.25">
      <c r="A685" s="11">
        <v>12</v>
      </c>
      <c r="B685" s="566" t="str">
        <f t="shared" si="129"/>
        <v>Raffinage d'huile</v>
      </c>
      <c r="C685" s="10" t="str">
        <f t="shared" si="129"/>
        <v>Raffineries</v>
      </c>
      <c r="D685" s="10" t="str">
        <f t="shared" si="129"/>
        <v>production d'hydrogène</v>
      </c>
      <c r="E685" s="568"/>
      <c r="F685" s="58" t="str">
        <f t="shared" si="130"/>
        <v>Bilan massique</v>
      </c>
      <c r="G685" s="36" t="str">
        <f t="shared" si="138"/>
        <v>n / A</v>
      </c>
      <c r="H685" s="56"/>
      <c r="I685" s="56"/>
      <c r="J685" s="58"/>
      <c r="K685" s="58"/>
      <c r="L685" s="56"/>
      <c r="M685" s="56"/>
      <c r="N685" s="56"/>
      <c r="O685" s="57"/>
      <c r="P685" s="36" t="str">
        <f t="shared" si="137"/>
        <v>n / A</v>
      </c>
      <c r="Q685" s="54" t="str">
        <f t="shared" si="133"/>
        <v>Raffineries: production d'hydrogène</v>
      </c>
      <c r="R685" s="10"/>
      <c r="S685" s="10" t="str">
        <f t="shared" si="131"/>
        <v>OxF_Raffineries: production d'hydrogène</v>
      </c>
      <c r="T685" s="11"/>
      <c r="U685" s="11"/>
      <c r="V685" s="11"/>
      <c r="W685" s="11"/>
      <c r="X685" s="29"/>
      <c r="Y685" s="11"/>
      <c r="Z685" s="11" t="b">
        <f t="shared" si="132"/>
        <v>1</v>
      </c>
      <c r="AA685" s="11"/>
      <c r="AB685" s="11"/>
      <c r="AC685" s="11"/>
      <c r="AD685" s="11"/>
      <c r="AE685" s="11"/>
      <c r="AF685" s="11"/>
      <c r="AG685" s="11"/>
      <c r="AH685" s="11"/>
      <c r="AI685" s="11"/>
      <c r="AJ685" s="11"/>
      <c r="AK685" s="11"/>
      <c r="AL685" s="391" t="s">
        <v>1040</v>
      </c>
      <c r="AM685" s="391" t="s">
        <v>1040</v>
      </c>
      <c r="AN685" s="391" t="s">
        <v>1040</v>
      </c>
      <c r="AO685" s="391" t="s">
        <v>1040</v>
      </c>
      <c r="AP685" s="391" t="s">
        <v>1040</v>
      </c>
      <c r="AQ685" s="11"/>
      <c r="AR685" s="11"/>
      <c r="AS685" s="11"/>
      <c r="AT685" s="11"/>
      <c r="AU685" s="11"/>
      <c r="AV685" s="11"/>
      <c r="AW685" s="11"/>
      <c r="AX685" s="11"/>
      <c r="AY685" s="11"/>
      <c r="AZ685" s="11"/>
      <c r="BA685" s="11"/>
      <c r="BB685" s="11"/>
      <c r="BC685" s="11"/>
      <c r="BD685" s="11"/>
      <c r="BE685" s="11"/>
      <c r="BF685" s="11"/>
      <c r="BG685" s="11"/>
      <c r="BH685" s="11"/>
      <c r="BI685" s="11"/>
      <c r="BJ685" s="11"/>
      <c r="BK685" s="11"/>
      <c r="BL685" s="11"/>
      <c r="BM685" s="11"/>
      <c r="BN685" s="11"/>
      <c r="BO685" s="11"/>
      <c r="BP685" s="11"/>
      <c r="BQ685" s="11"/>
      <c r="BR685" s="11"/>
      <c r="BS685" s="11"/>
      <c r="BT685" s="11"/>
      <c r="BU685" s="11"/>
      <c r="BV685" s="11"/>
      <c r="BW685" s="11"/>
      <c r="BX685" s="11"/>
      <c r="BY685" s="11"/>
      <c r="BZ685" s="11"/>
      <c r="CA685" s="11"/>
      <c r="CB685" s="11"/>
      <c r="CC685" s="11"/>
      <c r="CD685" s="11"/>
      <c r="CE685" s="11"/>
      <c r="CF685" s="11"/>
      <c r="CG685" s="11"/>
      <c r="CH685" s="11"/>
      <c r="CI685" s="11"/>
      <c r="CJ685" s="11"/>
      <c r="CK685" s="11"/>
    </row>
    <row r="686" spans="1:89" s="560" customFormat="1" ht="12.75" customHeight="1" x14ac:dyDescent="0.25">
      <c r="A686" s="11">
        <v>13</v>
      </c>
      <c r="B686" s="566" t="str">
        <f t="shared" si="129"/>
        <v>Production de coke</v>
      </c>
      <c r="C686" s="10" t="str">
        <f t="shared" si="129"/>
        <v>Coke</v>
      </c>
      <c r="D686" s="10" t="str">
        <f t="shared" si="129"/>
        <v>Combustible employé pour alimenter le procédé</v>
      </c>
      <c r="E686" s="10"/>
      <c r="F686" s="58" t="str">
        <f t="shared" si="130"/>
        <v>Combustion</v>
      </c>
      <c r="G686" s="36" t="str">
        <f t="shared" si="138"/>
        <v>n / A</v>
      </c>
      <c r="H686" s="56"/>
      <c r="I686" s="56"/>
      <c r="J686" s="58"/>
      <c r="K686" s="58"/>
      <c r="L686" s="56"/>
      <c r="M686" s="56"/>
      <c r="N686" s="56"/>
      <c r="O686" s="57"/>
      <c r="P686" s="36" t="str">
        <f t="shared" si="137"/>
        <v>n / A</v>
      </c>
      <c r="Q686" s="54" t="str">
        <f t="shared" si="133"/>
        <v>Coke: Combustible employé pour alimenter le procédé</v>
      </c>
      <c r="R686" s="10"/>
      <c r="S686" s="10" t="str">
        <f t="shared" si="131"/>
        <v>OxF_Coke: Combustible employé pour alimenter le procédé</v>
      </c>
      <c r="T686" s="11"/>
      <c r="U686" s="11"/>
      <c r="V686" s="11"/>
      <c r="W686" s="561"/>
      <c r="X686" s="29"/>
      <c r="Y686" s="11"/>
      <c r="Z686" s="11" t="b">
        <f t="shared" si="132"/>
        <v>1</v>
      </c>
      <c r="AA686" s="11"/>
      <c r="AB686" s="11"/>
      <c r="AC686" s="11"/>
      <c r="AD686" s="11"/>
      <c r="AE686" s="11"/>
      <c r="AF686" s="11"/>
      <c r="AG686" s="11"/>
      <c r="AH686" s="11"/>
      <c r="AI686" s="11"/>
      <c r="AJ686" s="11"/>
      <c r="AK686" s="11"/>
      <c r="AL686" s="391" t="s">
        <v>1040</v>
      </c>
      <c r="AM686" s="391" t="s">
        <v>1040</v>
      </c>
      <c r="AN686" s="391" t="s">
        <v>1040</v>
      </c>
      <c r="AO686" s="391" t="s">
        <v>1040</v>
      </c>
      <c r="AP686" s="391" t="s">
        <v>1040</v>
      </c>
      <c r="AQ686" s="11"/>
      <c r="AR686" s="11"/>
      <c r="AS686" s="11"/>
      <c r="AT686" s="11"/>
      <c r="AU686" s="11"/>
      <c r="AV686" s="11"/>
      <c r="AW686" s="11"/>
      <c r="AX686" s="11"/>
      <c r="AY686" s="11"/>
      <c r="AZ686" s="11"/>
      <c r="BA686" s="11"/>
      <c r="BB686" s="11"/>
      <c r="BC686" s="11"/>
      <c r="BD686" s="11"/>
      <c r="BE686" s="11"/>
      <c r="BF686" s="11"/>
      <c r="BG686" s="11"/>
      <c r="BH686" s="11"/>
      <c r="BI686" s="11"/>
      <c r="BJ686" s="11"/>
      <c r="BK686" s="11"/>
      <c r="BL686" s="11"/>
      <c r="BM686" s="11"/>
      <c r="BN686" s="11"/>
      <c r="BO686" s="11"/>
      <c r="BP686" s="11"/>
      <c r="BQ686" s="11"/>
      <c r="BR686" s="11"/>
      <c r="BS686" s="11"/>
      <c r="BT686" s="11"/>
      <c r="BU686" s="11"/>
      <c r="BV686" s="11"/>
      <c r="BW686" s="11"/>
      <c r="BX686" s="11"/>
      <c r="BY686" s="11"/>
      <c r="BZ686" s="11"/>
      <c r="CA686" s="11"/>
      <c r="CB686" s="11"/>
      <c r="CC686" s="11"/>
      <c r="CD686" s="11"/>
      <c r="CE686" s="11"/>
      <c r="CF686" s="11"/>
      <c r="CG686" s="11"/>
      <c r="CH686" s="11"/>
      <c r="CI686" s="11"/>
      <c r="CJ686" s="11"/>
      <c r="CK686" s="11"/>
    </row>
    <row r="687" spans="1:89" s="560" customFormat="1" ht="12.75" customHeight="1" x14ac:dyDescent="0.25">
      <c r="A687" s="11">
        <v>14</v>
      </c>
      <c r="B687" s="566" t="str">
        <f t="shared" si="129"/>
        <v>Production de coke</v>
      </c>
      <c r="C687" s="10" t="str">
        <f t="shared" si="129"/>
        <v>Coke</v>
      </c>
      <c r="D687" s="10" t="str">
        <f t="shared" si="129"/>
        <v>Procédé (méthode A) : carbonate uniquement</v>
      </c>
      <c r="E687" s="563"/>
      <c r="F687" s="58" t="str">
        <f t="shared" si="130"/>
        <v>Émissions de procédé</v>
      </c>
      <c r="G687" s="36" t="str">
        <f t="shared" si="138"/>
        <v>n / A</v>
      </c>
      <c r="H687" s="56"/>
      <c r="I687" s="56"/>
      <c r="J687" s="58"/>
      <c r="K687" s="58"/>
      <c r="L687" s="56"/>
      <c r="M687" s="56"/>
      <c r="N687" s="56"/>
      <c r="O687" s="57"/>
      <c r="P687" s="36" t="str">
        <f t="shared" si="137"/>
        <v>n / A</v>
      </c>
      <c r="Q687" s="54" t="str">
        <f t="shared" si="133"/>
        <v>Coke: Procédé (méthode A) : carbonate uniquement</v>
      </c>
      <c r="R687" s="10"/>
      <c r="S687" s="10" t="str">
        <f t="shared" si="131"/>
        <v>OxF_Coke: Procédé (méthode A) : carbonate uniquement</v>
      </c>
      <c r="T687" s="11"/>
      <c r="U687" s="11"/>
      <c r="V687" s="11"/>
      <c r="W687" s="561"/>
      <c r="X687" s="29"/>
      <c r="Y687" s="11"/>
      <c r="Z687" s="11" t="b">
        <f t="shared" si="132"/>
        <v>1</v>
      </c>
      <c r="AA687" s="11"/>
      <c r="AB687" s="11"/>
      <c r="AC687" s="11"/>
      <c r="AD687" s="11"/>
      <c r="AE687" s="11"/>
      <c r="AF687" s="11"/>
      <c r="AG687" s="11"/>
      <c r="AH687" s="11"/>
      <c r="AI687" s="11"/>
      <c r="AJ687" s="11"/>
      <c r="AK687" s="11"/>
      <c r="AL687" s="391" t="s">
        <v>1040</v>
      </c>
      <c r="AM687" s="391" t="s">
        <v>1040</v>
      </c>
      <c r="AN687" s="391" t="s">
        <v>1040</v>
      </c>
      <c r="AO687" s="391" t="s">
        <v>1040</v>
      </c>
      <c r="AP687" s="391" t="s">
        <v>1040</v>
      </c>
      <c r="AQ687" s="11"/>
      <c r="AR687" s="11"/>
      <c r="AS687" s="11"/>
      <c r="AT687" s="11"/>
      <c r="AU687" s="11"/>
      <c r="AV687" s="11"/>
      <c r="AW687" s="11"/>
      <c r="AX687" s="11"/>
      <c r="AY687" s="11"/>
      <c r="AZ687" s="11"/>
      <c r="BA687" s="11"/>
      <c r="BB687" s="11"/>
      <c r="BC687" s="11"/>
      <c r="BD687" s="11"/>
      <c r="BE687" s="11"/>
      <c r="BF687" s="11"/>
      <c r="BG687" s="11"/>
      <c r="BH687" s="11"/>
      <c r="BI687" s="11"/>
      <c r="BJ687" s="11"/>
      <c r="BK687" s="11"/>
      <c r="BL687" s="11"/>
      <c r="BM687" s="11"/>
      <c r="BN687" s="11"/>
      <c r="BO687" s="11"/>
      <c r="BP687" s="11"/>
      <c r="BQ687" s="11"/>
      <c r="BR687" s="11"/>
      <c r="BS687" s="11"/>
      <c r="BT687" s="11"/>
      <c r="BU687" s="11"/>
      <c r="BV687" s="11"/>
      <c r="BW687" s="11"/>
      <c r="BX687" s="11"/>
      <c r="BY687" s="11"/>
      <c r="BZ687" s="11"/>
      <c r="CA687" s="11"/>
      <c r="CB687" s="11"/>
      <c r="CC687" s="11"/>
      <c r="CD687" s="11"/>
      <c r="CE687" s="11"/>
      <c r="CF687" s="11"/>
      <c r="CG687" s="11"/>
      <c r="CH687" s="11"/>
      <c r="CI687" s="11"/>
      <c r="CJ687" s="11"/>
      <c r="CK687" s="11"/>
    </row>
    <row r="688" spans="1:89" s="560" customFormat="1" ht="12.75" customHeight="1" x14ac:dyDescent="0.25">
      <c r="A688" s="11">
        <v>15</v>
      </c>
      <c r="B688" s="566" t="str">
        <f t="shared" si="129"/>
        <v>Production de coke</v>
      </c>
      <c r="C688" s="10" t="str">
        <f t="shared" si="129"/>
        <v>Coke</v>
      </c>
      <c r="D688" s="10" t="str">
        <f t="shared" si="129"/>
        <v>Procédé (méthode A) : mixte (carbonate + non-carbonate)</v>
      </c>
      <c r="E688" s="563"/>
      <c r="F688" s="58" t="str">
        <f t="shared" si="130"/>
        <v>Émissions de procédé</v>
      </c>
      <c r="G688" s="36" t="str">
        <f t="shared" si="138"/>
        <v>n / A</v>
      </c>
      <c r="H688" s="56"/>
      <c r="I688" s="56"/>
      <c r="J688" s="58"/>
      <c r="K688" s="58"/>
      <c r="L688" s="56"/>
      <c r="M688" s="56"/>
      <c r="N688" s="56"/>
      <c r="O688" s="57"/>
      <c r="P688" s="36" t="str">
        <f t="shared" si="137"/>
        <v>n / A</v>
      </c>
      <c r="Q688" s="54" t="str">
        <f t="shared" si="133"/>
        <v>Coke: Procédé (méthode A) : mixte (carbonate + non-carbonate)</v>
      </c>
      <c r="R688" s="10"/>
      <c r="S688" s="10" t="str">
        <f t="shared" si="131"/>
        <v>OxF_Coke: Procédé (méthode A) : mixte (carbonate + non-carbonate)</v>
      </c>
      <c r="T688" s="11"/>
      <c r="U688" s="11"/>
      <c r="V688" s="11"/>
      <c r="W688" s="561"/>
      <c r="X688" s="29"/>
      <c r="Y688" s="11"/>
      <c r="Z688" s="11" t="b">
        <f t="shared" si="132"/>
        <v>1</v>
      </c>
      <c r="AA688" s="11"/>
      <c r="AB688" s="11"/>
      <c r="AC688" s="11"/>
      <c r="AD688" s="11"/>
      <c r="AE688" s="11"/>
      <c r="AF688" s="11"/>
      <c r="AG688" s="11"/>
      <c r="AH688" s="11"/>
      <c r="AI688" s="11"/>
      <c r="AJ688" s="11"/>
      <c r="AK688" s="11"/>
      <c r="AL688" s="391" t="s">
        <v>1040</v>
      </c>
      <c r="AM688" s="391" t="s">
        <v>1040</v>
      </c>
      <c r="AN688" s="391" t="s">
        <v>1040</v>
      </c>
      <c r="AO688" s="391" t="s">
        <v>1040</v>
      </c>
      <c r="AP688" s="391" t="s">
        <v>1040</v>
      </c>
      <c r="AQ688" s="11"/>
      <c r="AR688" s="11"/>
      <c r="AS688" s="11"/>
      <c r="AT688" s="11"/>
      <c r="AU688" s="11"/>
      <c r="AV688" s="11"/>
      <c r="AW688" s="11"/>
      <c r="AX688" s="11"/>
      <c r="AY688" s="11"/>
      <c r="AZ688" s="11"/>
      <c r="BA688" s="11"/>
      <c r="BB688" s="11"/>
      <c r="BC688" s="11"/>
      <c r="BD688" s="11"/>
      <c r="BE688" s="11"/>
      <c r="BF688" s="11"/>
      <c r="BG688" s="11"/>
      <c r="BH688" s="11"/>
      <c r="BI688" s="11"/>
      <c r="BJ688" s="11"/>
      <c r="BK688" s="11"/>
      <c r="BL688" s="11"/>
      <c r="BM688" s="11"/>
      <c r="BN688" s="11"/>
      <c r="BO688" s="11"/>
      <c r="BP688" s="11"/>
      <c r="BQ688" s="11"/>
      <c r="BR688" s="11"/>
      <c r="BS688" s="11"/>
      <c r="BT688" s="11"/>
      <c r="BU688" s="11"/>
      <c r="BV688" s="11"/>
      <c r="BW688" s="11"/>
      <c r="BX688" s="11"/>
      <c r="BY688" s="11"/>
      <c r="BZ688" s="11"/>
      <c r="CA688" s="11"/>
      <c r="CB688" s="11"/>
      <c r="CC688" s="11"/>
      <c r="CD688" s="11"/>
      <c r="CE688" s="11"/>
      <c r="CF688" s="11"/>
      <c r="CG688" s="11"/>
      <c r="CH688" s="11"/>
      <c r="CI688" s="11"/>
      <c r="CJ688" s="11"/>
      <c r="CK688" s="11"/>
    </row>
    <row r="689" spans="1:89" s="560" customFormat="1" ht="12.75" customHeight="1" x14ac:dyDescent="0.25">
      <c r="A689" s="11">
        <v>16</v>
      </c>
      <c r="B689" s="566" t="str">
        <f t="shared" si="129"/>
        <v>Production de coke</v>
      </c>
      <c r="C689" s="10" t="str">
        <f t="shared" si="129"/>
        <v>Coke</v>
      </c>
      <c r="D689" s="10" t="str">
        <f t="shared" si="129"/>
        <v>Procédé (méthode A) : sans carbonate</v>
      </c>
      <c r="E689" s="563"/>
      <c r="F689" s="58" t="str">
        <f t="shared" si="130"/>
        <v>Émissions de procédé</v>
      </c>
      <c r="G689" s="36" t="str">
        <f t="shared" si="138"/>
        <v>n / A</v>
      </c>
      <c r="H689" s="56"/>
      <c r="I689" s="56"/>
      <c r="J689" s="58"/>
      <c r="K689" s="58"/>
      <c r="L689" s="56"/>
      <c r="M689" s="56"/>
      <c r="N689" s="56"/>
      <c r="O689" s="57"/>
      <c r="P689" s="36" t="str">
        <f t="shared" si="137"/>
        <v>n / A</v>
      </c>
      <c r="Q689" s="54" t="str">
        <f t="shared" si="133"/>
        <v>Coke: Procédé (méthode A) : sans carbonate</v>
      </c>
      <c r="R689" s="10"/>
      <c r="S689" s="10" t="str">
        <f t="shared" si="131"/>
        <v>OxF_Coke: Procédé (méthode A) : sans carbonate</v>
      </c>
      <c r="T689" s="11"/>
      <c r="U689" s="11"/>
      <c r="V689" s="11"/>
      <c r="W689" s="561"/>
      <c r="X689" s="29"/>
      <c r="Y689" s="11"/>
      <c r="Z689" s="11" t="b">
        <f t="shared" si="132"/>
        <v>1</v>
      </c>
      <c r="AA689" s="11"/>
      <c r="AB689" s="11"/>
      <c r="AC689" s="11"/>
      <c r="AD689" s="11"/>
      <c r="AE689" s="11"/>
      <c r="AF689" s="11"/>
      <c r="AG689" s="11"/>
      <c r="AH689" s="11"/>
      <c r="AI689" s="11"/>
      <c r="AJ689" s="11"/>
      <c r="AK689" s="11"/>
      <c r="AL689" s="391" t="s">
        <v>1040</v>
      </c>
      <c r="AM689" s="391" t="s">
        <v>1040</v>
      </c>
      <c r="AN689" s="391" t="s">
        <v>1040</v>
      </c>
      <c r="AO689" s="391" t="s">
        <v>1040</v>
      </c>
      <c r="AP689" s="391" t="s">
        <v>1040</v>
      </c>
      <c r="AQ689" s="11"/>
      <c r="AR689" s="11"/>
      <c r="AS689" s="11"/>
      <c r="AT689" s="11"/>
      <c r="AU689" s="11"/>
      <c r="AV689" s="11"/>
      <c r="AW689" s="11"/>
      <c r="AX689" s="11"/>
      <c r="AY689" s="11"/>
      <c r="AZ689" s="11"/>
      <c r="BA689" s="11"/>
      <c r="BB689" s="11"/>
      <c r="BC689" s="11"/>
      <c r="BD689" s="11"/>
      <c r="BE689" s="11"/>
      <c r="BF689" s="11"/>
      <c r="BG689" s="11"/>
      <c r="BH689" s="11"/>
      <c r="BI689" s="11"/>
      <c r="BJ689" s="11"/>
      <c r="BK689" s="11"/>
      <c r="BL689" s="11"/>
      <c r="BM689" s="11"/>
      <c r="BN689" s="11"/>
      <c r="BO689" s="11"/>
      <c r="BP689" s="11"/>
      <c r="BQ689" s="11"/>
      <c r="BR689" s="11"/>
      <c r="BS689" s="11"/>
      <c r="BT689" s="11"/>
      <c r="BU689" s="11"/>
      <c r="BV689" s="11"/>
      <c r="BW689" s="11"/>
      <c r="BX689" s="11"/>
      <c r="BY689" s="11"/>
      <c r="BZ689" s="11"/>
      <c r="CA689" s="11"/>
      <c r="CB689" s="11"/>
      <c r="CC689" s="11"/>
      <c r="CD689" s="11"/>
      <c r="CE689" s="11"/>
      <c r="CF689" s="11"/>
      <c r="CG689" s="11"/>
      <c r="CH689" s="11"/>
      <c r="CI689" s="11"/>
      <c r="CJ689" s="11"/>
      <c r="CK689" s="11"/>
    </row>
    <row r="690" spans="1:89" s="560" customFormat="1" ht="12.75" customHeight="1" x14ac:dyDescent="0.25">
      <c r="A690" s="11">
        <v>17</v>
      </c>
      <c r="B690" s="566" t="str">
        <f t="shared" si="129"/>
        <v>Production de coke</v>
      </c>
      <c r="C690" s="10" t="str">
        <f t="shared" si="129"/>
        <v>Coke</v>
      </c>
      <c r="D690" s="10" t="str">
        <f t="shared" si="129"/>
        <v>Procédé (méthode B) : production d'oxyde</v>
      </c>
      <c r="E690" s="568"/>
      <c r="F690" s="58" t="str">
        <f t="shared" si="130"/>
        <v>Émissions de procédé</v>
      </c>
      <c r="G690" s="36" t="str">
        <f t="shared" si="138"/>
        <v>n / A</v>
      </c>
      <c r="H690" s="56"/>
      <c r="I690" s="56"/>
      <c r="J690" s="58"/>
      <c r="K690" s="58"/>
      <c r="L690" s="56"/>
      <c r="M690" s="56"/>
      <c r="N690" s="56"/>
      <c r="O690" s="57"/>
      <c r="P690" s="36" t="str">
        <f t="shared" si="137"/>
        <v>n / A</v>
      </c>
      <c r="Q690" s="54" t="str">
        <f t="shared" si="133"/>
        <v>Coke: Procédé (méthode B) : production d'oxyde</v>
      </c>
      <c r="R690" s="10"/>
      <c r="S690" s="10" t="str">
        <f t="shared" si="131"/>
        <v>OxF_Coke: Procédé (méthode B) : production d'oxyde</v>
      </c>
      <c r="T690" s="11"/>
      <c r="U690" s="11"/>
      <c r="V690" s="11"/>
      <c r="W690" s="561"/>
      <c r="X690" s="29"/>
      <c r="Y690" s="11"/>
      <c r="Z690" s="11" t="b">
        <f t="shared" si="132"/>
        <v>1</v>
      </c>
      <c r="AA690" s="11"/>
      <c r="AB690" s="11"/>
      <c r="AC690" s="11"/>
      <c r="AD690" s="11"/>
      <c r="AE690" s="11"/>
      <c r="AF690" s="11"/>
      <c r="AG690" s="11"/>
      <c r="AH690" s="11"/>
      <c r="AI690" s="11"/>
      <c r="AJ690" s="11"/>
      <c r="AK690" s="11"/>
      <c r="AL690" s="391" t="s">
        <v>1040</v>
      </c>
      <c r="AM690" s="391" t="s">
        <v>1040</v>
      </c>
      <c r="AN690" s="391" t="s">
        <v>1040</v>
      </c>
      <c r="AO690" s="391" t="s">
        <v>1040</v>
      </c>
      <c r="AP690" s="391" t="s">
        <v>1040</v>
      </c>
      <c r="AQ690" s="11"/>
      <c r="AR690" s="11"/>
      <c r="AS690" s="11"/>
      <c r="AT690" s="11"/>
      <c r="AU690" s="11"/>
      <c r="AV690" s="11"/>
      <c r="AW690" s="11"/>
      <c r="AX690" s="11"/>
      <c r="AY690" s="11"/>
      <c r="AZ690" s="11"/>
      <c r="BA690" s="11"/>
      <c r="BB690" s="11"/>
      <c r="BC690" s="11"/>
      <c r="BD690" s="11"/>
      <c r="BE690" s="11"/>
      <c r="BF690" s="11"/>
      <c r="BG690" s="11"/>
      <c r="BH690" s="11"/>
      <c r="BI690" s="11"/>
      <c r="BJ690" s="11"/>
      <c r="BK690" s="11"/>
      <c r="BL690" s="11"/>
      <c r="BM690" s="11"/>
      <c r="BN690" s="11"/>
      <c r="BO690" s="11"/>
      <c r="BP690" s="11"/>
      <c r="BQ690" s="11"/>
      <c r="BR690" s="11"/>
      <c r="BS690" s="11"/>
      <c r="BT690" s="11"/>
      <c r="BU690" s="11"/>
      <c r="BV690" s="11"/>
      <c r="BW690" s="11"/>
      <c r="BX690" s="11"/>
      <c r="BY690" s="11"/>
      <c r="BZ690" s="11"/>
      <c r="CA690" s="11"/>
      <c r="CB690" s="11"/>
      <c r="CC690" s="11"/>
      <c r="CD690" s="11"/>
      <c r="CE690" s="11"/>
      <c r="CF690" s="11"/>
      <c r="CG690" s="11"/>
      <c r="CH690" s="11"/>
      <c r="CI690" s="11"/>
      <c r="CJ690" s="11"/>
      <c r="CK690" s="11"/>
    </row>
    <row r="691" spans="1:89" s="560" customFormat="1" ht="12.75" customHeight="1" x14ac:dyDescent="0.25">
      <c r="A691" s="11">
        <v>18</v>
      </c>
      <c r="B691" s="566" t="str">
        <f t="shared" si="129"/>
        <v>Production de coke</v>
      </c>
      <c r="C691" s="10" t="str">
        <f t="shared" si="129"/>
        <v>Coke</v>
      </c>
      <c r="D691" s="10" t="str">
        <f t="shared" si="129"/>
        <v>Bilan massique</v>
      </c>
      <c r="E691" s="10"/>
      <c r="F691" s="58" t="str">
        <f t="shared" si="130"/>
        <v>Bilan massique</v>
      </c>
      <c r="G691" s="36" t="str">
        <f t="shared" si="138"/>
        <v>n / A</v>
      </c>
      <c r="H691" s="56"/>
      <c r="I691" s="56"/>
      <c r="J691" s="58"/>
      <c r="K691" s="58"/>
      <c r="L691" s="56"/>
      <c r="M691" s="56"/>
      <c r="N691" s="56"/>
      <c r="O691" s="57"/>
      <c r="P691" s="36" t="str">
        <f t="shared" si="137"/>
        <v>n / A</v>
      </c>
      <c r="Q691" s="54" t="str">
        <f t="shared" si="133"/>
        <v>Coke: Bilan massique</v>
      </c>
      <c r="R691" s="10"/>
      <c r="S691" s="10" t="str">
        <f t="shared" si="131"/>
        <v>OxF_Coke: Bilan massique</v>
      </c>
      <c r="T691" s="11"/>
      <c r="U691" s="11"/>
      <c r="V691" s="11"/>
      <c r="W691" s="11"/>
      <c r="X691" s="29"/>
      <c r="Y691" s="11"/>
      <c r="Z691" s="11" t="b">
        <f t="shared" si="132"/>
        <v>1</v>
      </c>
      <c r="AA691" s="11"/>
      <c r="AB691" s="11"/>
      <c r="AC691" s="11"/>
      <c r="AD691" s="11"/>
      <c r="AE691" s="11"/>
      <c r="AF691" s="11"/>
      <c r="AG691" s="11"/>
      <c r="AH691" s="11"/>
      <c r="AI691" s="11"/>
      <c r="AJ691" s="11"/>
      <c r="AK691" s="11"/>
      <c r="AL691" s="391" t="s">
        <v>1040</v>
      </c>
      <c r="AM691" s="391" t="s">
        <v>1040</v>
      </c>
      <c r="AN691" s="391" t="s">
        <v>1040</v>
      </c>
      <c r="AO691" s="391" t="s">
        <v>1040</v>
      </c>
      <c r="AP691" s="391" t="s">
        <v>1040</v>
      </c>
      <c r="AQ691" s="11"/>
      <c r="AR691" s="11"/>
      <c r="AS691" s="11"/>
      <c r="AT691" s="11"/>
      <c r="AU691" s="11"/>
      <c r="AV691" s="11"/>
      <c r="AW691" s="11"/>
      <c r="AX691" s="11"/>
      <c r="AY691" s="11"/>
      <c r="AZ691" s="11"/>
      <c r="BA691" s="11"/>
      <c r="BB691" s="11"/>
      <c r="BC691" s="11"/>
      <c r="BD691" s="11"/>
      <c r="BE691" s="11"/>
      <c r="BF691" s="11"/>
      <c r="BG691" s="11"/>
      <c r="BH691" s="11"/>
      <c r="BI691" s="11"/>
      <c r="BJ691" s="11"/>
      <c r="BK691" s="11"/>
      <c r="BL691" s="11"/>
      <c r="BM691" s="11"/>
      <c r="BN691" s="11"/>
      <c r="BO691" s="11"/>
      <c r="BP691" s="11"/>
      <c r="BQ691" s="11"/>
      <c r="BR691" s="11"/>
      <c r="BS691" s="11"/>
      <c r="BT691" s="11"/>
      <c r="BU691" s="11"/>
      <c r="BV691" s="11"/>
      <c r="BW691" s="11"/>
      <c r="BX691" s="11"/>
      <c r="BY691" s="11"/>
      <c r="BZ691" s="11"/>
      <c r="CA691" s="11"/>
      <c r="CB691" s="11"/>
      <c r="CC691" s="11"/>
      <c r="CD691" s="11"/>
      <c r="CE691" s="11"/>
      <c r="CF691" s="11"/>
      <c r="CG691" s="11"/>
      <c r="CH691" s="11"/>
      <c r="CI691" s="11"/>
      <c r="CJ691" s="11"/>
      <c r="CK691" s="11"/>
    </row>
    <row r="692" spans="1:89" s="560" customFormat="1" ht="12.75" customHeight="1" x14ac:dyDescent="0.25">
      <c r="A692" s="11">
        <v>19</v>
      </c>
      <c r="B692" s="566" t="str">
        <f t="shared" si="129"/>
        <v>Grillage ou frittage des minerais métalliques</v>
      </c>
      <c r="C692" s="10" t="str">
        <f t="shared" si="129"/>
        <v>minerai métallique</v>
      </c>
      <c r="D692" s="10" t="str">
        <f t="shared" si="129"/>
        <v>Procédé (méthode A) : carbonate uniquement</v>
      </c>
      <c r="E692" s="563"/>
      <c r="F692" s="58" t="str">
        <f t="shared" si="130"/>
        <v>Émissions de procédé</v>
      </c>
      <c r="G692" s="36" t="str">
        <f t="shared" si="138"/>
        <v>n / A</v>
      </c>
      <c r="H692" s="56"/>
      <c r="I692" s="56"/>
      <c r="J692" s="58"/>
      <c r="K692" s="58"/>
      <c r="L692" s="56"/>
      <c r="M692" s="56"/>
      <c r="N692" s="56"/>
      <c r="O692" s="57"/>
      <c r="P692" s="36" t="str">
        <f t="shared" si="137"/>
        <v>n / A</v>
      </c>
      <c r="Q692" s="54" t="str">
        <f t="shared" si="133"/>
        <v>minerai métallique: Procédé (méthode A) : carbonate uniquement</v>
      </c>
      <c r="R692" s="10"/>
      <c r="S692" s="10" t="str">
        <f t="shared" si="131"/>
        <v>OxF_minerai métallique: Procédé (méthode A) : carbonate uniquement</v>
      </c>
      <c r="T692" s="11"/>
      <c r="U692" s="11"/>
      <c r="V692" s="11"/>
      <c r="W692" s="11"/>
      <c r="X692" s="29"/>
      <c r="Y692" s="11"/>
      <c r="Z692" s="11" t="b">
        <f t="shared" si="132"/>
        <v>1</v>
      </c>
      <c r="AA692" s="11"/>
      <c r="AB692" s="11"/>
      <c r="AC692" s="11"/>
      <c r="AD692" s="11"/>
      <c r="AE692" s="11"/>
      <c r="AF692" s="11"/>
      <c r="AG692" s="11"/>
      <c r="AH692" s="11"/>
      <c r="AI692" s="11"/>
      <c r="AJ692" s="11"/>
      <c r="AK692" s="11"/>
      <c r="AL692" s="391" t="s">
        <v>1040</v>
      </c>
      <c r="AM692" s="391" t="s">
        <v>1040</v>
      </c>
      <c r="AN692" s="391" t="s">
        <v>1040</v>
      </c>
      <c r="AO692" s="391" t="s">
        <v>1040</v>
      </c>
      <c r="AP692" s="391" t="s">
        <v>1040</v>
      </c>
      <c r="AQ692" s="11"/>
      <c r="AR692" s="11"/>
      <c r="AS692" s="11"/>
      <c r="AT692" s="11"/>
      <c r="AU692" s="11"/>
      <c r="AV692" s="11"/>
      <c r="AW692" s="11"/>
      <c r="AX692" s="11"/>
      <c r="AY692" s="11"/>
      <c r="AZ692" s="11"/>
      <c r="BA692" s="11"/>
      <c r="BB692" s="11"/>
      <c r="BC692" s="11"/>
      <c r="BD692" s="11"/>
      <c r="BE692" s="11"/>
      <c r="BF692" s="11"/>
      <c r="BG692" s="11"/>
      <c r="BH692" s="11"/>
      <c r="BI692" s="11"/>
      <c r="BJ692" s="11"/>
      <c r="BK692" s="11"/>
      <c r="BL692" s="11"/>
      <c r="BM692" s="11"/>
      <c r="BN692" s="11"/>
      <c r="BO692" s="11"/>
      <c r="BP692" s="11"/>
      <c r="BQ692" s="11"/>
      <c r="BR692" s="11"/>
      <c r="BS692" s="11"/>
      <c r="BT692" s="11"/>
      <c r="BU692" s="11"/>
      <c r="BV692" s="11"/>
      <c r="BW692" s="11"/>
      <c r="BX692" s="11"/>
      <c r="BY692" s="11"/>
      <c r="BZ692" s="11"/>
      <c r="CA692" s="11"/>
      <c r="CB692" s="11"/>
      <c r="CC692" s="11"/>
      <c r="CD692" s="11"/>
      <c r="CE692" s="11"/>
      <c r="CF692" s="11"/>
      <c r="CG692" s="11"/>
      <c r="CH692" s="11"/>
      <c r="CI692" s="11"/>
      <c r="CJ692" s="11"/>
      <c r="CK692" s="11"/>
    </row>
    <row r="693" spans="1:89" s="560" customFormat="1" ht="12.75" customHeight="1" x14ac:dyDescent="0.25">
      <c r="A693" s="11">
        <v>20</v>
      </c>
      <c r="B693" s="566" t="str">
        <f t="shared" si="129"/>
        <v>Grillage ou frittage des minerais métalliques</v>
      </c>
      <c r="C693" s="10" t="str">
        <f t="shared" si="129"/>
        <v>minerai métallique</v>
      </c>
      <c r="D693" s="10" t="str">
        <f t="shared" si="129"/>
        <v>Procédé (méthode A) : mixte (carbonate + non-carbonate)</v>
      </c>
      <c r="E693" s="563"/>
      <c r="F693" s="58" t="str">
        <f t="shared" si="130"/>
        <v>Émissions de procédé</v>
      </c>
      <c r="G693" s="36" t="str">
        <f t="shared" si="138"/>
        <v>n / A</v>
      </c>
      <c r="H693" s="56"/>
      <c r="I693" s="56"/>
      <c r="J693" s="58"/>
      <c r="K693" s="58"/>
      <c r="L693" s="56"/>
      <c r="M693" s="56"/>
      <c r="N693" s="56"/>
      <c r="O693" s="57"/>
      <c r="P693" s="36" t="str">
        <f t="shared" si="137"/>
        <v>n / A</v>
      </c>
      <c r="Q693" s="54" t="str">
        <f t="shared" si="133"/>
        <v>minerai métallique: Procédé (méthode A) : mixte (carbonate + non-carbonate)</v>
      </c>
      <c r="R693" s="10"/>
      <c r="S693" s="10" t="str">
        <f t="shared" si="131"/>
        <v>OxF_minerai métallique: Procédé (méthode A) : mixte (carbonate + non-carbonate)</v>
      </c>
      <c r="T693" s="11"/>
      <c r="U693" s="11"/>
      <c r="V693" s="11"/>
      <c r="W693" s="561"/>
      <c r="X693" s="29"/>
      <c r="Y693" s="11"/>
      <c r="Z693" s="11" t="b">
        <f t="shared" si="132"/>
        <v>1</v>
      </c>
      <c r="AA693" s="11"/>
      <c r="AB693" s="11"/>
      <c r="AC693" s="11"/>
      <c r="AD693" s="11"/>
      <c r="AE693" s="11"/>
      <c r="AF693" s="11"/>
      <c r="AG693" s="11"/>
      <c r="AH693" s="11"/>
      <c r="AI693" s="11"/>
      <c r="AJ693" s="11"/>
      <c r="AK693" s="11"/>
      <c r="AL693" s="391" t="s">
        <v>1040</v>
      </c>
      <c r="AM693" s="391" t="s">
        <v>1040</v>
      </c>
      <c r="AN693" s="391" t="s">
        <v>1040</v>
      </c>
      <c r="AO693" s="391" t="s">
        <v>1040</v>
      </c>
      <c r="AP693" s="391" t="s">
        <v>1040</v>
      </c>
      <c r="AQ693" s="11"/>
      <c r="AR693" s="11"/>
      <c r="AS693" s="11"/>
      <c r="AT693" s="11"/>
      <c r="AU693" s="11"/>
      <c r="AV693" s="11"/>
      <c r="AW693" s="11"/>
      <c r="AX693" s="11"/>
      <c r="AY693" s="11"/>
      <c r="AZ693" s="11"/>
      <c r="BA693" s="11"/>
      <c r="BB693" s="11"/>
      <c r="BC693" s="11"/>
      <c r="BD693" s="11"/>
      <c r="BE693" s="11"/>
      <c r="BF693" s="11"/>
      <c r="BG693" s="11"/>
      <c r="BH693" s="11"/>
      <c r="BI693" s="11"/>
      <c r="BJ693" s="11"/>
      <c r="BK693" s="11"/>
      <c r="BL693" s="11"/>
      <c r="BM693" s="11"/>
      <c r="BN693" s="11"/>
      <c r="BO693" s="11"/>
      <c r="BP693" s="11"/>
      <c r="BQ693" s="11"/>
      <c r="BR693" s="11"/>
      <c r="BS693" s="11"/>
      <c r="BT693" s="11"/>
      <c r="BU693" s="11"/>
      <c r="BV693" s="11"/>
      <c r="BW693" s="11"/>
      <c r="BX693" s="11"/>
      <c r="BY693" s="11"/>
      <c r="BZ693" s="11"/>
      <c r="CA693" s="11"/>
      <c r="CB693" s="11"/>
      <c r="CC693" s="11"/>
      <c r="CD693" s="11"/>
      <c r="CE693" s="11"/>
      <c r="CF693" s="11"/>
      <c r="CG693" s="11"/>
      <c r="CH693" s="11"/>
      <c r="CI693" s="11"/>
      <c r="CJ693" s="11"/>
      <c r="CK693" s="11"/>
    </row>
    <row r="694" spans="1:89" s="560" customFormat="1" ht="12.75" customHeight="1" x14ac:dyDescent="0.25">
      <c r="A694" s="11">
        <v>21</v>
      </c>
      <c r="B694" s="566" t="str">
        <f t="shared" ref="B694:D713" si="139">B622</f>
        <v>Grillage ou frittage des minerais métalliques</v>
      </c>
      <c r="C694" s="10" t="str">
        <f t="shared" si="139"/>
        <v>minerai métallique</v>
      </c>
      <c r="D694" s="10" t="str">
        <f t="shared" si="139"/>
        <v>Procédé (méthode A) : sans carbonate</v>
      </c>
      <c r="E694" s="563"/>
      <c r="F694" s="58" t="str">
        <f t="shared" si="130"/>
        <v>Émissions de procédé</v>
      </c>
      <c r="G694" s="36" t="str">
        <f t="shared" si="138"/>
        <v>n / A</v>
      </c>
      <c r="H694" s="56"/>
      <c r="I694" s="56"/>
      <c r="J694" s="58"/>
      <c r="K694" s="58"/>
      <c r="L694" s="56"/>
      <c r="M694" s="56"/>
      <c r="N694" s="56"/>
      <c r="O694" s="57"/>
      <c r="P694" s="36" t="str">
        <f t="shared" si="137"/>
        <v>n / A</v>
      </c>
      <c r="Q694" s="54" t="str">
        <f t="shared" si="133"/>
        <v>minerai métallique: Procédé (méthode A) : sans carbonate</v>
      </c>
      <c r="R694" s="10"/>
      <c r="S694" s="10" t="str">
        <f t="shared" si="131"/>
        <v>OxF_minerai métallique: Procédé (méthode A) : sans carbonate</v>
      </c>
      <c r="T694" s="11"/>
      <c r="U694" s="11"/>
      <c r="V694" s="11"/>
      <c r="W694" s="561"/>
      <c r="X694" s="29"/>
      <c r="Y694" s="11"/>
      <c r="Z694" s="11" t="b">
        <f t="shared" si="132"/>
        <v>1</v>
      </c>
      <c r="AA694" s="11"/>
      <c r="AB694" s="11"/>
      <c r="AC694" s="11"/>
      <c r="AD694" s="11"/>
      <c r="AE694" s="11"/>
      <c r="AF694" s="11"/>
      <c r="AG694" s="11"/>
      <c r="AH694" s="11"/>
      <c r="AI694" s="11"/>
      <c r="AJ694" s="11"/>
      <c r="AK694" s="11"/>
      <c r="AL694" s="391" t="s">
        <v>1040</v>
      </c>
      <c r="AM694" s="391" t="s">
        <v>1040</v>
      </c>
      <c r="AN694" s="391" t="s">
        <v>1040</v>
      </c>
      <c r="AO694" s="391" t="s">
        <v>1040</v>
      </c>
      <c r="AP694" s="391" t="s">
        <v>1040</v>
      </c>
      <c r="AQ694" s="11"/>
      <c r="AR694" s="11"/>
      <c r="AS694" s="11"/>
      <c r="AT694" s="11"/>
      <c r="AU694" s="11"/>
      <c r="AV694" s="11"/>
      <c r="AW694" s="11"/>
      <c r="AX694" s="11"/>
      <c r="AY694" s="11"/>
      <c r="AZ694" s="11"/>
      <c r="BA694" s="11"/>
      <c r="BB694" s="11"/>
      <c r="BC694" s="11"/>
      <c r="BD694" s="11"/>
      <c r="BE694" s="11"/>
      <c r="BF694" s="11"/>
      <c r="BG694" s="11"/>
      <c r="BH694" s="11"/>
      <c r="BI694" s="11"/>
      <c r="BJ694" s="11"/>
      <c r="BK694" s="11"/>
      <c r="BL694" s="11"/>
      <c r="BM694" s="11"/>
      <c r="BN694" s="11"/>
      <c r="BO694" s="11"/>
      <c r="BP694" s="11"/>
      <c r="BQ694" s="11"/>
      <c r="BR694" s="11"/>
      <c r="BS694" s="11"/>
      <c r="BT694" s="11"/>
      <c r="BU694" s="11"/>
      <c r="BV694" s="11"/>
      <c r="BW694" s="11"/>
      <c r="BX694" s="11"/>
      <c r="BY694" s="11"/>
      <c r="BZ694" s="11"/>
      <c r="CA694" s="11"/>
      <c r="CB694" s="11"/>
      <c r="CC694" s="11"/>
      <c r="CD694" s="11"/>
      <c r="CE694" s="11"/>
      <c r="CF694" s="11"/>
      <c r="CG694" s="11"/>
      <c r="CH694" s="11"/>
      <c r="CI694" s="11"/>
      <c r="CJ694" s="11"/>
      <c r="CK694" s="11"/>
    </row>
    <row r="695" spans="1:89" s="560" customFormat="1" ht="12.75" customHeight="1" x14ac:dyDescent="0.25">
      <c r="A695" s="11">
        <v>22</v>
      </c>
      <c r="B695" s="566" t="str">
        <f t="shared" si="139"/>
        <v>Grillage ou frittage des minerais métalliques</v>
      </c>
      <c r="C695" s="10" t="str">
        <f t="shared" si="139"/>
        <v>minerai métallique</v>
      </c>
      <c r="D695" s="10" t="str">
        <f t="shared" si="139"/>
        <v>Procédé (méthode B) : production d'oxyde</v>
      </c>
      <c r="E695" s="563"/>
      <c r="F695" s="58" t="str">
        <f t="shared" si="130"/>
        <v>Émissions de procédé</v>
      </c>
      <c r="G695" s="36" t="str">
        <f t="shared" si="138"/>
        <v>n / A</v>
      </c>
      <c r="H695" s="56"/>
      <c r="I695" s="56"/>
      <c r="J695" s="58"/>
      <c r="K695" s="58"/>
      <c r="L695" s="56"/>
      <c r="M695" s="56"/>
      <c r="N695" s="56"/>
      <c r="O695" s="57"/>
      <c r="P695" s="36" t="str">
        <f t="shared" si="137"/>
        <v>n / A</v>
      </c>
      <c r="Q695" s="54" t="str">
        <f t="shared" si="133"/>
        <v>minerai métallique: Procédé (méthode B) : production d'oxyde</v>
      </c>
      <c r="R695" s="10"/>
      <c r="S695" s="10" t="str">
        <f t="shared" si="131"/>
        <v>OxF_minerai métallique: Procédé (méthode B) : production d'oxyde</v>
      </c>
      <c r="T695" s="11"/>
      <c r="U695" s="11"/>
      <c r="V695" s="11"/>
      <c r="W695" s="561"/>
      <c r="X695" s="29"/>
      <c r="Y695" s="11"/>
      <c r="Z695" s="11" t="b">
        <f t="shared" si="132"/>
        <v>1</v>
      </c>
      <c r="AA695" s="11"/>
      <c r="AB695" s="11"/>
      <c r="AC695" s="11"/>
      <c r="AD695" s="11"/>
      <c r="AE695" s="11"/>
      <c r="AF695" s="11"/>
      <c r="AG695" s="11"/>
      <c r="AH695" s="11"/>
      <c r="AI695" s="11"/>
      <c r="AJ695" s="11"/>
      <c r="AK695" s="11"/>
      <c r="AL695" s="391" t="s">
        <v>1040</v>
      </c>
      <c r="AM695" s="391" t="s">
        <v>1040</v>
      </c>
      <c r="AN695" s="391" t="s">
        <v>1040</v>
      </c>
      <c r="AO695" s="391" t="s">
        <v>1040</v>
      </c>
      <c r="AP695" s="391" t="s">
        <v>1040</v>
      </c>
      <c r="AQ695" s="11"/>
      <c r="AR695" s="11"/>
      <c r="AS695" s="11"/>
      <c r="AT695" s="11"/>
      <c r="AU695" s="11"/>
      <c r="AV695" s="11"/>
      <c r="AW695" s="11"/>
      <c r="AX695" s="11"/>
      <c r="AY695" s="11"/>
      <c r="AZ695" s="11"/>
      <c r="BA695" s="11"/>
      <c r="BB695" s="11"/>
      <c r="BC695" s="11"/>
      <c r="BD695" s="11"/>
      <c r="BE695" s="11"/>
      <c r="BF695" s="11"/>
      <c r="BG695" s="11"/>
      <c r="BH695" s="11"/>
      <c r="BI695" s="11"/>
      <c r="BJ695" s="11"/>
      <c r="BK695" s="11"/>
      <c r="BL695" s="11"/>
      <c r="BM695" s="11"/>
      <c r="BN695" s="11"/>
      <c r="BO695" s="11"/>
      <c r="BP695" s="11"/>
      <c r="BQ695" s="11"/>
      <c r="BR695" s="11"/>
      <c r="BS695" s="11"/>
      <c r="BT695" s="11"/>
      <c r="BU695" s="11"/>
      <c r="BV695" s="11"/>
      <c r="BW695" s="11"/>
      <c r="BX695" s="11"/>
      <c r="BY695" s="11"/>
      <c r="BZ695" s="11"/>
      <c r="CA695" s="11"/>
      <c r="CB695" s="11"/>
      <c r="CC695" s="11"/>
      <c r="CD695" s="11"/>
      <c r="CE695" s="11"/>
      <c r="CF695" s="11"/>
      <c r="CG695" s="11"/>
      <c r="CH695" s="11"/>
      <c r="CI695" s="11"/>
      <c r="CJ695" s="11"/>
      <c r="CK695" s="11"/>
    </row>
    <row r="696" spans="1:89" s="560" customFormat="1" ht="12.75" customHeight="1" x14ac:dyDescent="0.25">
      <c r="A696" s="11">
        <v>23</v>
      </c>
      <c r="B696" s="566" t="str">
        <f t="shared" si="139"/>
        <v>Grillage ou frittage des minerais métalliques</v>
      </c>
      <c r="C696" s="10" t="str">
        <f t="shared" si="139"/>
        <v>minerai métallique</v>
      </c>
      <c r="D696" s="10" t="str">
        <f t="shared" si="139"/>
        <v>Bilan massique</v>
      </c>
      <c r="E696" s="10"/>
      <c r="F696" s="58" t="str">
        <f t="shared" si="130"/>
        <v>Bilan massique</v>
      </c>
      <c r="G696" s="36" t="str">
        <f t="shared" si="138"/>
        <v>n / A</v>
      </c>
      <c r="H696" s="56"/>
      <c r="I696" s="56"/>
      <c r="J696" s="58"/>
      <c r="K696" s="58"/>
      <c r="L696" s="56"/>
      <c r="M696" s="56"/>
      <c r="N696" s="56"/>
      <c r="O696" s="57"/>
      <c r="P696" s="36" t="str">
        <f t="shared" si="137"/>
        <v>n / A</v>
      </c>
      <c r="Q696" s="54" t="str">
        <f t="shared" si="133"/>
        <v>minerai métallique: Bilan massique</v>
      </c>
      <c r="R696" s="10"/>
      <c r="S696" s="10" t="str">
        <f t="shared" si="131"/>
        <v>OxF_minerai métallique: Bilan massique</v>
      </c>
      <c r="T696" s="11"/>
      <c r="U696" s="11"/>
      <c r="V696" s="11"/>
      <c r="W696" s="11"/>
      <c r="X696" s="29"/>
      <c r="Y696" s="11"/>
      <c r="Z696" s="11" t="b">
        <f t="shared" si="132"/>
        <v>1</v>
      </c>
      <c r="AA696" s="11"/>
      <c r="AB696" s="11"/>
      <c r="AC696" s="11"/>
      <c r="AD696" s="11"/>
      <c r="AE696" s="11"/>
      <c r="AF696" s="11"/>
      <c r="AG696" s="11"/>
      <c r="AH696" s="11"/>
      <c r="AI696" s="11"/>
      <c r="AJ696" s="11"/>
      <c r="AK696" s="11"/>
      <c r="AL696" s="391" t="s">
        <v>1040</v>
      </c>
      <c r="AM696" s="391" t="s">
        <v>1040</v>
      </c>
      <c r="AN696" s="391" t="s">
        <v>1040</v>
      </c>
      <c r="AO696" s="391" t="s">
        <v>1040</v>
      </c>
      <c r="AP696" s="391" t="s">
        <v>1040</v>
      </c>
      <c r="AQ696" s="11"/>
      <c r="AR696" s="11"/>
      <c r="AS696" s="11"/>
      <c r="AT696" s="11"/>
      <c r="AU696" s="11"/>
      <c r="AV696" s="11"/>
      <c r="AW696" s="11"/>
      <c r="AX696" s="11"/>
      <c r="AY696" s="11"/>
      <c r="AZ696" s="11"/>
      <c r="BA696" s="11"/>
      <c r="BB696" s="11"/>
      <c r="BC696" s="11"/>
      <c r="BD696" s="11"/>
      <c r="BE696" s="11"/>
      <c r="BF696" s="11"/>
      <c r="BG696" s="11"/>
      <c r="BH696" s="11"/>
      <c r="BI696" s="11"/>
      <c r="BJ696" s="11"/>
      <c r="BK696" s="11"/>
      <c r="BL696" s="11"/>
      <c r="BM696" s="11"/>
      <c r="BN696" s="11"/>
      <c r="BO696" s="11"/>
      <c r="BP696" s="11"/>
      <c r="BQ696" s="11"/>
      <c r="BR696" s="11"/>
      <c r="BS696" s="11"/>
      <c r="BT696" s="11"/>
      <c r="BU696" s="11"/>
      <c r="BV696" s="11"/>
      <c r="BW696" s="11"/>
      <c r="BX696" s="11"/>
      <c r="BY696" s="11"/>
      <c r="BZ696" s="11"/>
      <c r="CA696" s="11"/>
      <c r="CB696" s="11"/>
      <c r="CC696" s="11"/>
      <c r="CD696" s="11"/>
      <c r="CE696" s="11"/>
      <c r="CF696" s="11"/>
      <c r="CG696" s="11"/>
      <c r="CH696" s="11"/>
      <c r="CI696" s="11"/>
      <c r="CJ696" s="11"/>
      <c r="CK696" s="11"/>
    </row>
    <row r="697" spans="1:89" s="560" customFormat="1" ht="12.75" customHeight="1" x14ac:dyDescent="0.25">
      <c r="A697" s="11">
        <v>24</v>
      </c>
      <c r="B697" s="566" t="str">
        <f t="shared" si="139"/>
        <v>Production de fer ou d'acier</v>
      </c>
      <c r="C697" s="10" t="str">
        <f t="shared" si="139"/>
        <v>Fer et acier</v>
      </c>
      <c r="D697" s="10" t="str">
        <f t="shared" si="139"/>
        <v>Combustible employé pour alimenter le procédé</v>
      </c>
      <c r="E697" s="10"/>
      <c r="F697" s="58" t="str">
        <f t="shared" si="130"/>
        <v>Combustion</v>
      </c>
      <c r="G697" s="36" t="str">
        <f t="shared" si="138"/>
        <v>n / A</v>
      </c>
      <c r="H697" s="56"/>
      <c r="I697" s="56"/>
      <c r="J697" s="58"/>
      <c r="K697" s="58"/>
      <c r="L697" s="56"/>
      <c r="M697" s="56"/>
      <c r="N697" s="56"/>
      <c r="O697" s="57"/>
      <c r="P697" s="36" t="str">
        <f t="shared" si="137"/>
        <v>n / A</v>
      </c>
      <c r="Q697" s="54" t="str">
        <f t="shared" si="133"/>
        <v>Fer et acier: Combustible employé pour alimenter le procédé</v>
      </c>
      <c r="R697" s="10"/>
      <c r="S697" s="10" t="str">
        <f t="shared" si="131"/>
        <v>OxF_Fer et acier: Combustible employé pour alimenter le procédé</v>
      </c>
      <c r="T697" s="11"/>
      <c r="U697" s="11"/>
      <c r="V697" s="11"/>
      <c r="W697" s="11"/>
      <c r="X697" s="29"/>
      <c r="Y697" s="11"/>
      <c r="Z697" s="11" t="b">
        <f t="shared" si="132"/>
        <v>1</v>
      </c>
      <c r="AA697" s="11"/>
      <c r="AB697" s="11"/>
      <c r="AC697" s="11"/>
      <c r="AD697" s="11"/>
      <c r="AE697" s="11"/>
      <c r="AF697" s="11"/>
      <c r="AG697" s="11"/>
      <c r="AH697" s="11"/>
      <c r="AI697" s="11"/>
      <c r="AJ697" s="11"/>
      <c r="AK697" s="11"/>
      <c r="AL697" s="391" t="s">
        <v>1040</v>
      </c>
      <c r="AM697" s="391" t="s">
        <v>1040</v>
      </c>
      <c r="AN697" s="391" t="s">
        <v>1040</v>
      </c>
      <c r="AO697" s="391" t="s">
        <v>1040</v>
      </c>
      <c r="AP697" s="391" t="s">
        <v>1040</v>
      </c>
      <c r="AQ697" s="11"/>
      <c r="AR697" s="11"/>
      <c r="AS697" s="11"/>
      <c r="AT697" s="11"/>
      <c r="AU697" s="11"/>
      <c r="AV697" s="11"/>
      <c r="AW697" s="11"/>
      <c r="AX697" s="11"/>
      <c r="AY697" s="11"/>
      <c r="AZ697" s="11"/>
      <c r="BA697" s="11"/>
      <c r="BB697" s="11"/>
      <c r="BC697" s="11"/>
      <c r="BD697" s="11"/>
      <c r="BE697" s="11"/>
      <c r="BF697" s="11"/>
      <c r="BG697" s="11"/>
      <c r="BH697" s="11"/>
      <c r="BI697" s="11"/>
      <c r="BJ697" s="11"/>
      <c r="BK697" s="11"/>
      <c r="BL697" s="11"/>
      <c r="BM697" s="11"/>
      <c r="BN697" s="11"/>
      <c r="BO697" s="11"/>
      <c r="BP697" s="11"/>
      <c r="BQ697" s="11"/>
      <c r="BR697" s="11"/>
      <c r="BS697" s="11"/>
      <c r="BT697" s="11"/>
      <c r="BU697" s="11"/>
      <c r="BV697" s="11"/>
      <c r="BW697" s="11"/>
      <c r="BX697" s="11"/>
      <c r="BY697" s="11"/>
      <c r="BZ697" s="11"/>
      <c r="CA697" s="11"/>
      <c r="CB697" s="11"/>
      <c r="CC697" s="11"/>
      <c r="CD697" s="11"/>
      <c r="CE697" s="11"/>
      <c r="CF697" s="11"/>
      <c r="CG697" s="11"/>
      <c r="CH697" s="11"/>
      <c r="CI697" s="11"/>
      <c r="CJ697" s="11"/>
      <c r="CK697" s="11"/>
    </row>
    <row r="698" spans="1:89" s="560" customFormat="1" ht="12.75" customHeight="1" x14ac:dyDescent="0.25">
      <c r="A698" s="11">
        <v>25</v>
      </c>
      <c r="B698" s="566" t="str">
        <f t="shared" si="139"/>
        <v>Production de fer ou d'acier</v>
      </c>
      <c r="C698" s="10" t="str">
        <f t="shared" si="139"/>
        <v>Fer et acier</v>
      </c>
      <c r="D698" s="10" t="str">
        <f t="shared" si="139"/>
        <v>Procédé (méthode A) : carbonate uniquement</v>
      </c>
      <c r="E698" s="563"/>
      <c r="F698" s="58" t="str">
        <f t="shared" si="130"/>
        <v>Émissions de procédé</v>
      </c>
      <c r="G698" s="36" t="str">
        <f t="shared" si="138"/>
        <v>n / A</v>
      </c>
      <c r="H698" s="56"/>
      <c r="I698" s="56"/>
      <c r="J698" s="58"/>
      <c r="K698" s="58"/>
      <c r="L698" s="56"/>
      <c r="M698" s="56"/>
      <c r="N698" s="56"/>
      <c r="O698" s="57"/>
      <c r="P698" s="36" t="str">
        <f t="shared" si="137"/>
        <v>n / A</v>
      </c>
      <c r="Q698" s="54" t="str">
        <f t="shared" si="133"/>
        <v>Fer et acier: Procédé (méthode A) : carbonate uniquement</v>
      </c>
      <c r="R698" s="10"/>
      <c r="S698" s="10" t="str">
        <f t="shared" si="131"/>
        <v>OxF_Fer et acier: Procédé (méthode A) : carbonate uniquement</v>
      </c>
      <c r="T698" s="11"/>
      <c r="U698" s="11"/>
      <c r="V698" s="11"/>
      <c r="W698" s="561"/>
      <c r="X698" s="29"/>
      <c r="Y698" s="11"/>
      <c r="Z698" s="11" t="b">
        <f t="shared" si="132"/>
        <v>1</v>
      </c>
      <c r="AA698" s="11"/>
      <c r="AB698" s="11"/>
      <c r="AC698" s="11"/>
      <c r="AD698" s="11"/>
      <c r="AE698" s="11"/>
      <c r="AF698" s="11"/>
      <c r="AG698" s="11"/>
      <c r="AH698" s="11"/>
      <c r="AI698" s="11"/>
      <c r="AJ698" s="11"/>
      <c r="AK698" s="11"/>
      <c r="AL698" s="391" t="s">
        <v>1040</v>
      </c>
      <c r="AM698" s="391" t="s">
        <v>1040</v>
      </c>
      <c r="AN698" s="391" t="s">
        <v>1040</v>
      </c>
      <c r="AO698" s="391" t="s">
        <v>1040</v>
      </c>
      <c r="AP698" s="391" t="s">
        <v>1040</v>
      </c>
      <c r="AQ698" s="11"/>
      <c r="AR698" s="11"/>
      <c r="AS698" s="11"/>
      <c r="AT698" s="11"/>
      <c r="AU698" s="11"/>
      <c r="AV698" s="11"/>
      <c r="AW698" s="11"/>
      <c r="AX698" s="11"/>
      <c r="AY698" s="11"/>
      <c r="AZ698" s="11"/>
      <c r="BA698" s="11"/>
      <c r="BB698" s="11"/>
      <c r="BC698" s="11"/>
      <c r="BD698" s="11"/>
      <c r="BE698" s="11"/>
      <c r="BF698" s="11"/>
      <c r="BG698" s="11"/>
      <c r="BH698" s="11"/>
      <c r="BI698" s="11"/>
      <c r="BJ698" s="11"/>
      <c r="BK698" s="11"/>
      <c r="BL698" s="11"/>
      <c r="BM698" s="11"/>
      <c r="BN698" s="11"/>
      <c r="BO698" s="11"/>
      <c r="BP698" s="11"/>
      <c r="BQ698" s="11"/>
      <c r="BR698" s="11"/>
      <c r="BS698" s="11"/>
      <c r="BT698" s="11"/>
      <c r="BU698" s="11"/>
      <c r="BV698" s="11"/>
      <c r="BW698" s="11"/>
      <c r="BX698" s="11"/>
      <c r="BY698" s="11"/>
      <c r="BZ698" s="11"/>
      <c r="CA698" s="11"/>
      <c r="CB698" s="11"/>
      <c r="CC698" s="11"/>
      <c r="CD698" s="11"/>
      <c r="CE698" s="11"/>
      <c r="CF698" s="11"/>
      <c r="CG698" s="11"/>
      <c r="CH698" s="11"/>
      <c r="CI698" s="11"/>
      <c r="CJ698" s="11"/>
      <c r="CK698" s="11"/>
    </row>
    <row r="699" spans="1:89" s="560" customFormat="1" ht="12.75" customHeight="1" x14ac:dyDescent="0.25">
      <c r="A699" s="11">
        <v>26</v>
      </c>
      <c r="B699" s="566" t="str">
        <f t="shared" si="139"/>
        <v>Production de fer ou d'acier</v>
      </c>
      <c r="C699" s="10" t="str">
        <f t="shared" si="139"/>
        <v>Fer et acier</v>
      </c>
      <c r="D699" s="10" t="str">
        <f t="shared" si="139"/>
        <v>Procédé (méthode A) : mixte (carbonate + non-carbonate)</v>
      </c>
      <c r="E699" s="563"/>
      <c r="F699" s="58" t="str">
        <f t="shared" si="130"/>
        <v>Émissions de procédé</v>
      </c>
      <c r="G699" s="36" t="str">
        <f t="shared" si="138"/>
        <v>n / A</v>
      </c>
      <c r="H699" s="56"/>
      <c r="I699" s="56"/>
      <c r="J699" s="58"/>
      <c r="K699" s="58"/>
      <c r="L699" s="56"/>
      <c r="M699" s="56"/>
      <c r="N699" s="56"/>
      <c r="O699" s="57"/>
      <c r="P699" s="36" t="str">
        <f t="shared" si="137"/>
        <v>n / A</v>
      </c>
      <c r="Q699" s="54" t="str">
        <f t="shared" si="133"/>
        <v>Fer et acier: Procédé (méthode A) : mixte (carbonate + non-carbonate)</v>
      </c>
      <c r="R699" s="10"/>
      <c r="S699" s="10" t="str">
        <f t="shared" si="131"/>
        <v>OxF_Fer et acier: Procédé (méthode A) : mixte (carbonate + non-carbonate)</v>
      </c>
      <c r="T699" s="11"/>
      <c r="U699" s="11"/>
      <c r="V699" s="11"/>
      <c r="W699" s="561"/>
      <c r="X699" s="29"/>
      <c r="Y699" s="11"/>
      <c r="Z699" s="11" t="b">
        <f t="shared" si="132"/>
        <v>1</v>
      </c>
      <c r="AA699" s="11"/>
      <c r="AB699" s="11"/>
      <c r="AC699" s="11"/>
      <c r="AD699" s="11"/>
      <c r="AE699" s="11"/>
      <c r="AF699" s="11"/>
      <c r="AG699" s="11"/>
      <c r="AH699" s="11"/>
      <c r="AI699" s="11"/>
      <c r="AJ699" s="11"/>
      <c r="AK699" s="11"/>
      <c r="AL699" s="391" t="s">
        <v>1040</v>
      </c>
      <c r="AM699" s="391" t="s">
        <v>1040</v>
      </c>
      <c r="AN699" s="391" t="s">
        <v>1040</v>
      </c>
      <c r="AO699" s="391" t="s">
        <v>1040</v>
      </c>
      <c r="AP699" s="391" t="s">
        <v>1040</v>
      </c>
      <c r="AQ699" s="11"/>
      <c r="AR699" s="11"/>
      <c r="AS699" s="11"/>
      <c r="AT699" s="11"/>
      <c r="AU699" s="11"/>
      <c r="AV699" s="11"/>
      <c r="AW699" s="11"/>
      <c r="AX699" s="11"/>
      <c r="AY699" s="11"/>
      <c r="AZ699" s="11"/>
      <c r="BA699" s="11"/>
      <c r="BB699" s="11"/>
      <c r="BC699" s="11"/>
      <c r="BD699" s="11"/>
      <c r="BE699" s="11"/>
      <c r="BF699" s="11"/>
      <c r="BG699" s="11"/>
      <c r="BH699" s="11"/>
      <c r="BI699" s="11"/>
      <c r="BJ699" s="11"/>
      <c r="BK699" s="11"/>
      <c r="BL699" s="11"/>
      <c r="BM699" s="11"/>
      <c r="BN699" s="11"/>
      <c r="BO699" s="11"/>
      <c r="BP699" s="11"/>
      <c r="BQ699" s="11"/>
      <c r="BR699" s="11"/>
      <c r="BS699" s="11"/>
      <c r="BT699" s="11"/>
      <c r="BU699" s="11"/>
      <c r="BV699" s="11"/>
      <c r="BW699" s="11"/>
      <c r="BX699" s="11"/>
      <c r="BY699" s="11"/>
      <c r="BZ699" s="11"/>
      <c r="CA699" s="11"/>
      <c r="CB699" s="11"/>
      <c r="CC699" s="11"/>
      <c r="CD699" s="11"/>
      <c r="CE699" s="11"/>
      <c r="CF699" s="11"/>
      <c r="CG699" s="11"/>
      <c r="CH699" s="11"/>
      <c r="CI699" s="11"/>
      <c r="CJ699" s="11"/>
      <c r="CK699" s="11"/>
    </row>
    <row r="700" spans="1:89" s="560" customFormat="1" ht="12.75" customHeight="1" x14ac:dyDescent="0.25">
      <c r="A700" s="11">
        <v>27</v>
      </c>
      <c r="B700" s="566" t="str">
        <f t="shared" si="139"/>
        <v>Production de fer ou d'acier</v>
      </c>
      <c r="C700" s="10" t="str">
        <f t="shared" si="139"/>
        <v>Fer et acier</v>
      </c>
      <c r="D700" s="10" t="str">
        <f t="shared" si="139"/>
        <v>Procédé (méthode A) : sans carbonate</v>
      </c>
      <c r="E700" s="563"/>
      <c r="F700" s="58" t="str">
        <f t="shared" si="130"/>
        <v>Émissions de procédé</v>
      </c>
      <c r="G700" s="36" t="str">
        <f t="shared" si="138"/>
        <v>n / A</v>
      </c>
      <c r="H700" s="56"/>
      <c r="I700" s="56"/>
      <c r="J700" s="58"/>
      <c r="K700" s="58"/>
      <c r="L700" s="56"/>
      <c r="M700" s="56"/>
      <c r="N700" s="56"/>
      <c r="O700" s="57"/>
      <c r="P700" s="36" t="str">
        <f t="shared" si="137"/>
        <v>n / A</v>
      </c>
      <c r="Q700" s="54" t="str">
        <f t="shared" si="133"/>
        <v>Fer et acier: Procédé (méthode A) : sans carbonate</v>
      </c>
      <c r="R700" s="10"/>
      <c r="S700" s="10" t="str">
        <f t="shared" si="131"/>
        <v>OxF_Fer et acier: Procédé (méthode A) : sans carbonate</v>
      </c>
      <c r="T700" s="11"/>
      <c r="U700" s="11"/>
      <c r="V700" s="11"/>
      <c r="W700" s="561"/>
      <c r="X700" s="29"/>
      <c r="Y700" s="11"/>
      <c r="Z700" s="11" t="b">
        <f t="shared" si="132"/>
        <v>1</v>
      </c>
      <c r="AA700" s="11"/>
      <c r="AB700" s="11"/>
      <c r="AC700" s="11"/>
      <c r="AD700" s="11"/>
      <c r="AE700" s="11"/>
      <c r="AF700" s="11"/>
      <c r="AG700" s="11"/>
      <c r="AH700" s="11"/>
      <c r="AI700" s="11"/>
      <c r="AJ700" s="11"/>
      <c r="AK700" s="11"/>
      <c r="AL700" s="391" t="s">
        <v>1040</v>
      </c>
      <c r="AM700" s="391" t="s">
        <v>1040</v>
      </c>
      <c r="AN700" s="391" t="s">
        <v>1040</v>
      </c>
      <c r="AO700" s="391" t="s">
        <v>1040</v>
      </c>
      <c r="AP700" s="391" t="s">
        <v>1040</v>
      </c>
      <c r="AQ700" s="11"/>
      <c r="AR700" s="11"/>
      <c r="AS700" s="11"/>
      <c r="AT700" s="11"/>
      <c r="AU700" s="11"/>
      <c r="AV700" s="11"/>
      <c r="AW700" s="11"/>
      <c r="AX700" s="11"/>
      <c r="AY700" s="11"/>
      <c r="AZ700" s="11"/>
      <c r="BA700" s="11"/>
      <c r="BB700" s="11"/>
      <c r="BC700" s="11"/>
      <c r="BD700" s="11"/>
      <c r="BE700" s="11"/>
      <c r="BF700" s="11"/>
      <c r="BG700" s="11"/>
      <c r="BH700" s="11"/>
      <c r="BI700" s="11"/>
      <c r="BJ700" s="11"/>
      <c r="BK700" s="11"/>
      <c r="BL700" s="11"/>
      <c r="BM700" s="11"/>
      <c r="BN700" s="11"/>
      <c r="BO700" s="11"/>
      <c r="BP700" s="11"/>
      <c r="BQ700" s="11"/>
      <c r="BR700" s="11"/>
      <c r="BS700" s="11"/>
      <c r="BT700" s="11"/>
      <c r="BU700" s="11"/>
      <c r="BV700" s="11"/>
      <c r="BW700" s="11"/>
      <c r="BX700" s="11"/>
      <c r="BY700" s="11"/>
      <c r="BZ700" s="11"/>
      <c r="CA700" s="11"/>
      <c r="CB700" s="11"/>
      <c r="CC700" s="11"/>
      <c r="CD700" s="11"/>
      <c r="CE700" s="11"/>
      <c r="CF700" s="11"/>
      <c r="CG700" s="11"/>
      <c r="CH700" s="11"/>
      <c r="CI700" s="11"/>
      <c r="CJ700" s="11"/>
      <c r="CK700" s="11"/>
    </row>
    <row r="701" spans="1:89" s="560" customFormat="1" ht="12.75" customHeight="1" x14ac:dyDescent="0.25">
      <c r="A701" s="11">
        <v>28</v>
      </c>
      <c r="B701" s="566" t="str">
        <f t="shared" si="139"/>
        <v>Production de fer ou d'acier</v>
      </c>
      <c r="C701" s="10" t="str">
        <f t="shared" si="139"/>
        <v>Fer et acier</v>
      </c>
      <c r="D701" s="10" t="str">
        <f t="shared" si="139"/>
        <v>Procédé (méthode B) : production d'oxyde</v>
      </c>
      <c r="E701" s="563"/>
      <c r="F701" s="58" t="str">
        <f t="shared" si="130"/>
        <v>Émissions de procédé</v>
      </c>
      <c r="G701" s="36" t="str">
        <f t="shared" si="138"/>
        <v>n / A</v>
      </c>
      <c r="H701" s="56"/>
      <c r="I701" s="56"/>
      <c r="J701" s="58"/>
      <c r="K701" s="58"/>
      <c r="L701" s="56"/>
      <c r="M701" s="56"/>
      <c r="N701" s="56"/>
      <c r="O701" s="57"/>
      <c r="P701" s="36" t="str">
        <f t="shared" si="137"/>
        <v>n / A</v>
      </c>
      <c r="Q701" s="54" t="str">
        <f t="shared" si="133"/>
        <v>Fer et acier: Procédé (méthode B) : production d'oxyde</v>
      </c>
      <c r="R701" s="10"/>
      <c r="S701" s="10" t="str">
        <f t="shared" si="131"/>
        <v>OxF_Fer et acier: Procédé (méthode B) : production d'oxyde</v>
      </c>
      <c r="T701" s="11"/>
      <c r="U701" s="11"/>
      <c r="V701" s="11"/>
      <c r="W701" s="561"/>
      <c r="X701" s="29"/>
      <c r="Y701" s="11"/>
      <c r="Z701" s="11" t="b">
        <f t="shared" si="132"/>
        <v>1</v>
      </c>
      <c r="AA701" s="11"/>
      <c r="AB701" s="11"/>
      <c r="AC701" s="11"/>
      <c r="AD701" s="11"/>
      <c r="AE701" s="11"/>
      <c r="AF701" s="11"/>
      <c r="AG701" s="11"/>
      <c r="AH701" s="11"/>
      <c r="AI701" s="11"/>
      <c r="AJ701" s="11"/>
      <c r="AK701" s="11"/>
      <c r="AL701" s="391" t="s">
        <v>1040</v>
      </c>
      <c r="AM701" s="391" t="s">
        <v>1040</v>
      </c>
      <c r="AN701" s="391" t="s">
        <v>1040</v>
      </c>
      <c r="AO701" s="391" t="s">
        <v>1040</v>
      </c>
      <c r="AP701" s="391" t="s">
        <v>1040</v>
      </c>
      <c r="AQ701" s="11"/>
      <c r="AR701" s="11"/>
      <c r="AS701" s="11"/>
      <c r="AT701" s="11"/>
      <c r="AU701" s="11"/>
      <c r="AV701" s="11"/>
      <c r="AW701" s="11"/>
      <c r="AX701" s="11"/>
      <c r="AY701" s="11"/>
      <c r="AZ701" s="11"/>
      <c r="BA701" s="11"/>
      <c r="BB701" s="11"/>
      <c r="BC701" s="11"/>
      <c r="BD701" s="11"/>
      <c r="BE701" s="11"/>
      <c r="BF701" s="11"/>
      <c r="BG701" s="11"/>
      <c r="BH701" s="11"/>
      <c r="BI701" s="11"/>
      <c r="BJ701" s="11"/>
      <c r="BK701" s="11"/>
      <c r="BL701" s="11"/>
      <c r="BM701" s="11"/>
      <c r="BN701" s="11"/>
      <c r="BO701" s="11"/>
      <c r="BP701" s="11"/>
      <c r="BQ701" s="11"/>
      <c r="BR701" s="11"/>
      <c r="BS701" s="11"/>
      <c r="BT701" s="11"/>
      <c r="BU701" s="11"/>
      <c r="BV701" s="11"/>
      <c r="BW701" s="11"/>
      <c r="BX701" s="11"/>
      <c r="BY701" s="11"/>
      <c r="BZ701" s="11"/>
      <c r="CA701" s="11"/>
      <c r="CB701" s="11"/>
      <c r="CC701" s="11"/>
      <c r="CD701" s="11"/>
      <c r="CE701" s="11"/>
      <c r="CF701" s="11"/>
      <c r="CG701" s="11"/>
      <c r="CH701" s="11"/>
      <c r="CI701" s="11"/>
      <c r="CJ701" s="11"/>
      <c r="CK701" s="11"/>
    </row>
    <row r="702" spans="1:89" s="560" customFormat="1" ht="12.75" customHeight="1" x14ac:dyDescent="0.25">
      <c r="A702" s="11">
        <v>29</v>
      </c>
      <c r="B702" s="566" t="str">
        <f t="shared" si="139"/>
        <v>Production de fer ou d'acier</v>
      </c>
      <c r="C702" s="10" t="str">
        <f t="shared" si="139"/>
        <v>Fer et acier</v>
      </c>
      <c r="D702" s="10" t="str">
        <f t="shared" si="139"/>
        <v>Bilan massique</v>
      </c>
      <c r="E702" s="10"/>
      <c r="F702" s="58" t="str">
        <f t="shared" si="130"/>
        <v>Bilan massique</v>
      </c>
      <c r="G702" s="36" t="str">
        <f t="shared" si="138"/>
        <v>n / A</v>
      </c>
      <c r="H702" s="56"/>
      <c r="I702" s="56"/>
      <c r="J702" s="58"/>
      <c r="K702" s="58"/>
      <c r="L702" s="56"/>
      <c r="M702" s="56"/>
      <c r="N702" s="56"/>
      <c r="O702" s="57"/>
      <c r="P702" s="36" t="str">
        <f t="shared" si="137"/>
        <v>n / A</v>
      </c>
      <c r="Q702" s="54" t="str">
        <f t="shared" si="133"/>
        <v>Fer et acier: Bilan massique</v>
      </c>
      <c r="R702" s="10"/>
      <c r="S702" s="10" t="str">
        <f t="shared" si="131"/>
        <v>OxF_Fer et acier: Bilan massique</v>
      </c>
      <c r="T702" s="11"/>
      <c r="U702" s="11"/>
      <c r="V702" s="11"/>
      <c r="W702" s="11"/>
      <c r="X702" s="29"/>
      <c r="Y702" s="11"/>
      <c r="Z702" s="11" t="b">
        <f t="shared" si="132"/>
        <v>1</v>
      </c>
      <c r="AA702" s="11"/>
      <c r="AB702" s="11"/>
      <c r="AC702" s="11"/>
      <c r="AD702" s="11"/>
      <c r="AE702" s="11"/>
      <c r="AF702" s="11"/>
      <c r="AG702" s="11"/>
      <c r="AH702" s="11"/>
      <c r="AI702" s="11"/>
      <c r="AJ702" s="11"/>
      <c r="AK702" s="11"/>
      <c r="AL702" s="391" t="s">
        <v>1040</v>
      </c>
      <c r="AM702" s="391" t="s">
        <v>1040</v>
      </c>
      <c r="AN702" s="391" t="s">
        <v>1040</v>
      </c>
      <c r="AO702" s="391" t="s">
        <v>1040</v>
      </c>
      <c r="AP702" s="391" t="s">
        <v>1040</v>
      </c>
      <c r="AQ702" s="11"/>
      <c r="AR702" s="11"/>
      <c r="AS702" s="11"/>
      <c r="AT702" s="11"/>
      <c r="AU702" s="11"/>
      <c r="AV702" s="11"/>
      <c r="AW702" s="11"/>
      <c r="AX702" s="11"/>
      <c r="AY702" s="11"/>
      <c r="AZ702" s="11"/>
      <c r="BA702" s="11"/>
      <c r="BB702" s="11"/>
      <c r="BC702" s="11"/>
      <c r="BD702" s="11"/>
      <c r="BE702" s="11"/>
      <c r="BF702" s="11"/>
      <c r="BG702" s="11"/>
      <c r="BH702" s="11"/>
      <c r="BI702" s="11"/>
      <c r="BJ702" s="11"/>
      <c r="BK702" s="11"/>
      <c r="BL702" s="11"/>
      <c r="BM702" s="11"/>
      <c r="BN702" s="11"/>
      <c r="BO702" s="11"/>
      <c r="BP702" s="11"/>
      <c r="BQ702" s="11"/>
      <c r="BR702" s="11"/>
      <c r="BS702" s="11"/>
      <c r="BT702" s="11"/>
      <c r="BU702" s="11"/>
      <c r="BV702" s="11"/>
      <c r="BW702" s="11"/>
      <c r="BX702" s="11"/>
      <c r="BY702" s="11"/>
      <c r="BZ702" s="11"/>
      <c r="CA702" s="11"/>
      <c r="CB702" s="11"/>
      <c r="CC702" s="11"/>
      <c r="CD702" s="11"/>
      <c r="CE702" s="11"/>
      <c r="CF702" s="11"/>
      <c r="CG702" s="11"/>
      <c r="CH702" s="11"/>
      <c r="CI702" s="11"/>
      <c r="CJ702" s="11"/>
      <c r="CK702" s="11"/>
    </row>
    <row r="703" spans="1:89" s="560" customFormat="1" ht="12.75" customHeight="1" x14ac:dyDescent="0.25">
      <c r="A703" s="11">
        <v>30</v>
      </c>
      <c r="B703" s="566" t="str">
        <f t="shared" si="139"/>
        <v>Production de clinker de ciment</v>
      </c>
      <c r="C703" s="10" t="str">
        <f t="shared" si="139"/>
        <v>Clinker</v>
      </c>
      <c r="D703" s="10" t="str">
        <f t="shared" si="139"/>
        <v>D'après la charge du four (méthode A)</v>
      </c>
      <c r="E703" s="10"/>
      <c r="F703" s="58" t="str">
        <f t="shared" si="130"/>
        <v>Émissions de procédé</v>
      </c>
      <c r="G703" s="36" t="str">
        <f t="shared" si="138"/>
        <v>n / A</v>
      </c>
      <c r="H703" s="56"/>
      <c r="I703" s="56"/>
      <c r="J703" s="58"/>
      <c r="K703" s="58"/>
      <c r="L703" s="56"/>
      <c r="M703" s="56"/>
      <c r="N703" s="56"/>
      <c r="O703" s="57"/>
      <c r="P703" s="36" t="str">
        <f t="shared" si="137"/>
        <v>n / A</v>
      </c>
      <c r="Q703" s="54" t="str">
        <f t="shared" si="133"/>
        <v>Clinker: D'après la charge du four (méthode A)</v>
      </c>
      <c r="R703" s="10"/>
      <c r="S703" s="10" t="str">
        <f t="shared" si="131"/>
        <v>OxF_Clinker: D'après la charge du four (méthode A)</v>
      </c>
      <c r="T703" s="11"/>
      <c r="U703" s="11"/>
      <c r="V703" s="11"/>
      <c r="W703" s="11"/>
      <c r="X703" s="29"/>
      <c r="Y703" s="11"/>
      <c r="Z703" s="11" t="b">
        <f t="shared" si="132"/>
        <v>1</v>
      </c>
      <c r="AA703" s="11"/>
      <c r="AB703" s="11"/>
      <c r="AC703" s="11"/>
      <c r="AD703" s="11"/>
      <c r="AE703" s="11"/>
      <c r="AF703" s="11"/>
      <c r="AG703" s="11"/>
      <c r="AH703" s="11"/>
      <c r="AI703" s="11"/>
      <c r="AJ703" s="11"/>
      <c r="AK703" s="11"/>
      <c r="AL703" s="391" t="s">
        <v>1040</v>
      </c>
      <c r="AM703" s="391" t="s">
        <v>1040</v>
      </c>
      <c r="AN703" s="391" t="s">
        <v>1040</v>
      </c>
      <c r="AO703" s="391" t="s">
        <v>1040</v>
      </c>
      <c r="AP703" s="391" t="s">
        <v>1040</v>
      </c>
      <c r="AQ703" s="11"/>
      <c r="AR703" s="11"/>
      <c r="AS703" s="11"/>
      <c r="AT703" s="11"/>
      <c r="AU703" s="11"/>
      <c r="AV703" s="11"/>
      <c r="AW703" s="11"/>
      <c r="AX703" s="11"/>
      <c r="AY703" s="11"/>
      <c r="AZ703" s="11"/>
      <c r="BA703" s="11"/>
      <c r="BB703" s="11"/>
      <c r="BC703" s="11"/>
      <c r="BD703" s="11"/>
      <c r="BE703" s="11"/>
      <c r="BF703" s="11"/>
      <c r="BG703" s="11"/>
      <c r="BH703" s="11"/>
      <c r="BI703" s="11"/>
      <c r="BJ703" s="11"/>
      <c r="BK703" s="11"/>
      <c r="BL703" s="11"/>
      <c r="BM703" s="11"/>
      <c r="BN703" s="11"/>
      <c r="BO703" s="11"/>
      <c r="BP703" s="11"/>
      <c r="BQ703" s="11"/>
      <c r="BR703" s="11"/>
      <c r="BS703" s="11"/>
      <c r="BT703" s="11"/>
      <c r="BU703" s="11"/>
      <c r="BV703" s="11"/>
      <c r="BW703" s="11"/>
      <c r="BX703" s="11"/>
      <c r="BY703" s="11"/>
      <c r="BZ703" s="11"/>
      <c r="CA703" s="11"/>
      <c r="CB703" s="11"/>
      <c r="CC703" s="11"/>
      <c r="CD703" s="11"/>
      <c r="CE703" s="11"/>
      <c r="CF703" s="11"/>
      <c r="CG703" s="11"/>
      <c r="CH703" s="11"/>
      <c r="CI703" s="11"/>
      <c r="CJ703" s="11"/>
      <c r="CK703" s="11"/>
    </row>
    <row r="704" spans="1:89" s="560" customFormat="1" ht="12.75" customHeight="1" x14ac:dyDescent="0.25">
      <c r="A704" s="11">
        <v>31</v>
      </c>
      <c r="B704" s="566" t="str">
        <f t="shared" si="139"/>
        <v>Production de clinker de ciment</v>
      </c>
      <c r="C704" s="10" t="str">
        <f t="shared" si="139"/>
        <v>Clinker</v>
      </c>
      <c r="D704" s="10" t="str">
        <f t="shared" si="139"/>
        <v>Clinker produit (Méthode B)</v>
      </c>
      <c r="E704" s="10"/>
      <c r="F704" s="58" t="str">
        <f t="shared" si="130"/>
        <v>Émissions de procédé</v>
      </c>
      <c r="G704" s="36" t="str">
        <f t="shared" si="138"/>
        <v>n / A</v>
      </c>
      <c r="H704" s="56"/>
      <c r="I704" s="56"/>
      <c r="J704" s="58"/>
      <c r="K704" s="58"/>
      <c r="L704" s="56"/>
      <c r="M704" s="56"/>
      <c r="N704" s="56"/>
      <c r="O704" s="57"/>
      <c r="P704" s="36" t="str">
        <f t="shared" si="137"/>
        <v>n / A</v>
      </c>
      <c r="Q704" s="54" t="str">
        <f t="shared" si="133"/>
        <v>Clinker: Clinker produit (Méthode B)</v>
      </c>
      <c r="R704" s="10"/>
      <c r="S704" s="10" t="str">
        <f t="shared" si="131"/>
        <v>OxF_Clinker: Clinker produit (Méthode B)</v>
      </c>
      <c r="T704" s="11"/>
      <c r="U704" s="11"/>
      <c r="V704" s="11"/>
      <c r="W704" s="11"/>
      <c r="X704" s="29"/>
      <c r="Y704" s="11"/>
      <c r="Z704" s="11" t="b">
        <f t="shared" si="132"/>
        <v>1</v>
      </c>
      <c r="AA704" s="11"/>
      <c r="AB704" s="11"/>
      <c r="AC704" s="11"/>
      <c r="AD704" s="11"/>
      <c r="AE704" s="11"/>
      <c r="AF704" s="11"/>
      <c r="AG704" s="11"/>
      <c r="AH704" s="11"/>
      <c r="AI704" s="11"/>
      <c r="AJ704" s="11"/>
      <c r="AK704" s="11"/>
      <c r="AL704" s="391" t="s">
        <v>1040</v>
      </c>
      <c r="AM704" s="391" t="s">
        <v>1040</v>
      </c>
      <c r="AN704" s="391" t="s">
        <v>1040</v>
      </c>
      <c r="AO704" s="391" t="s">
        <v>1040</v>
      </c>
      <c r="AP704" s="391" t="s">
        <v>1040</v>
      </c>
      <c r="AQ704" s="11"/>
      <c r="AR704" s="11"/>
      <c r="AS704" s="11"/>
      <c r="AT704" s="11"/>
      <c r="AU704" s="11"/>
      <c r="AV704" s="11"/>
      <c r="AW704" s="11"/>
      <c r="AX704" s="11"/>
      <c r="AY704" s="11"/>
      <c r="AZ704" s="11"/>
      <c r="BA704" s="11"/>
      <c r="BB704" s="11"/>
      <c r="BC704" s="11"/>
      <c r="BD704" s="11"/>
      <c r="BE704" s="11"/>
      <c r="BF704" s="11"/>
      <c r="BG704" s="11"/>
      <c r="BH704" s="11"/>
      <c r="BI704" s="11"/>
      <c r="BJ704" s="11"/>
      <c r="BK704" s="11"/>
      <c r="BL704" s="11"/>
      <c r="BM704" s="11"/>
      <c r="BN704" s="11"/>
      <c r="BO704" s="11"/>
      <c r="BP704" s="11"/>
      <c r="BQ704" s="11"/>
      <c r="BR704" s="11"/>
      <c r="BS704" s="11"/>
      <c r="BT704" s="11"/>
      <c r="BU704" s="11"/>
      <c r="BV704" s="11"/>
      <c r="BW704" s="11"/>
      <c r="BX704" s="11"/>
      <c r="BY704" s="11"/>
      <c r="BZ704" s="11"/>
      <c r="CA704" s="11"/>
      <c r="CB704" s="11"/>
      <c r="CC704" s="11"/>
      <c r="CD704" s="11"/>
      <c r="CE704" s="11"/>
      <c r="CF704" s="11"/>
      <c r="CG704" s="11"/>
      <c r="CH704" s="11"/>
      <c r="CI704" s="11"/>
      <c r="CJ704" s="11"/>
      <c r="CK704" s="11"/>
    </row>
    <row r="705" spans="1:89" s="560" customFormat="1" ht="12.75" customHeight="1" x14ac:dyDescent="0.25">
      <c r="A705" s="11">
        <v>32</v>
      </c>
      <c r="B705" s="566" t="str">
        <f t="shared" si="139"/>
        <v>Production de clinker de ciment</v>
      </c>
      <c r="C705" s="10" t="str">
        <f t="shared" si="139"/>
        <v>Clinker</v>
      </c>
      <c r="D705" s="10" t="str">
        <f t="shared" si="139"/>
        <v>Poussières des fours à ciment</v>
      </c>
      <c r="E705" s="10"/>
      <c r="F705" s="58" t="str">
        <f t="shared" si="130"/>
        <v>Émissions de procédé</v>
      </c>
      <c r="G705" s="36" t="str">
        <f t="shared" si="138"/>
        <v>n / A</v>
      </c>
      <c r="H705" s="56"/>
      <c r="I705" s="56"/>
      <c r="J705" s="58"/>
      <c r="K705" s="58"/>
      <c r="L705" s="56"/>
      <c r="M705" s="56"/>
      <c r="N705" s="56"/>
      <c r="O705" s="57"/>
      <c r="P705" s="36" t="str">
        <f t="shared" si="137"/>
        <v>n / A</v>
      </c>
      <c r="Q705" s="54" t="str">
        <f t="shared" si="133"/>
        <v>Clinker: Poussières des fours à ciment</v>
      </c>
      <c r="R705" s="10"/>
      <c r="S705" s="10" t="str">
        <f t="shared" si="131"/>
        <v>OxF_Clinker: Poussières des fours à ciment</v>
      </c>
      <c r="T705" s="11"/>
      <c r="U705" s="11"/>
      <c r="V705" s="11"/>
      <c r="W705" s="11"/>
      <c r="X705" s="29"/>
      <c r="Y705" s="11"/>
      <c r="Z705" s="11" t="b">
        <f t="shared" si="132"/>
        <v>1</v>
      </c>
      <c r="AA705" s="11"/>
      <c r="AB705" s="11"/>
      <c r="AC705" s="11"/>
      <c r="AD705" s="11"/>
      <c r="AE705" s="11"/>
      <c r="AF705" s="11"/>
      <c r="AG705" s="11"/>
      <c r="AH705" s="11"/>
      <c r="AI705" s="11"/>
      <c r="AJ705" s="11"/>
      <c r="AK705" s="11"/>
      <c r="AL705" s="391" t="s">
        <v>1040</v>
      </c>
      <c r="AM705" s="391" t="s">
        <v>1040</v>
      </c>
      <c r="AN705" s="391" t="s">
        <v>1040</v>
      </c>
      <c r="AO705" s="391" t="s">
        <v>1040</v>
      </c>
      <c r="AP705" s="391" t="s">
        <v>1040</v>
      </c>
      <c r="AQ705" s="11"/>
      <c r="AR705" s="11"/>
      <c r="AS705" s="11"/>
      <c r="AT705" s="11"/>
      <c r="AU705" s="11"/>
      <c r="AV705" s="11"/>
      <c r="AW705" s="11"/>
      <c r="AX705" s="11"/>
      <c r="AY705" s="11"/>
      <c r="AZ705" s="11"/>
      <c r="BA705" s="11"/>
      <c r="BB705" s="11"/>
      <c r="BC705" s="11"/>
      <c r="BD705" s="11"/>
      <c r="BE705" s="11"/>
      <c r="BF705" s="11"/>
      <c r="BG705" s="11"/>
      <c r="BH705" s="11"/>
      <c r="BI705" s="11"/>
      <c r="BJ705" s="11"/>
      <c r="BK705" s="11"/>
      <c r="BL705" s="11"/>
      <c r="BM705" s="11"/>
      <c r="BN705" s="11"/>
      <c r="BO705" s="11"/>
      <c r="BP705" s="11"/>
      <c r="BQ705" s="11"/>
      <c r="BR705" s="11"/>
      <c r="BS705" s="11"/>
      <c r="BT705" s="11"/>
      <c r="BU705" s="11"/>
      <c r="BV705" s="11"/>
      <c r="BW705" s="11"/>
      <c r="BX705" s="11"/>
      <c r="BY705" s="11"/>
      <c r="BZ705" s="11"/>
      <c r="CA705" s="11"/>
      <c r="CB705" s="11"/>
      <c r="CC705" s="11"/>
      <c r="CD705" s="11"/>
      <c r="CE705" s="11"/>
      <c r="CF705" s="11"/>
      <c r="CG705" s="11"/>
      <c r="CH705" s="11"/>
      <c r="CI705" s="11"/>
      <c r="CJ705" s="11"/>
      <c r="CK705" s="11"/>
    </row>
    <row r="706" spans="1:89" s="560" customFormat="1" ht="12.75" customHeight="1" x14ac:dyDescent="0.25">
      <c r="A706" s="11">
        <v>33</v>
      </c>
      <c r="B706" s="566" t="str">
        <f t="shared" si="139"/>
        <v>Production de clinker de ciment</v>
      </c>
      <c r="C706" s="10" t="str">
        <f t="shared" si="139"/>
        <v>Clinker</v>
      </c>
      <c r="D706" s="10" t="str">
        <f t="shared" si="139"/>
        <v>Carbone non issu de carbonates</v>
      </c>
      <c r="E706" s="10"/>
      <c r="F706" s="58" t="str">
        <f t="shared" ref="F706:F737" si="140">F634</f>
        <v>Émissions de procédé</v>
      </c>
      <c r="G706" s="36" t="str">
        <f t="shared" si="138"/>
        <v>n / A</v>
      </c>
      <c r="H706" s="56"/>
      <c r="I706" s="56"/>
      <c r="J706" s="58"/>
      <c r="K706" s="58"/>
      <c r="L706" s="56"/>
      <c r="M706" s="56"/>
      <c r="N706" s="56"/>
      <c r="O706" s="57"/>
      <c r="P706" s="36" t="str">
        <f t="shared" si="137"/>
        <v>n / A</v>
      </c>
      <c r="Q706" s="54" t="str">
        <f t="shared" si="133"/>
        <v>Clinker: Carbone non issu de carbonates</v>
      </c>
      <c r="R706" s="10"/>
      <c r="S706" s="10" t="str">
        <f t="shared" si="131"/>
        <v>OxF_Clinker: Carbone non issu de carbonates</v>
      </c>
      <c r="T706" s="11"/>
      <c r="U706" s="11"/>
      <c r="V706" s="11"/>
      <c r="W706" s="11"/>
      <c r="X706" s="11"/>
      <c r="Y706" s="11"/>
      <c r="Z706" s="11" t="b">
        <f t="shared" si="132"/>
        <v>1</v>
      </c>
      <c r="AA706" s="11"/>
      <c r="AB706" s="11"/>
      <c r="AC706" s="11"/>
      <c r="AD706" s="11"/>
      <c r="AE706" s="11"/>
      <c r="AF706" s="11"/>
      <c r="AG706" s="11"/>
      <c r="AH706" s="11"/>
      <c r="AI706" s="11"/>
      <c r="AJ706" s="11"/>
      <c r="AK706" s="11"/>
      <c r="AL706" s="391" t="s">
        <v>1040</v>
      </c>
      <c r="AM706" s="391" t="s">
        <v>1040</v>
      </c>
      <c r="AN706" s="391" t="s">
        <v>1040</v>
      </c>
      <c r="AO706" s="391" t="s">
        <v>1040</v>
      </c>
      <c r="AP706" s="391" t="s">
        <v>1040</v>
      </c>
      <c r="AQ706" s="11"/>
      <c r="AR706" s="11"/>
      <c r="AS706" s="11"/>
      <c r="AT706" s="11"/>
      <c r="AU706" s="11"/>
      <c r="AV706" s="11"/>
      <c r="AW706" s="11"/>
      <c r="AX706" s="11"/>
      <c r="AY706" s="11"/>
      <c r="AZ706" s="11"/>
      <c r="BA706" s="11"/>
      <c r="BB706" s="11"/>
      <c r="BC706" s="11"/>
      <c r="BD706" s="11"/>
      <c r="BE706" s="11"/>
      <c r="BF706" s="11"/>
      <c r="BG706" s="11"/>
      <c r="BH706" s="11"/>
      <c r="BI706" s="11"/>
      <c r="BJ706" s="11"/>
      <c r="BK706" s="11"/>
      <c r="BL706" s="11"/>
      <c r="BM706" s="11"/>
      <c r="BN706" s="11"/>
      <c r="BO706" s="11"/>
      <c r="BP706" s="11"/>
      <c r="BQ706" s="11"/>
      <c r="BR706" s="11"/>
      <c r="BS706" s="11"/>
      <c r="BT706" s="11"/>
      <c r="BU706" s="11"/>
      <c r="BV706" s="11"/>
      <c r="BW706" s="11"/>
      <c r="BX706" s="11"/>
      <c r="BY706" s="11"/>
      <c r="BZ706" s="11"/>
      <c r="CA706" s="11"/>
      <c r="CB706" s="11"/>
      <c r="CC706" s="11"/>
      <c r="CD706" s="11"/>
      <c r="CE706" s="11"/>
      <c r="CF706" s="11"/>
      <c r="CG706" s="11"/>
      <c r="CH706" s="11"/>
      <c r="CI706" s="11"/>
      <c r="CJ706" s="11"/>
      <c r="CK706" s="11"/>
    </row>
    <row r="707" spans="1:89" s="560" customFormat="1" ht="12.75" customHeight="1" x14ac:dyDescent="0.25">
      <c r="A707" s="11">
        <v>34</v>
      </c>
      <c r="B707" s="566" t="str">
        <f t="shared" si="139"/>
        <v>Production de chaux, ou calcination de dolomite/magnésite</v>
      </c>
      <c r="C707" s="10" t="str">
        <f t="shared" si="139"/>
        <v>Chaux / dolomite / magnésite</v>
      </c>
      <c r="D707" s="10" t="str">
        <f t="shared" si="139"/>
        <v>Procédé (méthode A) : carbonate uniquement</v>
      </c>
      <c r="E707" s="563"/>
      <c r="F707" s="58" t="str">
        <f t="shared" si="140"/>
        <v>Émissions de procédé</v>
      </c>
      <c r="G707" s="36" t="str">
        <f t="shared" si="138"/>
        <v>n / A</v>
      </c>
      <c r="H707" s="56"/>
      <c r="I707" s="56"/>
      <c r="J707" s="58"/>
      <c r="K707" s="58"/>
      <c r="L707" s="56"/>
      <c r="M707" s="56"/>
      <c r="N707" s="56"/>
      <c r="O707" s="57"/>
      <c r="P707" s="36" t="str">
        <f t="shared" si="137"/>
        <v>n / A</v>
      </c>
      <c r="Q707" s="54" t="str">
        <f t="shared" si="133"/>
        <v>Chaux / dolomite / magnésite: Procédé (méthode A) : carbonate uniquement</v>
      </c>
      <c r="R707" s="10"/>
      <c r="S707" s="10" t="str">
        <f t="shared" ref="S707:S734" si="141">EUconst_CNTR_OxidationFactor&amp;Q707</f>
        <v>OxF_Chaux / dolomite / magnésite: Procédé (méthode A) : carbonate uniquement</v>
      </c>
      <c r="T707" s="11"/>
      <c r="U707" s="11"/>
      <c r="V707" s="11"/>
      <c r="W707" s="11"/>
      <c r="X707" s="11"/>
      <c r="Y707" s="11"/>
      <c r="Z707" s="11" t="b">
        <f t="shared" si="132"/>
        <v>1</v>
      </c>
      <c r="AA707" s="11"/>
      <c r="AB707" s="11"/>
      <c r="AC707" s="11"/>
      <c r="AD707" s="11"/>
      <c r="AE707" s="11"/>
      <c r="AF707" s="11"/>
      <c r="AG707" s="11"/>
      <c r="AH707" s="11"/>
      <c r="AI707" s="11"/>
      <c r="AJ707" s="11"/>
      <c r="AK707" s="11"/>
      <c r="AL707" s="391" t="s">
        <v>1040</v>
      </c>
      <c r="AM707" s="391" t="s">
        <v>1040</v>
      </c>
      <c r="AN707" s="391" t="s">
        <v>1040</v>
      </c>
      <c r="AO707" s="391" t="s">
        <v>1040</v>
      </c>
      <c r="AP707" s="391" t="s">
        <v>1040</v>
      </c>
      <c r="AQ707" s="11"/>
      <c r="AR707" s="11"/>
      <c r="AS707" s="11"/>
      <c r="AT707" s="11"/>
      <c r="AU707" s="11"/>
      <c r="AV707" s="11"/>
      <c r="AW707" s="11"/>
      <c r="AX707" s="11"/>
      <c r="AY707" s="11"/>
      <c r="AZ707" s="11"/>
      <c r="BA707" s="11"/>
      <c r="BB707" s="11"/>
      <c r="BC707" s="11"/>
      <c r="BD707" s="11"/>
      <c r="BE707" s="11"/>
      <c r="BF707" s="11"/>
      <c r="BG707" s="11"/>
      <c r="BH707" s="11"/>
      <c r="BI707" s="11"/>
      <c r="BJ707" s="11"/>
      <c r="BK707" s="11"/>
      <c r="BL707" s="11"/>
      <c r="BM707" s="11"/>
      <c r="BN707" s="11"/>
      <c r="BO707" s="11"/>
      <c r="BP707" s="11"/>
      <c r="BQ707" s="11"/>
      <c r="BR707" s="11"/>
      <c r="BS707" s="11"/>
      <c r="BT707" s="11"/>
      <c r="BU707" s="11"/>
      <c r="BV707" s="11"/>
      <c r="BW707" s="11"/>
      <c r="BX707" s="11"/>
      <c r="BY707" s="11"/>
      <c r="BZ707" s="11"/>
      <c r="CA707" s="11"/>
      <c r="CB707" s="11"/>
      <c r="CC707" s="11"/>
      <c r="CD707" s="11"/>
      <c r="CE707" s="11"/>
      <c r="CF707" s="11"/>
      <c r="CG707" s="11"/>
      <c r="CH707" s="11"/>
      <c r="CI707" s="11"/>
      <c r="CJ707" s="11"/>
      <c r="CK707" s="11"/>
    </row>
    <row r="708" spans="1:89" s="560" customFormat="1" ht="12.75" customHeight="1" x14ac:dyDescent="0.25">
      <c r="A708" s="11">
        <v>35</v>
      </c>
      <c r="B708" s="566" t="str">
        <f t="shared" si="139"/>
        <v>Production de chaux, ou calcination de dolomite/magnésite</v>
      </c>
      <c r="C708" s="10" t="str">
        <f t="shared" si="139"/>
        <v>Chaux / dolomite / magnésite</v>
      </c>
      <c r="D708" s="10" t="str">
        <f t="shared" si="139"/>
        <v>Procédé (méthode A) : mixte (carbonate + non-carbonate)</v>
      </c>
      <c r="E708" s="563"/>
      <c r="F708" s="58" t="str">
        <f t="shared" si="140"/>
        <v>Émissions de procédé</v>
      </c>
      <c r="G708" s="36" t="str">
        <f t="shared" si="138"/>
        <v>n / A</v>
      </c>
      <c r="H708" s="56"/>
      <c r="I708" s="56"/>
      <c r="J708" s="58"/>
      <c r="K708" s="58"/>
      <c r="L708" s="56"/>
      <c r="M708" s="56"/>
      <c r="N708" s="56"/>
      <c r="O708" s="57"/>
      <c r="P708" s="36" t="str">
        <f t="shared" si="137"/>
        <v>n / A</v>
      </c>
      <c r="Q708" s="54" t="str">
        <f t="shared" si="133"/>
        <v>Chaux / dolomite / magnésite: Procédé (méthode A) : mixte (carbonate + non-carbonate)</v>
      </c>
      <c r="R708" s="10"/>
      <c r="S708" s="10" t="str">
        <f t="shared" si="141"/>
        <v>OxF_Chaux / dolomite / magnésite: Procédé (méthode A) : mixte (carbonate + non-carbonate)</v>
      </c>
      <c r="T708" s="11"/>
      <c r="U708" s="11"/>
      <c r="V708" s="11"/>
      <c r="W708" s="11"/>
      <c r="X708" s="11"/>
      <c r="Y708" s="11"/>
      <c r="Z708" s="11" t="b">
        <f t="shared" si="132"/>
        <v>1</v>
      </c>
      <c r="AA708" s="11"/>
      <c r="AB708" s="11"/>
      <c r="AC708" s="11"/>
      <c r="AD708" s="11"/>
      <c r="AE708" s="11"/>
      <c r="AF708" s="11"/>
      <c r="AG708" s="11"/>
      <c r="AH708" s="11"/>
      <c r="AI708" s="11"/>
      <c r="AJ708" s="11"/>
      <c r="AK708" s="11"/>
      <c r="AL708" s="391" t="s">
        <v>1040</v>
      </c>
      <c r="AM708" s="391" t="s">
        <v>1040</v>
      </c>
      <c r="AN708" s="391" t="s">
        <v>1040</v>
      </c>
      <c r="AO708" s="391" t="s">
        <v>1040</v>
      </c>
      <c r="AP708" s="391" t="s">
        <v>1040</v>
      </c>
      <c r="AQ708" s="11"/>
      <c r="AR708" s="11"/>
      <c r="AS708" s="11"/>
      <c r="AT708" s="11"/>
      <c r="AU708" s="11"/>
      <c r="AV708" s="11"/>
      <c r="AW708" s="11"/>
      <c r="AX708" s="11"/>
      <c r="AY708" s="11"/>
      <c r="AZ708" s="11"/>
      <c r="BA708" s="11"/>
      <c r="BB708" s="11"/>
      <c r="BC708" s="11"/>
      <c r="BD708" s="11"/>
      <c r="BE708" s="11"/>
      <c r="BF708" s="11"/>
      <c r="BG708" s="11"/>
      <c r="BH708" s="11"/>
      <c r="BI708" s="11"/>
      <c r="BJ708" s="11"/>
      <c r="BK708" s="11"/>
      <c r="BL708" s="11"/>
      <c r="BM708" s="11"/>
      <c r="BN708" s="11"/>
      <c r="BO708" s="11"/>
      <c r="BP708" s="11"/>
      <c r="BQ708" s="11"/>
      <c r="BR708" s="11"/>
      <c r="BS708" s="11"/>
      <c r="BT708" s="11"/>
      <c r="BU708" s="11"/>
      <c r="BV708" s="11"/>
      <c r="BW708" s="11"/>
      <c r="BX708" s="11"/>
      <c r="BY708" s="11"/>
      <c r="BZ708" s="11"/>
      <c r="CA708" s="11"/>
      <c r="CB708" s="11"/>
      <c r="CC708" s="11"/>
      <c r="CD708" s="11"/>
      <c r="CE708" s="11"/>
      <c r="CF708" s="11"/>
      <c r="CG708" s="11"/>
      <c r="CH708" s="11"/>
      <c r="CI708" s="11"/>
      <c r="CJ708" s="11"/>
      <c r="CK708" s="11"/>
    </row>
    <row r="709" spans="1:89" s="560" customFormat="1" ht="12.75" customHeight="1" x14ac:dyDescent="0.25">
      <c r="A709" s="11">
        <v>36</v>
      </c>
      <c r="B709" s="566" t="str">
        <f t="shared" si="139"/>
        <v>Production de chaux, ou calcination de dolomite/magnésite</v>
      </c>
      <c r="C709" s="10" t="str">
        <f t="shared" si="139"/>
        <v>Chaux / dolomite / magnésite</v>
      </c>
      <c r="D709" s="10" t="str">
        <f t="shared" si="139"/>
        <v>Procédé (méthode A) : sans carbonate</v>
      </c>
      <c r="E709" s="563"/>
      <c r="F709" s="58" t="str">
        <f t="shared" si="140"/>
        <v>Émissions de procédé</v>
      </c>
      <c r="G709" s="36" t="str">
        <f t="shared" si="138"/>
        <v>n / A</v>
      </c>
      <c r="H709" s="56"/>
      <c r="I709" s="56"/>
      <c r="J709" s="58"/>
      <c r="K709" s="58"/>
      <c r="L709" s="56"/>
      <c r="M709" s="56"/>
      <c r="N709" s="56"/>
      <c r="O709" s="57"/>
      <c r="P709" s="36" t="str">
        <f t="shared" si="137"/>
        <v>n / A</v>
      </c>
      <c r="Q709" s="54" t="str">
        <f t="shared" si="133"/>
        <v>Chaux / dolomite / magnésite: Procédé (méthode A) : sans carbonate</v>
      </c>
      <c r="R709" s="10"/>
      <c r="S709" s="10" t="str">
        <f t="shared" si="141"/>
        <v>OxF_Chaux / dolomite / magnésite: Procédé (méthode A) : sans carbonate</v>
      </c>
      <c r="T709" s="11"/>
      <c r="U709" s="11"/>
      <c r="V709" s="11"/>
      <c r="W709" s="11"/>
      <c r="X709" s="11"/>
      <c r="Y709" s="11"/>
      <c r="Z709" s="11" t="b">
        <f t="shared" si="132"/>
        <v>1</v>
      </c>
      <c r="AA709" s="11"/>
      <c r="AB709" s="11"/>
      <c r="AC709" s="11"/>
      <c r="AD709" s="11"/>
      <c r="AE709" s="11"/>
      <c r="AF709" s="11"/>
      <c r="AG709" s="11"/>
      <c r="AH709" s="11"/>
      <c r="AI709" s="11"/>
      <c r="AJ709" s="11"/>
      <c r="AK709" s="11"/>
      <c r="AL709" s="391" t="s">
        <v>1040</v>
      </c>
      <c r="AM709" s="391" t="s">
        <v>1040</v>
      </c>
      <c r="AN709" s="391" t="s">
        <v>1040</v>
      </c>
      <c r="AO709" s="391" t="s">
        <v>1040</v>
      </c>
      <c r="AP709" s="391" t="s">
        <v>1040</v>
      </c>
      <c r="AQ709" s="11"/>
      <c r="AR709" s="11"/>
      <c r="AS709" s="11"/>
      <c r="AT709" s="11"/>
      <c r="AU709" s="11"/>
      <c r="AV709" s="11"/>
      <c r="AW709" s="11"/>
      <c r="AX709" s="11"/>
      <c r="AY709" s="11"/>
      <c r="AZ709" s="11"/>
      <c r="BA709" s="11"/>
      <c r="BB709" s="11"/>
      <c r="BC709" s="11"/>
      <c r="BD709" s="11"/>
      <c r="BE709" s="11"/>
      <c r="BF709" s="11"/>
      <c r="BG709" s="11"/>
      <c r="BH709" s="11"/>
      <c r="BI709" s="11"/>
      <c r="BJ709" s="11"/>
      <c r="BK709" s="11"/>
      <c r="BL709" s="11"/>
      <c r="BM709" s="11"/>
      <c r="BN709" s="11"/>
      <c r="BO709" s="11"/>
      <c r="BP709" s="11"/>
      <c r="BQ709" s="11"/>
      <c r="BR709" s="11"/>
      <c r="BS709" s="11"/>
      <c r="BT709" s="11"/>
      <c r="BU709" s="11"/>
      <c r="BV709" s="11"/>
      <c r="BW709" s="11"/>
      <c r="BX709" s="11"/>
      <c r="BY709" s="11"/>
      <c r="BZ709" s="11"/>
      <c r="CA709" s="11"/>
      <c r="CB709" s="11"/>
      <c r="CC709" s="11"/>
      <c r="CD709" s="11"/>
      <c r="CE709" s="11"/>
      <c r="CF709" s="11"/>
      <c r="CG709" s="11"/>
      <c r="CH709" s="11"/>
      <c r="CI709" s="11"/>
      <c r="CJ709" s="11"/>
      <c r="CK709" s="11"/>
    </row>
    <row r="710" spans="1:89" s="560" customFormat="1" ht="12.75" customHeight="1" x14ac:dyDescent="0.25">
      <c r="A710" s="11">
        <v>37</v>
      </c>
      <c r="B710" s="566" t="str">
        <f t="shared" si="139"/>
        <v>Production de chaux, ou calcination de dolomite/magnésite</v>
      </c>
      <c r="C710" s="10" t="str">
        <f t="shared" si="139"/>
        <v>Chaux / dolomite / magnésite</v>
      </c>
      <c r="D710" s="10" t="str">
        <f t="shared" si="139"/>
        <v>Procédé (méthode B) : production d'oxyde</v>
      </c>
      <c r="E710" s="563"/>
      <c r="F710" s="58" t="str">
        <f t="shared" si="140"/>
        <v>Émissions de procédé</v>
      </c>
      <c r="G710" s="36" t="str">
        <f t="shared" si="138"/>
        <v>n / A</v>
      </c>
      <c r="H710" s="56"/>
      <c r="I710" s="56"/>
      <c r="J710" s="58"/>
      <c r="K710" s="58"/>
      <c r="L710" s="56"/>
      <c r="M710" s="56"/>
      <c r="N710" s="56"/>
      <c r="O710" s="57"/>
      <c r="P710" s="36" t="str">
        <f t="shared" si="137"/>
        <v>n / A</v>
      </c>
      <c r="Q710" s="54" t="str">
        <f t="shared" si="133"/>
        <v>Chaux / dolomite / magnésite: Procédé (méthode B) : production d'oxyde</v>
      </c>
      <c r="R710" s="10"/>
      <c r="S710" s="10" t="str">
        <f t="shared" si="141"/>
        <v>OxF_Chaux / dolomite / magnésite: Procédé (méthode B) : production d'oxyde</v>
      </c>
      <c r="T710" s="11"/>
      <c r="U710" s="11"/>
      <c r="V710" s="11"/>
      <c r="W710" s="11"/>
      <c r="X710" s="11"/>
      <c r="Y710" s="11"/>
      <c r="Z710" s="11" t="b">
        <f t="shared" si="132"/>
        <v>1</v>
      </c>
      <c r="AA710" s="11"/>
      <c r="AB710" s="11"/>
      <c r="AC710" s="11"/>
      <c r="AD710" s="11"/>
      <c r="AE710" s="11"/>
      <c r="AF710" s="11"/>
      <c r="AG710" s="11"/>
      <c r="AH710" s="11"/>
      <c r="AI710" s="11"/>
      <c r="AJ710" s="11"/>
      <c r="AK710" s="11"/>
      <c r="AL710" s="391" t="s">
        <v>1040</v>
      </c>
      <c r="AM710" s="391" t="s">
        <v>1040</v>
      </c>
      <c r="AN710" s="391" t="s">
        <v>1040</v>
      </c>
      <c r="AO710" s="391" t="s">
        <v>1040</v>
      </c>
      <c r="AP710" s="391" t="s">
        <v>1040</v>
      </c>
      <c r="AQ710" s="11"/>
      <c r="AR710" s="11"/>
      <c r="AS710" s="11"/>
      <c r="AT710" s="11"/>
      <c r="AU710" s="11"/>
      <c r="AV710" s="11"/>
      <c r="AW710" s="11"/>
      <c r="AX710" s="11"/>
      <c r="AY710" s="11"/>
      <c r="AZ710" s="11"/>
      <c r="BA710" s="11"/>
      <c r="BB710" s="11"/>
      <c r="BC710" s="11"/>
      <c r="BD710" s="11"/>
      <c r="BE710" s="11"/>
      <c r="BF710" s="11"/>
      <c r="BG710" s="11"/>
      <c r="BH710" s="11"/>
      <c r="BI710" s="11"/>
      <c r="BJ710" s="11"/>
      <c r="BK710" s="11"/>
      <c r="BL710" s="11"/>
      <c r="BM710" s="11"/>
      <c r="BN710" s="11"/>
      <c r="BO710" s="11"/>
      <c r="BP710" s="11"/>
      <c r="BQ710" s="11"/>
      <c r="BR710" s="11"/>
      <c r="BS710" s="11"/>
      <c r="BT710" s="11"/>
      <c r="BU710" s="11"/>
      <c r="BV710" s="11"/>
      <c r="BW710" s="11"/>
      <c r="BX710" s="11"/>
      <c r="BY710" s="11"/>
      <c r="BZ710" s="11"/>
      <c r="CA710" s="11"/>
      <c r="CB710" s="11"/>
      <c r="CC710" s="11"/>
      <c r="CD710" s="11"/>
      <c r="CE710" s="11"/>
      <c r="CF710" s="11"/>
      <c r="CG710" s="11"/>
      <c r="CH710" s="11"/>
      <c r="CI710" s="11"/>
      <c r="CJ710" s="11"/>
      <c r="CK710" s="11"/>
    </row>
    <row r="711" spans="1:89" s="560" customFormat="1" ht="12.75" customHeight="1" x14ac:dyDescent="0.25">
      <c r="A711" s="11">
        <v>38</v>
      </c>
      <c r="B711" s="566" t="str">
        <f t="shared" si="139"/>
        <v>Production de chaux, ou calcination de dolomite/magnésite</v>
      </c>
      <c r="C711" s="10" t="str">
        <f t="shared" si="139"/>
        <v>Chaux / dolomite / magnésite</v>
      </c>
      <c r="D711" s="10" t="str">
        <f t="shared" si="139"/>
        <v>Poussière de four (Méthode B)</v>
      </c>
      <c r="E711" s="10"/>
      <c r="F711" s="58" t="str">
        <f t="shared" si="140"/>
        <v>Émissions de procédé</v>
      </c>
      <c r="G711" s="36" t="str">
        <f t="shared" si="138"/>
        <v>n / A</v>
      </c>
      <c r="H711" s="56"/>
      <c r="I711" s="56"/>
      <c r="J711" s="58"/>
      <c r="K711" s="58"/>
      <c r="L711" s="56"/>
      <c r="M711" s="56"/>
      <c r="N711" s="56"/>
      <c r="O711" s="57"/>
      <c r="P711" s="36" t="str">
        <f t="shared" si="137"/>
        <v>n / A</v>
      </c>
      <c r="Q711" s="54" t="str">
        <f t="shared" si="133"/>
        <v>Chaux / dolomite / magnésite: Poussière de four (Méthode B)</v>
      </c>
      <c r="R711" s="10"/>
      <c r="S711" s="10" t="str">
        <f t="shared" si="141"/>
        <v>OxF_Chaux / dolomite / magnésite: Poussière de four (Méthode B)</v>
      </c>
      <c r="T711" s="11"/>
      <c r="U711" s="11"/>
      <c r="V711" s="11"/>
      <c r="W711" s="11"/>
      <c r="X711" s="11"/>
      <c r="Y711" s="11"/>
      <c r="Z711" s="11" t="b">
        <f t="shared" si="132"/>
        <v>1</v>
      </c>
      <c r="AA711" s="11"/>
      <c r="AB711" s="11"/>
      <c r="AC711" s="11"/>
      <c r="AD711" s="11"/>
      <c r="AE711" s="11"/>
      <c r="AF711" s="11"/>
      <c r="AG711" s="11"/>
      <c r="AH711" s="11"/>
      <c r="AI711" s="11"/>
      <c r="AJ711" s="11"/>
      <c r="AK711" s="11"/>
      <c r="AL711" s="391" t="s">
        <v>1040</v>
      </c>
      <c r="AM711" s="391" t="s">
        <v>1040</v>
      </c>
      <c r="AN711" s="391" t="s">
        <v>1040</v>
      </c>
      <c r="AO711" s="391" t="s">
        <v>1040</v>
      </c>
      <c r="AP711" s="391" t="s">
        <v>1040</v>
      </c>
      <c r="AQ711" s="11"/>
      <c r="AR711" s="11"/>
      <c r="AS711" s="11"/>
      <c r="AT711" s="11"/>
      <c r="AU711" s="11"/>
      <c r="AV711" s="11"/>
      <c r="AW711" s="11"/>
      <c r="AX711" s="11"/>
      <c r="AY711" s="11"/>
      <c r="AZ711" s="11"/>
      <c r="BA711" s="11"/>
      <c r="BB711" s="11"/>
      <c r="BC711" s="11"/>
      <c r="BD711" s="11"/>
      <c r="BE711" s="11"/>
      <c r="BF711" s="11"/>
      <c r="BG711" s="11"/>
      <c r="BH711" s="11"/>
      <c r="BI711" s="11"/>
      <c r="BJ711" s="11"/>
      <c r="BK711" s="11"/>
      <c r="BL711" s="11"/>
      <c r="BM711" s="11"/>
      <c r="BN711" s="11"/>
      <c r="BO711" s="11"/>
      <c r="BP711" s="11"/>
      <c r="BQ711" s="11"/>
      <c r="BR711" s="11"/>
      <c r="BS711" s="11"/>
      <c r="BT711" s="11"/>
      <c r="BU711" s="11"/>
      <c r="BV711" s="11"/>
      <c r="BW711" s="11"/>
      <c r="BX711" s="11"/>
      <c r="BY711" s="11"/>
      <c r="BZ711" s="11"/>
      <c r="CA711" s="11"/>
      <c r="CB711" s="11"/>
      <c r="CC711" s="11"/>
      <c r="CD711" s="11"/>
      <c r="CE711" s="11"/>
      <c r="CF711" s="11"/>
      <c r="CG711" s="11"/>
      <c r="CH711" s="11"/>
      <c r="CI711" s="11"/>
      <c r="CJ711" s="11"/>
      <c r="CK711" s="11"/>
    </row>
    <row r="712" spans="1:89" s="560" customFormat="1" ht="12.75" customHeight="1" x14ac:dyDescent="0.25">
      <c r="A712" s="11">
        <v>39</v>
      </c>
      <c r="B712" s="566" t="str">
        <f t="shared" si="139"/>
        <v>Fabrication du verre</v>
      </c>
      <c r="C712" s="10" t="str">
        <f t="shared" si="139"/>
        <v>Laine de verre et minérale</v>
      </c>
      <c r="D712" s="10" t="str">
        <f t="shared" si="139"/>
        <v>Procédé (méthode A) : carbonate uniquement</v>
      </c>
      <c r="E712" s="563"/>
      <c r="F712" s="58" t="str">
        <f t="shared" si="140"/>
        <v>Émissions de procédé</v>
      </c>
      <c r="G712" s="36" t="str">
        <f t="shared" ref="G712:G743" si="142">EUconst_NA</f>
        <v>n / A</v>
      </c>
      <c r="H712" s="56"/>
      <c r="I712" s="56"/>
      <c r="J712" s="58"/>
      <c r="K712" s="58"/>
      <c r="L712" s="56"/>
      <c r="M712" s="56"/>
      <c r="N712" s="56"/>
      <c r="O712" s="57"/>
      <c r="P712" s="36" t="str">
        <f t="shared" si="137"/>
        <v>n / A</v>
      </c>
      <c r="Q712" s="54" t="str">
        <f t="shared" si="133"/>
        <v>Laine de verre et minérale: Procédé (méthode A) : carbonate uniquement</v>
      </c>
      <c r="R712" s="10"/>
      <c r="S712" s="10" t="str">
        <f t="shared" si="141"/>
        <v>OxF_Laine de verre et minérale: Procédé (méthode A) : carbonate uniquement</v>
      </c>
      <c r="T712" s="11"/>
      <c r="U712" s="11"/>
      <c r="V712" s="11"/>
      <c r="W712" s="11"/>
      <c r="X712" s="11"/>
      <c r="Y712" s="11"/>
      <c r="Z712" s="11" t="b">
        <f t="shared" si="132"/>
        <v>1</v>
      </c>
      <c r="AA712" s="11"/>
      <c r="AB712" s="11"/>
      <c r="AC712" s="11"/>
      <c r="AD712" s="11"/>
      <c r="AE712" s="11"/>
      <c r="AF712" s="11"/>
      <c r="AG712" s="11"/>
      <c r="AH712" s="11"/>
      <c r="AI712" s="11"/>
      <c r="AJ712" s="11"/>
      <c r="AK712" s="11"/>
      <c r="AL712" s="391" t="s">
        <v>1040</v>
      </c>
      <c r="AM712" s="391" t="s">
        <v>1040</v>
      </c>
      <c r="AN712" s="391" t="s">
        <v>1040</v>
      </c>
      <c r="AO712" s="391" t="s">
        <v>1040</v>
      </c>
      <c r="AP712" s="391" t="s">
        <v>1040</v>
      </c>
      <c r="AQ712" s="11"/>
      <c r="AR712" s="11"/>
      <c r="AS712" s="11"/>
      <c r="AT712" s="11"/>
      <c r="AU712" s="11"/>
      <c r="AV712" s="11"/>
      <c r="AW712" s="11"/>
      <c r="AX712" s="11"/>
      <c r="AY712" s="11"/>
      <c r="AZ712" s="11"/>
      <c r="BA712" s="11"/>
      <c r="BB712" s="11"/>
      <c r="BC712" s="11"/>
      <c r="BD712" s="11"/>
      <c r="BE712" s="11"/>
      <c r="BF712" s="11"/>
      <c r="BG712" s="11"/>
      <c r="BH712" s="11"/>
      <c r="BI712" s="11"/>
      <c r="BJ712" s="11"/>
      <c r="BK712" s="11"/>
      <c r="BL712" s="11"/>
      <c r="BM712" s="11"/>
      <c r="BN712" s="11"/>
      <c r="BO712" s="11"/>
      <c r="BP712" s="11"/>
      <c r="BQ712" s="11"/>
      <c r="BR712" s="11"/>
      <c r="BS712" s="11"/>
      <c r="BT712" s="11"/>
      <c r="BU712" s="11"/>
      <c r="BV712" s="11"/>
      <c r="BW712" s="11"/>
      <c r="BX712" s="11"/>
      <c r="BY712" s="11"/>
      <c r="BZ712" s="11"/>
      <c r="CA712" s="11"/>
      <c r="CB712" s="11"/>
      <c r="CC712" s="11"/>
      <c r="CD712" s="11"/>
      <c r="CE712" s="11"/>
      <c r="CF712" s="11"/>
      <c r="CG712" s="11"/>
      <c r="CH712" s="11"/>
      <c r="CI712" s="11"/>
      <c r="CJ712" s="11"/>
      <c r="CK712" s="11"/>
    </row>
    <row r="713" spans="1:89" s="560" customFormat="1" ht="12.75" customHeight="1" x14ac:dyDescent="0.25">
      <c r="A713" s="11">
        <v>40</v>
      </c>
      <c r="B713" s="566" t="str">
        <f t="shared" si="139"/>
        <v>Fabrication du verre</v>
      </c>
      <c r="C713" s="10" t="str">
        <f t="shared" si="139"/>
        <v>Laine de verre et minérale</v>
      </c>
      <c r="D713" s="10" t="str">
        <f t="shared" si="139"/>
        <v>Procédé (méthode A) : mixte (carbonate + non-carbonate)</v>
      </c>
      <c r="E713" s="563"/>
      <c r="F713" s="58" t="str">
        <f t="shared" si="140"/>
        <v>Émissions de procédé</v>
      </c>
      <c r="G713" s="36" t="str">
        <f t="shared" si="142"/>
        <v>n / A</v>
      </c>
      <c r="H713" s="56"/>
      <c r="I713" s="56"/>
      <c r="J713" s="58"/>
      <c r="K713" s="58"/>
      <c r="L713" s="56"/>
      <c r="M713" s="56"/>
      <c r="N713" s="56"/>
      <c r="O713" s="57"/>
      <c r="P713" s="36" t="str">
        <f t="shared" si="137"/>
        <v>n / A</v>
      </c>
      <c r="Q713" s="54" t="str">
        <f t="shared" si="133"/>
        <v>Laine de verre et minérale: Procédé (méthode A) : mixte (carbonate + non-carbonate)</v>
      </c>
      <c r="R713" s="10"/>
      <c r="S713" s="10" t="str">
        <f t="shared" si="141"/>
        <v>OxF_Laine de verre et minérale: Procédé (méthode A) : mixte (carbonate + non-carbonate)</v>
      </c>
      <c r="T713" s="11"/>
      <c r="U713" s="11"/>
      <c r="V713" s="11"/>
      <c r="W713" s="11"/>
      <c r="X713" s="11"/>
      <c r="Y713" s="11"/>
      <c r="Z713" s="11" t="b">
        <f t="shared" si="132"/>
        <v>1</v>
      </c>
      <c r="AA713" s="11"/>
      <c r="AB713" s="11"/>
      <c r="AC713" s="11"/>
      <c r="AD713" s="11"/>
      <c r="AE713" s="11"/>
      <c r="AF713" s="11"/>
      <c r="AG713" s="11"/>
      <c r="AH713" s="11"/>
      <c r="AI713" s="11"/>
      <c r="AJ713" s="11"/>
      <c r="AK713" s="11"/>
      <c r="AL713" s="391" t="s">
        <v>1040</v>
      </c>
      <c r="AM713" s="391" t="s">
        <v>1040</v>
      </c>
      <c r="AN713" s="391" t="s">
        <v>1040</v>
      </c>
      <c r="AO713" s="391" t="s">
        <v>1040</v>
      </c>
      <c r="AP713" s="391" t="s">
        <v>1040</v>
      </c>
      <c r="AQ713" s="11"/>
      <c r="AR713" s="11"/>
      <c r="AS713" s="11"/>
      <c r="AT713" s="11"/>
      <c r="AU713" s="11"/>
      <c r="AV713" s="11"/>
      <c r="AW713" s="11"/>
      <c r="AX713" s="11"/>
      <c r="AY713" s="11"/>
      <c r="AZ713" s="11"/>
      <c r="BA713" s="11"/>
      <c r="BB713" s="11"/>
      <c r="BC713" s="11"/>
      <c r="BD713" s="11"/>
      <c r="BE713" s="11"/>
      <c r="BF713" s="11"/>
      <c r="BG713" s="11"/>
      <c r="BH713" s="11"/>
      <c r="BI713" s="11"/>
      <c r="BJ713" s="11"/>
      <c r="BK713" s="11"/>
      <c r="BL713" s="11"/>
      <c r="BM713" s="11"/>
      <c r="BN713" s="11"/>
      <c r="BO713" s="11"/>
      <c r="BP713" s="11"/>
      <c r="BQ713" s="11"/>
      <c r="BR713" s="11"/>
      <c r="BS713" s="11"/>
      <c r="BT713" s="11"/>
      <c r="BU713" s="11"/>
      <c r="BV713" s="11"/>
      <c r="BW713" s="11"/>
      <c r="BX713" s="11"/>
      <c r="BY713" s="11"/>
      <c r="BZ713" s="11"/>
      <c r="CA713" s="11"/>
      <c r="CB713" s="11"/>
      <c r="CC713" s="11"/>
      <c r="CD713" s="11"/>
      <c r="CE713" s="11"/>
      <c r="CF713" s="11"/>
      <c r="CG713" s="11"/>
      <c r="CH713" s="11"/>
      <c r="CI713" s="11"/>
      <c r="CJ713" s="11"/>
      <c r="CK713" s="11"/>
    </row>
    <row r="714" spans="1:89" s="560" customFormat="1" ht="12.75" customHeight="1" x14ac:dyDescent="0.25">
      <c r="A714" s="11">
        <v>41</v>
      </c>
      <c r="B714" s="566" t="str">
        <f t="shared" ref="B714:D733" si="143">B642</f>
        <v>Fabrication du verre</v>
      </c>
      <c r="C714" s="10" t="str">
        <f t="shared" si="143"/>
        <v>Laine de verre et minérale</v>
      </c>
      <c r="D714" s="10" t="str">
        <f t="shared" si="143"/>
        <v>Procédé (méthode A) : sans carbonate</v>
      </c>
      <c r="E714" s="563"/>
      <c r="F714" s="58" t="str">
        <f t="shared" si="140"/>
        <v>Émissions de procédé</v>
      </c>
      <c r="G714" s="36" t="str">
        <f t="shared" si="142"/>
        <v>n / A</v>
      </c>
      <c r="H714" s="56"/>
      <c r="I714" s="56"/>
      <c r="J714" s="58"/>
      <c r="K714" s="58"/>
      <c r="L714" s="56"/>
      <c r="M714" s="56"/>
      <c r="N714" s="56"/>
      <c r="O714" s="57"/>
      <c r="P714" s="36" t="str">
        <f t="shared" si="137"/>
        <v>n / A</v>
      </c>
      <c r="Q714" s="54" t="str">
        <f t="shared" si="133"/>
        <v>Laine de verre et minérale: Procédé (méthode A) : sans carbonate</v>
      </c>
      <c r="R714" s="10"/>
      <c r="S714" s="10" t="str">
        <f t="shared" si="141"/>
        <v>OxF_Laine de verre et minérale: Procédé (méthode A) : sans carbonate</v>
      </c>
      <c r="T714" s="11"/>
      <c r="U714" s="11"/>
      <c r="V714" s="11"/>
      <c r="W714" s="11"/>
      <c r="X714" s="11"/>
      <c r="Y714" s="11"/>
      <c r="Z714" s="11" t="b">
        <f t="shared" si="132"/>
        <v>1</v>
      </c>
      <c r="AA714" s="11"/>
      <c r="AB714" s="11"/>
      <c r="AC714" s="11"/>
      <c r="AD714" s="11"/>
      <c r="AE714" s="11"/>
      <c r="AF714" s="11"/>
      <c r="AG714" s="11"/>
      <c r="AH714" s="11"/>
      <c r="AI714" s="11"/>
      <c r="AJ714" s="11"/>
      <c r="AK714" s="11"/>
      <c r="AL714" s="391" t="s">
        <v>1040</v>
      </c>
      <c r="AM714" s="391" t="s">
        <v>1040</v>
      </c>
      <c r="AN714" s="391" t="s">
        <v>1040</v>
      </c>
      <c r="AO714" s="391" t="s">
        <v>1040</v>
      </c>
      <c r="AP714" s="391" t="s">
        <v>1040</v>
      </c>
      <c r="AQ714" s="11"/>
      <c r="AR714" s="11"/>
      <c r="AS714" s="11"/>
      <c r="AT714" s="11"/>
      <c r="AU714" s="11"/>
      <c r="AV714" s="11"/>
      <c r="AW714" s="11"/>
      <c r="AX714" s="11"/>
      <c r="AY714" s="11"/>
      <c r="AZ714" s="11"/>
      <c r="BA714" s="11"/>
      <c r="BB714" s="11"/>
      <c r="BC714" s="11"/>
      <c r="BD714" s="11"/>
      <c r="BE714" s="11"/>
      <c r="BF714" s="11"/>
      <c r="BG714" s="11"/>
      <c r="BH714" s="11"/>
      <c r="BI714" s="11"/>
      <c r="BJ714" s="11"/>
      <c r="BK714" s="11"/>
      <c r="BL714" s="11"/>
      <c r="BM714" s="11"/>
      <c r="BN714" s="11"/>
      <c r="BO714" s="11"/>
      <c r="BP714" s="11"/>
      <c r="BQ714" s="11"/>
      <c r="BR714" s="11"/>
      <c r="BS714" s="11"/>
      <c r="BT714" s="11"/>
      <c r="BU714" s="11"/>
      <c r="BV714" s="11"/>
      <c r="BW714" s="11"/>
      <c r="BX714" s="11"/>
      <c r="BY714" s="11"/>
      <c r="BZ714" s="11"/>
      <c r="CA714" s="11"/>
      <c r="CB714" s="11"/>
      <c r="CC714" s="11"/>
      <c r="CD714" s="11"/>
      <c r="CE714" s="11"/>
      <c r="CF714" s="11"/>
      <c r="CG714" s="11"/>
      <c r="CH714" s="11"/>
      <c r="CI714" s="11"/>
      <c r="CJ714" s="11"/>
      <c r="CK714" s="11"/>
    </row>
    <row r="715" spans="1:89" s="560" customFormat="1" ht="12.75" customHeight="1" x14ac:dyDescent="0.25">
      <c r="A715" s="11">
        <v>42</v>
      </c>
      <c r="B715" s="566" t="str">
        <f t="shared" si="143"/>
        <v>Fabrication de céramiques</v>
      </c>
      <c r="C715" s="10" t="str">
        <f t="shared" si="143"/>
        <v>Céramique</v>
      </c>
      <c r="D715" s="10" t="str">
        <f t="shared" si="143"/>
        <v>Procédé (méthode A) : carbonate uniquement</v>
      </c>
      <c r="E715" s="563"/>
      <c r="F715" s="58" t="str">
        <f t="shared" si="140"/>
        <v>Émissions de procédé</v>
      </c>
      <c r="G715" s="36" t="str">
        <f t="shared" si="142"/>
        <v>n / A</v>
      </c>
      <c r="H715" s="56"/>
      <c r="I715" s="56"/>
      <c r="J715" s="58"/>
      <c r="K715" s="58"/>
      <c r="L715" s="56"/>
      <c r="M715" s="56"/>
      <c r="N715" s="56"/>
      <c r="O715" s="57"/>
      <c r="P715" s="36" t="str">
        <f t="shared" si="137"/>
        <v>n / A</v>
      </c>
      <c r="Q715" s="54" t="str">
        <f t="shared" si="133"/>
        <v>Céramique: Procédé (méthode A) : carbonate uniquement</v>
      </c>
      <c r="R715" s="10"/>
      <c r="S715" s="10" t="str">
        <f t="shared" si="141"/>
        <v>OxF_Céramique: Procédé (méthode A) : carbonate uniquement</v>
      </c>
      <c r="T715" s="11"/>
      <c r="U715" s="11"/>
      <c r="V715" s="11"/>
      <c r="W715" s="11"/>
      <c r="X715" s="11"/>
      <c r="Y715" s="11"/>
      <c r="Z715" s="11" t="b">
        <f t="shared" si="132"/>
        <v>1</v>
      </c>
      <c r="AA715" s="11"/>
      <c r="AB715" s="11"/>
      <c r="AC715" s="11"/>
      <c r="AD715" s="11"/>
      <c r="AE715" s="11"/>
      <c r="AF715" s="11"/>
      <c r="AG715" s="11"/>
      <c r="AH715" s="11"/>
      <c r="AI715" s="11"/>
      <c r="AJ715" s="11"/>
      <c r="AK715" s="11"/>
      <c r="AL715" s="391" t="s">
        <v>1040</v>
      </c>
      <c r="AM715" s="391" t="s">
        <v>1040</v>
      </c>
      <c r="AN715" s="391" t="s">
        <v>1040</v>
      </c>
      <c r="AO715" s="391" t="s">
        <v>1040</v>
      </c>
      <c r="AP715" s="391" t="s">
        <v>1040</v>
      </c>
      <c r="AQ715" s="11"/>
      <c r="AR715" s="11"/>
      <c r="AS715" s="11"/>
      <c r="AT715" s="11"/>
      <c r="AU715" s="11"/>
      <c r="AV715" s="11"/>
      <c r="AW715" s="11"/>
      <c r="AX715" s="11"/>
      <c r="AY715" s="11"/>
      <c r="AZ715" s="11"/>
      <c r="BA715" s="11"/>
      <c r="BB715" s="11"/>
      <c r="BC715" s="11"/>
      <c r="BD715" s="11"/>
      <c r="BE715" s="11"/>
      <c r="BF715" s="11"/>
      <c r="BG715" s="11"/>
      <c r="BH715" s="11"/>
      <c r="BI715" s="11"/>
      <c r="BJ715" s="11"/>
      <c r="BK715" s="11"/>
      <c r="BL715" s="11"/>
      <c r="BM715" s="11"/>
      <c r="BN715" s="11"/>
      <c r="BO715" s="11"/>
      <c r="BP715" s="11"/>
      <c r="BQ715" s="11"/>
      <c r="BR715" s="11"/>
      <c r="BS715" s="11"/>
      <c r="BT715" s="11"/>
      <c r="BU715" s="11"/>
      <c r="BV715" s="11"/>
      <c r="BW715" s="11"/>
      <c r="BX715" s="11"/>
      <c r="BY715" s="11"/>
      <c r="BZ715" s="11"/>
      <c r="CA715" s="11"/>
      <c r="CB715" s="11"/>
      <c r="CC715" s="11"/>
      <c r="CD715" s="11"/>
      <c r="CE715" s="11"/>
      <c r="CF715" s="11"/>
      <c r="CG715" s="11"/>
      <c r="CH715" s="11"/>
      <c r="CI715" s="11"/>
      <c r="CJ715" s="11"/>
      <c r="CK715" s="11"/>
    </row>
    <row r="716" spans="1:89" s="560" customFormat="1" ht="12.75" customHeight="1" x14ac:dyDescent="0.25">
      <c r="A716" s="11">
        <v>43</v>
      </c>
      <c r="B716" s="566" t="str">
        <f t="shared" si="143"/>
        <v>Fabrication de céramiques</v>
      </c>
      <c r="C716" s="10" t="str">
        <f t="shared" si="143"/>
        <v>Céramique</v>
      </c>
      <c r="D716" s="10" t="str">
        <f t="shared" si="143"/>
        <v>Procédé (méthode A) : mixte (carbonate + non-carbonate)</v>
      </c>
      <c r="E716" s="563"/>
      <c r="F716" s="58" t="str">
        <f t="shared" si="140"/>
        <v>Émissions de procédé</v>
      </c>
      <c r="G716" s="36" t="str">
        <f t="shared" si="142"/>
        <v>n / A</v>
      </c>
      <c r="H716" s="56"/>
      <c r="I716" s="56"/>
      <c r="J716" s="58"/>
      <c r="K716" s="58"/>
      <c r="L716" s="56"/>
      <c r="M716" s="56"/>
      <c r="N716" s="56"/>
      <c r="O716" s="57"/>
      <c r="P716" s="36" t="str">
        <f t="shared" si="137"/>
        <v>n / A</v>
      </c>
      <c r="Q716" s="54" t="str">
        <f t="shared" si="133"/>
        <v>Céramique: Procédé (méthode A) : mixte (carbonate + non-carbonate)</v>
      </c>
      <c r="R716" s="10"/>
      <c r="S716" s="10" t="str">
        <f t="shared" si="141"/>
        <v>OxF_Céramique: Procédé (méthode A) : mixte (carbonate + non-carbonate)</v>
      </c>
      <c r="T716" s="11"/>
      <c r="U716" s="11"/>
      <c r="V716" s="11"/>
      <c r="W716" s="561"/>
      <c r="X716" s="29"/>
      <c r="Y716" s="11"/>
      <c r="Z716" s="11" t="b">
        <f t="shared" si="132"/>
        <v>1</v>
      </c>
      <c r="AA716" s="11"/>
      <c r="AB716" s="11"/>
      <c r="AC716" s="11"/>
      <c r="AD716" s="11"/>
      <c r="AE716" s="11"/>
      <c r="AF716" s="11"/>
      <c r="AG716" s="11"/>
      <c r="AH716" s="11"/>
      <c r="AI716" s="11"/>
      <c r="AJ716" s="11"/>
      <c r="AK716" s="11"/>
      <c r="AL716" s="391" t="s">
        <v>1040</v>
      </c>
      <c r="AM716" s="391" t="s">
        <v>1040</v>
      </c>
      <c r="AN716" s="391" t="s">
        <v>1040</v>
      </c>
      <c r="AO716" s="391" t="s">
        <v>1040</v>
      </c>
      <c r="AP716" s="391" t="s">
        <v>1040</v>
      </c>
      <c r="AQ716" s="11"/>
      <c r="AR716" s="11"/>
      <c r="AS716" s="11"/>
      <c r="AT716" s="11"/>
      <c r="AU716" s="11"/>
      <c r="AV716" s="11"/>
      <c r="AW716" s="11"/>
      <c r="AX716" s="11"/>
      <c r="AY716" s="11"/>
      <c r="AZ716" s="11"/>
      <c r="BA716" s="11"/>
      <c r="BB716" s="11"/>
      <c r="BC716" s="11"/>
      <c r="BD716" s="11"/>
      <c r="BE716" s="11"/>
      <c r="BF716" s="11"/>
      <c r="BG716" s="11"/>
      <c r="BH716" s="11"/>
      <c r="BI716" s="11"/>
      <c r="BJ716" s="11"/>
      <c r="BK716" s="11"/>
      <c r="BL716" s="11"/>
      <c r="BM716" s="11"/>
      <c r="BN716" s="11"/>
      <c r="BO716" s="11"/>
      <c r="BP716" s="11"/>
      <c r="BQ716" s="11"/>
      <c r="BR716" s="11"/>
      <c r="BS716" s="11"/>
      <c r="BT716" s="11"/>
      <c r="BU716" s="11"/>
      <c r="BV716" s="11"/>
      <c r="BW716" s="11"/>
      <c r="BX716" s="11"/>
      <c r="BY716" s="11"/>
      <c r="BZ716" s="11"/>
      <c r="CA716" s="11"/>
      <c r="CB716" s="11"/>
      <c r="CC716" s="11"/>
      <c r="CD716" s="11"/>
      <c r="CE716" s="11"/>
      <c r="CF716" s="11"/>
      <c r="CG716" s="11"/>
      <c r="CH716" s="11"/>
      <c r="CI716" s="11"/>
      <c r="CJ716" s="11"/>
      <c r="CK716" s="11"/>
    </row>
    <row r="717" spans="1:89" s="560" customFormat="1" ht="12.75" customHeight="1" x14ac:dyDescent="0.25">
      <c r="A717" s="11">
        <v>44</v>
      </c>
      <c r="B717" s="566" t="str">
        <f t="shared" si="143"/>
        <v>Fabrication de céramiques</v>
      </c>
      <c r="C717" s="10" t="str">
        <f t="shared" si="143"/>
        <v>Céramique</v>
      </c>
      <c r="D717" s="10" t="str">
        <f t="shared" si="143"/>
        <v>Procédé (méthode A) : sans carbonate</v>
      </c>
      <c r="E717" s="563"/>
      <c r="F717" s="58" t="str">
        <f t="shared" si="140"/>
        <v>Émissions de procédé</v>
      </c>
      <c r="G717" s="36" t="str">
        <f t="shared" si="142"/>
        <v>n / A</v>
      </c>
      <c r="H717" s="56"/>
      <c r="I717" s="56"/>
      <c r="J717" s="58"/>
      <c r="K717" s="58"/>
      <c r="L717" s="56"/>
      <c r="M717" s="56"/>
      <c r="N717" s="56"/>
      <c r="O717" s="57"/>
      <c r="P717" s="36" t="str">
        <f t="shared" si="137"/>
        <v>n / A</v>
      </c>
      <c r="Q717" s="54" t="str">
        <f t="shared" si="133"/>
        <v>Céramique: Procédé (méthode A) : sans carbonate</v>
      </c>
      <c r="R717" s="10"/>
      <c r="S717" s="10" t="str">
        <f t="shared" si="141"/>
        <v>OxF_Céramique: Procédé (méthode A) : sans carbonate</v>
      </c>
      <c r="T717" s="11"/>
      <c r="U717" s="11"/>
      <c r="V717" s="11"/>
      <c r="W717" s="561"/>
      <c r="X717" s="29"/>
      <c r="Y717" s="11"/>
      <c r="Z717" s="11" t="b">
        <f t="shared" si="132"/>
        <v>1</v>
      </c>
      <c r="AA717" s="11"/>
      <c r="AB717" s="11"/>
      <c r="AC717" s="11"/>
      <c r="AD717" s="11"/>
      <c r="AE717" s="11"/>
      <c r="AF717" s="11"/>
      <c r="AG717" s="11"/>
      <c r="AH717" s="11"/>
      <c r="AI717" s="11"/>
      <c r="AJ717" s="11"/>
      <c r="AK717" s="11"/>
      <c r="AL717" s="391" t="s">
        <v>1040</v>
      </c>
      <c r="AM717" s="391" t="s">
        <v>1040</v>
      </c>
      <c r="AN717" s="391" t="s">
        <v>1040</v>
      </c>
      <c r="AO717" s="391" t="s">
        <v>1040</v>
      </c>
      <c r="AP717" s="391" t="s">
        <v>1040</v>
      </c>
      <c r="AQ717" s="11"/>
      <c r="AR717" s="11"/>
      <c r="AS717" s="11"/>
      <c r="AT717" s="11"/>
      <c r="AU717" s="11"/>
      <c r="AV717" s="11"/>
      <c r="AW717" s="11"/>
      <c r="AX717" s="11"/>
      <c r="AY717" s="11"/>
      <c r="AZ717" s="11"/>
      <c r="BA717" s="11"/>
      <c r="BB717" s="11"/>
      <c r="BC717" s="11"/>
      <c r="BD717" s="11"/>
      <c r="BE717" s="11"/>
      <c r="BF717" s="11"/>
      <c r="BG717" s="11"/>
      <c r="BH717" s="11"/>
      <c r="BI717" s="11"/>
      <c r="BJ717" s="11"/>
      <c r="BK717" s="11"/>
      <c r="BL717" s="11"/>
      <c r="BM717" s="11"/>
      <c r="BN717" s="11"/>
      <c r="BO717" s="11"/>
      <c r="BP717" s="11"/>
      <c r="BQ717" s="11"/>
      <c r="BR717" s="11"/>
      <c r="BS717" s="11"/>
      <c r="BT717" s="11"/>
      <c r="BU717" s="11"/>
      <c r="BV717" s="11"/>
      <c r="BW717" s="11"/>
      <c r="BX717" s="11"/>
      <c r="BY717" s="11"/>
      <c r="BZ717" s="11"/>
      <c r="CA717" s="11"/>
      <c r="CB717" s="11"/>
      <c r="CC717" s="11"/>
      <c r="CD717" s="11"/>
      <c r="CE717" s="11"/>
      <c r="CF717" s="11"/>
      <c r="CG717" s="11"/>
      <c r="CH717" s="11"/>
      <c r="CI717" s="11"/>
      <c r="CJ717" s="11"/>
      <c r="CK717" s="11"/>
    </row>
    <row r="718" spans="1:89" s="560" customFormat="1" ht="12.75" customHeight="1" x14ac:dyDescent="0.25">
      <c r="A718" s="11">
        <v>45</v>
      </c>
      <c r="B718" s="566" t="str">
        <f t="shared" si="143"/>
        <v>Fabrication de céramiques</v>
      </c>
      <c r="C718" s="10" t="str">
        <f t="shared" si="143"/>
        <v>Céramique</v>
      </c>
      <c r="D718" s="10" t="str">
        <f t="shared" si="143"/>
        <v>Procédé (méthode B) : production d'oxyde</v>
      </c>
      <c r="E718" s="10"/>
      <c r="F718" s="58" t="str">
        <f t="shared" si="140"/>
        <v>Émissions de procédé</v>
      </c>
      <c r="G718" s="36" t="str">
        <f t="shared" si="142"/>
        <v>n / A</v>
      </c>
      <c r="H718" s="56"/>
      <c r="I718" s="56"/>
      <c r="J718" s="58"/>
      <c r="K718" s="58"/>
      <c r="L718" s="56"/>
      <c r="M718" s="56"/>
      <c r="N718" s="56"/>
      <c r="O718" s="57"/>
      <c r="P718" s="36" t="str">
        <f t="shared" si="137"/>
        <v>n / A</v>
      </c>
      <c r="Q718" s="54" t="str">
        <f t="shared" si="133"/>
        <v>Céramique: Procédé (méthode B) : production d'oxyde</v>
      </c>
      <c r="R718" s="10"/>
      <c r="S718" s="10" t="str">
        <f t="shared" si="141"/>
        <v>OxF_Céramique: Procédé (méthode B) : production d'oxyde</v>
      </c>
      <c r="T718" s="11"/>
      <c r="U718" s="11"/>
      <c r="V718" s="11"/>
      <c r="W718" s="11"/>
      <c r="X718" s="11"/>
      <c r="Y718" s="11"/>
      <c r="Z718" s="11" t="b">
        <f t="shared" si="132"/>
        <v>1</v>
      </c>
      <c r="AA718" s="11"/>
      <c r="AB718" s="11"/>
      <c r="AC718" s="11"/>
      <c r="AD718" s="11"/>
      <c r="AE718" s="11"/>
      <c r="AF718" s="11"/>
      <c r="AG718" s="11"/>
      <c r="AH718" s="11"/>
      <c r="AI718" s="11"/>
      <c r="AJ718" s="11"/>
      <c r="AK718" s="11"/>
      <c r="AL718" s="391" t="s">
        <v>1040</v>
      </c>
      <c r="AM718" s="391" t="s">
        <v>1040</v>
      </c>
      <c r="AN718" s="391" t="s">
        <v>1040</v>
      </c>
      <c r="AO718" s="391" t="s">
        <v>1040</v>
      </c>
      <c r="AP718" s="391" t="s">
        <v>1040</v>
      </c>
      <c r="AQ718" s="11"/>
      <c r="AR718" s="11"/>
      <c r="AS718" s="11"/>
      <c r="AT718" s="11"/>
      <c r="AU718" s="11"/>
      <c r="AV718" s="11"/>
      <c r="AW718" s="11"/>
      <c r="AX718" s="11"/>
      <c r="AY718" s="11"/>
      <c r="AZ718" s="11"/>
      <c r="BA718" s="11"/>
      <c r="BB718" s="11"/>
      <c r="BC718" s="11"/>
      <c r="BD718" s="11"/>
      <c r="BE718" s="11"/>
      <c r="BF718" s="11"/>
      <c r="BG718" s="11"/>
      <c r="BH718" s="11"/>
      <c r="BI718" s="11"/>
      <c r="BJ718" s="11"/>
      <c r="BK718" s="11"/>
      <c r="BL718" s="11"/>
      <c r="BM718" s="11"/>
      <c r="BN718" s="11"/>
      <c r="BO718" s="11"/>
      <c r="BP718" s="11"/>
      <c r="BQ718" s="11"/>
      <c r="BR718" s="11"/>
      <c r="BS718" s="11"/>
      <c r="BT718" s="11"/>
      <c r="BU718" s="11"/>
      <c r="BV718" s="11"/>
      <c r="BW718" s="11"/>
      <c r="BX718" s="11"/>
      <c r="BY718" s="11"/>
      <c r="BZ718" s="11"/>
      <c r="CA718" s="11"/>
      <c r="CB718" s="11"/>
      <c r="CC718" s="11"/>
      <c r="CD718" s="11"/>
      <c r="CE718" s="11"/>
      <c r="CF718" s="11"/>
      <c r="CG718" s="11"/>
      <c r="CH718" s="11"/>
      <c r="CI718" s="11"/>
      <c r="CJ718" s="11"/>
      <c r="CK718" s="11"/>
    </row>
    <row r="719" spans="1:89" s="560" customFormat="1" ht="12.75" customHeight="1" x14ac:dyDescent="0.25">
      <c r="A719" s="11">
        <v>46</v>
      </c>
      <c r="B719" s="566" t="str">
        <f t="shared" si="143"/>
        <v>Fabrication de céramiques</v>
      </c>
      <c r="C719" s="10" t="str">
        <f t="shared" si="143"/>
        <v>Céramique</v>
      </c>
      <c r="D719" s="10" t="str">
        <f t="shared" si="143"/>
        <v>Épuration</v>
      </c>
      <c r="E719" s="10"/>
      <c r="F719" s="58" t="str">
        <f t="shared" si="140"/>
        <v>Émissions de procédé</v>
      </c>
      <c r="G719" s="36" t="str">
        <f t="shared" si="142"/>
        <v>n / A</v>
      </c>
      <c r="H719" s="56"/>
      <c r="I719" s="56"/>
      <c r="J719" s="58"/>
      <c r="K719" s="58"/>
      <c r="L719" s="56"/>
      <c r="M719" s="56"/>
      <c r="N719" s="56"/>
      <c r="O719" s="57"/>
      <c r="P719" s="36" t="str">
        <f t="shared" si="137"/>
        <v>n / A</v>
      </c>
      <c r="Q719" s="54" t="str">
        <f t="shared" si="133"/>
        <v>Céramique: Épuration</v>
      </c>
      <c r="R719" s="10"/>
      <c r="S719" s="10" t="str">
        <f t="shared" si="141"/>
        <v>OxF_Céramique: Épuration</v>
      </c>
      <c r="T719" s="11"/>
      <c r="U719" s="11"/>
      <c r="V719" s="11"/>
      <c r="W719" s="11"/>
      <c r="X719" s="11"/>
      <c r="Y719" s="11"/>
      <c r="Z719" s="11" t="b">
        <f t="shared" si="132"/>
        <v>1</v>
      </c>
      <c r="AA719" s="11"/>
      <c r="AB719" s="11"/>
      <c r="AC719" s="11"/>
      <c r="AD719" s="11"/>
      <c r="AE719" s="11"/>
      <c r="AF719" s="11"/>
      <c r="AG719" s="11"/>
      <c r="AH719" s="11"/>
      <c r="AI719" s="11"/>
      <c r="AJ719" s="11"/>
      <c r="AK719" s="11"/>
      <c r="AL719" s="391" t="s">
        <v>1040</v>
      </c>
      <c r="AM719" s="391" t="s">
        <v>1040</v>
      </c>
      <c r="AN719" s="391" t="s">
        <v>1040</v>
      </c>
      <c r="AO719" s="391" t="s">
        <v>1040</v>
      </c>
      <c r="AP719" s="391" t="s">
        <v>1040</v>
      </c>
      <c r="AQ719" s="11"/>
      <c r="AR719" s="11"/>
      <c r="AS719" s="11"/>
      <c r="AT719" s="11"/>
      <c r="AU719" s="11"/>
      <c r="AV719" s="11"/>
      <c r="AW719" s="11"/>
      <c r="AX719" s="11"/>
      <c r="AY719" s="11"/>
      <c r="AZ719" s="11"/>
      <c r="BA719" s="11"/>
      <c r="BB719" s="11"/>
      <c r="BC719" s="11"/>
      <c r="BD719" s="11"/>
      <c r="BE719" s="11"/>
      <c r="BF719" s="11"/>
      <c r="BG719" s="11"/>
      <c r="BH719" s="11"/>
      <c r="BI719" s="11"/>
      <c r="BJ719" s="11"/>
      <c r="BK719" s="11"/>
      <c r="BL719" s="11"/>
      <c r="BM719" s="11"/>
      <c r="BN719" s="11"/>
      <c r="BO719" s="11"/>
      <c r="BP719" s="11"/>
      <c r="BQ719" s="11"/>
      <c r="BR719" s="11"/>
      <c r="BS719" s="11"/>
      <c r="BT719" s="11"/>
      <c r="BU719" s="11"/>
      <c r="BV719" s="11"/>
      <c r="BW719" s="11"/>
      <c r="BX719" s="11"/>
      <c r="BY719" s="11"/>
      <c r="BZ719" s="11"/>
      <c r="CA719" s="11"/>
      <c r="CB719" s="11"/>
      <c r="CC719" s="11"/>
      <c r="CD719" s="11"/>
      <c r="CE719" s="11"/>
      <c r="CF719" s="11"/>
      <c r="CG719" s="11"/>
      <c r="CH719" s="11"/>
      <c r="CI719" s="11"/>
      <c r="CJ719" s="11"/>
      <c r="CK719" s="11"/>
    </row>
    <row r="720" spans="1:89" s="560" customFormat="1" ht="12.75" customHeight="1" x14ac:dyDescent="0.25">
      <c r="A720" s="11">
        <v>47</v>
      </c>
      <c r="B720" s="566" t="str">
        <f t="shared" si="143"/>
        <v>Production de pâte à papier</v>
      </c>
      <c r="C720" s="10" t="str">
        <f t="shared" si="143"/>
        <v>Papier et pâte à papier</v>
      </c>
      <c r="D720" s="10" t="str">
        <f t="shared" si="143"/>
        <v>Produits chimiques d'appoint</v>
      </c>
      <c r="E720" s="10"/>
      <c r="F720" s="58" t="str">
        <f t="shared" si="140"/>
        <v>Émissions de procédé</v>
      </c>
      <c r="G720" s="36" t="str">
        <f t="shared" si="142"/>
        <v>n / A</v>
      </c>
      <c r="H720" s="56"/>
      <c r="I720" s="56"/>
      <c r="J720" s="58"/>
      <c r="K720" s="58"/>
      <c r="L720" s="56"/>
      <c r="M720" s="56"/>
      <c r="N720" s="56"/>
      <c r="O720" s="57"/>
      <c r="P720" s="36" t="str">
        <f t="shared" si="137"/>
        <v>n / A</v>
      </c>
      <c r="Q720" s="54" t="str">
        <f t="shared" si="133"/>
        <v>Papier et pâte à papier: Produits chimiques d'appoint</v>
      </c>
      <c r="R720" s="10"/>
      <c r="S720" s="10" t="str">
        <f t="shared" si="141"/>
        <v>OxF_Papier et pâte à papier: Produits chimiques d'appoint</v>
      </c>
      <c r="T720" s="11"/>
      <c r="U720" s="11"/>
      <c r="V720" s="11"/>
      <c r="W720" s="11"/>
      <c r="X720" s="11"/>
      <c r="Y720" s="11"/>
      <c r="Z720" s="11" t="b">
        <f t="shared" si="132"/>
        <v>1</v>
      </c>
      <c r="AA720" s="11"/>
      <c r="AB720" s="11"/>
      <c r="AC720" s="11"/>
      <c r="AD720" s="11"/>
      <c r="AE720" s="11"/>
      <c r="AF720" s="11"/>
      <c r="AG720" s="11"/>
      <c r="AH720" s="11"/>
      <c r="AI720" s="11"/>
      <c r="AJ720" s="11"/>
      <c r="AK720" s="11"/>
      <c r="AL720" s="391" t="s">
        <v>1040</v>
      </c>
      <c r="AM720" s="391" t="s">
        <v>1040</v>
      </c>
      <c r="AN720" s="391" t="s">
        <v>1040</v>
      </c>
      <c r="AO720" s="391" t="s">
        <v>1040</v>
      </c>
      <c r="AP720" s="391" t="s">
        <v>1040</v>
      </c>
      <c r="AQ720" s="11"/>
      <c r="AR720" s="11"/>
      <c r="AS720" s="11"/>
      <c r="AT720" s="11"/>
      <c r="AU720" s="11"/>
      <c r="AV720" s="11"/>
      <c r="AW720" s="11"/>
      <c r="AX720" s="11"/>
      <c r="AY720" s="11"/>
      <c r="AZ720" s="11"/>
      <c r="BA720" s="11"/>
      <c r="BB720" s="11"/>
      <c r="BC720" s="11"/>
      <c r="BD720" s="11"/>
      <c r="BE720" s="11"/>
      <c r="BF720" s="11"/>
      <c r="BG720" s="11"/>
      <c r="BH720" s="11"/>
      <c r="BI720" s="11"/>
      <c r="BJ720" s="11"/>
      <c r="BK720" s="11"/>
      <c r="BL720" s="11"/>
      <c r="BM720" s="11"/>
      <c r="BN720" s="11"/>
      <c r="BO720" s="11"/>
      <c r="BP720" s="11"/>
      <c r="BQ720" s="11"/>
      <c r="BR720" s="11"/>
      <c r="BS720" s="11"/>
      <c r="BT720" s="11"/>
      <c r="BU720" s="11"/>
      <c r="BV720" s="11"/>
      <c r="BW720" s="11"/>
      <c r="BX720" s="11"/>
      <c r="BY720" s="11"/>
      <c r="BZ720" s="11"/>
      <c r="CA720" s="11"/>
      <c r="CB720" s="11"/>
      <c r="CC720" s="11"/>
      <c r="CD720" s="11"/>
      <c r="CE720" s="11"/>
      <c r="CF720" s="11"/>
      <c r="CG720" s="11"/>
      <c r="CH720" s="11"/>
      <c r="CI720" s="11"/>
      <c r="CJ720" s="11"/>
      <c r="CK720" s="11"/>
    </row>
    <row r="721" spans="1:89" s="560" customFormat="1" ht="12.75" customHeight="1" x14ac:dyDescent="0.25">
      <c r="A721" s="11">
        <v>48</v>
      </c>
      <c r="B721" s="566" t="str">
        <f t="shared" si="143"/>
        <v>Production de noir de carbone</v>
      </c>
      <c r="C721" s="10" t="str">
        <f t="shared" si="143"/>
        <v>Noir de carbone</v>
      </c>
      <c r="D721" s="10" t="str">
        <f t="shared" si="143"/>
        <v>Méthode du bilan massique</v>
      </c>
      <c r="E721" s="10"/>
      <c r="F721" s="58" t="str">
        <f t="shared" si="140"/>
        <v>Bilan massique</v>
      </c>
      <c r="G721" s="36" t="str">
        <f t="shared" si="142"/>
        <v>n / A</v>
      </c>
      <c r="H721" s="56"/>
      <c r="I721" s="56"/>
      <c r="J721" s="58"/>
      <c r="K721" s="58"/>
      <c r="L721" s="56"/>
      <c r="M721" s="56"/>
      <c r="N721" s="56"/>
      <c r="O721" s="57"/>
      <c r="P721" s="36" t="str">
        <f t="shared" si="137"/>
        <v>n / A</v>
      </c>
      <c r="Q721" s="54" t="str">
        <f t="shared" si="133"/>
        <v>Noir de carbone: Méthode du bilan massique</v>
      </c>
      <c r="R721" s="10"/>
      <c r="S721" s="10" t="str">
        <f t="shared" si="141"/>
        <v>OxF_Noir de carbone: Méthode du bilan massique</v>
      </c>
      <c r="T721" s="11"/>
      <c r="U721" s="11"/>
      <c r="V721" s="11"/>
      <c r="W721" s="11"/>
      <c r="X721" s="11"/>
      <c r="Y721" s="11"/>
      <c r="Z721" s="11" t="b">
        <f t="shared" si="132"/>
        <v>1</v>
      </c>
      <c r="AA721" s="11"/>
      <c r="AB721" s="11"/>
      <c r="AC721" s="11"/>
      <c r="AD721" s="11"/>
      <c r="AE721" s="11"/>
      <c r="AF721" s="11"/>
      <c r="AG721" s="11"/>
      <c r="AH721" s="11"/>
      <c r="AI721" s="11"/>
      <c r="AJ721" s="11"/>
      <c r="AK721" s="11"/>
      <c r="AL721" s="391" t="s">
        <v>1040</v>
      </c>
      <c r="AM721" s="391" t="s">
        <v>1040</v>
      </c>
      <c r="AN721" s="391" t="s">
        <v>1040</v>
      </c>
      <c r="AO721" s="391" t="s">
        <v>1040</v>
      </c>
      <c r="AP721" s="391" t="s">
        <v>1040</v>
      </c>
      <c r="AQ721" s="11"/>
      <c r="AR721" s="11"/>
      <c r="AS721" s="11"/>
      <c r="AT721" s="11"/>
      <c r="AU721" s="11"/>
      <c r="AV721" s="11"/>
      <c r="AW721" s="11"/>
      <c r="AX721" s="11"/>
      <c r="AY721" s="11"/>
      <c r="AZ721" s="11"/>
      <c r="BA721" s="11"/>
      <c r="BB721" s="11"/>
      <c r="BC721" s="11"/>
      <c r="BD721" s="11"/>
      <c r="BE721" s="11"/>
      <c r="BF721" s="11"/>
      <c r="BG721" s="11"/>
      <c r="BH721" s="11"/>
      <c r="BI721" s="11"/>
      <c r="BJ721" s="11"/>
      <c r="BK721" s="11"/>
      <c r="BL721" s="11"/>
      <c r="BM721" s="11"/>
      <c r="BN721" s="11"/>
      <c r="BO721" s="11"/>
      <c r="BP721" s="11"/>
      <c r="BQ721" s="11"/>
      <c r="BR721" s="11"/>
      <c r="BS721" s="11"/>
      <c r="BT721" s="11"/>
      <c r="BU721" s="11"/>
      <c r="BV721" s="11"/>
      <c r="BW721" s="11"/>
      <c r="BX721" s="11"/>
      <c r="BY721" s="11"/>
      <c r="BZ721" s="11"/>
      <c r="CA721" s="11"/>
      <c r="CB721" s="11"/>
      <c r="CC721" s="11"/>
      <c r="CD721" s="11"/>
      <c r="CE721" s="11"/>
      <c r="CF721" s="11"/>
      <c r="CG721" s="11"/>
      <c r="CH721" s="11"/>
      <c r="CI721" s="11"/>
      <c r="CJ721" s="11"/>
      <c r="CK721" s="11"/>
    </row>
    <row r="722" spans="1:89" s="560" customFormat="1" ht="12.75" customHeight="1" x14ac:dyDescent="0.25">
      <c r="A722" s="11">
        <v>49</v>
      </c>
      <c r="B722" s="566" t="str">
        <f t="shared" si="143"/>
        <v>Production d'ammoniac</v>
      </c>
      <c r="C722" s="10" t="str">
        <f t="shared" si="143"/>
        <v>Ammoniac</v>
      </c>
      <c r="D722" s="10" t="str">
        <f t="shared" si="143"/>
        <v>Combustible employé pour alimenter le procédé</v>
      </c>
      <c r="E722" s="10"/>
      <c r="F722" s="58" t="str">
        <f t="shared" si="140"/>
        <v>Combustion</v>
      </c>
      <c r="G722" s="36" t="str">
        <f t="shared" si="142"/>
        <v>n / A</v>
      </c>
      <c r="H722" s="56"/>
      <c r="I722" s="56"/>
      <c r="J722" s="58"/>
      <c r="K722" s="58"/>
      <c r="L722" s="56"/>
      <c r="M722" s="56"/>
      <c r="N722" s="56"/>
      <c r="O722" s="57"/>
      <c r="P722" s="36" t="str">
        <f t="shared" si="137"/>
        <v>n / A</v>
      </c>
      <c r="Q722" s="54" t="str">
        <f t="shared" si="133"/>
        <v>Ammoniac: Combustible employé pour alimenter le procédé</v>
      </c>
      <c r="R722" s="10"/>
      <c r="S722" s="10" t="str">
        <f t="shared" si="141"/>
        <v>OxF_Ammoniac: Combustible employé pour alimenter le procédé</v>
      </c>
      <c r="T722" s="11"/>
      <c r="U722" s="11"/>
      <c r="V722" s="11"/>
      <c r="W722" s="11"/>
      <c r="X722" s="11"/>
      <c r="Y722" s="11"/>
      <c r="Z722" s="11" t="b">
        <f t="shared" si="132"/>
        <v>1</v>
      </c>
      <c r="AA722" s="11"/>
      <c r="AB722" s="11"/>
      <c r="AC722" s="11"/>
      <c r="AD722" s="11"/>
      <c r="AE722" s="11"/>
      <c r="AF722" s="11"/>
      <c r="AG722" s="11"/>
      <c r="AH722" s="11"/>
      <c r="AI722" s="11"/>
      <c r="AJ722" s="11"/>
      <c r="AK722" s="11"/>
      <c r="AL722" s="391" t="s">
        <v>1040</v>
      </c>
      <c r="AM722" s="391" t="s">
        <v>1040</v>
      </c>
      <c r="AN722" s="391" t="s">
        <v>1040</v>
      </c>
      <c r="AO722" s="391" t="s">
        <v>1040</v>
      </c>
      <c r="AP722" s="391" t="s">
        <v>1040</v>
      </c>
      <c r="AQ722" s="11"/>
      <c r="AR722" s="11"/>
      <c r="AS722" s="11"/>
      <c r="AT722" s="11"/>
      <c r="AU722" s="11"/>
      <c r="AV722" s="11"/>
      <c r="AW722" s="11"/>
      <c r="AX722" s="11"/>
      <c r="AY722" s="11"/>
      <c r="AZ722" s="11"/>
      <c r="BA722" s="11"/>
      <c r="BB722" s="11"/>
      <c r="BC722" s="11"/>
      <c r="BD722" s="11"/>
      <c r="BE722" s="11"/>
      <c r="BF722" s="11"/>
      <c r="BG722" s="11"/>
      <c r="BH722" s="11"/>
      <c r="BI722" s="11"/>
      <c r="BJ722" s="11"/>
      <c r="BK722" s="11"/>
      <c r="BL722" s="11"/>
      <c r="BM722" s="11"/>
      <c r="BN722" s="11"/>
      <c r="BO722" s="11"/>
      <c r="BP722" s="11"/>
      <c r="BQ722" s="11"/>
      <c r="BR722" s="11"/>
      <c r="BS722" s="11"/>
      <c r="BT722" s="11"/>
      <c r="BU722" s="11"/>
      <c r="BV722" s="11"/>
      <c r="BW722" s="11"/>
      <c r="BX722" s="11"/>
      <c r="BY722" s="11"/>
      <c r="BZ722" s="11"/>
      <c r="CA722" s="11"/>
      <c r="CB722" s="11"/>
      <c r="CC722" s="11"/>
      <c r="CD722" s="11"/>
      <c r="CE722" s="11"/>
      <c r="CF722" s="11"/>
      <c r="CG722" s="11"/>
      <c r="CH722" s="11"/>
      <c r="CI722" s="11"/>
      <c r="CJ722" s="11"/>
      <c r="CK722" s="11"/>
    </row>
    <row r="723" spans="1:89" s="560" customFormat="1" ht="12.75" customHeight="1" x14ac:dyDescent="0.25">
      <c r="A723" s="11">
        <v>50</v>
      </c>
      <c r="B723" s="566" t="str">
        <f t="shared" si="143"/>
        <v>Production d'hydrogène et de gaz de synthèse</v>
      </c>
      <c r="C723" s="10" t="str">
        <f t="shared" si="143"/>
        <v>Hydrogène et gaz de synthèse</v>
      </c>
      <c r="D723" s="10" t="str">
        <f t="shared" si="143"/>
        <v>Combustible employé pour alimenter le procédé</v>
      </c>
      <c r="E723" s="10"/>
      <c r="F723" s="58" t="str">
        <f t="shared" si="140"/>
        <v>Combustion</v>
      </c>
      <c r="G723" s="36" t="str">
        <f t="shared" si="142"/>
        <v>n / A</v>
      </c>
      <c r="H723" s="56"/>
      <c r="I723" s="56"/>
      <c r="J723" s="58"/>
      <c r="K723" s="58"/>
      <c r="L723" s="56"/>
      <c r="M723" s="56"/>
      <c r="N723" s="56"/>
      <c r="O723" s="57"/>
      <c r="P723" s="36" t="str">
        <f t="shared" si="137"/>
        <v>n / A</v>
      </c>
      <c r="Q723" s="54" t="str">
        <f t="shared" si="133"/>
        <v>Hydrogène et gaz de synthèse: Combustible employé pour alimenter le procédé</v>
      </c>
      <c r="R723" s="10"/>
      <c r="S723" s="10" t="str">
        <f t="shared" si="141"/>
        <v>OxF_Hydrogène et gaz de synthèse: Combustible employé pour alimenter le procédé</v>
      </c>
      <c r="T723" s="11"/>
      <c r="U723" s="11"/>
      <c r="V723" s="11"/>
      <c r="W723" s="11"/>
      <c r="X723" s="11"/>
      <c r="Y723" s="11"/>
      <c r="Z723" s="11" t="b">
        <f t="shared" si="132"/>
        <v>1</v>
      </c>
      <c r="AA723" s="11"/>
      <c r="AB723" s="11"/>
      <c r="AC723" s="11"/>
      <c r="AD723" s="11"/>
      <c r="AE723" s="11"/>
      <c r="AF723" s="11"/>
      <c r="AG723" s="11"/>
      <c r="AH723" s="11"/>
      <c r="AI723" s="11"/>
      <c r="AJ723" s="11"/>
      <c r="AK723" s="11"/>
      <c r="AL723" s="391" t="s">
        <v>1040</v>
      </c>
      <c r="AM723" s="391" t="s">
        <v>1040</v>
      </c>
      <c r="AN723" s="391" t="s">
        <v>1040</v>
      </c>
      <c r="AO723" s="391" t="s">
        <v>1040</v>
      </c>
      <c r="AP723" s="391" t="s">
        <v>1040</v>
      </c>
      <c r="AQ723" s="11"/>
      <c r="AR723" s="11"/>
      <c r="AS723" s="11"/>
      <c r="AT723" s="11"/>
      <c r="AU723" s="11"/>
      <c r="AV723" s="11"/>
      <c r="AW723" s="11"/>
      <c r="AX723" s="11"/>
      <c r="AY723" s="11"/>
      <c r="AZ723" s="11"/>
      <c r="BA723" s="11"/>
      <c r="BB723" s="11"/>
      <c r="BC723" s="11"/>
      <c r="BD723" s="11"/>
      <c r="BE723" s="11"/>
      <c r="BF723" s="11"/>
      <c r="BG723" s="11"/>
      <c r="BH723" s="11"/>
      <c r="BI723" s="11"/>
      <c r="BJ723" s="11"/>
      <c r="BK723" s="11"/>
      <c r="BL723" s="11"/>
      <c r="BM723" s="11"/>
      <c r="BN723" s="11"/>
      <c r="BO723" s="11"/>
      <c r="BP723" s="11"/>
      <c r="BQ723" s="11"/>
      <c r="BR723" s="11"/>
      <c r="BS723" s="11"/>
      <c r="BT723" s="11"/>
      <c r="BU723" s="11"/>
      <c r="BV723" s="11"/>
      <c r="BW723" s="11"/>
      <c r="BX723" s="11"/>
      <c r="BY723" s="11"/>
      <c r="BZ723" s="11"/>
      <c r="CA723" s="11"/>
      <c r="CB723" s="11"/>
      <c r="CC723" s="11"/>
      <c r="CD723" s="11"/>
      <c r="CE723" s="11"/>
      <c r="CF723" s="11"/>
      <c r="CG723" s="11"/>
      <c r="CH723" s="11"/>
      <c r="CI723" s="11"/>
      <c r="CJ723" s="11"/>
      <c r="CK723" s="11"/>
    </row>
    <row r="724" spans="1:89" s="560" customFormat="1" ht="12.75" customHeight="1" x14ac:dyDescent="0.25">
      <c r="A724" s="11">
        <v>51</v>
      </c>
      <c r="B724" s="566" t="str">
        <f t="shared" si="143"/>
        <v>Production d'hydrogène et de gaz de synthèse</v>
      </c>
      <c r="C724" s="10" t="str">
        <f t="shared" si="143"/>
        <v>Hydrogène et gaz de synthèse</v>
      </c>
      <c r="D724" s="10" t="str">
        <f t="shared" si="143"/>
        <v>Méthode du bilan massique</v>
      </c>
      <c r="E724" s="10"/>
      <c r="F724" s="58" t="str">
        <f t="shared" si="140"/>
        <v>Bilan massique</v>
      </c>
      <c r="G724" s="36" t="str">
        <f t="shared" si="142"/>
        <v>n / A</v>
      </c>
      <c r="H724" s="56"/>
      <c r="I724" s="56"/>
      <c r="J724" s="58"/>
      <c r="K724" s="58"/>
      <c r="L724" s="56"/>
      <c r="M724" s="56"/>
      <c r="N724" s="56"/>
      <c r="O724" s="57"/>
      <c r="P724" s="36" t="str">
        <f t="shared" si="137"/>
        <v>n / A</v>
      </c>
      <c r="Q724" s="54" t="str">
        <f t="shared" si="133"/>
        <v>Hydrogène et gaz de synthèse: Méthode du bilan massique</v>
      </c>
      <c r="R724" s="10"/>
      <c r="S724" s="10" t="str">
        <f t="shared" si="141"/>
        <v>OxF_Hydrogène et gaz de synthèse: Méthode du bilan massique</v>
      </c>
      <c r="T724" s="11"/>
      <c r="U724" s="11"/>
      <c r="V724" s="11"/>
      <c r="W724" s="11"/>
      <c r="X724" s="11"/>
      <c r="Y724" s="11"/>
      <c r="Z724" s="11" t="b">
        <f t="shared" si="132"/>
        <v>1</v>
      </c>
      <c r="AA724" s="11"/>
      <c r="AB724" s="11"/>
      <c r="AC724" s="11"/>
      <c r="AD724" s="11"/>
      <c r="AE724" s="11"/>
      <c r="AF724" s="11"/>
      <c r="AG724" s="11"/>
      <c r="AH724" s="11"/>
      <c r="AI724" s="11"/>
      <c r="AJ724" s="11"/>
      <c r="AK724" s="11"/>
      <c r="AL724" s="391" t="s">
        <v>1040</v>
      </c>
      <c r="AM724" s="391" t="s">
        <v>1040</v>
      </c>
      <c r="AN724" s="391" t="s">
        <v>1040</v>
      </c>
      <c r="AO724" s="391" t="s">
        <v>1040</v>
      </c>
      <c r="AP724" s="391" t="s">
        <v>1040</v>
      </c>
      <c r="AQ724" s="11"/>
      <c r="AR724" s="11"/>
      <c r="AS724" s="11"/>
      <c r="AT724" s="11"/>
      <c r="AU724" s="11"/>
      <c r="AV724" s="11"/>
      <c r="AW724" s="11"/>
      <c r="AX724" s="11"/>
      <c r="AY724" s="11"/>
      <c r="AZ724" s="11"/>
      <c r="BA724" s="11"/>
      <c r="BB724" s="11"/>
      <c r="BC724" s="11"/>
      <c r="BD724" s="11"/>
      <c r="BE724" s="11"/>
      <c r="BF724" s="11"/>
      <c r="BG724" s="11"/>
      <c r="BH724" s="11"/>
      <c r="BI724" s="11"/>
      <c r="BJ724" s="11"/>
      <c r="BK724" s="11"/>
      <c r="BL724" s="11"/>
      <c r="BM724" s="11"/>
      <c r="BN724" s="11"/>
      <c r="BO724" s="11"/>
      <c r="BP724" s="11"/>
      <c r="BQ724" s="11"/>
      <c r="BR724" s="11"/>
      <c r="BS724" s="11"/>
      <c r="BT724" s="11"/>
      <c r="BU724" s="11"/>
      <c r="BV724" s="11"/>
      <c r="BW724" s="11"/>
      <c r="BX724" s="11"/>
      <c r="BY724" s="11"/>
      <c r="BZ724" s="11"/>
      <c r="CA724" s="11"/>
      <c r="CB724" s="11"/>
      <c r="CC724" s="11"/>
      <c r="CD724" s="11"/>
      <c r="CE724" s="11"/>
      <c r="CF724" s="11"/>
      <c r="CG724" s="11"/>
      <c r="CH724" s="11"/>
      <c r="CI724" s="11"/>
      <c r="CJ724" s="11"/>
      <c r="CK724" s="11"/>
    </row>
    <row r="725" spans="1:89" s="560" customFormat="1" ht="12.75" customHeight="1" x14ac:dyDescent="0.25">
      <c r="A725" s="11">
        <v>52</v>
      </c>
      <c r="B725" s="566" t="str">
        <f t="shared" si="143"/>
        <v>Production de produits chimiques en vrac</v>
      </c>
      <c r="C725" s="10" t="str">
        <f t="shared" si="143"/>
        <v>Produits chimiques organiques en vrac</v>
      </c>
      <c r="D725" s="10" t="str">
        <f t="shared" si="143"/>
        <v>Méthode du bilan massique</v>
      </c>
      <c r="E725" s="10"/>
      <c r="F725" s="58" t="str">
        <f t="shared" si="140"/>
        <v>Bilan massique</v>
      </c>
      <c r="G725" s="36" t="str">
        <f t="shared" si="142"/>
        <v>n / A</v>
      </c>
      <c r="H725" s="56"/>
      <c r="I725" s="56"/>
      <c r="J725" s="58"/>
      <c r="K725" s="58"/>
      <c r="L725" s="56"/>
      <c r="M725" s="56"/>
      <c r="N725" s="56"/>
      <c r="O725" s="57"/>
      <c r="P725" s="36" t="str">
        <f t="shared" si="137"/>
        <v>n / A</v>
      </c>
      <c r="Q725" s="54" t="str">
        <f t="shared" si="133"/>
        <v>Produits chimiques organiques en vrac: Méthode du bilan massique</v>
      </c>
      <c r="R725" s="10"/>
      <c r="S725" s="10" t="str">
        <f t="shared" si="141"/>
        <v>OxF_Produits chimiques organiques en vrac: Méthode du bilan massique</v>
      </c>
      <c r="T725" s="11"/>
      <c r="U725" s="11"/>
      <c r="V725" s="11"/>
      <c r="W725" s="11"/>
      <c r="X725" s="11"/>
      <c r="Y725" s="11"/>
      <c r="Z725" s="11" t="b">
        <f t="shared" si="132"/>
        <v>1</v>
      </c>
      <c r="AA725" s="11"/>
      <c r="AB725" s="11"/>
      <c r="AC725" s="11"/>
      <c r="AD725" s="11"/>
      <c r="AE725" s="11"/>
      <c r="AF725" s="11"/>
      <c r="AG725" s="11"/>
      <c r="AH725" s="11"/>
      <c r="AI725" s="11"/>
      <c r="AJ725" s="11"/>
      <c r="AK725" s="11"/>
      <c r="AL725" s="391" t="s">
        <v>1040</v>
      </c>
      <c r="AM725" s="391" t="s">
        <v>1040</v>
      </c>
      <c r="AN725" s="391" t="s">
        <v>1040</v>
      </c>
      <c r="AO725" s="391" t="s">
        <v>1040</v>
      </c>
      <c r="AP725" s="391" t="s">
        <v>1040</v>
      </c>
      <c r="AQ725" s="11"/>
      <c r="AR725" s="11"/>
      <c r="AS725" s="11"/>
      <c r="AT725" s="11"/>
      <c r="AU725" s="11"/>
      <c r="AV725" s="11"/>
      <c r="AW725" s="11"/>
      <c r="AX725" s="11"/>
      <c r="AY725" s="11"/>
      <c r="AZ725" s="11"/>
      <c r="BA725" s="11"/>
      <c r="BB725" s="11"/>
      <c r="BC725" s="11"/>
      <c r="BD725" s="11"/>
      <c r="BE725" s="11"/>
      <c r="BF725" s="11"/>
      <c r="BG725" s="11"/>
      <c r="BH725" s="11"/>
      <c r="BI725" s="11"/>
      <c r="BJ725" s="11"/>
      <c r="BK725" s="11"/>
      <c r="BL725" s="11"/>
      <c r="BM725" s="11"/>
      <c r="BN725" s="11"/>
      <c r="BO725" s="11"/>
      <c r="BP725" s="11"/>
      <c r="BQ725" s="11"/>
      <c r="BR725" s="11"/>
      <c r="BS725" s="11"/>
      <c r="BT725" s="11"/>
      <c r="BU725" s="11"/>
      <c r="BV725" s="11"/>
      <c r="BW725" s="11"/>
      <c r="BX725" s="11"/>
      <c r="BY725" s="11"/>
      <c r="BZ725" s="11"/>
      <c r="CA725" s="11"/>
      <c r="CB725" s="11"/>
      <c r="CC725" s="11"/>
      <c r="CD725" s="11"/>
      <c r="CE725" s="11"/>
      <c r="CF725" s="11"/>
      <c r="CG725" s="11"/>
      <c r="CH725" s="11"/>
      <c r="CI725" s="11"/>
      <c r="CJ725" s="11"/>
      <c r="CK725" s="11"/>
    </row>
    <row r="726" spans="1:89" s="560" customFormat="1" ht="12.75" customHeight="1" x14ac:dyDescent="0.25">
      <c r="A726" s="11">
        <v>53</v>
      </c>
      <c r="B726" s="566" t="str">
        <f t="shared" si="143"/>
        <v>Production ou transformation des métaux ferreux</v>
      </c>
      <c r="C726" s="10" t="str">
        <f t="shared" si="143"/>
        <v>Aluminium secondaire, (non) ferreux</v>
      </c>
      <c r="D726" s="10" t="str">
        <f t="shared" si="143"/>
        <v>Procédé (méthode A) : carbonate uniquement</v>
      </c>
      <c r="E726" s="563"/>
      <c r="F726" s="58" t="str">
        <f t="shared" si="140"/>
        <v>Émissions de procédé</v>
      </c>
      <c r="G726" s="36" t="str">
        <f t="shared" si="142"/>
        <v>n / A</v>
      </c>
      <c r="H726" s="56"/>
      <c r="I726" s="56"/>
      <c r="J726" s="58"/>
      <c r="K726" s="58"/>
      <c r="L726" s="56"/>
      <c r="M726" s="56"/>
      <c r="N726" s="56"/>
      <c r="O726" s="57"/>
      <c r="P726" s="36" t="str">
        <f t="shared" si="137"/>
        <v>n / A</v>
      </c>
      <c r="Q726" s="54" t="str">
        <f t="shared" si="133"/>
        <v>Aluminium secondaire, (non) ferreux: Procédé (méthode A) : carbonate uniquement</v>
      </c>
      <c r="R726" s="10"/>
      <c r="S726" s="10" t="str">
        <f t="shared" si="141"/>
        <v>OxF_Aluminium secondaire, (non) ferreux: Procédé (méthode A) : carbonate uniquement</v>
      </c>
      <c r="T726" s="11"/>
      <c r="U726" s="11"/>
      <c r="V726" s="11"/>
      <c r="W726" s="11"/>
      <c r="X726" s="11"/>
      <c r="Y726" s="11"/>
      <c r="Z726" s="11" t="b">
        <f t="shared" si="132"/>
        <v>1</v>
      </c>
      <c r="AA726" s="11"/>
      <c r="AB726" s="11"/>
      <c r="AC726" s="11"/>
      <c r="AD726" s="11"/>
      <c r="AE726" s="11"/>
      <c r="AF726" s="11"/>
      <c r="AG726" s="11"/>
      <c r="AH726" s="11"/>
      <c r="AI726" s="11"/>
      <c r="AJ726" s="11"/>
      <c r="AK726" s="11"/>
      <c r="AL726" s="391" t="s">
        <v>1040</v>
      </c>
      <c r="AM726" s="391" t="s">
        <v>1040</v>
      </c>
      <c r="AN726" s="391" t="s">
        <v>1040</v>
      </c>
      <c r="AO726" s="391" t="s">
        <v>1040</v>
      </c>
      <c r="AP726" s="391" t="s">
        <v>1040</v>
      </c>
      <c r="AQ726" s="11"/>
      <c r="AR726" s="11"/>
      <c r="AS726" s="11"/>
      <c r="AT726" s="11"/>
      <c r="AU726" s="11"/>
      <c r="AV726" s="11"/>
      <c r="AW726" s="11"/>
      <c r="AX726" s="11"/>
      <c r="AY726" s="11"/>
      <c r="AZ726" s="11"/>
      <c r="BA726" s="11"/>
      <c r="BB726" s="11"/>
      <c r="BC726" s="11"/>
      <c r="BD726" s="11"/>
      <c r="BE726" s="11"/>
      <c r="BF726" s="11"/>
      <c r="BG726" s="11"/>
      <c r="BH726" s="11"/>
      <c r="BI726" s="11"/>
      <c r="BJ726" s="11"/>
      <c r="BK726" s="11"/>
      <c r="BL726" s="11"/>
      <c r="BM726" s="11"/>
      <c r="BN726" s="11"/>
      <c r="BO726" s="11"/>
      <c r="BP726" s="11"/>
      <c r="BQ726" s="11"/>
      <c r="BR726" s="11"/>
      <c r="BS726" s="11"/>
      <c r="BT726" s="11"/>
      <c r="BU726" s="11"/>
      <c r="BV726" s="11"/>
      <c r="BW726" s="11"/>
      <c r="BX726" s="11"/>
      <c r="BY726" s="11"/>
      <c r="BZ726" s="11"/>
      <c r="CA726" s="11"/>
      <c r="CB726" s="11"/>
      <c r="CC726" s="11"/>
      <c r="CD726" s="11"/>
      <c r="CE726" s="11"/>
      <c r="CF726" s="11"/>
      <c r="CG726" s="11"/>
      <c r="CH726" s="11"/>
      <c r="CI726" s="11"/>
      <c r="CJ726" s="11"/>
      <c r="CK726" s="11"/>
    </row>
    <row r="727" spans="1:89" s="560" customFormat="1" ht="12.75" customHeight="1" x14ac:dyDescent="0.25">
      <c r="A727" s="11">
        <v>54</v>
      </c>
      <c r="B727" s="566" t="str">
        <f t="shared" si="143"/>
        <v>Production ou transformation des métaux ferreux</v>
      </c>
      <c r="C727" s="10" t="str">
        <f t="shared" si="143"/>
        <v>Aluminium secondaire, (non) ferreux</v>
      </c>
      <c r="D727" s="10" t="str">
        <f t="shared" si="143"/>
        <v>Procédé (méthode A) : mixte (carbonate + non-carbonate)</v>
      </c>
      <c r="E727" s="563"/>
      <c r="F727" s="58" t="str">
        <f t="shared" si="140"/>
        <v>Émissions de procédé</v>
      </c>
      <c r="G727" s="36" t="str">
        <f t="shared" si="142"/>
        <v>n / A</v>
      </c>
      <c r="H727" s="56"/>
      <c r="I727" s="56"/>
      <c r="J727" s="58"/>
      <c r="K727" s="58"/>
      <c r="L727" s="56"/>
      <c r="M727" s="56"/>
      <c r="N727" s="56"/>
      <c r="O727" s="57"/>
      <c r="P727" s="36" t="str">
        <f t="shared" si="137"/>
        <v>n / A</v>
      </c>
      <c r="Q727" s="54" t="str">
        <f t="shared" si="133"/>
        <v>Aluminium secondaire, (non) ferreux: Procédé (méthode A) : mixte (carbonate + non-carbonate)</v>
      </c>
      <c r="R727" s="10"/>
      <c r="S727" s="10" t="str">
        <f t="shared" si="141"/>
        <v>OxF_Aluminium secondaire, (non) ferreux: Procédé (méthode A) : mixte (carbonate + non-carbonate)</v>
      </c>
      <c r="T727" s="11"/>
      <c r="U727" s="11"/>
      <c r="V727" s="11"/>
      <c r="W727" s="11"/>
      <c r="X727" s="11"/>
      <c r="Y727" s="11"/>
      <c r="Z727" s="11" t="b">
        <f t="shared" si="132"/>
        <v>1</v>
      </c>
      <c r="AA727" s="11"/>
      <c r="AB727" s="11"/>
      <c r="AC727" s="11"/>
      <c r="AD727" s="11"/>
      <c r="AE727" s="11"/>
      <c r="AF727" s="11"/>
      <c r="AG727" s="11"/>
      <c r="AH727" s="11"/>
      <c r="AI727" s="11"/>
      <c r="AJ727" s="11"/>
      <c r="AK727" s="11"/>
      <c r="AL727" s="391" t="s">
        <v>1040</v>
      </c>
      <c r="AM727" s="391" t="s">
        <v>1040</v>
      </c>
      <c r="AN727" s="391" t="s">
        <v>1040</v>
      </c>
      <c r="AO727" s="391" t="s">
        <v>1040</v>
      </c>
      <c r="AP727" s="391" t="s">
        <v>1040</v>
      </c>
      <c r="AQ727" s="11"/>
      <c r="AR727" s="11"/>
      <c r="AS727" s="11"/>
      <c r="AT727" s="11"/>
      <c r="AU727" s="11"/>
      <c r="AV727" s="11"/>
      <c r="AW727" s="11"/>
      <c r="AX727" s="11"/>
      <c r="AY727" s="11"/>
      <c r="AZ727" s="11"/>
      <c r="BA727" s="11"/>
      <c r="BB727" s="11"/>
      <c r="BC727" s="11"/>
      <c r="BD727" s="11"/>
      <c r="BE727" s="11"/>
      <c r="BF727" s="11"/>
      <c r="BG727" s="11"/>
      <c r="BH727" s="11"/>
      <c r="BI727" s="11"/>
      <c r="BJ727" s="11"/>
      <c r="BK727" s="11"/>
      <c r="BL727" s="11"/>
      <c r="BM727" s="11"/>
      <c r="BN727" s="11"/>
      <c r="BO727" s="11"/>
      <c r="BP727" s="11"/>
      <c r="BQ727" s="11"/>
      <c r="BR727" s="11"/>
      <c r="BS727" s="11"/>
      <c r="BT727" s="11"/>
      <c r="BU727" s="11"/>
      <c r="BV727" s="11"/>
      <c r="BW727" s="11"/>
      <c r="BX727" s="11"/>
      <c r="BY727" s="11"/>
      <c r="BZ727" s="11"/>
      <c r="CA727" s="11"/>
      <c r="CB727" s="11"/>
      <c r="CC727" s="11"/>
      <c r="CD727" s="11"/>
      <c r="CE727" s="11"/>
      <c r="CF727" s="11"/>
      <c r="CG727" s="11"/>
      <c r="CH727" s="11"/>
      <c r="CI727" s="11"/>
      <c r="CJ727" s="11"/>
      <c r="CK727" s="11"/>
    </row>
    <row r="728" spans="1:89" s="560" customFormat="1" ht="12.75" customHeight="1" x14ac:dyDescent="0.25">
      <c r="A728" s="11">
        <v>55</v>
      </c>
      <c r="B728" s="566" t="str">
        <f t="shared" si="143"/>
        <v>Production ou transformation des métaux ferreux</v>
      </c>
      <c r="C728" s="10" t="str">
        <f t="shared" si="143"/>
        <v>Aluminium secondaire, (non) ferreux</v>
      </c>
      <c r="D728" s="10" t="str">
        <f t="shared" si="143"/>
        <v>Procédé (méthode A) : sans carbonate</v>
      </c>
      <c r="E728" s="563"/>
      <c r="F728" s="58" t="str">
        <f t="shared" si="140"/>
        <v>Émissions de procédé</v>
      </c>
      <c r="G728" s="36" t="str">
        <f t="shared" si="142"/>
        <v>n / A</v>
      </c>
      <c r="H728" s="56"/>
      <c r="I728" s="56"/>
      <c r="J728" s="58"/>
      <c r="K728" s="58"/>
      <c r="L728" s="56"/>
      <c r="M728" s="56"/>
      <c r="N728" s="56"/>
      <c r="O728" s="57"/>
      <c r="P728" s="36" t="str">
        <f t="shared" si="137"/>
        <v>n / A</v>
      </c>
      <c r="Q728" s="54" t="str">
        <f t="shared" si="133"/>
        <v>Aluminium secondaire, (non) ferreux: Procédé (méthode A) : sans carbonate</v>
      </c>
      <c r="R728" s="10"/>
      <c r="S728" s="10" t="str">
        <f t="shared" si="141"/>
        <v>OxF_Aluminium secondaire, (non) ferreux: Procédé (méthode A) : sans carbonate</v>
      </c>
      <c r="T728" s="11"/>
      <c r="U728" s="11"/>
      <c r="V728" s="11"/>
      <c r="W728" s="11"/>
      <c r="X728" s="11"/>
      <c r="Y728" s="11"/>
      <c r="Z728" s="11" t="b">
        <f t="shared" si="132"/>
        <v>1</v>
      </c>
      <c r="AA728" s="11"/>
      <c r="AB728" s="11"/>
      <c r="AC728" s="11"/>
      <c r="AD728" s="11"/>
      <c r="AE728" s="11"/>
      <c r="AF728" s="11"/>
      <c r="AG728" s="11"/>
      <c r="AH728" s="11"/>
      <c r="AI728" s="11"/>
      <c r="AJ728" s="11"/>
      <c r="AK728" s="11"/>
      <c r="AL728" s="391" t="s">
        <v>1040</v>
      </c>
      <c r="AM728" s="391" t="s">
        <v>1040</v>
      </c>
      <c r="AN728" s="391" t="s">
        <v>1040</v>
      </c>
      <c r="AO728" s="391" t="s">
        <v>1040</v>
      </c>
      <c r="AP728" s="391" t="s">
        <v>1040</v>
      </c>
      <c r="AQ728" s="11"/>
      <c r="AR728" s="11"/>
      <c r="AS728" s="11"/>
      <c r="AT728" s="11"/>
      <c r="AU728" s="11"/>
      <c r="AV728" s="11"/>
      <c r="AW728" s="11"/>
      <c r="AX728" s="11"/>
      <c r="AY728" s="11"/>
      <c r="AZ728" s="11"/>
      <c r="BA728" s="11"/>
      <c r="BB728" s="11"/>
      <c r="BC728" s="11"/>
      <c r="BD728" s="11"/>
      <c r="BE728" s="11"/>
      <c r="BF728" s="11"/>
      <c r="BG728" s="11"/>
      <c r="BH728" s="11"/>
      <c r="BI728" s="11"/>
      <c r="BJ728" s="11"/>
      <c r="BK728" s="11"/>
      <c r="BL728" s="11"/>
      <c r="BM728" s="11"/>
      <c r="BN728" s="11"/>
      <c r="BO728" s="11"/>
      <c r="BP728" s="11"/>
      <c r="BQ728" s="11"/>
      <c r="BR728" s="11"/>
      <c r="BS728" s="11"/>
      <c r="BT728" s="11"/>
      <c r="BU728" s="11"/>
      <c r="BV728" s="11"/>
      <c r="BW728" s="11"/>
      <c r="BX728" s="11"/>
      <c r="BY728" s="11"/>
      <c r="BZ728" s="11"/>
      <c r="CA728" s="11"/>
      <c r="CB728" s="11"/>
      <c r="CC728" s="11"/>
      <c r="CD728" s="11"/>
      <c r="CE728" s="11"/>
      <c r="CF728" s="11"/>
      <c r="CG728" s="11"/>
      <c r="CH728" s="11"/>
      <c r="CI728" s="11"/>
      <c r="CJ728" s="11"/>
      <c r="CK728" s="11"/>
    </row>
    <row r="729" spans="1:89" s="560" customFormat="1" ht="12.75" customHeight="1" x14ac:dyDescent="0.25">
      <c r="A729" s="11">
        <v>56</v>
      </c>
      <c r="B729" s="566" t="str">
        <f t="shared" si="143"/>
        <v>Production ou transformation des métaux ferreux</v>
      </c>
      <c r="C729" s="10" t="str">
        <f t="shared" si="143"/>
        <v>Aluminium secondaire, (non) ferreux</v>
      </c>
      <c r="D729" s="10" t="str">
        <f t="shared" si="143"/>
        <v>Procédé (méthode B) : production d'oxyde</v>
      </c>
      <c r="E729" s="563"/>
      <c r="F729" s="58" t="str">
        <f t="shared" si="140"/>
        <v>Émissions de procédé</v>
      </c>
      <c r="G729" s="36" t="str">
        <f t="shared" si="142"/>
        <v>n / A</v>
      </c>
      <c r="H729" s="56"/>
      <c r="I729" s="56"/>
      <c r="J729" s="58"/>
      <c r="K729" s="58"/>
      <c r="L729" s="56"/>
      <c r="M729" s="56"/>
      <c r="N729" s="56"/>
      <c r="O729" s="57"/>
      <c r="P729" s="36" t="str">
        <f t="shared" si="137"/>
        <v>n / A</v>
      </c>
      <c r="Q729" s="54" t="str">
        <f t="shared" si="133"/>
        <v>Aluminium secondaire, (non) ferreux: Procédé (méthode B) : production d'oxyde</v>
      </c>
      <c r="R729" s="10"/>
      <c r="S729" s="10" t="str">
        <f t="shared" si="141"/>
        <v>OxF_Aluminium secondaire, (non) ferreux: Procédé (méthode B) : production d'oxyde</v>
      </c>
      <c r="T729" s="11"/>
      <c r="U729" s="11"/>
      <c r="V729" s="11"/>
      <c r="W729" s="11"/>
      <c r="X729" s="11"/>
      <c r="Y729" s="11"/>
      <c r="Z729" s="11" t="b">
        <f t="shared" si="132"/>
        <v>1</v>
      </c>
      <c r="AA729" s="11"/>
      <c r="AB729" s="11"/>
      <c r="AC729" s="11"/>
      <c r="AD729" s="11"/>
      <c r="AE729" s="11"/>
      <c r="AF729" s="11"/>
      <c r="AG729" s="11"/>
      <c r="AH729" s="11"/>
      <c r="AI729" s="11"/>
      <c r="AJ729" s="11"/>
      <c r="AK729" s="11"/>
      <c r="AL729" s="391" t="s">
        <v>1040</v>
      </c>
      <c r="AM729" s="391" t="s">
        <v>1040</v>
      </c>
      <c r="AN729" s="391" t="s">
        <v>1040</v>
      </c>
      <c r="AO729" s="391" t="s">
        <v>1040</v>
      </c>
      <c r="AP729" s="391" t="s">
        <v>1040</v>
      </c>
      <c r="AQ729" s="11"/>
      <c r="AR729" s="11"/>
      <c r="AS729" s="11"/>
      <c r="AT729" s="11"/>
      <c r="AU729" s="11"/>
      <c r="AV729" s="11"/>
      <c r="AW729" s="11"/>
      <c r="AX729" s="11"/>
      <c r="AY729" s="11"/>
      <c r="AZ729" s="11"/>
      <c r="BA729" s="11"/>
      <c r="BB729" s="11"/>
      <c r="BC729" s="11"/>
      <c r="BD729" s="11"/>
      <c r="BE729" s="11"/>
      <c r="BF729" s="11"/>
      <c r="BG729" s="11"/>
      <c r="BH729" s="11"/>
      <c r="BI729" s="11"/>
      <c r="BJ729" s="11"/>
      <c r="BK729" s="11"/>
      <c r="BL729" s="11"/>
      <c r="BM729" s="11"/>
      <c r="BN729" s="11"/>
      <c r="BO729" s="11"/>
      <c r="BP729" s="11"/>
      <c r="BQ729" s="11"/>
      <c r="BR729" s="11"/>
      <c r="BS729" s="11"/>
      <c r="BT729" s="11"/>
      <c r="BU729" s="11"/>
      <c r="BV729" s="11"/>
      <c r="BW729" s="11"/>
      <c r="BX729" s="11"/>
      <c r="BY729" s="11"/>
      <c r="BZ729" s="11"/>
      <c r="CA729" s="11"/>
      <c r="CB729" s="11"/>
      <c r="CC729" s="11"/>
      <c r="CD729" s="11"/>
      <c r="CE729" s="11"/>
      <c r="CF729" s="11"/>
      <c r="CG729" s="11"/>
      <c r="CH729" s="11"/>
      <c r="CI729" s="11"/>
      <c r="CJ729" s="11"/>
      <c r="CK729" s="11"/>
    </row>
    <row r="730" spans="1:89" s="560" customFormat="1" ht="12.75" customHeight="1" x14ac:dyDescent="0.25">
      <c r="A730" s="11">
        <v>57</v>
      </c>
      <c r="B730" s="566" t="str">
        <f t="shared" si="143"/>
        <v>Production ou transformation des métaux ferreux</v>
      </c>
      <c r="C730" s="10" t="str">
        <f t="shared" si="143"/>
        <v>Aluminium secondaire, (non) ferreux</v>
      </c>
      <c r="D730" s="10" t="str">
        <f t="shared" si="143"/>
        <v>Méthode du bilan massique</v>
      </c>
      <c r="E730" s="10"/>
      <c r="F730" s="58" t="str">
        <f t="shared" si="140"/>
        <v>Bilan massique</v>
      </c>
      <c r="G730" s="36" t="str">
        <f t="shared" si="142"/>
        <v>n / A</v>
      </c>
      <c r="H730" s="56"/>
      <c r="I730" s="56"/>
      <c r="J730" s="58"/>
      <c r="K730" s="58"/>
      <c r="L730" s="56"/>
      <c r="M730" s="56"/>
      <c r="N730" s="56"/>
      <c r="O730" s="57"/>
      <c r="P730" s="36" t="str">
        <f t="shared" si="137"/>
        <v>n / A</v>
      </c>
      <c r="Q730" s="54" t="str">
        <f t="shared" si="133"/>
        <v>Aluminium secondaire, (non) ferreux: Méthode du bilan massique</v>
      </c>
      <c r="R730" s="10"/>
      <c r="S730" s="10" t="str">
        <f t="shared" si="141"/>
        <v>OxF_Aluminium secondaire, (non) ferreux: Méthode du bilan massique</v>
      </c>
      <c r="T730" s="11"/>
      <c r="U730" s="11"/>
      <c r="V730" s="11"/>
      <c r="W730" s="11"/>
      <c r="X730" s="11"/>
      <c r="Y730" s="11"/>
      <c r="Z730" s="11" t="b">
        <f t="shared" si="132"/>
        <v>1</v>
      </c>
      <c r="AA730" s="11"/>
      <c r="AB730" s="11"/>
      <c r="AC730" s="11"/>
      <c r="AD730" s="11"/>
      <c r="AE730" s="11"/>
      <c r="AF730" s="11"/>
      <c r="AG730" s="11"/>
      <c r="AH730" s="11"/>
      <c r="AI730" s="11"/>
      <c r="AJ730" s="11"/>
      <c r="AK730" s="11"/>
      <c r="AL730" s="391" t="s">
        <v>1040</v>
      </c>
      <c r="AM730" s="391" t="s">
        <v>1040</v>
      </c>
      <c r="AN730" s="391" t="s">
        <v>1040</v>
      </c>
      <c r="AO730" s="391" t="s">
        <v>1040</v>
      </c>
      <c r="AP730" s="391" t="s">
        <v>1040</v>
      </c>
      <c r="AQ730" s="11"/>
      <c r="AR730" s="11"/>
      <c r="AS730" s="11"/>
      <c r="AT730" s="11"/>
      <c r="AU730" s="11"/>
      <c r="AV730" s="11"/>
      <c r="AW730" s="11"/>
      <c r="AX730" s="11"/>
      <c r="AY730" s="11"/>
      <c r="AZ730" s="11"/>
      <c r="BA730" s="11"/>
      <c r="BB730" s="11"/>
      <c r="BC730" s="11"/>
      <c r="BD730" s="11"/>
      <c r="BE730" s="11"/>
      <c r="BF730" s="11"/>
      <c r="BG730" s="11"/>
      <c r="BH730" s="11"/>
      <c r="BI730" s="11"/>
      <c r="BJ730" s="11"/>
      <c r="BK730" s="11"/>
      <c r="BL730" s="11"/>
      <c r="BM730" s="11"/>
      <c r="BN730" s="11"/>
      <c r="BO730" s="11"/>
      <c r="BP730" s="11"/>
      <c r="BQ730" s="11"/>
      <c r="BR730" s="11"/>
      <c r="BS730" s="11"/>
      <c r="BT730" s="11"/>
      <c r="BU730" s="11"/>
      <c r="BV730" s="11"/>
      <c r="BW730" s="11"/>
      <c r="BX730" s="11"/>
      <c r="BY730" s="11"/>
      <c r="BZ730" s="11"/>
      <c r="CA730" s="11"/>
      <c r="CB730" s="11"/>
      <c r="CC730" s="11"/>
      <c r="CD730" s="11"/>
      <c r="CE730" s="11"/>
      <c r="CF730" s="11"/>
      <c r="CG730" s="11"/>
      <c r="CH730" s="11"/>
      <c r="CI730" s="11"/>
      <c r="CJ730" s="11"/>
      <c r="CK730" s="11"/>
    </row>
    <row r="731" spans="1:89" s="560" customFormat="1" ht="12.75" customHeight="1" x14ac:dyDescent="0.25">
      <c r="A731" s="11">
        <v>58</v>
      </c>
      <c r="B731" s="566" t="str">
        <f t="shared" si="143"/>
        <v>Production de carbonate de sodium et de bicarbonate de sodium</v>
      </c>
      <c r="C731" s="10" t="str">
        <f t="shared" si="143"/>
        <v>Soude / bicarbonate de sodium</v>
      </c>
      <c r="D731" s="10" t="str">
        <f t="shared" si="143"/>
        <v>Procédé (méthode A) : carbonate uniquement</v>
      </c>
      <c r="E731" s="10"/>
      <c r="F731" s="58" t="str">
        <f t="shared" si="140"/>
        <v>Émissions de procédé</v>
      </c>
      <c r="G731" s="36" t="str">
        <f t="shared" si="142"/>
        <v>n / A</v>
      </c>
      <c r="H731" s="56"/>
      <c r="I731" s="56"/>
      <c r="J731" s="58"/>
      <c r="K731" s="58"/>
      <c r="L731" s="56"/>
      <c r="M731" s="56"/>
      <c r="N731" s="56"/>
      <c r="O731" s="57"/>
      <c r="P731" s="36" t="str">
        <f t="shared" si="137"/>
        <v>n / A</v>
      </c>
      <c r="Q731" s="54" t="str">
        <f t="shared" si="133"/>
        <v>Soude / bicarbonate de sodium: Procédé (méthode A) : carbonate uniquement</v>
      </c>
      <c r="R731" s="10"/>
      <c r="S731" s="10" t="str">
        <f t="shared" si="141"/>
        <v>OxF_Soude / bicarbonate de sodium: Procédé (méthode A) : carbonate uniquement</v>
      </c>
      <c r="T731" s="11"/>
      <c r="U731" s="11"/>
      <c r="V731" s="11"/>
      <c r="W731" s="561"/>
      <c r="X731" s="11"/>
      <c r="Y731" s="11"/>
      <c r="Z731" s="11" t="b">
        <f t="shared" si="132"/>
        <v>1</v>
      </c>
      <c r="AA731" s="11"/>
      <c r="AB731" s="11"/>
      <c r="AC731" s="11"/>
      <c r="AD731" s="11"/>
      <c r="AE731" s="11"/>
      <c r="AF731" s="11"/>
      <c r="AG731" s="11"/>
      <c r="AH731" s="11"/>
      <c r="AI731" s="11"/>
      <c r="AJ731" s="11"/>
      <c r="AK731" s="11"/>
      <c r="AL731" s="391" t="s">
        <v>1040</v>
      </c>
      <c r="AM731" s="391" t="s">
        <v>1040</v>
      </c>
      <c r="AN731" s="391" t="s">
        <v>1040</v>
      </c>
      <c r="AO731" s="391" t="s">
        <v>1040</v>
      </c>
      <c r="AP731" s="391" t="s">
        <v>1040</v>
      </c>
      <c r="AQ731" s="11"/>
      <c r="AR731" s="11"/>
      <c r="AS731" s="11"/>
      <c r="AT731" s="11"/>
      <c r="AU731" s="11"/>
      <c r="AV731" s="11"/>
      <c r="AW731" s="11"/>
      <c r="AX731" s="11"/>
      <c r="AY731" s="11"/>
      <c r="AZ731" s="11"/>
      <c r="BA731" s="11"/>
      <c r="BB731" s="11"/>
      <c r="BC731" s="11"/>
      <c r="BD731" s="11"/>
      <c r="BE731" s="11"/>
      <c r="BF731" s="11"/>
      <c r="BG731" s="11"/>
      <c r="BH731" s="11"/>
      <c r="BI731" s="11"/>
      <c r="BJ731" s="11"/>
      <c r="BK731" s="11"/>
      <c r="BL731" s="11"/>
      <c r="BM731" s="11"/>
      <c r="BN731" s="11"/>
      <c r="BO731" s="11"/>
      <c r="BP731" s="11"/>
      <c r="BQ731" s="11"/>
      <c r="BR731" s="11"/>
      <c r="BS731" s="11"/>
      <c r="BT731" s="11"/>
      <c r="BU731" s="11"/>
      <c r="BV731" s="11"/>
      <c r="BW731" s="11"/>
      <c r="BX731" s="11"/>
      <c r="BY731" s="11"/>
      <c r="BZ731" s="11"/>
      <c r="CA731" s="11"/>
      <c r="CB731" s="11"/>
      <c r="CC731" s="11"/>
      <c r="CD731" s="11"/>
      <c r="CE731" s="11"/>
      <c r="CF731" s="11"/>
      <c r="CG731" s="11"/>
      <c r="CH731" s="11"/>
      <c r="CI731" s="11"/>
      <c r="CJ731" s="11"/>
      <c r="CK731" s="11"/>
    </row>
    <row r="732" spans="1:89" s="560" customFormat="1" ht="12.75" customHeight="1" x14ac:dyDescent="0.25">
      <c r="A732" s="11">
        <v>59</v>
      </c>
      <c r="B732" s="566" t="str">
        <f t="shared" si="143"/>
        <v>Production d'aluminium primaire</v>
      </c>
      <c r="C732" s="10" t="str">
        <f t="shared" si="143"/>
        <v>Aluminium primaire</v>
      </c>
      <c r="D732" s="10" t="str">
        <f t="shared" si="143"/>
        <v>Méthode du bilan massique</v>
      </c>
      <c r="E732" s="10"/>
      <c r="F732" s="58" t="str">
        <f t="shared" si="140"/>
        <v>Bilan massique</v>
      </c>
      <c r="G732" s="36" t="str">
        <f t="shared" si="142"/>
        <v>n / A</v>
      </c>
      <c r="H732" s="56"/>
      <c r="I732" s="56"/>
      <c r="J732" s="58"/>
      <c r="K732" s="58"/>
      <c r="L732" s="56"/>
      <c r="M732" s="56"/>
      <c r="N732" s="56"/>
      <c r="O732" s="57"/>
      <c r="P732" s="36" t="str">
        <f t="shared" si="137"/>
        <v>n / A</v>
      </c>
      <c r="Q732" s="54" t="str">
        <f t="shared" si="133"/>
        <v>Aluminium primaire: Méthode du bilan massique</v>
      </c>
      <c r="R732" s="10"/>
      <c r="S732" s="10" t="str">
        <f t="shared" si="141"/>
        <v>OxF_Aluminium primaire: Méthode du bilan massique</v>
      </c>
      <c r="T732" s="11"/>
      <c r="U732" s="11"/>
      <c r="V732" s="11"/>
      <c r="W732" s="11"/>
      <c r="X732" s="11"/>
      <c r="Y732" s="11"/>
      <c r="Z732" s="11" t="b">
        <f t="shared" si="132"/>
        <v>1</v>
      </c>
      <c r="AA732" s="11"/>
      <c r="AB732" s="11"/>
      <c r="AC732" s="11"/>
      <c r="AD732" s="11"/>
      <c r="AE732" s="11"/>
      <c r="AF732" s="11"/>
      <c r="AG732" s="11"/>
      <c r="AH732" s="11"/>
      <c r="AI732" s="11"/>
      <c r="AJ732" s="11"/>
      <c r="AK732" s="11"/>
      <c r="AL732" s="391" t="s">
        <v>1040</v>
      </c>
      <c r="AM732" s="391" t="s">
        <v>1040</v>
      </c>
      <c r="AN732" s="391" t="s">
        <v>1040</v>
      </c>
      <c r="AO732" s="391" t="s">
        <v>1040</v>
      </c>
      <c r="AP732" s="391" t="s">
        <v>1040</v>
      </c>
      <c r="AQ732" s="11"/>
      <c r="AR732" s="11"/>
      <c r="AS732" s="11"/>
      <c r="AT732" s="11"/>
      <c r="AU732" s="11"/>
      <c r="AV732" s="11"/>
      <c r="AW732" s="11"/>
      <c r="AX732" s="11"/>
      <c r="AY732" s="11"/>
      <c r="AZ732" s="11"/>
      <c r="BA732" s="11"/>
      <c r="BB732" s="11"/>
      <c r="BC732" s="11"/>
      <c r="BD732" s="11"/>
      <c r="BE732" s="11"/>
      <c r="BF732" s="11"/>
      <c r="BG732" s="11"/>
      <c r="BH732" s="11"/>
      <c r="BI732" s="11"/>
      <c r="BJ732" s="11"/>
      <c r="BK732" s="11"/>
      <c r="BL732" s="11"/>
      <c r="BM732" s="11"/>
      <c r="BN732" s="11"/>
      <c r="BO732" s="11"/>
      <c r="BP732" s="11"/>
      <c r="BQ732" s="11"/>
      <c r="BR732" s="11"/>
      <c r="BS732" s="11"/>
      <c r="BT732" s="11"/>
      <c r="BU732" s="11"/>
      <c r="BV732" s="11"/>
      <c r="BW732" s="11"/>
      <c r="BX732" s="11"/>
      <c r="BY732" s="11"/>
      <c r="BZ732" s="11"/>
      <c r="CA732" s="11"/>
      <c r="CB732" s="11"/>
      <c r="CC732" s="11"/>
      <c r="CD732" s="11"/>
      <c r="CE732" s="11"/>
      <c r="CF732" s="11"/>
      <c r="CG732" s="11"/>
      <c r="CH732" s="11"/>
      <c r="CI732" s="11"/>
      <c r="CJ732" s="11"/>
      <c r="CK732" s="11"/>
    </row>
    <row r="733" spans="1:89" s="560" customFormat="1" ht="12.75" customHeight="1" x14ac:dyDescent="0.25">
      <c r="A733" s="11">
        <v>60</v>
      </c>
      <c r="B733" s="566" t="str">
        <f t="shared" si="143"/>
        <v>Production d'aluminium primaire</v>
      </c>
      <c r="C733" s="10" t="str">
        <f t="shared" si="143"/>
        <v>Aluminium primaire</v>
      </c>
      <c r="D733" s="10" t="str">
        <f t="shared" si="143"/>
        <v>Émissions de PFC (méthode des pentes)</v>
      </c>
      <c r="E733" s="10"/>
      <c r="F733" s="58" t="str">
        <f t="shared" si="140"/>
        <v>Émissions de PFC</v>
      </c>
      <c r="G733" s="36" t="str">
        <f t="shared" si="142"/>
        <v>n / A</v>
      </c>
      <c r="H733" s="56"/>
      <c r="I733" s="56"/>
      <c r="J733" s="58"/>
      <c r="K733" s="58"/>
      <c r="L733" s="56"/>
      <c r="M733" s="56"/>
      <c r="N733" s="56"/>
      <c r="O733" s="57"/>
      <c r="P733" s="36" t="str">
        <f t="shared" si="137"/>
        <v>n / A</v>
      </c>
      <c r="Q733" s="54" t="str">
        <f t="shared" si="133"/>
        <v>Aluminium primaire: Émissions de PFC (méthode des pentes)</v>
      </c>
      <c r="R733" s="10"/>
      <c r="S733" s="10" t="str">
        <f t="shared" si="141"/>
        <v>OxF_Aluminium primaire: Émissions de PFC (méthode des pentes)</v>
      </c>
      <c r="T733" s="11"/>
      <c r="U733" s="11"/>
      <c r="V733" s="11"/>
      <c r="W733" s="11"/>
      <c r="X733" s="11"/>
      <c r="Y733" s="11"/>
      <c r="Z733" s="11" t="b">
        <f t="shared" si="132"/>
        <v>1</v>
      </c>
      <c r="AA733" s="11"/>
      <c r="AB733" s="11"/>
      <c r="AC733" s="11"/>
      <c r="AD733" s="11"/>
      <c r="AE733" s="11"/>
      <c r="AF733" s="11"/>
      <c r="AG733" s="11"/>
      <c r="AH733" s="11"/>
      <c r="AI733" s="11"/>
      <c r="AJ733" s="11"/>
      <c r="AK733" s="11"/>
      <c r="AL733" s="391" t="s">
        <v>1040</v>
      </c>
      <c r="AM733" s="391" t="s">
        <v>1040</v>
      </c>
      <c r="AN733" s="391" t="s">
        <v>1040</v>
      </c>
      <c r="AO733" s="391" t="s">
        <v>1040</v>
      </c>
      <c r="AP733" s="391" t="s">
        <v>1040</v>
      </c>
      <c r="AQ733" s="11"/>
      <c r="AR733" s="11"/>
      <c r="AS733" s="11"/>
      <c r="AT733" s="11"/>
      <c r="AU733" s="11"/>
      <c r="AV733" s="11"/>
      <c r="AW733" s="11"/>
      <c r="AX733" s="11"/>
      <c r="AY733" s="11"/>
      <c r="AZ733" s="11"/>
      <c r="BA733" s="11"/>
      <c r="BB733" s="11"/>
      <c r="BC733" s="11"/>
      <c r="BD733" s="11"/>
      <c r="BE733" s="11"/>
      <c r="BF733" s="11"/>
      <c r="BG733" s="11"/>
      <c r="BH733" s="11"/>
      <c r="BI733" s="11"/>
      <c r="BJ733" s="11"/>
      <c r="BK733" s="11"/>
      <c r="BL733" s="11"/>
      <c r="BM733" s="11"/>
      <c r="BN733" s="11"/>
      <c r="BO733" s="11"/>
      <c r="BP733" s="11"/>
      <c r="BQ733" s="11"/>
      <c r="BR733" s="11"/>
      <c r="BS733" s="11"/>
      <c r="BT733" s="11"/>
      <c r="BU733" s="11"/>
      <c r="BV733" s="11"/>
      <c r="BW733" s="11"/>
      <c r="BX733" s="11"/>
      <c r="BY733" s="11"/>
      <c r="BZ733" s="11"/>
      <c r="CA733" s="11"/>
      <c r="CB733" s="11"/>
      <c r="CC733" s="11"/>
      <c r="CD733" s="11"/>
      <c r="CE733" s="11"/>
      <c r="CF733" s="11"/>
      <c r="CG733" s="11"/>
      <c r="CH733" s="11"/>
      <c r="CI733" s="11"/>
      <c r="CJ733" s="11"/>
      <c r="CK733" s="11"/>
    </row>
    <row r="734" spans="1:89" s="560" customFormat="1" ht="12.75" customHeight="1" x14ac:dyDescent="0.25">
      <c r="A734" s="11">
        <v>61</v>
      </c>
      <c r="B734" s="566" t="str">
        <f t="shared" ref="B734:D743" si="144">B662</f>
        <v>Production d'aluminium primaire</v>
      </c>
      <c r="C734" s="10" t="str">
        <f t="shared" si="144"/>
        <v>Aluminium primaire</v>
      </c>
      <c r="D734" s="10" t="str">
        <f t="shared" si="144"/>
        <v>Émissions de PFC (méthode de surtension)</v>
      </c>
      <c r="E734" s="10"/>
      <c r="F734" s="58" t="str">
        <f t="shared" si="140"/>
        <v>Émissions de PFC</v>
      </c>
      <c r="G734" s="36" t="str">
        <f t="shared" si="142"/>
        <v>n / A</v>
      </c>
      <c r="H734" s="56"/>
      <c r="I734" s="56"/>
      <c r="J734" s="58"/>
      <c r="K734" s="58"/>
      <c r="L734" s="56"/>
      <c r="M734" s="56"/>
      <c r="N734" s="56"/>
      <c r="O734" s="57"/>
      <c r="P734" s="36" t="str">
        <f t="shared" si="137"/>
        <v>n / A</v>
      </c>
      <c r="Q734" s="54" t="str">
        <f t="shared" si="133"/>
        <v>Aluminium primaire: Émissions de PFC (méthode de surtension)</v>
      </c>
      <c r="R734" s="10"/>
      <c r="S734" s="10" t="str">
        <f t="shared" si="141"/>
        <v>OxF_Aluminium primaire: Émissions de PFC (méthode de surtension)</v>
      </c>
      <c r="T734" s="11"/>
      <c r="U734" s="11"/>
      <c r="V734" s="11"/>
      <c r="W734" s="11"/>
      <c r="X734" s="11"/>
      <c r="Y734" s="11"/>
      <c r="Z734" s="11" t="b">
        <f t="shared" si="132"/>
        <v>1</v>
      </c>
      <c r="AA734" s="11"/>
      <c r="AB734" s="11"/>
      <c r="AC734" s="11"/>
      <c r="AD734" s="11"/>
      <c r="AE734" s="11"/>
      <c r="AF734" s="11"/>
      <c r="AG734" s="11"/>
      <c r="AH734" s="11"/>
      <c r="AI734" s="11"/>
      <c r="AJ734" s="11"/>
      <c r="AK734" s="11"/>
      <c r="AL734" s="391" t="s">
        <v>1040</v>
      </c>
      <c r="AM734" s="391" t="s">
        <v>1040</v>
      </c>
      <c r="AN734" s="391" t="s">
        <v>1040</v>
      </c>
      <c r="AO734" s="391" t="s">
        <v>1040</v>
      </c>
      <c r="AP734" s="391" t="s">
        <v>1040</v>
      </c>
      <c r="AQ734" s="11"/>
      <c r="AR734" s="11"/>
      <c r="AS734" s="11"/>
      <c r="AT734" s="11"/>
      <c r="AU734" s="11"/>
      <c r="AV734" s="11"/>
      <c r="AW734" s="11"/>
      <c r="AX734" s="11"/>
      <c r="AY734" s="11"/>
      <c r="AZ734" s="11"/>
      <c r="BA734" s="11"/>
      <c r="BB734" s="11"/>
      <c r="BC734" s="11"/>
      <c r="BD734" s="11"/>
      <c r="BE734" s="11"/>
      <c r="BF734" s="11"/>
      <c r="BG734" s="11"/>
      <c r="BH734" s="11"/>
      <c r="BI734" s="11"/>
      <c r="BJ734" s="11"/>
      <c r="BK734" s="11"/>
      <c r="BL734" s="11"/>
      <c r="BM734" s="11"/>
      <c r="BN734" s="11"/>
      <c r="BO734" s="11"/>
      <c r="BP734" s="11"/>
      <c r="BQ734" s="11"/>
      <c r="BR734" s="11"/>
      <c r="BS734" s="11"/>
      <c r="BT734" s="11"/>
      <c r="BU734" s="11"/>
      <c r="BV734" s="11"/>
      <c r="BW734" s="11"/>
      <c r="BX734" s="11"/>
      <c r="BY734" s="11"/>
      <c r="BZ734" s="11"/>
      <c r="CA734" s="11"/>
      <c r="CB734" s="11"/>
      <c r="CC734" s="11"/>
      <c r="CD734" s="11"/>
      <c r="CE734" s="11"/>
      <c r="CF734" s="11"/>
      <c r="CG734" s="11"/>
      <c r="CH734" s="11"/>
      <c r="CI734" s="11"/>
      <c r="CJ734" s="11"/>
      <c r="CK734" s="11"/>
    </row>
    <row r="735" spans="1:89" s="560" customFormat="1" ht="12.75" customHeight="1" x14ac:dyDescent="0.25">
      <c r="A735" s="11">
        <v>62</v>
      </c>
      <c r="B735" s="10" t="str">
        <f t="shared" si="144"/>
        <v>Capture des gaz à effet de serre en vertu de la directive 2009/31/CE</v>
      </c>
      <c r="C735" s="10" t="str">
        <f t="shared" si="144"/>
        <v>CCS : captage de CO2</v>
      </c>
      <c r="D735" s="10" t="str">
        <f t="shared" si="144"/>
        <v>CO2 transféré</v>
      </c>
      <c r="E735" s="10"/>
      <c r="F735" s="10" t="str">
        <f t="shared" si="140"/>
        <v>Bilan massique</v>
      </c>
      <c r="G735" s="36" t="str">
        <f t="shared" si="142"/>
        <v>n / A</v>
      </c>
      <c r="H735" s="33"/>
      <c r="I735" s="33"/>
      <c r="J735" s="10"/>
      <c r="K735" s="10"/>
      <c r="L735" s="33"/>
      <c r="M735" s="33"/>
      <c r="N735" s="33"/>
      <c r="O735" s="33"/>
      <c r="P735" s="36" t="str">
        <f t="shared" ref="P735:P743" si="145">G735</f>
        <v>n / A</v>
      </c>
      <c r="Q735" s="10" t="str">
        <f t="shared" ref="Q735:Q743" si="146">C735 &amp; ": " &amp;D735</f>
        <v>CCS : captage de CO2: CO2 transféré</v>
      </c>
      <c r="R735" s="10"/>
      <c r="S735" s="10" t="str">
        <f t="shared" ref="S735:S743" si="147">EUconst_CNTR_OxidationFactor&amp;Q735</f>
        <v>OxF_CCS : captage de CO2: CO2 transféré</v>
      </c>
      <c r="T735" s="11"/>
      <c r="U735" s="11"/>
      <c r="V735" s="11"/>
      <c r="W735" s="11"/>
      <c r="X735" s="11"/>
      <c r="Y735" s="11"/>
      <c r="Z735" s="11" t="b">
        <f t="shared" ref="Z735:Z743" si="148">IF(G735=EUconst_NA,TRUE,FALSE)</f>
        <v>1</v>
      </c>
      <c r="AA735" s="11"/>
      <c r="AB735" s="11"/>
      <c r="AC735" s="11"/>
      <c r="AD735" s="11"/>
      <c r="AE735" s="11"/>
      <c r="AF735" s="11"/>
      <c r="AG735" s="11"/>
      <c r="AH735" s="11"/>
      <c r="AI735" s="11"/>
      <c r="AJ735" s="11"/>
      <c r="AK735" s="11"/>
      <c r="AL735" s="11"/>
      <c r="AM735" s="11"/>
      <c r="AN735" s="11"/>
      <c r="AO735" s="11"/>
      <c r="AP735" s="11"/>
      <c r="AQ735" s="11"/>
      <c r="AR735" s="11"/>
      <c r="AS735" s="11"/>
      <c r="AT735" s="11"/>
      <c r="AU735" s="11"/>
      <c r="AV735" s="11"/>
      <c r="AW735" s="11"/>
      <c r="AX735" s="11"/>
      <c r="AY735" s="11"/>
      <c r="AZ735" s="11"/>
      <c r="BA735" s="11"/>
      <c r="BB735" s="11"/>
      <c r="BC735" s="11"/>
      <c r="BD735" s="11"/>
      <c r="BE735" s="11"/>
      <c r="BF735" s="11"/>
      <c r="BG735" s="11"/>
      <c r="BH735" s="11"/>
      <c r="BI735" s="11"/>
      <c r="BJ735" s="11"/>
      <c r="BK735" s="11"/>
      <c r="BL735" s="11"/>
      <c r="BM735" s="11"/>
      <c r="BN735" s="11"/>
      <c r="BO735" s="11"/>
      <c r="BP735" s="11"/>
      <c r="BQ735" s="11"/>
      <c r="BR735" s="11"/>
      <c r="BS735" s="11"/>
      <c r="BT735" s="11"/>
      <c r="BU735" s="11"/>
      <c r="BV735" s="11"/>
      <c r="BW735" s="11"/>
      <c r="BX735" s="11"/>
      <c r="BY735" s="11"/>
      <c r="BZ735" s="11"/>
      <c r="CA735" s="11"/>
      <c r="CB735" s="11"/>
      <c r="CC735" s="11"/>
      <c r="CD735" s="11"/>
      <c r="CE735" s="11"/>
      <c r="CF735" s="11"/>
      <c r="CG735" s="11"/>
      <c r="CH735" s="11"/>
      <c r="CI735" s="11"/>
      <c r="CJ735" s="11"/>
      <c r="CK735" s="11"/>
    </row>
    <row r="736" spans="1:89" s="560" customFormat="1" ht="12.75" customHeight="1" x14ac:dyDescent="0.25">
      <c r="A736" s="11">
        <v>63</v>
      </c>
      <c r="B736" s="10" t="str">
        <f t="shared" si="144"/>
        <v>Transport des gaz à effet de serre en vertu de la directive 2009/31/CE</v>
      </c>
      <c r="C736" s="10" t="str">
        <f t="shared" si="144"/>
        <v>CCS : Transport</v>
      </c>
      <c r="D736" s="10" t="str">
        <f t="shared" si="144"/>
        <v>CO2 transféré</v>
      </c>
      <c r="E736" s="10"/>
      <c r="F736" s="10" t="str">
        <f t="shared" si="140"/>
        <v>Bilan massique</v>
      </c>
      <c r="G736" s="36" t="str">
        <f t="shared" si="142"/>
        <v>n / A</v>
      </c>
      <c r="H736" s="33"/>
      <c r="I736" s="33"/>
      <c r="J736" s="10"/>
      <c r="K736" s="10"/>
      <c r="L736" s="33"/>
      <c r="M736" s="33"/>
      <c r="N736" s="33"/>
      <c r="O736" s="33"/>
      <c r="P736" s="36" t="str">
        <f t="shared" si="145"/>
        <v>n / A</v>
      </c>
      <c r="Q736" s="10" t="str">
        <f t="shared" si="146"/>
        <v>CCS : Transport: CO2 transféré</v>
      </c>
      <c r="R736" s="10"/>
      <c r="S736" s="10" t="str">
        <f t="shared" si="147"/>
        <v>OxF_CCS : Transport: CO2 transféré</v>
      </c>
      <c r="T736" s="11"/>
      <c r="U736" s="11"/>
      <c r="V736" s="11"/>
      <c r="W736" s="11"/>
      <c r="X736" s="11"/>
      <c r="Y736" s="11"/>
      <c r="Z736" s="11" t="b">
        <f t="shared" si="148"/>
        <v>1</v>
      </c>
      <c r="AA736" s="11"/>
      <c r="AB736" s="11"/>
      <c r="AC736" s="11"/>
      <c r="AD736" s="11"/>
      <c r="AE736" s="11"/>
      <c r="AF736" s="11"/>
      <c r="AG736" s="11"/>
      <c r="AH736" s="11"/>
      <c r="AI736" s="11"/>
      <c r="AJ736" s="11"/>
      <c r="AK736" s="11"/>
      <c r="AL736" s="11"/>
      <c r="AM736" s="11"/>
      <c r="AN736" s="11"/>
      <c r="AO736" s="11"/>
      <c r="AP736" s="11"/>
      <c r="AQ736" s="11"/>
      <c r="AR736" s="11"/>
      <c r="AS736" s="11"/>
      <c r="AT736" s="11"/>
      <c r="AU736" s="11"/>
      <c r="AV736" s="11"/>
      <c r="AW736" s="11"/>
      <c r="AX736" s="11"/>
      <c r="AY736" s="11"/>
      <c r="AZ736" s="11"/>
      <c r="BA736" s="11"/>
      <c r="BB736" s="11"/>
      <c r="BC736" s="11"/>
      <c r="BD736" s="11"/>
      <c r="BE736" s="11"/>
      <c r="BF736" s="11"/>
      <c r="BG736" s="11"/>
      <c r="BH736" s="11"/>
      <c r="BI736" s="11"/>
      <c r="BJ736" s="11"/>
      <c r="BK736" s="11"/>
      <c r="BL736" s="11"/>
      <c r="BM736" s="11"/>
      <c r="BN736" s="11"/>
      <c r="BO736" s="11"/>
      <c r="BP736" s="11"/>
      <c r="BQ736" s="11"/>
      <c r="BR736" s="11"/>
      <c r="BS736" s="11"/>
      <c r="BT736" s="11"/>
      <c r="BU736" s="11"/>
      <c r="BV736" s="11"/>
      <c r="BW736" s="11"/>
      <c r="BX736" s="11"/>
      <c r="BY736" s="11"/>
      <c r="BZ736" s="11"/>
      <c r="CA736" s="11"/>
      <c r="CB736" s="11"/>
      <c r="CC736" s="11"/>
      <c r="CD736" s="11"/>
      <c r="CE736" s="11"/>
      <c r="CF736" s="11"/>
      <c r="CG736" s="11"/>
      <c r="CH736" s="11"/>
      <c r="CI736" s="11"/>
      <c r="CJ736" s="11"/>
      <c r="CK736" s="11"/>
    </row>
    <row r="737" spans="1:89" s="560" customFormat="1" ht="12.75" customHeight="1" x14ac:dyDescent="0.25">
      <c r="A737" s="11">
        <v>64</v>
      </c>
      <c r="B737" s="10" t="str">
        <f t="shared" si="144"/>
        <v>Transport des gaz à effet de serre en vertu de la directive 2009/31/CE</v>
      </c>
      <c r="C737" s="10" t="str">
        <f t="shared" si="144"/>
        <v>CCS : Transport</v>
      </c>
      <c r="D737" s="10" t="str">
        <f t="shared" si="144"/>
        <v>CO2 émis par purge</v>
      </c>
      <c r="E737" s="10"/>
      <c r="F737" s="10" t="str">
        <f t="shared" si="140"/>
        <v>Émissions de procédé</v>
      </c>
      <c r="G737" s="36" t="str">
        <f t="shared" si="142"/>
        <v>n / A</v>
      </c>
      <c r="H737" s="33"/>
      <c r="I737" s="33"/>
      <c r="J737" s="10"/>
      <c r="K737" s="10"/>
      <c r="L737" s="33"/>
      <c r="M737" s="33"/>
      <c r="N737" s="33"/>
      <c r="O737" s="33"/>
      <c r="P737" s="36" t="str">
        <f t="shared" si="145"/>
        <v>n / A</v>
      </c>
      <c r="Q737" s="10" t="str">
        <f t="shared" si="146"/>
        <v>CCS : Transport: CO2 émis par purge</v>
      </c>
      <c r="R737" s="10"/>
      <c r="S737" s="10" t="str">
        <f t="shared" si="147"/>
        <v>OxF_CCS : Transport: CO2 émis par purge</v>
      </c>
      <c r="T737" s="11"/>
      <c r="U737" s="11"/>
      <c r="V737" s="11"/>
      <c r="W737" s="11"/>
      <c r="X737" s="11"/>
      <c r="Y737" s="11"/>
      <c r="Z737" s="11" t="b">
        <f t="shared" si="148"/>
        <v>1</v>
      </c>
      <c r="AA737" s="11"/>
      <c r="AB737" s="11"/>
      <c r="AC737" s="11"/>
      <c r="AD737" s="11"/>
      <c r="AE737" s="11"/>
      <c r="AF737" s="11"/>
      <c r="AG737" s="11"/>
      <c r="AH737" s="11"/>
      <c r="AI737" s="11"/>
      <c r="AJ737" s="11"/>
      <c r="AK737" s="11"/>
      <c r="AL737" s="11"/>
      <c r="AM737" s="11"/>
      <c r="AN737" s="11"/>
      <c r="AO737" s="11"/>
      <c r="AP737" s="11"/>
      <c r="AQ737" s="11"/>
      <c r="AR737" s="11"/>
      <c r="AS737" s="11"/>
      <c r="AT737" s="11"/>
      <c r="AU737" s="11"/>
      <c r="AV737" s="11"/>
      <c r="AW737" s="11"/>
      <c r="AX737" s="11"/>
      <c r="AY737" s="11"/>
      <c r="AZ737" s="11"/>
      <c r="BA737" s="11"/>
      <c r="BB737" s="11"/>
      <c r="BC737" s="11"/>
      <c r="BD737" s="11"/>
      <c r="BE737" s="11"/>
      <c r="BF737" s="11"/>
      <c r="BG737" s="11"/>
      <c r="BH737" s="11"/>
      <c r="BI737" s="11"/>
      <c r="BJ737" s="11"/>
      <c r="BK737" s="11"/>
      <c r="BL737" s="11"/>
      <c r="BM737" s="11"/>
      <c r="BN737" s="11"/>
      <c r="BO737" s="11"/>
      <c r="BP737" s="11"/>
      <c r="BQ737" s="11"/>
      <c r="BR737" s="11"/>
      <c r="BS737" s="11"/>
      <c r="BT737" s="11"/>
      <c r="BU737" s="11"/>
      <c r="BV737" s="11"/>
      <c r="BW737" s="11"/>
      <c r="BX737" s="11"/>
      <c r="BY737" s="11"/>
      <c r="BZ737" s="11"/>
      <c r="CA737" s="11"/>
      <c r="CB737" s="11"/>
      <c r="CC737" s="11"/>
      <c r="CD737" s="11"/>
      <c r="CE737" s="11"/>
      <c r="CF737" s="11"/>
      <c r="CG737" s="11"/>
      <c r="CH737" s="11"/>
      <c r="CI737" s="11"/>
      <c r="CJ737" s="11"/>
      <c r="CK737" s="11"/>
    </row>
    <row r="738" spans="1:89" s="560" customFormat="1" ht="12.75" customHeight="1" x14ac:dyDescent="0.25">
      <c r="A738" s="11">
        <v>65</v>
      </c>
      <c r="B738" s="10" t="str">
        <f t="shared" si="144"/>
        <v>Transport des gaz à effet de serre en vertu de la directive 2009/31/CE</v>
      </c>
      <c r="C738" s="10" t="str">
        <f t="shared" si="144"/>
        <v>CCS : Transport</v>
      </c>
      <c r="D738" s="10" t="str">
        <f t="shared" si="144"/>
        <v>CO2 leaked</v>
      </c>
      <c r="E738" s="10"/>
      <c r="F738" s="10" t="str">
        <f t="shared" ref="F738:F743" si="149">F666</f>
        <v>Émissions de procédé</v>
      </c>
      <c r="G738" s="36" t="str">
        <f t="shared" si="142"/>
        <v>n / A</v>
      </c>
      <c r="H738" s="33"/>
      <c r="I738" s="33"/>
      <c r="J738" s="10"/>
      <c r="K738" s="10"/>
      <c r="L738" s="33"/>
      <c r="M738" s="33"/>
      <c r="N738" s="33"/>
      <c r="O738" s="33"/>
      <c r="P738" s="36" t="str">
        <f t="shared" si="145"/>
        <v>n / A</v>
      </c>
      <c r="Q738" s="10" t="str">
        <f t="shared" si="146"/>
        <v>CCS : Transport: CO2 leaked</v>
      </c>
      <c r="R738" s="10"/>
      <c r="S738" s="10" t="str">
        <f t="shared" si="147"/>
        <v>OxF_CCS : Transport: CO2 leaked</v>
      </c>
      <c r="T738" s="11"/>
      <c r="U738" s="11"/>
      <c r="V738" s="11"/>
      <c r="W738" s="11"/>
      <c r="X738" s="11"/>
      <c r="Y738" s="11"/>
      <c r="Z738" s="11" t="b">
        <f t="shared" si="148"/>
        <v>1</v>
      </c>
      <c r="AA738" s="11"/>
      <c r="AB738" s="11"/>
      <c r="AC738" s="11"/>
      <c r="AD738" s="11"/>
      <c r="AE738" s="11"/>
      <c r="AF738" s="11"/>
      <c r="AG738" s="11"/>
      <c r="AH738" s="11"/>
      <c r="AI738" s="11"/>
      <c r="AJ738" s="11"/>
      <c r="AK738" s="11"/>
      <c r="AL738" s="11"/>
      <c r="AM738" s="11"/>
      <c r="AN738" s="11"/>
      <c r="AO738" s="11"/>
      <c r="AP738" s="11"/>
      <c r="AQ738" s="11"/>
      <c r="AR738" s="11"/>
      <c r="AS738" s="11"/>
      <c r="AT738" s="11"/>
      <c r="AU738" s="11"/>
      <c r="AV738" s="11"/>
      <c r="AW738" s="11"/>
      <c r="AX738" s="11"/>
      <c r="AY738" s="11"/>
      <c r="AZ738" s="11"/>
      <c r="BA738" s="11"/>
      <c r="BB738" s="11"/>
      <c r="BC738" s="11"/>
      <c r="BD738" s="11"/>
      <c r="BE738" s="11"/>
      <c r="BF738" s="11"/>
      <c r="BG738" s="11"/>
      <c r="BH738" s="11"/>
      <c r="BI738" s="11"/>
      <c r="BJ738" s="11"/>
      <c r="BK738" s="11"/>
      <c r="BL738" s="11"/>
      <c r="BM738" s="11"/>
      <c r="BN738" s="11"/>
      <c r="BO738" s="11"/>
      <c r="BP738" s="11"/>
      <c r="BQ738" s="11"/>
      <c r="BR738" s="11"/>
      <c r="BS738" s="11"/>
      <c r="BT738" s="11"/>
      <c r="BU738" s="11"/>
      <c r="BV738" s="11"/>
      <c r="BW738" s="11"/>
      <c r="BX738" s="11"/>
      <c r="BY738" s="11"/>
      <c r="BZ738" s="11"/>
      <c r="CA738" s="11"/>
      <c r="CB738" s="11"/>
      <c r="CC738" s="11"/>
      <c r="CD738" s="11"/>
      <c r="CE738" s="11"/>
      <c r="CF738" s="11"/>
      <c r="CG738" s="11"/>
      <c r="CH738" s="11"/>
      <c r="CI738" s="11"/>
      <c r="CJ738" s="11"/>
      <c r="CK738" s="11"/>
    </row>
    <row r="739" spans="1:89" s="560" customFormat="1" ht="12.75" customHeight="1" x14ac:dyDescent="0.25">
      <c r="A739" s="11">
        <v>66</v>
      </c>
      <c r="B739" s="10" t="str">
        <f t="shared" si="144"/>
        <v>Transport des gaz à effet de serre en vertu de la directive 2009/31/CE</v>
      </c>
      <c r="C739" s="10" t="str">
        <f t="shared" si="144"/>
        <v>CCS : Transport</v>
      </c>
      <c r="D739" s="10" t="str">
        <f t="shared" si="144"/>
        <v>CO2 résultant d'émissions fugitives</v>
      </c>
      <c r="E739" s="10"/>
      <c r="F739" s="10" t="str">
        <f t="shared" si="149"/>
        <v>Émissions de procédé</v>
      </c>
      <c r="G739" s="36" t="str">
        <f t="shared" si="142"/>
        <v>n / A</v>
      </c>
      <c r="H739" s="33"/>
      <c r="I739" s="33"/>
      <c r="J739" s="10"/>
      <c r="K739" s="10"/>
      <c r="L739" s="33"/>
      <c r="M739" s="33"/>
      <c r="N739" s="33"/>
      <c r="O739" s="33"/>
      <c r="P739" s="36" t="str">
        <f t="shared" si="145"/>
        <v>n / A</v>
      </c>
      <c r="Q739" s="10" t="str">
        <f t="shared" si="146"/>
        <v>CCS : Transport: CO2 résultant d'émissions fugitives</v>
      </c>
      <c r="R739" s="10"/>
      <c r="S739" s="10" t="str">
        <f t="shared" si="147"/>
        <v>OxF_CCS : Transport: CO2 résultant d'émissions fugitives</v>
      </c>
      <c r="T739" s="11"/>
      <c r="U739" s="11"/>
      <c r="V739" s="11"/>
      <c r="W739" s="11"/>
      <c r="X739" s="11"/>
      <c r="Y739" s="11"/>
      <c r="Z739" s="11" t="b">
        <f t="shared" si="148"/>
        <v>1</v>
      </c>
      <c r="AA739" s="11"/>
      <c r="AB739" s="11"/>
      <c r="AC739" s="11"/>
      <c r="AD739" s="11"/>
      <c r="AE739" s="11"/>
      <c r="AF739" s="11"/>
      <c r="AG739" s="11"/>
      <c r="AH739" s="11"/>
      <c r="AI739" s="11"/>
      <c r="AJ739" s="11"/>
      <c r="AK739" s="11"/>
      <c r="AL739" s="11"/>
      <c r="AM739" s="11"/>
      <c r="AN739" s="11"/>
      <c r="AO739" s="11"/>
      <c r="AP739" s="11"/>
      <c r="AQ739" s="11"/>
      <c r="AR739" s="11"/>
      <c r="AS739" s="11"/>
      <c r="AT739" s="11"/>
      <c r="AU739" s="11"/>
      <c r="AV739" s="11"/>
      <c r="AW739" s="11"/>
      <c r="AX739" s="11"/>
      <c r="AY739" s="11"/>
      <c r="AZ739" s="11"/>
      <c r="BA739" s="11"/>
      <c r="BB739" s="11"/>
      <c r="BC739" s="11"/>
      <c r="BD739" s="11"/>
      <c r="BE739" s="11"/>
      <c r="BF739" s="11"/>
      <c r="BG739" s="11"/>
      <c r="BH739" s="11"/>
      <c r="BI739" s="11"/>
      <c r="BJ739" s="11"/>
      <c r="BK739" s="11"/>
      <c r="BL739" s="11"/>
      <c r="BM739" s="11"/>
      <c r="BN739" s="11"/>
      <c r="BO739" s="11"/>
      <c r="BP739" s="11"/>
      <c r="BQ739" s="11"/>
      <c r="BR739" s="11"/>
      <c r="BS739" s="11"/>
      <c r="BT739" s="11"/>
      <c r="BU739" s="11"/>
      <c r="BV739" s="11"/>
      <c r="BW739" s="11"/>
      <c r="BX739" s="11"/>
      <c r="BY739" s="11"/>
      <c r="BZ739" s="11"/>
      <c r="CA739" s="11"/>
      <c r="CB739" s="11"/>
      <c r="CC739" s="11"/>
      <c r="CD739" s="11"/>
      <c r="CE739" s="11"/>
      <c r="CF739" s="11"/>
      <c r="CG739" s="11"/>
      <c r="CH739" s="11"/>
      <c r="CI739" s="11"/>
      <c r="CJ739" s="11"/>
      <c r="CK739" s="11"/>
    </row>
    <row r="740" spans="1:89" s="560" customFormat="1" ht="12.75" customHeight="1" x14ac:dyDescent="0.25">
      <c r="A740" s="11">
        <v>67</v>
      </c>
      <c r="B740" s="10" t="str">
        <f t="shared" si="144"/>
        <v>Stockage des gaz à effet de serre en vertu de la directive 2009/31/CE</v>
      </c>
      <c r="C740" s="10" t="str">
        <f t="shared" si="144"/>
        <v>CCS : Stockage</v>
      </c>
      <c r="D740" s="10" t="str">
        <f t="shared" si="144"/>
        <v>CO2 transféré</v>
      </c>
      <c r="E740" s="10"/>
      <c r="F740" s="10" t="str">
        <f t="shared" si="149"/>
        <v>Bilan massique</v>
      </c>
      <c r="G740" s="36" t="str">
        <f t="shared" si="142"/>
        <v>n / A</v>
      </c>
      <c r="H740" s="33"/>
      <c r="I740" s="33"/>
      <c r="J740" s="10"/>
      <c r="K740" s="10"/>
      <c r="L740" s="33"/>
      <c r="M740" s="33"/>
      <c r="N740" s="33"/>
      <c r="O740" s="33"/>
      <c r="P740" s="36" t="str">
        <f t="shared" si="145"/>
        <v>n / A</v>
      </c>
      <c r="Q740" s="10" t="str">
        <f t="shared" si="146"/>
        <v>CCS : Stockage: CO2 transféré</v>
      </c>
      <c r="R740" s="10"/>
      <c r="S740" s="10" t="str">
        <f t="shared" si="147"/>
        <v>OxF_CCS : Stockage: CO2 transféré</v>
      </c>
      <c r="T740" s="11"/>
      <c r="U740" s="11"/>
      <c r="V740" s="11"/>
      <c r="W740" s="11"/>
      <c r="X740" s="11"/>
      <c r="Y740" s="11"/>
      <c r="Z740" s="11" t="b">
        <f t="shared" si="148"/>
        <v>1</v>
      </c>
      <c r="AA740" s="11"/>
      <c r="AB740" s="11"/>
      <c r="AC740" s="11"/>
      <c r="AD740" s="11"/>
      <c r="AE740" s="11"/>
      <c r="AF740" s="11"/>
      <c r="AG740" s="11"/>
      <c r="AH740" s="11"/>
      <c r="AI740" s="11"/>
      <c r="AJ740" s="11"/>
      <c r="AK740" s="11"/>
      <c r="AL740" s="11"/>
      <c r="AM740" s="11"/>
      <c r="AN740" s="11"/>
      <c r="AO740" s="11"/>
      <c r="AP740" s="11"/>
      <c r="AQ740" s="11"/>
      <c r="AR740" s="11"/>
      <c r="AS740" s="11"/>
      <c r="AT740" s="11"/>
      <c r="AU740" s="11"/>
      <c r="AV740" s="11"/>
      <c r="AW740" s="11"/>
      <c r="AX740" s="11"/>
      <c r="AY740" s="11"/>
      <c r="AZ740" s="11"/>
      <c r="BA740" s="11"/>
      <c r="BB740" s="11"/>
      <c r="BC740" s="11"/>
      <c r="BD740" s="11"/>
      <c r="BE740" s="11"/>
      <c r="BF740" s="11"/>
      <c r="BG740" s="11"/>
      <c r="BH740" s="11"/>
      <c r="BI740" s="11"/>
      <c r="BJ740" s="11"/>
      <c r="BK740" s="11"/>
      <c r="BL740" s="11"/>
      <c r="BM740" s="11"/>
      <c r="BN740" s="11"/>
      <c r="BO740" s="11"/>
      <c r="BP740" s="11"/>
      <c r="BQ740" s="11"/>
      <c r="BR740" s="11"/>
      <c r="BS740" s="11"/>
      <c r="BT740" s="11"/>
      <c r="BU740" s="11"/>
      <c r="BV740" s="11"/>
      <c r="BW740" s="11"/>
      <c r="BX740" s="11"/>
      <c r="BY740" s="11"/>
      <c r="BZ740" s="11"/>
      <c r="CA740" s="11"/>
      <c r="CB740" s="11"/>
      <c r="CC740" s="11"/>
      <c r="CD740" s="11"/>
      <c r="CE740" s="11"/>
      <c r="CF740" s="11"/>
      <c r="CG740" s="11"/>
      <c r="CH740" s="11"/>
      <c r="CI740" s="11"/>
      <c r="CJ740" s="11"/>
      <c r="CK740" s="11"/>
    </row>
    <row r="741" spans="1:89" s="560" customFormat="1" ht="12.75" customHeight="1" x14ac:dyDescent="0.25">
      <c r="A741" s="11">
        <v>68</v>
      </c>
      <c r="B741" s="10" t="str">
        <f t="shared" si="144"/>
        <v>Stockage des gaz à effet de serre en vertu de la directive 2009/31/CE</v>
      </c>
      <c r="C741" s="10" t="str">
        <f t="shared" si="144"/>
        <v>CCS : Stockage</v>
      </c>
      <c r="D741" s="10" t="str">
        <f t="shared" si="144"/>
        <v>CO2 émis par purge</v>
      </c>
      <c r="E741" s="10"/>
      <c r="F741" s="10" t="str">
        <f t="shared" si="149"/>
        <v>Émissions de procédé</v>
      </c>
      <c r="G741" s="36" t="str">
        <f t="shared" si="142"/>
        <v>n / A</v>
      </c>
      <c r="H741" s="33"/>
      <c r="I741" s="33"/>
      <c r="J741" s="10"/>
      <c r="K741" s="10"/>
      <c r="L741" s="33"/>
      <c r="M741" s="33"/>
      <c r="N741" s="33"/>
      <c r="O741" s="33"/>
      <c r="P741" s="36" t="str">
        <f t="shared" si="145"/>
        <v>n / A</v>
      </c>
      <c r="Q741" s="10" t="str">
        <f t="shared" si="146"/>
        <v>CCS : Stockage: CO2 émis par purge</v>
      </c>
      <c r="R741" s="10"/>
      <c r="S741" s="10" t="str">
        <f t="shared" si="147"/>
        <v>OxF_CCS : Stockage: CO2 émis par purge</v>
      </c>
      <c r="T741" s="11"/>
      <c r="U741" s="11"/>
      <c r="V741" s="11"/>
      <c r="W741" s="11"/>
      <c r="X741" s="11"/>
      <c r="Y741" s="11"/>
      <c r="Z741" s="11" t="b">
        <f t="shared" si="148"/>
        <v>1</v>
      </c>
      <c r="AA741" s="11"/>
      <c r="AB741" s="11"/>
      <c r="AC741" s="11"/>
      <c r="AD741" s="11"/>
      <c r="AE741" s="11"/>
      <c r="AF741" s="11"/>
      <c r="AG741" s="11"/>
      <c r="AH741" s="11"/>
      <c r="AI741" s="11"/>
      <c r="AJ741" s="11"/>
      <c r="AK741" s="11"/>
      <c r="AL741" s="11"/>
      <c r="AM741" s="11"/>
      <c r="AN741" s="11"/>
      <c r="AO741" s="11"/>
      <c r="AP741" s="11"/>
      <c r="AQ741" s="11"/>
      <c r="AR741" s="11"/>
      <c r="AS741" s="11"/>
      <c r="AT741" s="11"/>
      <c r="AU741" s="11"/>
      <c r="AV741" s="11"/>
      <c r="AW741" s="11"/>
      <c r="AX741" s="11"/>
      <c r="AY741" s="11"/>
      <c r="AZ741" s="11"/>
      <c r="BA741" s="11"/>
      <c r="BB741" s="11"/>
      <c r="BC741" s="11"/>
      <c r="BD741" s="11"/>
      <c r="BE741" s="11"/>
      <c r="BF741" s="11"/>
      <c r="BG741" s="11"/>
      <c r="BH741" s="11"/>
      <c r="BI741" s="11"/>
      <c r="BJ741" s="11"/>
      <c r="BK741" s="11"/>
      <c r="BL741" s="11"/>
      <c r="BM741" s="11"/>
      <c r="BN741" s="11"/>
      <c r="BO741" s="11"/>
      <c r="BP741" s="11"/>
      <c r="BQ741" s="11"/>
      <c r="BR741" s="11"/>
      <c r="BS741" s="11"/>
      <c r="BT741" s="11"/>
      <c r="BU741" s="11"/>
      <c r="BV741" s="11"/>
      <c r="BW741" s="11"/>
      <c r="BX741" s="11"/>
      <c r="BY741" s="11"/>
      <c r="BZ741" s="11"/>
      <c r="CA741" s="11"/>
      <c r="CB741" s="11"/>
      <c r="CC741" s="11"/>
      <c r="CD741" s="11"/>
      <c r="CE741" s="11"/>
      <c r="CF741" s="11"/>
      <c r="CG741" s="11"/>
      <c r="CH741" s="11"/>
      <c r="CI741" s="11"/>
      <c r="CJ741" s="11"/>
      <c r="CK741" s="11"/>
    </row>
    <row r="742" spans="1:89" s="560" customFormat="1" ht="12.75" customHeight="1" x14ac:dyDescent="0.25">
      <c r="A742" s="11">
        <v>69</v>
      </c>
      <c r="B742" s="10" t="str">
        <f t="shared" si="144"/>
        <v>Stockage des gaz à effet de serre en vertu de la directive 2009/31/CE</v>
      </c>
      <c r="C742" s="10" t="str">
        <f t="shared" si="144"/>
        <v>CCS : Stockage</v>
      </c>
      <c r="D742" s="10" t="str">
        <f t="shared" si="144"/>
        <v>CO2 résultant de fuites</v>
      </c>
      <c r="E742" s="10"/>
      <c r="F742" s="10" t="str">
        <f t="shared" si="149"/>
        <v>Émissions de procédé</v>
      </c>
      <c r="G742" s="36" t="str">
        <f t="shared" si="142"/>
        <v>n / A</v>
      </c>
      <c r="H742" s="33"/>
      <c r="I742" s="33"/>
      <c r="J742" s="10"/>
      <c r="K742" s="10"/>
      <c r="L742" s="33"/>
      <c r="M742" s="33"/>
      <c r="N742" s="33"/>
      <c r="O742" s="33"/>
      <c r="P742" s="36" t="str">
        <f t="shared" si="145"/>
        <v>n / A</v>
      </c>
      <c r="Q742" s="10" t="str">
        <f t="shared" si="146"/>
        <v>CCS : Stockage: CO2 résultant de fuites</v>
      </c>
      <c r="R742" s="10"/>
      <c r="S742" s="10" t="str">
        <f t="shared" si="147"/>
        <v>OxF_CCS : Stockage: CO2 résultant de fuites</v>
      </c>
      <c r="T742" s="11"/>
      <c r="U742" s="11"/>
      <c r="V742" s="11"/>
      <c r="W742" s="11"/>
      <c r="X742" s="11"/>
      <c r="Y742" s="11"/>
      <c r="Z742" s="11" t="b">
        <f t="shared" si="148"/>
        <v>1</v>
      </c>
      <c r="AA742" s="11"/>
      <c r="AB742" s="11"/>
      <c r="AC742" s="11"/>
      <c r="AD742" s="11"/>
      <c r="AE742" s="11"/>
      <c r="AF742" s="11"/>
      <c r="AG742" s="11"/>
      <c r="AH742" s="11"/>
      <c r="AI742" s="11"/>
      <c r="AJ742" s="11"/>
      <c r="AK742" s="11"/>
      <c r="AL742" s="11"/>
      <c r="AM742" s="11"/>
      <c r="AN742" s="11"/>
      <c r="AO742" s="11"/>
      <c r="AP742" s="11"/>
      <c r="AQ742" s="11"/>
      <c r="AR742" s="11"/>
      <c r="AS742" s="11"/>
      <c r="AT742" s="11"/>
      <c r="AU742" s="11"/>
      <c r="AV742" s="11"/>
      <c r="AW742" s="11"/>
      <c r="AX742" s="11"/>
      <c r="AY742" s="11"/>
      <c r="AZ742" s="11"/>
      <c r="BA742" s="11"/>
      <c r="BB742" s="11"/>
      <c r="BC742" s="11"/>
      <c r="BD742" s="11"/>
      <c r="BE742" s="11"/>
      <c r="BF742" s="11"/>
      <c r="BG742" s="11"/>
      <c r="BH742" s="11"/>
      <c r="BI742" s="11"/>
      <c r="BJ742" s="11"/>
      <c r="BK742" s="11"/>
      <c r="BL742" s="11"/>
      <c r="BM742" s="11"/>
      <c r="BN742" s="11"/>
      <c r="BO742" s="11"/>
      <c r="BP742" s="11"/>
      <c r="BQ742" s="11"/>
      <c r="BR742" s="11"/>
      <c r="BS742" s="11"/>
      <c r="BT742" s="11"/>
      <c r="BU742" s="11"/>
      <c r="BV742" s="11"/>
      <c r="BW742" s="11"/>
      <c r="BX742" s="11"/>
      <c r="BY742" s="11"/>
      <c r="BZ742" s="11"/>
      <c r="CA742" s="11"/>
      <c r="CB742" s="11"/>
      <c r="CC742" s="11"/>
      <c r="CD742" s="11"/>
      <c r="CE742" s="11"/>
      <c r="CF742" s="11"/>
      <c r="CG742" s="11"/>
      <c r="CH742" s="11"/>
      <c r="CI742" s="11"/>
      <c r="CJ742" s="11"/>
      <c r="CK742" s="11"/>
    </row>
    <row r="743" spans="1:89" s="560" customFormat="1" ht="12.75" customHeight="1" x14ac:dyDescent="0.25">
      <c r="A743" s="11">
        <v>70</v>
      </c>
      <c r="B743" s="10" t="str">
        <f t="shared" si="144"/>
        <v>Stockage des gaz à effet de serre en vertu de la directive 2009/31/CE</v>
      </c>
      <c r="C743" s="10" t="str">
        <f t="shared" si="144"/>
        <v>CCS : Stockage</v>
      </c>
      <c r="D743" s="10" t="str">
        <f t="shared" si="144"/>
        <v>CO2 résultant d'émissions fugitives</v>
      </c>
      <c r="E743" s="10"/>
      <c r="F743" s="10" t="str">
        <f t="shared" si="149"/>
        <v>Émissions de procédé</v>
      </c>
      <c r="G743" s="36" t="str">
        <f t="shared" si="142"/>
        <v>n / A</v>
      </c>
      <c r="H743" s="33"/>
      <c r="I743" s="33"/>
      <c r="J743" s="10"/>
      <c r="K743" s="10"/>
      <c r="L743" s="33"/>
      <c r="M743" s="33"/>
      <c r="N743" s="33"/>
      <c r="O743" s="33"/>
      <c r="P743" s="36" t="str">
        <f t="shared" si="145"/>
        <v>n / A</v>
      </c>
      <c r="Q743" s="10" t="str">
        <f t="shared" si="146"/>
        <v>CCS : Stockage: CO2 résultant d'émissions fugitives</v>
      </c>
      <c r="R743" s="10"/>
      <c r="S743" s="10" t="str">
        <f t="shared" si="147"/>
        <v>OxF_CCS : Stockage: CO2 résultant d'émissions fugitives</v>
      </c>
      <c r="T743" s="11"/>
      <c r="U743" s="11"/>
      <c r="V743" s="11"/>
      <c r="W743" s="11"/>
      <c r="X743" s="11"/>
      <c r="Y743" s="11"/>
      <c r="Z743" s="11" t="b">
        <f t="shared" si="148"/>
        <v>1</v>
      </c>
      <c r="AA743" s="11"/>
      <c r="AB743" s="11"/>
      <c r="AC743" s="11"/>
      <c r="AD743" s="11"/>
      <c r="AE743" s="11"/>
      <c r="AF743" s="11"/>
      <c r="AG743" s="11"/>
      <c r="AH743" s="11"/>
      <c r="AI743" s="11"/>
      <c r="AJ743" s="11"/>
      <c r="AK743" s="11"/>
      <c r="AL743" s="11"/>
      <c r="AM743" s="11"/>
      <c r="AN743" s="11"/>
      <c r="AO743" s="11"/>
      <c r="AP743" s="11"/>
      <c r="AQ743" s="11"/>
      <c r="AR743" s="11"/>
      <c r="AS743" s="11"/>
      <c r="AT743" s="11"/>
      <c r="AU743" s="11"/>
      <c r="AV743" s="11"/>
      <c r="AW743" s="11"/>
      <c r="AX743" s="11"/>
      <c r="AY743" s="11"/>
      <c r="AZ743" s="11"/>
      <c r="BA743" s="11"/>
      <c r="BB743" s="11"/>
      <c r="BC743" s="11"/>
      <c r="BD743" s="11"/>
      <c r="BE743" s="11"/>
      <c r="BF743" s="11"/>
      <c r="BG743" s="11"/>
      <c r="BH743" s="11"/>
      <c r="BI743" s="11"/>
      <c r="BJ743" s="11"/>
      <c r="BK743" s="11"/>
      <c r="BL743" s="11"/>
      <c r="BM743" s="11"/>
      <c r="BN743" s="11"/>
      <c r="BO743" s="11"/>
      <c r="BP743" s="11"/>
      <c r="BQ743" s="11"/>
      <c r="BR743" s="11"/>
      <c r="BS743" s="11"/>
      <c r="BT743" s="11"/>
      <c r="BU743" s="11"/>
      <c r="BV743" s="11"/>
      <c r="BW743" s="11"/>
      <c r="BX743" s="11"/>
      <c r="BY743" s="11"/>
      <c r="BZ743" s="11"/>
      <c r="CA743" s="11"/>
      <c r="CB743" s="11"/>
      <c r="CC743" s="11"/>
      <c r="CD743" s="11"/>
      <c r="CE743" s="11"/>
      <c r="CF743" s="11"/>
      <c r="CG743" s="11"/>
      <c r="CH743" s="11"/>
      <c r="CI743" s="11"/>
      <c r="CJ743" s="11"/>
      <c r="CK743" s="11"/>
    </row>
    <row r="744" spans="1:89" s="560" customFormat="1" ht="12.75" customHeight="1" x14ac:dyDescent="0.25">
      <c r="A744" s="11"/>
      <c r="B744" s="10"/>
      <c r="C744" s="10"/>
      <c r="D744" s="10"/>
      <c r="E744" s="10"/>
      <c r="F744" s="10"/>
      <c r="G744" s="10"/>
      <c r="H744" s="33"/>
      <c r="I744" s="33"/>
      <c r="J744" s="10"/>
      <c r="K744" s="10"/>
      <c r="L744" s="33"/>
      <c r="M744" s="33"/>
      <c r="N744" s="33"/>
      <c r="O744" s="33"/>
      <c r="P744" s="36"/>
      <c r="Q744" s="10"/>
      <c r="R744" s="10"/>
      <c r="S744" s="10"/>
      <c r="T744" s="11"/>
      <c r="U744" s="11"/>
      <c r="V744" s="11"/>
      <c r="W744" s="11"/>
      <c r="X744" s="11"/>
      <c r="Y744" s="11"/>
      <c r="Z744" s="11"/>
      <c r="AA744" s="11"/>
      <c r="AB744" s="11"/>
      <c r="AC744" s="11"/>
      <c r="AD744" s="11"/>
      <c r="AE744" s="11"/>
      <c r="AF744" s="11"/>
      <c r="AG744" s="11"/>
      <c r="AH744" s="11"/>
      <c r="AI744" s="11"/>
      <c r="AJ744" s="11"/>
      <c r="AK744" s="11"/>
      <c r="AL744" s="11"/>
      <c r="AM744" s="11"/>
      <c r="AN744" s="11"/>
      <c r="AO744" s="11"/>
      <c r="AP744" s="11"/>
      <c r="AQ744" s="11"/>
      <c r="AR744" s="11"/>
      <c r="AS744" s="11"/>
      <c r="AT744" s="11"/>
      <c r="AU744" s="11"/>
      <c r="AV744" s="11"/>
      <c r="AW744" s="11"/>
      <c r="AX744" s="11"/>
      <c r="AY744" s="11"/>
      <c r="AZ744" s="11"/>
      <c r="BA744" s="11"/>
      <c r="BB744" s="11"/>
      <c r="BC744" s="11"/>
      <c r="BD744" s="11"/>
      <c r="BE744" s="11"/>
      <c r="BF744" s="11"/>
      <c r="BG744" s="11"/>
      <c r="BH744" s="11"/>
      <c r="BI744" s="11"/>
      <c r="BJ744" s="11"/>
      <c r="BK744" s="11"/>
      <c r="BL744" s="11"/>
      <c r="BM744" s="11"/>
      <c r="BN744" s="11"/>
      <c r="BO744" s="11"/>
      <c r="BP744" s="11"/>
      <c r="BQ744" s="11"/>
      <c r="BR744" s="11"/>
      <c r="BS744" s="11"/>
      <c r="BT744" s="11"/>
      <c r="BU744" s="11"/>
      <c r="BV744" s="11"/>
      <c r="BW744" s="11"/>
      <c r="BX744" s="11"/>
      <c r="BY744" s="11"/>
      <c r="BZ744" s="11"/>
      <c r="CA744" s="11"/>
      <c r="CB744" s="11"/>
      <c r="CC744" s="11"/>
      <c r="CD744" s="11"/>
      <c r="CE744" s="11"/>
      <c r="CF744" s="11"/>
      <c r="CG744" s="11"/>
      <c r="CH744" s="11"/>
      <c r="CI744" s="11"/>
      <c r="CJ744" s="11"/>
      <c r="CK744" s="11"/>
    </row>
    <row r="745" spans="1:89" s="560" customFormat="1" ht="12.75" customHeight="1" x14ac:dyDescent="0.25">
      <c r="A745" s="49" t="s">
        <v>1038</v>
      </c>
      <c r="B745" s="50" t="str">
        <f>Translations!$B$108</f>
        <v>facteur de conversion</v>
      </c>
      <c r="C745" s="50" t="str">
        <f>Translations!$B$286</f>
        <v>Nom court</v>
      </c>
      <c r="D745" s="50" t="str">
        <f>Translations!$B$287</f>
        <v>Sous-activité</v>
      </c>
      <c r="E745" s="50" t="str">
        <f>Translations!$B$100</f>
        <v>Paramètre</v>
      </c>
      <c r="F745" s="50" t="str">
        <f>Translations!$B$288</f>
        <v>Type de source</v>
      </c>
      <c r="G745" s="51" t="str">
        <f>Translations!$B$289</f>
        <v>Minimum</v>
      </c>
      <c r="H745" s="51">
        <v>1</v>
      </c>
      <c r="I745" s="51">
        <v>2</v>
      </c>
      <c r="J745" s="51" t="s">
        <v>441</v>
      </c>
      <c r="K745" s="51" t="str">
        <f>Translations!$B$289</f>
        <v>Minimum</v>
      </c>
      <c r="L745" s="51">
        <v>3</v>
      </c>
      <c r="M745" s="51"/>
      <c r="N745" s="51"/>
      <c r="O745" s="51">
        <v>4</v>
      </c>
      <c r="P745" s="51" t="str">
        <f>Translations!$B$290</f>
        <v>Le plus haut</v>
      </c>
      <c r="Q745" s="52"/>
      <c r="R745" s="49"/>
      <c r="S745" s="49"/>
      <c r="T745" s="49"/>
      <c r="U745" s="49"/>
      <c r="V745" s="49"/>
      <c r="W745" s="49"/>
      <c r="X745" s="49"/>
      <c r="Y745" s="49"/>
      <c r="Z745" s="49" t="str">
        <f>Translations!$B$291</f>
        <v>rendre gris ?</v>
      </c>
      <c r="AA745" s="49"/>
      <c r="AB745" s="49"/>
      <c r="AC745" s="49"/>
      <c r="AD745" s="49"/>
      <c r="AE745" s="49"/>
      <c r="AF745" s="49"/>
      <c r="AG745" s="49"/>
      <c r="AH745" s="49"/>
      <c r="AI745" s="49"/>
      <c r="AJ745" s="49"/>
      <c r="AK745" s="49" t="s">
        <v>1039</v>
      </c>
      <c r="AL745" s="92">
        <v>1</v>
      </c>
      <c r="AM745" s="92">
        <v>2</v>
      </c>
      <c r="AN745" s="92" t="s">
        <v>441</v>
      </c>
      <c r="AO745" s="92" t="str">
        <f>Translations!$B$257</f>
        <v>2b</v>
      </c>
      <c r="AP745" s="92">
        <v>3</v>
      </c>
      <c r="AQ745" s="49"/>
      <c r="AR745" s="49"/>
      <c r="AS745" s="49"/>
      <c r="AT745" s="49"/>
      <c r="AU745" s="49"/>
      <c r="AV745" s="49"/>
      <c r="AW745" s="49"/>
      <c r="AX745" s="49"/>
      <c r="AY745" s="49"/>
      <c r="AZ745" s="49"/>
      <c r="BA745" s="49"/>
      <c r="BB745" s="49"/>
      <c r="BC745" s="49"/>
      <c r="BD745" s="49"/>
      <c r="BE745" s="49"/>
      <c r="BF745" s="49"/>
      <c r="BG745" s="49"/>
      <c r="BH745" s="49"/>
      <c r="BI745" s="49"/>
      <c r="BJ745" s="49"/>
      <c r="BK745" s="49"/>
      <c r="BL745" s="49"/>
      <c r="BM745" s="49"/>
      <c r="BN745" s="49"/>
      <c r="BO745" s="49"/>
      <c r="BP745" s="49"/>
      <c r="BQ745" s="49"/>
      <c r="BR745" s="49"/>
      <c r="BS745" s="49"/>
      <c r="BT745" s="49"/>
      <c r="BU745" s="49"/>
      <c r="BV745" s="49"/>
      <c r="BW745" s="49"/>
      <c r="BX745" s="49"/>
      <c r="BY745" s="49"/>
      <c r="BZ745" s="49"/>
      <c r="CA745" s="49"/>
      <c r="CB745" s="49"/>
      <c r="CC745" s="49"/>
      <c r="CD745" s="49"/>
      <c r="CE745" s="49"/>
      <c r="CF745" s="49"/>
      <c r="CG745" s="49"/>
      <c r="CH745" s="49"/>
      <c r="CI745" s="49"/>
      <c r="CJ745" s="49"/>
      <c r="CK745" s="49"/>
    </row>
    <row r="746" spans="1:89" s="560" customFormat="1" ht="12.75" customHeight="1" x14ac:dyDescent="0.25">
      <c r="A746" s="11">
        <v>1</v>
      </c>
      <c r="B746" s="566" t="str">
        <f t="shared" ref="B746:D765" si="150">B674</f>
        <v>Combustion des carburants</v>
      </c>
      <c r="C746" s="10" t="str">
        <f t="shared" si="150"/>
        <v>Combustion</v>
      </c>
      <c r="D746" s="10" t="str">
        <f t="shared" si="150"/>
        <v>combustibles marchands ordinaires</v>
      </c>
      <c r="E746" s="10"/>
      <c r="F746" s="58" t="str">
        <f t="shared" ref="F746:F777" si="151">F674</f>
        <v>Combustion</v>
      </c>
      <c r="G746" s="36" t="str">
        <f t="shared" ref="G746:G758" si="152">EUconst_NA</f>
        <v>n / A</v>
      </c>
      <c r="H746" s="56"/>
      <c r="I746" s="56"/>
      <c r="J746" s="58"/>
      <c r="K746" s="58"/>
      <c r="L746" s="56"/>
      <c r="M746" s="56"/>
      <c r="N746" s="56"/>
      <c r="O746" s="57"/>
      <c r="P746" s="36" t="str">
        <f t="shared" ref="P746:P754" si="153">G746</f>
        <v>n / A</v>
      </c>
      <c r="Q746" s="54" t="str">
        <f>C746 &amp; ": " &amp;D746</f>
        <v>Combustion: combustibles marchands ordinaires</v>
      </c>
      <c r="R746" s="10"/>
      <c r="S746" s="10" t="str">
        <f t="shared" ref="S746:S778" si="154">EUconst_CNTR_ConversionFactor&amp;Q746</f>
        <v>ConvF_Combustion: combustibles marchands ordinaires</v>
      </c>
      <c r="T746" s="11"/>
      <c r="U746" s="11"/>
      <c r="V746" s="11"/>
      <c r="W746" s="11"/>
      <c r="X746" s="11"/>
      <c r="Y746" s="11"/>
      <c r="Z746" s="11" t="b">
        <f t="shared" ref="Z746:Z806" si="155">IF(G746=EUconst_NA,TRUE,FALSE)</f>
        <v>1</v>
      </c>
      <c r="AA746" s="11"/>
      <c r="AB746" s="11"/>
      <c r="AC746" s="11"/>
      <c r="AD746" s="11"/>
      <c r="AE746" s="11"/>
      <c r="AF746" s="11"/>
      <c r="AG746" s="11"/>
      <c r="AH746" s="11"/>
      <c r="AI746" s="11"/>
      <c r="AJ746" s="11"/>
      <c r="AK746" s="11"/>
      <c r="AL746" s="391" t="s">
        <v>1040</v>
      </c>
      <c r="AM746" s="391" t="s">
        <v>1040</v>
      </c>
      <c r="AN746" s="391" t="s">
        <v>1040</v>
      </c>
      <c r="AO746" s="391" t="s">
        <v>1040</v>
      </c>
      <c r="AP746" s="391" t="s">
        <v>1040</v>
      </c>
      <c r="AQ746" s="11"/>
      <c r="AR746" s="11"/>
      <c r="AS746" s="11"/>
      <c r="AT746" s="11"/>
      <c r="AU746" s="11"/>
      <c r="AV746" s="11"/>
      <c r="AW746" s="11"/>
      <c r="AX746" s="11"/>
      <c r="AY746" s="11"/>
      <c r="AZ746" s="11"/>
      <c r="BA746" s="11"/>
      <c r="BB746" s="11"/>
      <c r="BC746" s="11"/>
      <c r="BD746" s="11"/>
      <c r="BE746" s="11"/>
      <c r="BF746" s="11"/>
      <c r="BG746" s="11"/>
      <c r="BH746" s="11"/>
      <c r="BI746" s="11"/>
      <c r="BJ746" s="11"/>
      <c r="BK746" s="11"/>
      <c r="BL746" s="11"/>
      <c r="BM746" s="11"/>
      <c r="BN746" s="11"/>
      <c r="BO746" s="11"/>
      <c r="BP746" s="11"/>
      <c r="BQ746" s="11"/>
      <c r="BR746" s="11"/>
      <c r="BS746" s="11"/>
      <c r="BT746" s="11"/>
      <c r="BU746" s="11"/>
      <c r="BV746" s="11"/>
      <c r="BW746" s="11"/>
      <c r="BX746" s="11"/>
      <c r="BY746" s="11"/>
      <c r="BZ746" s="11"/>
      <c r="CA746" s="11"/>
      <c r="CB746" s="11"/>
      <c r="CC746" s="11"/>
      <c r="CD746" s="11"/>
      <c r="CE746" s="11"/>
      <c r="CF746" s="11"/>
      <c r="CG746" s="11"/>
      <c r="CH746" s="11"/>
      <c r="CI746" s="11"/>
      <c r="CJ746" s="11"/>
      <c r="CK746" s="11"/>
    </row>
    <row r="747" spans="1:89" s="560" customFormat="1" ht="12.75" customHeight="1" x14ac:dyDescent="0.25">
      <c r="A747" s="11">
        <v>2</v>
      </c>
      <c r="B747" s="566" t="str">
        <f t="shared" si="150"/>
        <v>Combustion des carburants</v>
      </c>
      <c r="C747" s="10" t="str">
        <f t="shared" si="150"/>
        <v>Combustion</v>
      </c>
      <c r="D747" s="10" t="str">
        <f t="shared" si="150"/>
        <v>Autres combustibles gazeux &amp; liquides</v>
      </c>
      <c r="E747" s="10"/>
      <c r="F747" s="58" t="str">
        <f t="shared" si="151"/>
        <v>Combustion</v>
      </c>
      <c r="G747" s="36" t="str">
        <f t="shared" si="152"/>
        <v>n / A</v>
      </c>
      <c r="H747" s="56"/>
      <c r="I747" s="56"/>
      <c r="J747" s="58"/>
      <c r="K747" s="58"/>
      <c r="L747" s="56"/>
      <c r="M747" s="56"/>
      <c r="N747" s="56"/>
      <c r="O747" s="57"/>
      <c r="P747" s="36" t="str">
        <f t="shared" si="153"/>
        <v>n / A</v>
      </c>
      <c r="Q747" s="54" t="str">
        <f t="shared" ref="Q747:Q806" si="156">C747 &amp; ": " &amp;D747</f>
        <v>Combustion: Autres combustibles gazeux &amp; liquides</v>
      </c>
      <c r="R747" s="10"/>
      <c r="S747" s="10" t="str">
        <f t="shared" si="154"/>
        <v>ConvF_Combustion: Autres combustibles gazeux &amp; liquides</v>
      </c>
      <c r="T747" s="11"/>
      <c r="U747" s="11"/>
      <c r="V747" s="11"/>
      <c r="W747" s="11"/>
      <c r="X747" s="11"/>
      <c r="Y747" s="11"/>
      <c r="Z747" s="11" t="b">
        <f t="shared" si="155"/>
        <v>1</v>
      </c>
      <c r="AA747" s="11"/>
      <c r="AB747" s="11"/>
      <c r="AC747" s="11"/>
      <c r="AD747" s="11"/>
      <c r="AE747" s="11"/>
      <c r="AF747" s="11"/>
      <c r="AG747" s="11"/>
      <c r="AH747" s="11"/>
      <c r="AI747" s="11"/>
      <c r="AJ747" s="11"/>
      <c r="AK747" s="11"/>
      <c r="AL747" s="391" t="s">
        <v>1040</v>
      </c>
      <c r="AM747" s="391" t="s">
        <v>1040</v>
      </c>
      <c r="AN747" s="391" t="s">
        <v>1040</v>
      </c>
      <c r="AO747" s="391" t="s">
        <v>1040</v>
      </c>
      <c r="AP747" s="391" t="s">
        <v>1040</v>
      </c>
      <c r="AQ747" s="11"/>
      <c r="AR747" s="11"/>
      <c r="AS747" s="11"/>
      <c r="AT747" s="11"/>
      <c r="AU747" s="11"/>
      <c r="AV747" s="11"/>
      <c r="AW747" s="11"/>
      <c r="AX747" s="11"/>
      <c r="AY747" s="11"/>
      <c r="AZ747" s="11"/>
      <c r="BA747" s="11"/>
      <c r="BB747" s="11"/>
      <c r="BC747" s="11"/>
      <c r="BD747" s="11"/>
      <c r="BE747" s="11"/>
      <c r="BF747" s="11"/>
      <c r="BG747" s="11"/>
      <c r="BH747" s="11"/>
      <c r="BI747" s="11"/>
      <c r="BJ747" s="11"/>
      <c r="BK747" s="11"/>
      <c r="BL747" s="11"/>
      <c r="BM747" s="11"/>
      <c r="BN747" s="11"/>
      <c r="BO747" s="11"/>
      <c r="BP747" s="11"/>
      <c r="BQ747" s="11"/>
      <c r="BR747" s="11"/>
      <c r="BS747" s="11"/>
      <c r="BT747" s="11"/>
      <c r="BU747" s="11"/>
      <c r="BV747" s="11"/>
      <c r="BW747" s="11"/>
      <c r="BX747" s="11"/>
      <c r="BY747" s="11"/>
      <c r="BZ747" s="11"/>
      <c r="CA747" s="11"/>
      <c r="CB747" s="11"/>
      <c r="CC747" s="11"/>
      <c r="CD747" s="11"/>
      <c r="CE747" s="11"/>
      <c r="CF747" s="11"/>
      <c r="CG747" s="11"/>
      <c r="CH747" s="11"/>
      <c r="CI747" s="11"/>
      <c r="CJ747" s="11"/>
      <c r="CK747" s="11"/>
    </row>
    <row r="748" spans="1:89" s="560" customFormat="1" ht="12.75" customHeight="1" x14ac:dyDescent="0.25">
      <c r="A748" s="11">
        <v>3</v>
      </c>
      <c r="B748" s="566" t="str">
        <f t="shared" si="150"/>
        <v>Combustion des carburants</v>
      </c>
      <c r="C748" s="10" t="str">
        <f t="shared" si="150"/>
        <v>Combustion</v>
      </c>
      <c r="D748" s="10" t="str">
        <f t="shared" si="150"/>
        <v>Combustibles solides</v>
      </c>
      <c r="E748" s="10"/>
      <c r="F748" s="58" t="str">
        <f t="shared" si="151"/>
        <v>Combustion</v>
      </c>
      <c r="G748" s="36" t="str">
        <f t="shared" si="152"/>
        <v>n / A</v>
      </c>
      <c r="H748" s="56"/>
      <c r="I748" s="56"/>
      <c r="J748" s="58"/>
      <c r="K748" s="58"/>
      <c r="L748" s="56"/>
      <c r="M748" s="56"/>
      <c r="N748" s="56"/>
      <c r="O748" s="57"/>
      <c r="P748" s="36" t="str">
        <f t="shared" si="153"/>
        <v>n / A</v>
      </c>
      <c r="Q748" s="54" t="str">
        <f t="shared" si="156"/>
        <v>Combustion: Combustibles solides</v>
      </c>
      <c r="R748" s="10"/>
      <c r="S748" s="10" t="str">
        <f t="shared" si="154"/>
        <v>ConvF_Combustion: Combustibles solides</v>
      </c>
      <c r="T748" s="11"/>
      <c r="U748" s="11"/>
      <c r="V748" s="11"/>
      <c r="W748" s="11"/>
      <c r="X748" s="11"/>
      <c r="Y748" s="11"/>
      <c r="Z748" s="11" t="b">
        <f t="shared" si="155"/>
        <v>1</v>
      </c>
      <c r="AA748" s="11"/>
      <c r="AB748" s="11"/>
      <c r="AC748" s="11"/>
      <c r="AD748" s="11"/>
      <c r="AE748" s="11"/>
      <c r="AF748" s="11"/>
      <c r="AG748" s="11"/>
      <c r="AH748" s="11"/>
      <c r="AI748" s="11"/>
      <c r="AJ748" s="11"/>
      <c r="AK748" s="11"/>
      <c r="AL748" s="391" t="s">
        <v>1040</v>
      </c>
      <c r="AM748" s="391" t="s">
        <v>1040</v>
      </c>
      <c r="AN748" s="391" t="s">
        <v>1040</v>
      </c>
      <c r="AO748" s="391" t="s">
        <v>1040</v>
      </c>
      <c r="AP748" s="391" t="s">
        <v>1040</v>
      </c>
      <c r="AQ748" s="11"/>
      <c r="AR748" s="11"/>
      <c r="AS748" s="11"/>
      <c r="AT748" s="11"/>
      <c r="AU748" s="11"/>
      <c r="AV748" s="11"/>
      <c r="AW748" s="11"/>
      <c r="AX748" s="11"/>
      <c r="AY748" s="11"/>
      <c r="AZ748" s="11"/>
      <c r="BA748" s="11"/>
      <c r="BB748" s="11"/>
      <c r="BC748" s="11"/>
      <c r="BD748" s="11"/>
      <c r="BE748" s="11"/>
      <c r="BF748" s="11"/>
      <c r="BG748" s="11"/>
      <c r="BH748" s="11"/>
      <c r="BI748" s="11"/>
      <c r="BJ748" s="11"/>
      <c r="BK748" s="11"/>
      <c r="BL748" s="11"/>
      <c r="BM748" s="11"/>
      <c r="BN748" s="11"/>
      <c r="BO748" s="11"/>
      <c r="BP748" s="11"/>
      <c r="BQ748" s="11"/>
      <c r="BR748" s="11"/>
      <c r="BS748" s="11"/>
      <c r="BT748" s="11"/>
      <c r="BU748" s="11"/>
      <c r="BV748" s="11"/>
      <c r="BW748" s="11"/>
      <c r="BX748" s="11"/>
      <c r="BY748" s="11"/>
      <c r="BZ748" s="11"/>
      <c r="CA748" s="11"/>
      <c r="CB748" s="11"/>
      <c r="CC748" s="11"/>
      <c r="CD748" s="11"/>
      <c r="CE748" s="11"/>
      <c r="CF748" s="11"/>
      <c r="CG748" s="11"/>
      <c r="CH748" s="11"/>
      <c r="CI748" s="11"/>
      <c r="CJ748" s="11"/>
      <c r="CK748" s="11"/>
    </row>
    <row r="749" spans="1:89" s="560" customFormat="1" ht="12.75" customHeight="1" x14ac:dyDescent="0.25">
      <c r="A749" s="11">
        <v>4</v>
      </c>
      <c r="B749" s="566" t="str">
        <f t="shared" si="150"/>
        <v>Combustion des carburants</v>
      </c>
      <c r="C749" s="10" t="str">
        <f t="shared" si="150"/>
        <v>Combustion</v>
      </c>
      <c r="D749" s="10" t="str">
        <f t="shared" si="150"/>
        <v>Déchets</v>
      </c>
      <c r="E749" s="10"/>
      <c r="F749" s="58" t="str">
        <f t="shared" si="151"/>
        <v>Combustion</v>
      </c>
      <c r="G749" s="36" t="str">
        <f t="shared" si="152"/>
        <v>n / A</v>
      </c>
      <c r="H749" s="56"/>
      <c r="I749" s="56"/>
      <c r="J749" s="58"/>
      <c r="K749" s="58"/>
      <c r="L749" s="56"/>
      <c r="M749" s="56"/>
      <c r="N749" s="56"/>
      <c r="O749" s="57"/>
      <c r="P749" s="36" t="str">
        <f t="shared" ref="P749" si="157">G749</f>
        <v>n / A</v>
      </c>
      <c r="Q749" s="54" t="str">
        <f t="shared" ref="Q749" si="158">C749 &amp; ": " &amp;D749</f>
        <v>Combustion: Déchets</v>
      </c>
      <c r="R749" s="10"/>
      <c r="S749" s="10" t="str">
        <f t="shared" ref="S749" si="159">EUconst_CNTR_ConversionFactor&amp;Q749</f>
        <v>ConvF_Combustion: Déchets</v>
      </c>
      <c r="T749" s="11"/>
      <c r="U749" s="11"/>
      <c r="V749" s="11"/>
      <c r="W749" s="11"/>
      <c r="X749" s="11"/>
      <c r="Y749" s="11"/>
      <c r="Z749" s="11" t="b">
        <f t="shared" ref="Z749" si="160">IF(G749=EUconst_NA,TRUE,FALSE)</f>
        <v>1</v>
      </c>
      <c r="AA749" s="11"/>
      <c r="AB749" s="11"/>
      <c r="AC749" s="11"/>
      <c r="AD749" s="11"/>
      <c r="AE749" s="11"/>
      <c r="AF749" s="11"/>
      <c r="AG749" s="11"/>
      <c r="AH749" s="11"/>
      <c r="AI749" s="11"/>
      <c r="AJ749" s="11"/>
      <c r="AK749" s="11"/>
      <c r="AL749" s="391" t="s">
        <v>1040</v>
      </c>
      <c r="AM749" s="391" t="s">
        <v>1040</v>
      </c>
      <c r="AN749" s="391" t="s">
        <v>1040</v>
      </c>
      <c r="AO749" s="391" t="s">
        <v>1040</v>
      </c>
      <c r="AP749" s="391" t="s">
        <v>1040</v>
      </c>
      <c r="AQ749" s="11"/>
      <c r="AR749" s="11"/>
      <c r="AS749" s="11"/>
      <c r="AT749" s="11"/>
      <c r="AU749" s="11"/>
      <c r="AV749" s="11"/>
      <c r="AW749" s="11"/>
      <c r="AX749" s="11"/>
      <c r="AY749" s="11"/>
      <c r="AZ749" s="11"/>
      <c r="BA749" s="11"/>
      <c r="BB749" s="11"/>
      <c r="BC749" s="11"/>
      <c r="BD749" s="11"/>
      <c r="BE749" s="11"/>
      <c r="BF749" s="11"/>
      <c r="BG749" s="11"/>
      <c r="BH749" s="11"/>
      <c r="BI749" s="11"/>
      <c r="BJ749" s="11"/>
      <c r="BK749" s="11"/>
      <c r="BL749" s="11"/>
      <c r="BM749" s="11"/>
      <c r="BN749" s="11"/>
      <c r="BO749" s="11"/>
      <c r="BP749" s="11"/>
      <c r="BQ749" s="11"/>
      <c r="BR749" s="11"/>
      <c r="BS749" s="11"/>
      <c r="BT749" s="11"/>
      <c r="BU749" s="11"/>
      <c r="BV749" s="11"/>
      <c r="BW749" s="11"/>
      <c r="BX749" s="11"/>
      <c r="BY749" s="11"/>
      <c r="BZ749" s="11"/>
      <c r="CA749" s="11"/>
      <c r="CB749" s="11"/>
      <c r="CC749" s="11"/>
      <c r="CD749" s="11"/>
      <c r="CE749" s="11"/>
      <c r="CF749" s="11"/>
      <c r="CG749" s="11"/>
      <c r="CH749" s="11"/>
      <c r="CI749" s="11"/>
      <c r="CJ749" s="11"/>
      <c r="CK749" s="11"/>
    </row>
    <row r="750" spans="1:89" s="560" customFormat="1" ht="12.75" customHeight="1" x14ac:dyDescent="0.25">
      <c r="A750" s="11">
        <v>5</v>
      </c>
      <c r="B750" s="566" t="str">
        <f t="shared" si="150"/>
        <v>Combustion des carburants</v>
      </c>
      <c r="C750" s="10" t="str">
        <f t="shared" si="150"/>
        <v>Combustion</v>
      </c>
      <c r="D750" s="10" t="str">
        <f t="shared" si="150"/>
        <v>Terminaux de traitement du gaz</v>
      </c>
      <c r="E750" s="10"/>
      <c r="F750" s="58" t="str">
        <f t="shared" si="151"/>
        <v>Bilan massique</v>
      </c>
      <c r="G750" s="36" t="str">
        <f t="shared" si="152"/>
        <v>n / A</v>
      </c>
      <c r="H750" s="56"/>
      <c r="I750" s="56"/>
      <c r="J750" s="58"/>
      <c r="K750" s="58"/>
      <c r="L750" s="56"/>
      <c r="M750" s="56"/>
      <c r="N750" s="56"/>
      <c r="O750" s="57"/>
      <c r="P750" s="36" t="str">
        <f t="shared" si="153"/>
        <v>n / A</v>
      </c>
      <c r="Q750" s="54" t="str">
        <f t="shared" si="156"/>
        <v>Combustion: Terminaux de traitement du gaz</v>
      </c>
      <c r="R750" s="10"/>
      <c r="S750" s="10" t="str">
        <f t="shared" si="154"/>
        <v>ConvF_Combustion: Terminaux de traitement du gaz</v>
      </c>
      <c r="T750" s="11"/>
      <c r="U750" s="11"/>
      <c r="V750" s="11"/>
      <c r="W750" s="561"/>
      <c r="X750" s="11"/>
      <c r="Y750" s="11"/>
      <c r="Z750" s="11" t="b">
        <f t="shared" si="155"/>
        <v>1</v>
      </c>
      <c r="AA750" s="11"/>
      <c r="AB750" s="11"/>
      <c r="AC750" s="11"/>
      <c r="AD750" s="11"/>
      <c r="AE750" s="11"/>
      <c r="AF750" s="11"/>
      <c r="AG750" s="11"/>
      <c r="AH750" s="11"/>
      <c r="AI750" s="11"/>
      <c r="AJ750" s="11"/>
      <c r="AK750" s="11"/>
      <c r="AL750" s="391" t="s">
        <v>1040</v>
      </c>
      <c r="AM750" s="391" t="s">
        <v>1040</v>
      </c>
      <c r="AN750" s="391" t="s">
        <v>1040</v>
      </c>
      <c r="AO750" s="391" t="s">
        <v>1040</v>
      </c>
      <c r="AP750" s="391" t="s">
        <v>1040</v>
      </c>
      <c r="AQ750" s="11"/>
      <c r="AR750" s="11"/>
      <c r="AS750" s="11"/>
      <c r="AT750" s="11"/>
      <c r="AU750" s="11"/>
      <c r="AV750" s="11"/>
      <c r="AW750" s="11"/>
      <c r="AX750" s="11"/>
      <c r="AY750" s="11"/>
      <c r="AZ750" s="11"/>
      <c r="BA750" s="11"/>
      <c r="BB750" s="11"/>
      <c r="BC750" s="11"/>
      <c r="BD750" s="11"/>
      <c r="BE750" s="11"/>
      <c r="BF750" s="11"/>
      <c r="BG750" s="11"/>
      <c r="BH750" s="11"/>
      <c r="BI750" s="11"/>
      <c r="BJ750" s="11"/>
      <c r="BK750" s="11"/>
      <c r="BL750" s="11"/>
      <c r="BM750" s="11"/>
      <c r="BN750" s="11"/>
      <c r="BO750" s="11"/>
      <c r="BP750" s="11"/>
      <c r="BQ750" s="11"/>
      <c r="BR750" s="11"/>
      <c r="BS750" s="11"/>
      <c r="BT750" s="11"/>
      <c r="BU750" s="11"/>
      <c r="BV750" s="11"/>
      <c r="BW750" s="11"/>
      <c r="BX750" s="11"/>
      <c r="BY750" s="11"/>
      <c r="BZ750" s="11"/>
      <c r="CA750" s="11"/>
      <c r="CB750" s="11"/>
      <c r="CC750" s="11"/>
      <c r="CD750" s="11"/>
      <c r="CE750" s="11"/>
      <c r="CF750" s="11"/>
      <c r="CG750" s="11"/>
      <c r="CH750" s="11"/>
      <c r="CI750" s="11"/>
      <c r="CJ750" s="11"/>
      <c r="CK750" s="11"/>
    </row>
    <row r="751" spans="1:89" s="560" customFormat="1" ht="12.75" customHeight="1" x14ac:dyDescent="0.25">
      <c r="A751" s="11">
        <v>6</v>
      </c>
      <c r="B751" s="566" t="str">
        <f t="shared" si="150"/>
        <v>Combustion des carburants</v>
      </c>
      <c r="C751" s="10" t="str">
        <f t="shared" si="150"/>
        <v>Combustion</v>
      </c>
      <c r="D751" s="10" t="str">
        <f t="shared" si="150"/>
        <v>Torchères</v>
      </c>
      <c r="E751" s="10"/>
      <c r="F751" s="58" t="str">
        <f t="shared" si="151"/>
        <v>Combustion</v>
      </c>
      <c r="G751" s="36" t="str">
        <f t="shared" si="152"/>
        <v>n / A</v>
      </c>
      <c r="H751" s="56"/>
      <c r="I751" s="56"/>
      <c r="J751" s="58"/>
      <c r="K751" s="58"/>
      <c r="L751" s="56"/>
      <c r="M751" s="56"/>
      <c r="N751" s="56"/>
      <c r="O751" s="57"/>
      <c r="P751" s="36" t="str">
        <f t="shared" si="153"/>
        <v>n / A</v>
      </c>
      <c r="Q751" s="54" t="str">
        <f t="shared" si="156"/>
        <v>Combustion: Torchères</v>
      </c>
      <c r="R751" s="10"/>
      <c r="S751" s="10" t="str">
        <f t="shared" si="154"/>
        <v>ConvF_Combustion: Torchères</v>
      </c>
      <c r="T751" s="11"/>
      <c r="U751" s="11"/>
      <c r="V751" s="11"/>
      <c r="W751" s="11"/>
      <c r="X751" s="11"/>
      <c r="Y751" s="11"/>
      <c r="Z751" s="11" t="b">
        <f t="shared" si="155"/>
        <v>1</v>
      </c>
      <c r="AA751" s="11"/>
      <c r="AB751" s="11"/>
      <c r="AC751" s="11"/>
      <c r="AD751" s="11"/>
      <c r="AE751" s="11"/>
      <c r="AF751" s="11"/>
      <c r="AG751" s="11"/>
      <c r="AH751" s="11"/>
      <c r="AI751" s="11"/>
      <c r="AJ751" s="11"/>
      <c r="AK751" s="11"/>
      <c r="AL751" s="391" t="s">
        <v>1040</v>
      </c>
      <c r="AM751" s="391" t="s">
        <v>1040</v>
      </c>
      <c r="AN751" s="391" t="s">
        <v>1040</v>
      </c>
      <c r="AO751" s="391" t="s">
        <v>1040</v>
      </c>
      <c r="AP751" s="391" t="s">
        <v>1040</v>
      </c>
      <c r="AQ751" s="11"/>
      <c r="AR751" s="11"/>
      <c r="AS751" s="11"/>
      <c r="AT751" s="11"/>
      <c r="AU751" s="11"/>
      <c r="AV751" s="11"/>
      <c r="AW751" s="11"/>
      <c r="AX751" s="11"/>
      <c r="AY751" s="11"/>
      <c r="AZ751" s="11"/>
      <c r="BA751" s="11"/>
      <c r="BB751" s="11"/>
      <c r="BC751" s="11"/>
      <c r="BD751" s="11"/>
      <c r="BE751" s="11"/>
      <c r="BF751" s="11"/>
      <c r="BG751" s="11"/>
      <c r="BH751" s="11"/>
      <c r="BI751" s="11"/>
      <c r="BJ751" s="11"/>
      <c r="BK751" s="11"/>
      <c r="BL751" s="11"/>
      <c r="BM751" s="11"/>
      <c r="BN751" s="11"/>
      <c r="BO751" s="11"/>
      <c r="BP751" s="11"/>
      <c r="BQ751" s="11"/>
      <c r="BR751" s="11"/>
      <c r="BS751" s="11"/>
      <c r="BT751" s="11"/>
      <c r="BU751" s="11"/>
      <c r="BV751" s="11"/>
      <c r="BW751" s="11"/>
      <c r="BX751" s="11"/>
      <c r="BY751" s="11"/>
      <c r="BZ751" s="11"/>
      <c r="CA751" s="11"/>
      <c r="CB751" s="11"/>
      <c r="CC751" s="11"/>
      <c r="CD751" s="11"/>
      <c r="CE751" s="11"/>
      <c r="CF751" s="11"/>
      <c r="CG751" s="11"/>
      <c r="CH751" s="11"/>
      <c r="CI751" s="11"/>
      <c r="CJ751" s="11"/>
      <c r="CK751" s="11"/>
    </row>
    <row r="752" spans="1:89" s="560" customFormat="1" ht="12.75" customHeight="1" x14ac:dyDescent="0.25">
      <c r="A752" s="11">
        <v>7</v>
      </c>
      <c r="B752" s="566" t="str">
        <f t="shared" si="150"/>
        <v>Combustion des carburants</v>
      </c>
      <c r="C752" s="10" t="str">
        <f t="shared" si="150"/>
        <v>Combustion</v>
      </c>
      <c r="D752" s="10" t="str">
        <f t="shared" si="150"/>
        <v>Épuration (carbonate)</v>
      </c>
      <c r="E752" s="10"/>
      <c r="F752" s="58" t="str">
        <f t="shared" si="151"/>
        <v>Émissions de procédé</v>
      </c>
      <c r="G752" s="36" t="str">
        <f t="shared" si="152"/>
        <v>n / A</v>
      </c>
      <c r="H752" s="56"/>
      <c r="I752" s="56"/>
      <c r="J752" s="58"/>
      <c r="K752" s="58"/>
      <c r="L752" s="56"/>
      <c r="M752" s="56"/>
      <c r="N752" s="56"/>
      <c r="O752" s="57"/>
      <c r="P752" s="36" t="str">
        <f t="shared" si="153"/>
        <v>n / A</v>
      </c>
      <c r="Q752" s="54" t="str">
        <f t="shared" si="156"/>
        <v>Combustion: Épuration (carbonate)</v>
      </c>
      <c r="R752" s="10"/>
      <c r="S752" s="10" t="str">
        <f t="shared" si="154"/>
        <v>ConvF_Combustion: Épuration (carbonate)</v>
      </c>
      <c r="T752" s="11"/>
      <c r="U752" s="11"/>
      <c r="V752" s="11"/>
      <c r="W752" s="11"/>
      <c r="X752" s="11"/>
      <c r="Y752" s="11"/>
      <c r="Z752" s="11" t="b">
        <f t="shared" si="155"/>
        <v>1</v>
      </c>
      <c r="AA752" s="11"/>
      <c r="AB752" s="11"/>
      <c r="AC752" s="11"/>
      <c r="AD752" s="11"/>
      <c r="AE752" s="11"/>
      <c r="AF752" s="11"/>
      <c r="AG752" s="11"/>
      <c r="AH752" s="11"/>
      <c r="AI752" s="11"/>
      <c r="AJ752" s="11"/>
      <c r="AK752" s="11"/>
      <c r="AL752" s="391" t="s">
        <v>1040</v>
      </c>
      <c r="AM752" s="391" t="s">
        <v>1040</v>
      </c>
      <c r="AN752" s="391" t="s">
        <v>1040</v>
      </c>
      <c r="AO752" s="391" t="s">
        <v>1040</v>
      </c>
      <c r="AP752" s="391" t="s">
        <v>1040</v>
      </c>
      <c r="AQ752" s="11"/>
      <c r="AR752" s="11"/>
      <c r="AS752" s="11"/>
      <c r="AT752" s="11"/>
      <c r="AU752" s="11"/>
      <c r="AV752" s="11"/>
      <c r="AW752" s="11"/>
      <c r="AX752" s="11"/>
      <c r="AY752" s="11"/>
      <c r="AZ752" s="11"/>
      <c r="BA752" s="11"/>
      <c r="BB752" s="11"/>
      <c r="BC752" s="11"/>
      <c r="BD752" s="11"/>
      <c r="BE752" s="11"/>
      <c r="BF752" s="11"/>
      <c r="BG752" s="11"/>
      <c r="BH752" s="11"/>
      <c r="BI752" s="11"/>
      <c r="BJ752" s="11"/>
      <c r="BK752" s="11"/>
      <c r="BL752" s="11"/>
      <c r="BM752" s="11"/>
      <c r="BN752" s="11"/>
      <c r="BO752" s="11"/>
      <c r="BP752" s="11"/>
      <c r="BQ752" s="11"/>
      <c r="BR752" s="11"/>
      <c r="BS752" s="11"/>
      <c r="BT752" s="11"/>
      <c r="BU752" s="11"/>
      <c r="BV752" s="11"/>
      <c r="BW752" s="11"/>
      <c r="BX752" s="11"/>
      <c r="BY752" s="11"/>
      <c r="BZ752" s="11"/>
      <c r="CA752" s="11"/>
      <c r="CB752" s="11"/>
      <c r="CC752" s="11"/>
      <c r="CD752" s="11"/>
      <c r="CE752" s="11"/>
      <c r="CF752" s="11"/>
      <c r="CG752" s="11"/>
      <c r="CH752" s="11"/>
      <c r="CI752" s="11"/>
      <c r="CJ752" s="11"/>
      <c r="CK752" s="11"/>
    </row>
    <row r="753" spans="1:89" s="560" customFormat="1" ht="12.75" customHeight="1" x14ac:dyDescent="0.25">
      <c r="A753" s="11">
        <v>8</v>
      </c>
      <c r="B753" s="566" t="str">
        <f t="shared" si="150"/>
        <v>Combustion des carburants</v>
      </c>
      <c r="C753" s="10" t="str">
        <f t="shared" si="150"/>
        <v>Combustion</v>
      </c>
      <c r="D753" s="10" t="str">
        <f t="shared" si="150"/>
        <v>Épuration (gypse)</v>
      </c>
      <c r="E753" s="10"/>
      <c r="F753" s="58" t="str">
        <f t="shared" si="151"/>
        <v>Émissions de procédé</v>
      </c>
      <c r="G753" s="36" t="str">
        <f t="shared" si="152"/>
        <v>n / A</v>
      </c>
      <c r="H753" s="56"/>
      <c r="I753" s="56"/>
      <c r="J753" s="58"/>
      <c r="K753" s="58"/>
      <c r="L753" s="56"/>
      <c r="M753" s="56"/>
      <c r="N753" s="56"/>
      <c r="O753" s="57"/>
      <c r="P753" s="36" t="str">
        <f t="shared" si="153"/>
        <v>n / A</v>
      </c>
      <c r="Q753" s="54" t="str">
        <f t="shared" si="156"/>
        <v>Combustion: Épuration (gypse)</v>
      </c>
      <c r="R753" s="10"/>
      <c r="S753" s="10" t="str">
        <f t="shared" si="154"/>
        <v>ConvF_Combustion: Épuration (gypse)</v>
      </c>
      <c r="T753" s="11"/>
      <c r="U753" s="11"/>
      <c r="V753" s="11"/>
      <c r="W753" s="11"/>
      <c r="X753" s="11"/>
      <c r="Y753" s="11"/>
      <c r="Z753" s="11" t="b">
        <f t="shared" si="155"/>
        <v>1</v>
      </c>
      <c r="AA753" s="11"/>
      <c r="AB753" s="11"/>
      <c r="AC753" s="11"/>
      <c r="AD753" s="11"/>
      <c r="AE753" s="11"/>
      <c r="AF753" s="11"/>
      <c r="AG753" s="11"/>
      <c r="AH753" s="11"/>
      <c r="AI753" s="11"/>
      <c r="AJ753" s="11"/>
      <c r="AK753" s="11"/>
      <c r="AL753" s="391" t="s">
        <v>1040</v>
      </c>
      <c r="AM753" s="391" t="s">
        <v>1040</v>
      </c>
      <c r="AN753" s="391" t="s">
        <v>1040</v>
      </c>
      <c r="AO753" s="391" t="s">
        <v>1040</v>
      </c>
      <c r="AP753" s="391" t="s">
        <v>1040</v>
      </c>
      <c r="AQ753" s="11"/>
      <c r="AR753" s="11"/>
      <c r="AS753" s="11"/>
      <c r="AT753" s="11"/>
      <c r="AU753" s="11"/>
      <c r="AV753" s="11"/>
      <c r="AW753" s="11"/>
      <c r="AX753" s="11"/>
      <c r="AY753" s="11"/>
      <c r="AZ753" s="11"/>
      <c r="BA753" s="11"/>
      <c r="BB753" s="11"/>
      <c r="BC753" s="11"/>
      <c r="BD753" s="11"/>
      <c r="BE753" s="11"/>
      <c r="BF753" s="11"/>
      <c r="BG753" s="11"/>
      <c r="BH753" s="11"/>
      <c r="BI753" s="11"/>
      <c r="BJ753" s="11"/>
      <c r="BK753" s="11"/>
      <c r="BL753" s="11"/>
      <c r="BM753" s="11"/>
      <c r="BN753" s="11"/>
      <c r="BO753" s="11"/>
      <c r="BP753" s="11"/>
      <c r="BQ753" s="11"/>
      <c r="BR753" s="11"/>
      <c r="BS753" s="11"/>
      <c r="BT753" s="11"/>
      <c r="BU753" s="11"/>
      <c r="BV753" s="11"/>
      <c r="BW753" s="11"/>
      <c r="BX753" s="11"/>
      <c r="BY753" s="11"/>
      <c r="BZ753" s="11"/>
      <c r="CA753" s="11"/>
      <c r="CB753" s="11"/>
      <c r="CC753" s="11"/>
      <c r="CD753" s="11"/>
      <c r="CE753" s="11"/>
      <c r="CF753" s="11"/>
      <c r="CG753" s="11"/>
      <c r="CH753" s="11"/>
      <c r="CI753" s="11"/>
      <c r="CJ753" s="11"/>
      <c r="CK753" s="11"/>
    </row>
    <row r="754" spans="1:89" s="560" customFormat="1" ht="12.75" customHeight="1" x14ac:dyDescent="0.25">
      <c r="A754" s="11">
        <v>9</v>
      </c>
      <c r="B754" s="566" t="str">
        <f t="shared" si="150"/>
        <v>Combustion des carburants</v>
      </c>
      <c r="C754" s="10" t="str">
        <f t="shared" si="150"/>
        <v>Combustion</v>
      </c>
      <c r="D754" s="10" t="str">
        <f t="shared" si="150"/>
        <v>Nettoyage (urée)</v>
      </c>
      <c r="E754" s="10"/>
      <c r="F754" s="58" t="str">
        <f t="shared" si="151"/>
        <v>Émissions de procédé</v>
      </c>
      <c r="G754" s="36" t="str">
        <f t="shared" si="152"/>
        <v>n / A</v>
      </c>
      <c r="H754" s="56"/>
      <c r="I754" s="56"/>
      <c r="J754" s="58"/>
      <c r="K754" s="58"/>
      <c r="L754" s="56"/>
      <c r="M754" s="56"/>
      <c r="N754" s="56"/>
      <c r="O754" s="57"/>
      <c r="P754" s="36" t="str">
        <f t="shared" si="153"/>
        <v>n / A</v>
      </c>
      <c r="Q754" s="54" t="str">
        <f t="shared" si="156"/>
        <v>Combustion: Nettoyage (urée)</v>
      </c>
      <c r="R754" s="10"/>
      <c r="S754" s="10" t="str">
        <f t="shared" si="154"/>
        <v>ConvF_Combustion: Nettoyage (urée)</v>
      </c>
      <c r="T754" s="11"/>
      <c r="U754" s="11"/>
      <c r="V754" s="11"/>
      <c r="W754" s="11"/>
      <c r="X754" s="11"/>
      <c r="Y754" s="11"/>
      <c r="Z754" s="11" t="b">
        <f t="shared" si="155"/>
        <v>1</v>
      </c>
      <c r="AA754" s="11"/>
      <c r="AB754" s="11"/>
      <c r="AC754" s="11"/>
      <c r="AD754" s="11"/>
      <c r="AE754" s="11"/>
      <c r="AF754" s="11"/>
      <c r="AG754" s="11"/>
      <c r="AH754" s="11"/>
      <c r="AI754" s="11"/>
      <c r="AJ754" s="11"/>
      <c r="AK754" s="11"/>
      <c r="AL754" s="391" t="s">
        <v>1040</v>
      </c>
      <c r="AM754" s="391" t="s">
        <v>1040</v>
      </c>
      <c r="AN754" s="391" t="s">
        <v>1040</v>
      </c>
      <c r="AO754" s="391" t="s">
        <v>1040</v>
      </c>
      <c r="AP754" s="391" t="s">
        <v>1040</v>
      </c>
      <c r="AQ754" s="11"/>
      <c r="AR754" s="11"/>
      <c r="AS754" s="11"/>
      <c r="AT754" s="11"/>
      <c r="AU754" s="11"/>
      <c r="AV754" s="11"/>
      <c r="AW754" s="11"/>
      <c r="AX754" s="11"/>
      <c r="AY754" s="11"/>
      <c r="AZ754" s="11"/>
      <c r="BA754" s="11"/>
      <c r="BB754" s="11"/>
      <c r="BC754" s="11"/>
      <c r="BD754" s="11"/>
      <c r="BE754" s="11"/>
      <c r="BF754" s="11"/>
      <c r="BG754" s="11"/>
      <c r="BH754" s="11"/>
      <c r="BI754" s="11"/>
      <c r="BJ754" s="11"/>
      <c r="BK754" s="11"/>
      <c r="BL754" s="11"/>
      <c r="BM754" s="11"/>
      <c r="BN754" s="11"/>
      <c r="BO754" s="11"/>
      <c r="BP754" s="11"/>
      <c r="BQ754" s="11"/>
      <c r="BR754" s="11"/>
      <c r="BS754" s="11"/>
      <c r="BT754" s="11"/>
      <c r="BU754" s="11"/>
      <c r="BV754" s="11"/>
      <c r="BW754" s="11"/>
      <c r="BX754" s="11"/>
      <c r="BY754" s="11"/>
      <c r="BZ754" s="11"/>
      <c r="CA754" s="11"/>
      <c r="CB754" s="11"/>
      <c r="CC754" s="11"/>
      <c r="CD754" s="11"/>
      <c r="CE754" s="11"/>
      <c r="CF754" s="11"/>
      <c r="CG754" s="11"/>
      <c r="CH754" s="11"/>
      <c r="CI754" s="11"/>
      <c r="CJ754" s="11"/>
      <c r="CK754" s="11"/>
    </row>
    <row r="755" spans="1:89" s="560" customFormat="1" ht="12.75" customHeight="1" x14ac:dyDescent="0.25">
      <c r="A755" s="11">
        <v>10</v>
      </c>
      <c r="B755" s="566" t="str">
        <f t="shared" si="150"/>
        <v>Raffinage d'huile</v>
      </c>
      <c r="C755" s="10" t="str">
        <f t="shared" si="150"/>
        <v>Raffineries</v>
      </c>
      <c r="D755" s="10" t="str">
        <f t="shared" si="150"/>
        <v>Bilan massique</v>
      </c>
      <c r="E755" s="10"/>
      <c r="F755" s="58" t="str">
        <f t="shared" si="151"/>
        <v>Bilan massique</v>
      </c>
      <c r="G755" s="36" t="str">
        <f t="shared" si="152"/>
        <v>n / A</v>
      </c>
      <c r="H755" s="56"/>
      <c r="I755" s="56"/>
      <c r="J755" s="58"/>
      <c r="K755" s="58"/>
      <c r="L755" s="56"/>
      <c r="M755" s="56"/>
      <c r="N755" s="56"/>
      <c r="O755" s="57"/>
      <c r="P755" s="36" t="str">
        <f>G755</f>
        <v>n / A</v>
      </c>
      <c r="Q755" s="54" t="str">
        <f t="shared" si="156"/>
        <v>Raffineries: Bilan massique</v>
      </c>
      <c r="R755" s="10"/>
      <c r="S755" s="10" t="str">
        <f t="shared" si="154"/>
        <v>ConvF_Raffineries: Bilan massique</v>
      </c>
      <c r="T755" s="11"/>
      <c r="U755" s="11"/>
      <c r="V755" s="11"/>
      <c r="W755" s="561"/>
      <c r="X755" s="11"/>
      <c r="Y755" s="11"/>
      <c r="Z755" s="11" t="b">
        <f t="shared" si="155"/>
        <v>1</v>
      </c>
      <c r="AA755" s="11"/>
      <c r="AB755" s="11"/>
      <c r="AC755" s="11"/>
      <c r="AD755" s="11"/>
      <c r="AE755" s="11"/>
      <c r="AF755" s="11"/>
      <c r="AG755" s="11"/>
      <c r="AH755" s="11"/>
      <c r="AI755" s="11"/>
      <c r="AJ755" s="11"/>
      <c r="AK755" s="11"/>
      <c r="AL755" s="391" t="s">
        <v>1040</v>
      </c>
      <c r="AM755" s="391" t="s">
        <v>1040</v>
      </c>
      <c r="AN755" s="391" t="s">
        <v>1040</v>
      </c>
      <c r="AO755" s="391" t="s">
        <v>1040</v>
      </c>
      <c r="AP755" s="391" t="s">
        <v>1040</v>
      </c>
      <c r="AQ755" s="11"/>
      <c r="AR755" s="11"/>
      <c r="AS755" s="11"/>
      <c r="AT755" s="11"/>
      <c r="AU755" s="11"/>
      <c r="AV755" s="11"/>
      <c r="AW755" s="11"/>
      <c r="AX755" s="11"/>
      <c r="AY755" s="11"/>
      <c r="AZ755" s="11"/>
      <c r="BA755" s="11"/>
      <c r="BB755" s="11"/>
      <c r="BC755" s="11"/>
      <c r="BD755" s="11"/>
      <c r="BE755" s="11"/>
      <c r="BF755" s="11"/>
      <c r="BG755" s="11"/>
      <c r="BH755" s="11"/>
      <c r="BI755" s="11"/>
      <c r="BJ755" s="11"/>
      <c r="BK755" s="11"/>
      <c r="BL755" s="11"/>
      <c r="BM755" s="11"/>
      <c r="BN755" s="11"/>
      <c r="BO755" s="11"/>
      <c r="BP755" s="11"/>
      <c r="BQ755" s="11"/>
      <c r="BR755" s="11"/>
      <c r="BS755" s="11"/>
      <c r="BT755" s="11"/>
      <c r="BU755" s="11"/>
      <c r="BV755" s="11"/>
      <c r="BW755" s="11"/>
      <c r="BX755" s="11"/>
      <c r="BY755" s="11"/>
      <c r="BZ755" s="11"/>
      <c r="CA755" s="11"/>
      <c r="CB755" s="11"/>
      <c r="CC755" s="11"/>
      <c r="CD755" s="11"/>
      <c r="CE755" s="11"/>
      <c r="CF755" s="11"/>
      <c r="CG755" s="11"/>
      <c r="CH755" s="11"/>
      <c r="CI755" s="11"/>
      <c r="CJ755" s="11"/>
      <c r="CK755" s="11"/>
    </row>
    <row r="756" spans="1:89" s="560" customFormat="1" ht="12.75" customHeight="1" x14ac:dyDescent="0.25">
      <c r="A756" s="11">
        <v>11</v>
      </c>
      <c r="B756" s="566" t="str">
        <f t="shared" si="150"/>
        <v>Raffinage d'huile</v>
      </c>
      <c r="C756" s="10" t="str">
        <f t="shared" si="150"/>
        <v>Raffineries</v>
      </c>
      <c r="D756" s="10" t="str">
        <f t="shared" si="150"/>
        <v>Régénération des catalyseurs de craquage catalytique</v>
      </c>
      <c r="E756" s="10"/>
      <c r="F756" s="58" t="str">
        <f t="shared" si="151"/>
        <v>Bilan massique</v>
      </c>
      <c r="G756" s="36" t="str">
        <f t="shared" si="152"/>
        <v>n / A</v>
      </c>
      <c r="H756" s="56"/>
      <c r="I756" s="56"/>
      <c r="J756" s="58"/>
      <c r="K756" s="58"/>
      <c r="L756" s="56"/>
      <c r="M756" s="56"/>
      <c r="N756" s="56"/>
      <c r="O756" s="57"/>
      <c r="P756" s="36" t="str">
        <f>G756</f>
        <v>n / A</v>
      </c>
      <c r="Q756" s="54" t="str">
        <f t="shared" si="156"/>
        <v>Raffineries: Régénération des catalyseurs de craquage catalytique</v>
      </c>
      <c r="R756" s="10"/>
      <c r="S756" s="10" t="str">
        <f t="shared" si="154"/>
        <v>ConvF_Raffineries: Régénération des catalyseurs de craquage catalytique</v>
      </c>
      <c r="T756" s="11"/>
      <c r="U756" s="11"/>
      <c r="V756" s="11"/>
      <c r="W756" s="11"/>
      <c r="X756" s="11"/>
      <c r="Y756" s="11"/>
      <c r="Z756" s="11" t="b">
        <f t="shared" si="155"/>
        <v>1</v>
      </c>
      <c r="AA756" s="11"/>
      <c r="AB756" s="11"/>
      <c r="AC756" s="11"/>
      <c r="AD756" s="11"/>
      <c r="AE756" s="11"/>
      <c r="AF756" s="11"/>
      <c r="AG756" s="11"/>
      <c r="AH756" s="11"/>
      <c r="AI756" s="11"/>
      <c r="AJ756" s="11"/>
      <c r="AK756" s="11"/>
      <c r="AL756" s="391" t="s">
        <v>1040</v>
      </c>
      <c r="AM756" s="391" t="s">
        <v>1040</v>
      </c>
      <c r="AN756" s="391" t="s">
        <v>1040</v>
      </c>
      <c r="AO756" s="391" t="s">
        <v>1040</v>
      </c>
      <c r="AP756" s="391" t="s">
        <v>1040</v>
      </c>
      <c r="AQ756" s="11"/>
      <c r="AR756" s="11"/>
      <c r="AS756" s="11"/>
      <c r="AT756" s="11"/>
      <c r="AU756" s="11"/>
      <c r="AV756" s="11"/>
      <c r="AW756" s="11"/>
      <c r="AX756" s="11"/>
      <c r="AY756" s="11"/>
      <c r="AZ756" s="11"/>
      <c r="BA756" s="11"/>
      <c r="BB756" s="11"/>
      <c r="BC756" s="11"/>
      <c r="BD756" s="11"/>
      <c r="BE756" s="11"/>
      <c r="BF756" s="11"/>
      <c r="BG756" s="11"/>
      <c r="BH756" s="11"/>
      <c r="BI756" s="11"/>
      <c r="BJ756" s="11"/>
      <c r="BK756" s="11"/>
      <c r="BL756" s="11"/>
      <c r="BM756" s="11"/>
      <c r="BN756" s="11"/>
      <c r="BO756" s="11"/>
      <c r="BP756" s="11"/>
      <c r="BQ756" s="11"/>
      <c r="BR756" s="11"/>
      <c r="BS756" s="11"/>
      <c r="BT756" s="11"/>
      <c r="BU756" s="11"/>
      <c r="BV756" s="11"/>
      <c r="BW756" s="11"/>
      <c r="BX756" s="11"/>
      <c r="BY756" s="11"/>
      <c r="BZ756" s="11"/>
      <c r="CA756" s="11"/>
      <c r="CB756" s="11"/>
      <c r="CC756" s="11"/>
      <c r="CD756" s="11"/>
      <c r="CE756" s="11"/>
      <c r="CF756" s="11"/>
      <c r="CG756" s="11"/>
      <c r="CH756" s="11"/>
      <c r="CI756" s="11"/>
      <c r="CJ756" s="11"/>
      <c r="CK756" s="11"/>
    </row>
    <row r="757" spans="1:89" s="560" customFormat="1" ht="12.75" customHeight="1" x14ac:dyDescent="0.25">
      <c r="A757" s="11">
        <v>12</v>
      </c>
      <c r="B757" s="566" t="str">
        <f t="shared" si="150"/>
        <v>Raffinage d'huile</v>
      </c>
      <c r="C757" s="10" t="str">
        <f t="shared" si="150"/>
        <v>Raffineries</v>
      </c>
      <c r="D757" s="10" t="str">
        <f t="shared" si="150"/>
        <v>production d'hydrogène</v>
      </c>
      <c r="E757" s="568"/>
      <c r="F757" s="58" t="str">
        <f t="shared" si="151"/>
        <v>Bilan massique</v>
      </c>
      <c r="G757" s="36" t="str">
        <f t="shared" si="152"/>
        <v>n / A</v>
      </c>
      <c r="H757" s="56"/>
      <c r="I757" s="56"/>
      <c r="J757" s="58"/>
      <c r="K757" s="58"/>
      <c r="L757" s="56"/>
      <c r="M757" s="56"/>
      <c r="N757" s="56"/>
      <c r="O757" s="57"/>
      <c r="P757" s="36" t="str">
        <f>G757</f>
        <v>n / A</v>
      </c>
      <c r="Q757" s="54" t="str">
        <f t="shared" si="156"/>
        <v>Raffineries: production d'hydrogène</v>
      </c>
      <c r="R757" s="10"/>
      <c r="S757" s="10" t="str">
        <f t="shared" si="154"/>
        <v>ConvF_Raffineries: production d'hydrogène</v>
      </c>
      <c r="T757" s="11"/>
      <c r="U757" s="11"/>
      <c r="V757" s="11"/>
      <c r="W757" s="11"/>
      <c r="X757" s="29"/>
      <c r="Y757" s="11"/>
      <c r="Z757" s="11" t="b">
        <f t="shared" si="155"/>
        <v>1</v>
      </c>
      <c r="AA757" s="11"/>
      <c r="AB757" s="11"/>
      <c r="AC757" s="11"/>
      <c r="AD757" s="11"/>
      <c r="AE757" s="11"/>
      <c r="AF757" s="11"/>
      <c r="AG757" s="11"/>
      <c r="AH757" s="11"/>
      <c r="AI757" s="11"/>
      <c r="AJ757" s="11"/>
      <c r="AK757" s="11"/>
      <c r="AL757" s="391" t="s">
        <v>1040</v>
      </c>
      <c r="AM757" s="391" t="s">
        <v>1040</v>
      </c>
      <c r="AN757" s="391" t="s">
        <v>1040</v>
      </c>
      <c r="AO757" s="391" t="s">
        <v>1040</v>
      </c>
      <c r="AP757" s="391" t="s">
        <v>1040</v>
      </c>
      <c r="AQ757" s="11"/>
      <c r="AR757" s="11"/>
      <c r="AS757" s="11"/>
      <c r="AT757" s="11"/>
      <c r="AU757" s="11"/>
      <c r="AV757" s="11"/>
      <c r="AW757" s="11"/>
      <c r="AX757" s="11"/>
      <c r="AY757" s="11"/>
      <c r="AZ757" s="11"/>
      <c r="BA757" s="11"/>
      <c r="BB757" s="11"/>
      <c r="BC757" s="11"/>
      <c r="BD757" s="11"/>
      <c r="BE757" s="11"/>
      <c r="BF757" s="11"/>
      <c r="BG757" s="11"/>
      <c r="BH757" s="11"/>
      <c r="BI757" s="11"/>
      <c r="BJ757" s="11"/>
      <c r="BK757" s="11"/>
      <c r="BL757" s="11"/>
      <c r="BM757" s="11"/>
      <c r="BN757" s="11"/>
      <c r="BO757" s="11"/>
      <c r="BP757" s="11"/>
      <c r="BQ757" s="11"/>
      <c r="BR757" s="11"/>
      <c r="BS757" s="11"/>
      <c r="BT757" s="11"/>
      <c r="BU757" s="11"/>
      <c r="BV757" s="11"/>
      <c r="BW757" s="11"/>
      <c r="BX757" s="11"/>
      <c r="BY757" s="11"/>
      <c r="BZ757" s="11"/>
      <c r="CA757" s="11"/>
      <c r="CB757" s="11"/>
      <c r="CC757" s="11"/>
      <c r="CD757" s="11"/>
      <c r="CE757" s="11"/>
      <c r="CF757" s="11"/>
      <c r="CG757" s="11"/>
      <c r="CH757" s="11"/>
      <c r="CI757" s="11"/>
      <c r="CJ757" s="11"/>
      <c r="CK757" s="11"/>
    </row>
    <row r="758" spans="1:89" s="560" customFormat="1" ht="12.75" customHeight="1" x14ac:dyDescent="0.25">
      <c r="A758" s="11">
        <v>13</v>
      </c>
      <c r="B758" s="566" t="str">
        <f t="shared" si="150"/>
        <v>Production de coke</v>
      </c>
      <c r="C758" s="10" t="str">
        <f t="shared" si="150"/>
        <v>Coke</v>
      </c>
      <c r="D758" s="10" t="str">
        <f t="shared" si="150"/>
        <v>Combustible employé pour alimenter le procédé</v>
      </c>
      <c r="E758" s="10"/>
      <c r="F758" s="58" t="str">
        <f t="shared" si="151"/>
        <v>Combustion</v>
      </c>
      <c r="G758" s="36" t="str">
        <f t="shared" si="152"/>
        <v>n / A</v>
      </c>
      <c r="H758" s="56"/>
      <c r="I758" s="56"/>
      <c r="J758" s="58"/>
      <c r="K758" s="58"/>
      <c r="L758" s="56"/>
      <c r="M758" s="56"/>
      <c r="N758" s="56"/>
      <c r="O758" s="57"/>
      <c r="P758" s="36" t="str">
        <f>G758</f>
        <v>n / A</v>
      </c>
      <c r="Q758" s="54" t="str">
        <f t="shared" si="156"/>
        <v>Coke: Combustible employé pour alimenter le procédé</v>
      </c>
      <c r="R758" s="10"/>
      <c r="S758" s="10" t="str">
        <f t="shared" si="154"/>
        <v>ConvF_Coke: Combustible employé pour alimenter le procédé</v>
      </c>
      <c r="T758" s="11"/>
      <c r="U758" s="11"/>
      <c r="V758" s="11"/>
      <c r="W758" s="561"/>
      <c r="X758" s="29"/>
      <c r="Y758" s="11"/>
      <c r="Z758" s="11" t="b">
        <f t="shared" si="155"/>
        <v>1</v>
      </c>
      <c r="AA758" s="11"/>
      <c r="AB758" s="11"/>
      <c r="AC758" s="11"/>
      <c r="AD758" s="11"/>
      <c r="AE758" s="11"/>
      <c r="AF758" s="11"/>
      <c r="AG758" s="11"/>
      <c r="AH758" s="11"/>
      <c r="AI758" s="11"/>
      <c r="AJ758" s="11"/>
      <c r="AK758" s="11"/>
      <c r="AL758" s="391" t="s">
        <v>1040</v>
      </c>
      <c r="AM758" s="391" t="s">
        <v>1040</v>
      </c>
      <c r="AN758" s="391" t="s">
        <v>1040</v>
      </c>
      <c r="AO758" s="391" t="s">
        <v>1040</v>
      </c>
      <c r="AP758" s="391" t="s">
        <v>1040</v>
      </c>
      <c r="AQ758" s="11"/>
      <c r="AR758" s="11"/>
      <c r="AS758" s="11"/>
      <c r="AT758" s="11"/>
      <c r="AU758" s="11"/>
      <c r="AV758" s="11"/>
      <c r="AW758" s="11"/>
      <c r="AX758" s="11"/>
      <c r="AY758" s="11"/>
      <c r="AZ758" s="11"/>
      <c r="BA758" s="11"/>
      <c r="BB758" s="11"/>
      <c r="BC758" s="11"/>
      <c r="BD758" s="11"/>
      <c r="BE758" s="11"/>
      <c r="BF758" s="11"/>
      <c r="BG758" s="11"/>
      <c r="BH758" s="11"/>
      <c r="BI758" s="11"/>
      <c r="BJ758" s="11"/>
      <c r="BK758" s="11"/>
      <c r="BL758" s="11"/>
      <c r="BM758" s="11"/>
      <c r="BN758" s="11"/>
      <c r="BO758" s="11"/>
      <c r="BP758" s="11"/>
      <c r="BQ758" s="11"/>
      <c r="BR758" s="11"/>
      <c r="BS758" s="11"/>
      <c r="BT758" s="11"/>
      <c r="BU758" s="11"/>
      <c r="BV758" s="11"/>
      <c r="BW758" s="11"/>
      <c r="BX758" s="11"/>
      <c r="BY758" s="11"/>
      <c r="BZ758" s="11"/>
      <c r="CA758" s="11"/>
      <c r="CB758" s="11"/>
      <c r="CC758" s="11"/>
      <c r="CD758" s="11"/>
      <c r="CE758" s="11"/>
      <c r="CF758" s="11"/>
      <c r="CG758" s="11"/>
      <c r="CH758" s="11"/>
      <c r="CI758" s="11"/>
      <c r="CJ758" s="11"/>
      <c r="CK758" s="11"/>
    </row>
    <row r="759" spans="1:89" s="560" customFormat="1" ht="12.75" customHeight="1" x14ac:dyDescent="0.25">
      <c r="A759" s="11">
        <v>14</v>
      </c>
      <c r="B759" s="566" t="str">
        <f t="shared" si="150"/>
        <v>Production de coke</v>
      </c>
      <c r="C759" s="10" t="str">
        <f t="shared" si="150"/>
        <v>Coke</v>
      </c>
      <c r="D759" s="10" t="str">
        <f t="shared" si="150"/>
        <v>Procédé (méthode A) : carbonate uniquement</v>
      </c>
      <c r="E759" s="563"/>
      <c r="F759" s="58" t="str">
        <f t="shared" si="151"/>
        <v>Émissions de procédé</v>
      </c>
      <c r="G759" s="36">
        <v>1</v>
      </c>
      <c r="H759" s="56" t="str">
        <f>Translations!$B$706</f>
        <v>Valeur par défaut CF=1</v>
      </c>
      <c r="I759" s="56" t="str">
        <f>Translations!$B$694</f>
        <v>Analyses de laboratoire</v>
      </c>
      <c r="J759" s="58"/>
      <c r="K759" s="58"/>
      <c r="L759" s="56"/>
      <c r="M759" s="56"/>
      <c r="N759" s="56"/>
      <c r="O759" s="57"/>
      <c r="P759" s="36">
        <f t="shared" ref="P759:P801" si="161">G759</f>
        <v>1</v>
      </c>
      <c r="Q759" s="54" t="str">
        <f t="shared" si="156"/>
        <v>Coke: Procédé (méthode A) : carbonate uniquement</v>
      </c>
      <c r="R759" s="10"/>
      <c r="S759" s="10" t="str">
        <f t="shared" si="154"/>
        <v>ConvF_Coke: Procédé (méthode A) : carbonate uniquement</v>
      </c>
      <c r="T759" s="11"/>
      <c r="U759" s="11"/>
      <c r="V759" s="11"/>
      <c r="W759" s="561"/>
      <c r="X759" s="29"/>
      <c r="Y759" s="11"/>
      <c r="Z759" s="11" t="b">
        <f t="shared" si="155"/>
        <v>0</v>
      </c>
      <c r="AA759" s="11"/>
      <c r="AB759" s="11"/>
      <c r="AC759" s="11"/>
      <c r="AD759" s="11"/>
      <c r="AE759" s="11"/>
      <c r="AF759" s="11"/>
      <c r="AG759" s="11"/>
      <c r="AH759" s="11"/>
      <c r="AI759" s="11"/>
      <c r="AJ759" s="11"/>
      <c r="AK759" s="11"/>
      <c r="AL759" s="391">
        <v>1</v>
      </c>
      <c r="AM759" s="391">
        <v>2</v>
      </c>
      <c r="AN759" s="391" t="s">
        <v>1040</v>
      </c>
      <c r="AO759" s="391" t="s">
        <v>1040</v>
      </c>
      <c r="AP759" s="391" t="s">
        <v>1040</v>
      </c>
      <c r="AQ759" s="11"/>
      <c r="AR759" s="11"/>
      <c r="AS759" s="11"/>
      <c r="AT759" s="11"/>
      <c r="AU759" s="11"/>
      <c r="AV759" s="11"/>
      <c r="AW759" s="11"/>
      <c r="AX759" s="11"/>
      <c r="AY759" s="11"/>
      <c r="AZ759" s="11"/>
      <c r="BA759" s="11"/>
      <c r="BB759" s="11"/>
      <c r="BC759" s="11"/>
      <c r="BD759" s="11"/>
      <c r="BE759" s="11"/>
      <c r="BF759" s="11"/>
      <c r="BG759" s="11"/>
      <c r="BH759" s="11"/>
      <c r="BI759" s="11"/>
      <c r="BJ759" s="11"/>
      <c r="BK759" s="11"/>
      <c r="BL759" s="11"/>
      <c r="BM759" s="11"/>
      <c r="BN759" s="11"/>
      <c r="BO759" s="11"/>
      <c r="BP759" s="11"/>
      <c r="BQ759" s="11"/>
      <c r="BR759" s="11"/>
      <c r="BS759" s="11"/>
      <c r="BT759" s="11"/>
      <c r="BU759" s="11"/>
      <c r="BV759" s="11"/>
      <c r="BW759" s="11"/>
      <c r="BX759" s="11"/>
      <c r="BY759" s="11"/>
      <c r="BZ759" s="11"/>
      <c r="CA759" s="11"/>
      <c r="CB759" s="11"/>
      <c r="CC759" s="11"/>
      <c r="CD759" s="11"/>
      <c r="CE759" s="11"/>
      <c r="CF759" s="11"/>
      <c r="CG759" s="11"/>
      <c r="CH759" s="11"/>
      <c r="CI759" s="11"/>
      <c r="CJ759" s="11"/>
      <c r="CK759" s="11"/>
    </row>
    <row r="760" spans="1:89" s="560" customFormat="1" ht="12.75" customHeight="1" x14ac:dyDescent="0.25">
      <c r="A760" s="11">
        <v>15</v>
      </c>
      <c r="B760" s="566" t="str">
        <f t="shared" si="150"/>
        <v>Production de coke</v>
      </c>
      <c r="C760" s="10" t="str">
        <f t="shared" si="150"/>
        <v>Coke</v>
      </c>
      <c r="D760" s="10" t="str">
        <f t="shared" si="150"/>
        <v>Procédé (méthode A) : mixte (carbonate + non-carbonate)</v>
      </c>
      <c r="E760" s="563"/>
      <c r="F760" s="58" t="str">
        <f t="shared" si="151"/>
        <v>Émissions de procédé</v>
      </c>
      <c r="G760" s="36">
        <v>1</v>
      </c>
      <c r="H760" s="56" t="str">
        <f>Translations!$B$706</f>
        <v>Valeur par défaut CF=1</v>
      </c>
      <c r="I760" s="56" t="str">
        <f>Translations!$B$694</f>
        <v>Analyses de laboratoire</v>
      </c>
      <c r="J760" s="58"/>
      <c r="K760" s="58"/>
      <c r="L760" s="56"/>
      <c r="M760" s="56"/>
      <c r="N760" s="56"/>
      <c r="O760" s="57"/>
      <c r="P760" s="36">
        <f t="shared" si="161"/>
        <v>1</v>
      </c>
      <c r="Q760" s="54" t="str">
        <f t="shared" si="156"/>
        <v>Coke: Procédé (méthode A) : mixte (carbonate + non-carbonate)</v>
      </c>
      <c r="R760" s="10"/>
      <c r="S760" s="10" t="str">
        <f t="shared" si="154"/>
        <v>ConvF_Coke: Procédé (méthode A) : mixte (carbonate + non-carbonate)</v>
      </c>
      <c r="T760" s="11"/>
      <c r="U760" s="11"/>
      <c r="V760" s="11"/>
      <c r="W760" s="561"/>
      <c r="X760" s="29"/>
      <c r="Y760" s="11"/>
      <c r="Z760" s="11" t="b">
        <f t="shared" si="155"/>
        <v>0</v>
      </c>
      <c r="AA760" s="11"/>
      <c r="AB760" s="11"/>
      <c r="AC760" s="11"/>
      <c r="AD760" s="11"/>
      <c r="AE760" s="11"/>
      <c r="AF760" s="11"/>
      <c r="AG760" s="11"/>
      <c r="AH760" s="11"/>
      <c r="AI760" s="11"/>
      <c r="AJ760" s="11"/>
      <c r="AK760" s="11"/>
      <c r="AL760" s="391">
        <v>1</v>
      </c>
      <c r="AM760" s="391">
        <v>2</v>
      </c>
      <c r="AN760" s="391" t="s">
        <v>1040</v>
      </c>
      <c r="AO760" s="391" t="s">
        <v>1040</v>
      </c>
      <c r="AP760" s="391" t="s">
        <v>1040</v>
      </c>
      <c r="AQ760" s="11"/>
      <c r="AR760" s="11"/>
      <c r="AS760" s="11"/>
      <c r="AT760" s="11"/>
      <c r="AU760" s="11"/>
      <c r="AV760" s="11"/>
      <c r="AW760" s="11"/>
      <c r="AX760" s="11"/>
      <c r="AY760" s="11"/>
      <c r="AZ760" s="11"/>
      <c r="BA760" s="11"/>
      <c r="BB760" s="11"/>
      <c r="BC760" s="11"/>
      <c r="BD760" s="11"/>
      <c r="BE760" s="11"/>
      <c r="BF760" s="11"/>
      <c r="BG760" s="11"/>
      <c r="BH760" s="11"/>
      <c r="BI760" s="11"/>
      <c r="BJ760" s="11"/>
      <c r="BK760" s="11"/>
      <c r="BL760" s="11"/>
      <c r="BM760" s="11"/>
      <c r="BN760" s="11"/>
      <c r="BO760" s="11"/>
      <c r="BP760" s="11"/>
      <c r="BQ760" s="11"/>
      <c r="BR760" s="11"/>
      <c r="BS760" s="11"/>
      <c r="BT760" s="11"/>
      <c r="BU760" s="11"/>
      <c r="BV760" s="11"/>
      <c r="BW760" s="11"/>
      <c r="BX760" s="11"/>
      <c r="BY760" s="11"/>
      <c r="BZ760" s="11"/>
      <c r="CA760" s="11"/>
      <c r="CB760" s="11"/>
      <c r="CC760" s="11"/>
      <c r="CD760" s="11"/>
      <c r="CE760" s="11"/>
      <c r="CF760" s="11"/>
      <c r="CG760" s="11"/>
      <c r="CH760" s="11"/>
      <c r="CI760" s="11"/>
      <c r="CJ760" s="11"/>
      <c r="CK760" s="11"/>
    </row>
    <row r="761" spans="1:89" s="560" customFormat="1" ht="12.75" customHeight="1" x14ac:dyDescent="0.25">
      <c r="A761" s="11">
        <v>16</v>
      </c>
      <c r="B761" s="566" t="str">
        <f t="shared" si="150"/>
        <v>Production de coke</v>
      </c>
      <c r="C761" s="10" t="str">
        <f t="shared" si="150"/>
        <v>Coke</v>
      </c>
      <c r="D761" s="10" t="str">
        <f t="shared" si="150"/>
        <v>Procédé (méthode A) : sans carbonate</v>
      </c>
      <c r="E761" s="563"/>
      <c r="F761" s="58" t="str">
        <f t="shared" si="151"/>
        <v>Émissions de procédé</v>
      </c>
      <c r="G761" s="36">
        <v>1</v>
      </c>
      <c r="H761" s="56" t="str">
        <f>Translations!$B$706</f>
        <v>Valeur par défaut CF=1</v>
      </c>
      <c r="I761" s="56" t="str">
        <f>Translations!$B$694</f>
        <v>Analyses de laboratoire</v>
      </c>
      <c r="J761" s="58"/>
      <c r="K761" s="58"/>
      <c r="L761" s="56"/>
      <c r="M761" s="56"/>
      <c r="N761" s="56"/>
      <c r="O761" s="57"/>
      <c r="P761" s="36">
        <f t="shared" si="161"/>
        <v>1</v>
      </c>
      <c r="Q761" s="54" t="str">
        <f t="shared" si="156"/>
        <v>Coke: Procédé (méthode A) : sans carbonate</v>
      </c>
      <c r="R761" s="10"/>
      <c r="S761" s="10" t="str">
        <f t="shared" si="154"/>
        <v>ConvF_Coke: Procédé (méthode A) : sans carbonate</v>
      </c>
      <c r="T761" s="11"/>
      <c r="U761" s="11"/>
      <c r="V761" s="11"/>
      <c r="W761" s="561"/>
      <c r="X761" s="29"/>
      <c r="Y761" s="11"/>
      <c r="Z761" s="11" t="b">
        <f t="shared" si="155"/>
        <v>0</v>
      </c>
      <c r="AA761" s="11"/>
      <c r="AB761" s="11"/>
      <c r="AC761" s="11"/>
      <c r="AD761" s="11"/>
      <c r="AE761" s="11"/>
      <c r="AF761" s="11"/>
      <c r="AG761" s="11"/>
      <c r="AH761" s="11"/>
      <c r="AI761" s="11"/>
      <c r="AJ761" s="11"/>
      <c r="AK761" s="11"/>
      <c r="AL761" s="391">
        <v>1</v>
      </c>
      <c r="AM761" s="391">
        <v>2</v>
      </c>
      <c r="AN761" s="391" t="s">
        <v>1040</v>
      </c>
      <c r="AO761" s="391" t="s">
        <v>1040</v>
      </c>
      <c r="AP761" s="391" t="s">
        <v>1040</v>
      </c>
      <c r="AQ761" s="11"/>
      <c r="AR761" s="11"/>
      <c r="AS761" s="11"/>
      <c r="AT761" s="11"/>
      <c r="AU761" s="11"/>
      <c r="AV761" s="11"/>
      <c r="AW761" s="11"/>
      <c r="AX761" s="11"/>
      <c r="AY761" s="11"/>
      <c r="AZ761" s="11"/>
      <c r="BA761" s="11"/>
      <c r="BB761" s="11"/>
      <c r="BC761" s="11"/>
      <c r="BD761" s="11"/>
      <c r="BE761" s="11"/>
      <c r="BF761" s="11"/>
      <c r="BG761" s="11"/>
      <c r="BH761" s="11"/>
      <c r="BI761" s="11"/>
      <c r="BJ761" s="11"/>
      <c r="BK761" s="11"/>
      <c r="BL761" s="11"/>
      <c r="BM761" s="11"/>
      <c r="BN761" s="11"/>
      <c r="BO761" s="11"/>
      <c r="BP761" s="11"/>
      <c r="BQ761" s="11"/>
      <c r="BR761" s="11"/>
      <c r="BS761" s="11"/>
      <c r="BT761" s="11"/>
      <c r="BU761" s="11"/>
      <c r="BV761" s="11"/>
      <c r="BW761" s="11"/>
      <c r="BX761" s="11"/>
      <c r="BY761" s="11"/>
      <c r="BZ761" s="11"/>
      <c r="CA761" s="11"/>
      <c r="CB761" s="11"/>
      <c r="CC761" s="11"/>
      <c r="CD761" s="11"/>
      <c r="CE761" s="11"/>
      <c r="CF761" s="11"/>
      <c r="CG761" s="11"/>
      <c r="CH761" s="11"/>
      <c r="CI761" s="11"/>
      <c r="CJ761" s="11"/>
      <c r="CK761" s="11"/>
    </row>
    <row r="762" spans="1:89" s="560" customFormat="1" ht="12.75" customHeight="1" x14ac:dyDescent="0.25">
      <c r="A762" s="11">
        <v>17</v>
      </c>
      <c r="B762" s="566" t="str">
        <f t="shared" si="150"/>
        <v>Production de coke</v>
      </c>
      <c r="C762" s="10" t="str">
        <f t="shared" si="150"/>
        <v>Coke</v>
      </c>
      <c r="D762" s="10" t="str">
        <f t="shared" si="150"/>
        <v>Procédé (méthode B) : production d'oxyde</v>
      </c>
      <c r="E762" s="568"/>
      <c r="F762" s="58" t="str">
        <f t="shared" si="151"/>
        <v>Émissions de procédé</v>
      </c>
      <c r="G762" s="36">
        <v>1</v>
      </c>
      <c r="H762" s="56" t="str">
        <f>Translations!$B$706</f>
        <v>Valeur par défaut CF=1</v>
      </c>
      <c r="I762" s="56" t="str">
        <f>Translations!$B$694</f>
        <v>Analyses de laboratoire</v>
      </c>
      <c r="J762" s="58"/>
      <c r="K762" s="58"/>
      <c r="L762" s="56"/>
      <c r="M762" s="56"/>
      <c r="N762" s="56"/>
      <c r="O762" s="57"/>
      <c r="P762" s="36">
        <f t="shared" si="161"/>
        <v>1</v>
      </c>
      <c r="Q762" s="54" t="str">
        <f t="shared" si="156"/>
        <v>Coke: Procédé (méthode B) : production d'oxyde</v>
      </c>
      <c r="R762" s="10"/>
      <c r="S762" s="10" t="str">
        <f t="shared" si="154"/>
        <v>ConvF_Coke: Procédé (méthode B) : production d'oxyde</v>
      </c>
      <c r="T762" s="11"/>
      <c r="U762" s="11"/>
      <c r="V762" s="11"/>
      <c r="W762" s="561"/>
      <c r="X762" s="29"/>
      <c r="Y762" s="11"/>
      <c r="Z762" s="11" t="b">
        <f t="shared" si="155"/>
        <v>0</v>
      </c>
      <c r="AA762" s="11"/>
      <c r="AB762" s="11"/>
      <c r="AC762" s="11"/>
      <c r="AD762" s="11"/>
      <c r="AE762" s="11"/>
      <c r="AF762" s="11"/>
      <c r="AG762" s="11"/>
      <c r="AH762" s="11"/>
      <c r="AI762" s="11"/>
      <c r="AJ762" s="11"/>
      <c r="AK762" s="11"/>
      <c r="AL762" s="391">
        <v>1</v>
      </c>
      <c r="AM762" s="391">
        <v>2</v>
      </c>
      <c r="AN762" s="391" t="s">
        <v>1040</v>
      </c>
      <c r="AO762" s="391" t="s">
        <v>1040</v>
      </c>
      <c r="AP762" s="391" t="s">
        <v>1040</v>
      </c>
      <c r="AQ762" s="11"/>
      <c r="AR762" s="11"/>
      <c r="AS762" s="11"/>
      <c r="AT762" s="11"/>
      <c r="AU762" s="11"/>
      <c r="AV762" s="11"/>
      <c r="AW762" s="11"/>
      <c r="AX762" s="11"/>
      <c r="AY762" s="11"/>
      <c r="AZ762" s="11"/>
      <c r="BA762" s="11"/>
      <c r="BB762" s="11"/>
      <c r="BC762" s="11"/>
      <c r="BD762" s="11"/>
      <c r="BE762" s="11"/>
      <c r="BF762" s="11"/>
      <c r="BG762" s="11"/>
      <c r="BH762" s="11"/>
      <c r="BI762" s="11"/>
      <c r="BJ762" s="11"/>
      <c r="BK762" s="11"/>
      <c r="BL762" s="11"/>
      <c r="BM762" s="11"/>
      <c r="BN762" s="11"/>
      <c r="BO762" s="11"/>
      <c r="BP762" s="11"/>
      <c r="BQ762" s="11"/>
      <c r="BR762" s="11"/>
      <c r="BS762" s="11"/>
      <c r="BT762" s="11"/>
      <c r="BU762" s="11"/>
      <c r="BV762" s="11"/>
      <c r="BW762" s="11"/>
      <c r="BX762" s="11"/>
      <c r="BY762" s="11"/>
      <c r="BZ762" s="11"/>
      <c r="CA762" s="11"/>
      <c r="CB762" s="11"/>
      <c r="CC762" s="11"/>
      <c r="CD762" s="11"/>
      <c r="CE762" s="11"/>
      <c r="CF762" s="11"/>
      <c r="CG762" s="11"/>
      <c r="CH762" s="11"/>
      <c r="CI762" s="11"/>
      <c r="CJ762" s="11"/>
      <c r="CK762" s="11"/>
    </row>
    <row r="763" spans="1:89" s="560" customFormat="1" ht="12.75" customHeight="1" x14ac:dyDescent="0.25">
      <c r="A763" s="11">
        <v>18</v>
      </c>
      <c r="B763" s="566" t="str">
        <f t="shared" si="150"/>
        <v>Production de coke</v>
      </c>
      <c r="C763" s="10" t="str">
        <f t="shared" si="150"/>
        <v>Coke</v>
      </c>
      <c r="D763" s="10" t="str">
        <f t="shared" si="150"/>
        <v>Bilan massique</v>
      </c>
      <c r="E763" s="10"/>
      <c r="F763" s="58" t="str">
        <f t="shared" si="151"/>
        <v>Bilan massique</v>
      </c>
      <c r="G763" s="36" t="str">
        <f>EUconst_NA</f>
        <v>n / A</v>
      </c>
      <c r="H763" s="56"/>
      <c r="I763" s="56"/>
      <c r="J763" s="58"/>
      <c r="K763" s="58"/>
      <c r="L763" s="56"/>
      <c r="M763" s="56"/>
      <c r="N763" s="56"/>
      <c r="O763" s="57"/>
      <c r="P763" s="36" t="str">
        <f t="shared" si="161"/>
        <v>n / A</v>
      </c>
      <c r="Q763" s="54" t="str">
        <f t="shared" si="156"/>
        <v>Coke: Bilan massique</v>
      </c>
      <c r="R763" s="10"/>
      <c r="S763" s="10" t="str">
        <f t="shared" si="154"/>
        <v>ConvF_Coke: Bilan massique</v>
      </c>
      <c r="T763" s="11"/>
      <c r="U763" s="11"/>
      <c r="V763" s="11"/>
      <c r="W763" s="11"/>
      <c r="X763" s="29"/>
      <c r="Y763" s="11"/>
      <c r="Z763" s="11" t="b">
        <f t="shared" si="155"/>
        <v>1</v>
      </c>
      <c r="AA763" s="11"/>
      <c r="AB763" s="11"/>
      <c r="AC763" s="11"/>
      <c r="AD763" s="11"/>
      <c r="AE763" s="11"/>
      <c r="AF763" s="11"/>
      <c r="AG763" s="11"/>
      <c r="AH763" s="11"/>
      <c r="AI763" s="11"/>
      <c r="AJ763" s="11"/>
      <c r="AK763" s="11"/>
      <c r="AL763" s="391" t="s">
        <v>1040</v>
      </c>
      <c r="AM763" s="391" t="s">
        <v>1040</v>
      </c>
      <c r="AN763" s="391" t="s">
        <v>1040</v>
      </c>
      <c r="AO763" s="391" t="s">
        <v>1040</v>
      </c>
      <c r="AP763" s="391" t="s">
        <v>1040</v>
      </c>
      <c r="AQ763" s="11"/>
      <c r="AR763" s="11"/>
      <c r="AS763" s="11"/>
      <c r="AT763" s="11"/>
      <c r="AU763" s="11"/>
      <c r="AV763" s="11"/>
      <c r="AW763" s="11"/>
      <c r="AX763" s="11"/>
      <c r="AY763" s="11"/>
      <c r="AZ763" s="11"/>
      <c r="BA763" s="11"/>
      <c r="BB763" s="11"/>
      <c r="BC763" s="11"/>
      <c r="BD763" s="11"/>
      <c r="BE763" s="11"/>
      <c r="BF763" s="11"/>
      <c r="BG763" s="11"/>
      <c r="BH763" s="11"/>
      <c r="BI763" s="11"/>
      <c r="BJ763" s="11"/>
      <c r="BK763" s="11"/>
      <c r="BL763" s="11"/>
      <c r="BM763" s="11"/>
      <c r="BN763" s="11"/>
      <c r="BO763" s="11"/>
      <c r="BP763" s="11"/>
      <c r="BQ763" s="11"/>
      <c r="BR763" s="11"/>
      <c r="BS763" s="11"/>
      <c r="BT763" s="11"/>
      <c r="BU763" s="11"/>
      <c r="BV763" s="11"/>
      <c r="BW763" s="11"/>
      <c r="BX763" s="11"/>
      <c r="BY763" s="11"/>
      <c r="BZ763" s="11"/>
      <c r="CA763" s="11"/>
      <c r="CB763" s="11"/>
      <c r="CC763" s="11"/>
      <c r="CD763" s="11"/>
      <c r="CE763" s="11"/>
      <c r="CF763" s="11"/>
      <c r="CG763" s="11"/>
      <c r="CH763" s="11"/>
      <c r="CI763" s="11"/>
      <c r="CJ763" s="11"/>
      <c r="CK763" s="11"/>
    </row>
    <row r="764" spans="1:89" s="560" customFormat="1" ht="12.75" customHeight="1" x14ac:dyDescent="0.25">
      <c r="A764" s="11">
        <v>19</v>
      </c>
      <c r="B764" s="566" t="str">
        <f t="shared" si="150"/>
        <v>Grillage ou frittage des minerais métalliques</v>
      </c>
      <c r="C764" s="10" t="str">
        <f t="shared" si="150"/>
        <v>minerai métallique</v>
      </c>
      <c r="D764" s="10" t="str">
        <f t="shared" si="150"/>
        <v>Procédé (méthode A) : carbonate uniquement</v>
      </c>
      <c r="E764" s="563"/>
      <c r="F764" s="58" t="str">
        <f t="shared" si="151"/>
        <v>Émissions de procédé</v>
      </c>
      <c r="G764" s="36">
        <v>1</v>
      </c>
      <c r="H764" s="56" t="str">
        <f>Translations!$B$706</f>
        <v>Valeur par défaut CF=1</v>
      </c>
      <c r="I764" s="56" t="str">
        <f>Translations!$B$694</f>
        <v>Analyses de laboratoire</v>
      </c>
      <c r="J764" s="58"/>
      <c r="K764" s="58"/>
      <c r="L764" s="56"/>
      <c r="M764" s="56"/>
      <c r="N764" s="56"/>
      <c r="O764" s="57"/>
      <c r="P764" s="36">
        <f t="shared" si="161"/>
        <v>1</v>
      </c>
      <c r="Q764" s="54" t="str">
        <f t="shared" si="156"/>
        <v>minerai métallique: Procédé (méthode A) : carbonate uniquement</v>
      </c>
      <c r="R764" s="10"/>
      <c r="S764" s="10" t="str">
        <f t="shared" si="154"/>
        <v>ConvF_minerai métallique: Procédé (méthode A) : carbonate uniquement</v>
      </c>
      <c r="T764" s="11"/>
      <c r="U764" s="11"/>
      <c r="V764" s="11"/>
      <c r="W764" s="11"/>
      <c r="X764" s="29"/>
      <c r="Y764" s="11"/>
      <c r="Z764" s="11" t="b">
        <f t="shared" si="155"/>
        <v>0</v>
      </c>
      <c r="AA764" s="11"/>
      <c r="AB764" s="11"/>
      <c r="AC764" s="11"/>
      <c r="AD764" s="11"/>
      <c r="AE764" s="11"/>
      <c r="AF764" s="11"/>
      <c r="AG764" s="11"/>
      <c r="AH764" s="11"/>
      <c r="AI764" s="11"/>
      <c r="AJ764" s="11"/>
      <c r="AK764" s="11"/>
      <c r="AL764" s="391">
        <v>1</v>
      </c>
      <c r="AM764" s="391">
        <v>2</v>
      </c>
      <c r="AN764" s="391" t="s">
        <v>1040</v>
      </c>
      <c r="AO764" s="391" t="s">
        <v>1040</v>
      </c>
      <c r="AP764" s="391" t="s">
        <v>1040</v>
      </c>
      <c r="AQ764" s="11"/>
      <c r="AR764" s="11"/>
      <c r="AS764" s="11"/>
      <c r="AT764" s="11"/>
      <c r="AU764" s="11"/>
      <c r="AV764" s="11"/>
      <c r="AW764" s="11"/>
      <c r="AX764" s="11"/>
      <c r="AY764" s="11"/>
      <c r="AZ764" s="11"/>
      <c r="BA764" s="11"/>
      <c r="BB764" s="11"/>
      <c r="BC764" s="11"/>
      <c r="BD764" s="11"/>
      <c r="BE764" s="11"/>
      <c r="BF764" s="11"/>
      <c r="BG764" s="11"/>
      <c r="BH764" s="11"/>
      <c r="BI764" s="11"/>
      <c r="BJ764" s="11"/>
      <c r="BK764" s="11"/>
      <c r="BL764" s="11"/>
      <c r="BM764" s="11"/>
      <c r="BN764" s="11"/>
      <c r="BO764" s="11"/>
      <c r="BP764" s="11"/>
      <c r="BQ764" s="11"/>
      <c r="BR764" s="11"/>
      <c r="BS764" s="11"/>
      <c r="BT764" s="11"/>
      <c r="BU764" s="11"/>
      <c r="BV764" s="11"/>
      <c r="BW764" s="11"/>
      <c r="BX764" s="11"/>
      <c r="BY764" s="11"/>
      <c r="BZ764" s="11"/>
      <c r="CA764" s="11"/>
      <c r="CB764" s="11"/>
      <c r="CC764" s="11"/>
      <c r="CD764" s="11"/>
      <c r="CE764" s="11"/>
      <c r="CF764" s="11"/>
      <c r="CG764" s="11"/>
      <c r="CH764" s="11"/>
      <c r="CI764" s="11"/>
      <c r="CJ764" s="11"/>
      <c r="CK764" s="11"/>
    </row>
    <row r="765" spans="1:89" s="560" customFormat="1" ht="12.75" customHeight="1" x14ac:dyDescent="0.25">
      <c r="A765" s="11">
        <v>20</v>
      </c>
      <c r="B765" s="566" t="str">
        <f t="shared" si="150"/>
        <v>Grillage ou frittage des minerais métalliques</v>
      </c>
      <c r="C765" s="10" t="str">
        <f t="shared" si="150"/>
        <v>minerai métallique</v>
      </c>
      <c r="D765" s="10" t="str">
        <f t="shared" si="150"/>
        <v>Procédé (méthode A) : mixte (carbonate + non-carbonate)</v>
      </c>
      <c r="E765" s="563"/>
      <c r="F765" s="58" t="str">
        <f t="shared" si="151"/>
        <v>Émissions de procédé</v>
      </c>
      <c r="G765" s="36">
        <v>1</v>
      </c>
      <c r="H765" s="56" t="str">
        <f>Translations!$B$706</f>
        <v>Valeur par défaut CF=1</v>
      </c>
      <c r="I765" s="56" t="str">
        <f>Translations!$B$694</f>
        <v>Analyses de laboratoire</v>
      </c>
      <c r="J765" s="58"/>
      <c r="K765" s="58"/>
      <c r="L765" s="56"/>
      <c r="M765" s="56"/>
      <c r="N765" s="56"/>
      <c r="O765" s="57"/>
      <c r="P765" s="36">
        <f t="shared" si="161"/>
        <v>1</v>
      </c>
      <c r="Q765" s="54" t="str">
        <f t="shared" si="156"/>
        <v>minerai métallique: Procédé (méthode A) : mixte (carbonate + non-carbonate)</v>
      </c>
      <c r="R765" s="10"/>
      <c r="S765" s="10" t="str">
        <f t="shared" si="154"/>
        <v>ConvF_minerai métallique: Procédé (méthode A) : mixte (carbonate + non-carbonate)</v>
      </c>
      <c r="T765" s="11"/>
      <c r="U765" s="11"/>
      <c r="V765" s="11"/>
      <c r="W765" s="561"/>
      <c r="X765" s="29"/>
      <c r="Y765" s="11"/>
      <c r="Z765" s="11" t="b">
        <f t="shared" si="155"/>
        <v>0</v>
      </c>
      <c r="AA765" s="11"/>
      <c r="AB765" s="11"/>
      <c r="AC765" s="11"/>
      <c r="AD765" s="11"/>
      <c r="AE765" s="11"/>
      <c r="AF765" s="11"/>
      <c r="AG765" s="11"/>
      <c r="AH765" s="11"/>
      <c r="AI765" s="11"/>
      <c r="AJ765" s="11"/>
      <c r="AK765" s="11"/>
      <c r="AL765" s="391">
        <v>1</v>
      </c>
      <c r="AM765" s="391">
        <v>2</v>
      </c>
      <c r="AN765" s="391" t="s">
        <v>1040</v>
      </c>
      <c r="AO765" s="391" t="s">
        <v>1040</v>
      </c>
      <c r="AP765" s="391" t="s">
        <v>1040</v>
      </c>
      <c r="AQ765" s="11"/>
      <c r="AR765" s="11"/>
      <c r="AS765" s="11"/>
      <c r="AT765" s="11"/>
      <c r="AU765" s="11"/>
      <c r="AV765" s="11"/>
      <c r="AW765" s="11"/>
      <c r="AX765" s="11"/>
      <c r="AY765" s="11"/>
      <c r="AZ765" s="11"/>
      <c r="BA765" s="11"/>
      <c r="BB765" s="11"/>
      <c r="BC765" s="11"/>
      <c r="BD765" s="11"/>
      <c r="BE765" s="11"/>
      <c r="BF765" s="11"/>
      <c r="BG765" s="11"/>
      <c r="BH765" s="11"/>
      <c r="BI765" s="11"/>
      <c r="BJ765" s="11"/>
      <c r="BK765" s="11"/>
      <c r="BL765" s="11"/>
      <c r="BM765" s="11"/>
      <c r="BN765" s="11"/>
      <c r="BO765" s="11"/>
      <c r="BP765" s="11"/>
      <c r="BQ765" s="11"/>
      <c r="BR765" s="11"/>
      <c r="BS765" s="11"/>
      <c r="BT765" s="11"/>
      <c r="BU765" s="11"/>
      <c r="BV765" s="11"/>
      <c r="BW765" s="11"/>
      <c r="BX765" s="11"/>
      <c r="BY765" s="11"/>
      <c r="BZ765" s="11"/>
      <c r="CA765" s="11"/>
      <c r="CB765" s="11"/>
      <c r="CC765" s="11"/>
      <c r="CD765" s="11"/>
      <c r="CE765" s="11"/>
      <c r="CF765" s="11"/>
      <c r="CG765" s="11"/>
      <c r="CH765" s="11"/>
      <c r="CI765" s="11"/>
      <c r="CJ765" s="11"/>
      <c r="CK765" s="11"/>
    </row>
    <row r="766" spans="1:89" s="560" customFormat="1" ht="12.75" customHeight="1" x14ac:dyDescent="0.25">
      <c r="A766" s="11">
        <v>21</v>
      </c>
      <c r="B766" s="566" t="str">
        <f t="shared" ref="B766:D785" si="162">B694</f>
        <v>Grillage ou frittage des minerais métalliques</v>
      </c>
      <c r="C766" s="10" t="str">
        <f t="shared" si="162"/>
        <v>minerai métallique</v>
      </c>
      <c r="D766" s="10" t="str">
        <f t="shared" si="162"/>
        <v>Procédé (méthode A) : sans carbonate</v>
      </c>
      <c r="E766" s="563"/>
      <c r="F766" s="58" t="str">
        <f t="shared" si="151"/>
        <v>Émissions de procédé</v>
      </c>
      <c r="G766" s="36">
        <v>1</v>
      </c>
      <c r="H766" s="56" t="str">
        <f>Translations!$B$706</f>
        <v>Valeur par défaut CF=1</v>
      </c>
      <c r="I766" s="56" t="str">
        <f>Translations!$B$694</f>
        <v>Analyses de laboratoire</v>
      </c>
      <c r="J766" s="58"/>
      <c r="K766" s="58"/>
      <c r="L766" s="56"/>
      <c r="M766" s="56"/>
      <c r="N766" s="56"/>
      <c r="O766" s="57"/>
      <c r="P766" s="36">
        <f t="shared" si="161"/>
        <v>1</v>
      </c>
      <c r="Q766" s="54" t="str">
        <f t="shared" si="156"/>
        <v>minerai métallique: Procédé (méthode A) : sans carbonate</v>
      </c>
      <c r="R766" s="10"/>
      <c r="S766" s="10" t="str">
        <f t="shared" si="154"/>
        <v>ConvF_minerai métallique: Procédé (méthode A) : sans carbonate</v>
      </c>
      <c r="T766" s="11"/>
      <c r="U766" s="11"/>
      <c r="V766" s="11"/>
      <c r="W766" s="561"/>
      <c r="X766" s="29"/>
      <c r="Y766" s="11"/>
      <c r="Z766" s="11" t="b">
        <f t="shared" si="155"/>
        <v>0</v>
      </c>
      <c r="AA766" s="11"/>
      <c r="AB766" s="11"/>
      <c r="AC766" s="11"/>
      <c r="AD766" s="11"/>
      <c r="AE766" s="11"/>
      <c r="AF766" s="11"/>
      <c r="AG766" s="11"/>
      <c r="AH766" s="11"/>
      <c r="AI766" s="11"/>
      <c r="AJ766" s="11"/>
      <c r="AK766" s="11"/>
      <c r="AL766" s="391">
        <v>1</v>
      </c>
      <c r="AM766" s="391">
        <v>2</v>
      </c>
      <c r="AN766" s="391" t="s">
        <v>1040</v>
      </c>
      <c r="AO766" s="391" t="s">
        <v>1040</v>
      </c>
      <c r="AP766" s="391" t="s">
        <v>1040</v>
      </c>
      <c r="AQ766" s="11"/>
      <c r="AR766" s="11"/>
      <c r="AS766" s="11"/>
      <c r="AT766" s="11"/>
      <c r="AU766" s="11"/>
      <c r="AV766" s="11"/>
      <c r="AW766" s="11"/>
      <c r="AX766" s="11"/>
      <c r="AY766" s="11"/>
      <c r="AZ766" s="11"/>
      <c r="BA766" s="11"/>
      <c r="BB766" s="11"/>
      <c r="BC766" s="11"/>
      <c r="BD766" s="11"/>
      <c r="BE766" s="11"/>
      <c r="BF766" s="11"/>
      <c r="BG766" s="11"/>
      <c r="BH766" s="11"/>
      <c r="BI766" s="11"/>
      <c r="BJ766" s="11"/>
      <c r="BK766" s="11"/>
      <c r="BL766" s="11"/>
      <c r="BM766" s="11"/>
      <c r="BN766" s="11"/>
      <c r="BO766" s="11"/>
      <c r="BP766" s="11"/>
      <c r="BQ766" s="11"/>
      <c r="BR766" s="11"/>
      <c r="BS766" s="11"/>
      <c r="BT766" s="11"/>
      <c r="BU766" s="11"/>
      <c r="BV766" s="11"/>
      <c r="BW766" s="11"/>
      <c r="BX766" s="11"/>
      <c r="BY766" s="11"/>
      <c r="BZ766" s="11"/>
      <c r="CA766" s="11"/>
      <c r="CB766" s="11"/>
      <c r="CC766" s="11"/>
      <c r="CD766" s="11"/>
      <c r="CE766" s="11"/>
      <c r="CF766" s="11"/>
      <c r="CG766" s="11"/>
      <c r="CH766" s="11"/>
      <c r="CI766" s="11"/>
      <c r="CJ766" s="11"/>
      <c r="CK766" s="11"/>
    </row>
    <row r="767" spans="1:89" s="560" customFormat="1" ht="12.75" customHeight="1" x14ac:dyDescent="0.25">
      <c r="A767" s="11">
        <v>22</v>
      </c>
      <c r="B767" s="566" t="str">
        <f t="shared" si="162"/>
        <v>Grillage ou frittage des minerais métalliques</v>
      </c>
      <c r="C767" s="10" t="str">
        <f t="shared" si="162"/>
        <v>minerai métallique</v>
      </c>
      <c r="D767" s="10" t="str">
        <f t="shared" si="162"/>
        <v>Procédé (méthode B) : production d'oxyde</v>
      </c>
      <c r="E767" s="563"/>
      <c r="F767" s="58" t="str">
        <f t="shared" si="151"/>
        <v>Émissions de procédé</v>
      </c>
      <c r="G767" s="36">
        <v>1</v>
      </c>
      <c r="H767" s="56" t="str">
        <f>Translations!$B$706</f>
        <v>Valeur par défaut CF=1</v>
      </c>
      <c r="I767" s="56" t="str">
        <f>Translations!$B$694</f>
        <v>Analyses de laboratoire</v>
      </c>
      <c r="J767" s="58"/>
      <c r="K767" s="58"/>
      <c r="L767" s="56"/>
      <c r="M767" s="56"/>
      <c r="N767" s="56"/>
      <c r="O767" s="57"/>
      <c r="P767" s="36">
        <f t="shared" si="161"/>
        <v>1</v>
      </c>
      <c r="Q767" s="54" t="str">
        <f t="shared" si="156"/>
        <v>minerai métallique: Procédé (méthode B) : production d'oxyde</v>
      </c>
      <c r="R767" s="10"/>
      <c r="S767" s="10" t="str">
        <f t="shared" si="154"/>
        <v>ConvF_minerai métallique: Procédé (méthode B) : production d'oxyde</v>
      </c>
      <c r="T767" s="11"/>
      <c r="U767" s="11"/>
      <c r="V767" s="11"/>
      <c r="W767" s="561"/>
      <c r="X767" s="29"/>
      <c r="Y767" s="11"/>
      <c r="Z767" s="11" t="b">
        <f t="shared" si="155"/>
        <v>0</v>
      </c>
      <c r="AA767" s="11"/>
      <c r="AB767" s="11"/>
      <c r="AC767" s="11"/>
      <c r="AD767" s="11"/>
      <c r="AE767" s="11"/>
      <c r="AF767" s="11"/>
      <c r="AG767" s="11"/>
      <c r="AH767" s="11"/>
      <c r="AI767" s="11"/>
      <c r="AJ767" s="11"/>
      <c r="AK767" s="11"/>
      <c r="AL767" s="391">
        <v>1</v>
      </c>
      <c r="AM767" s="391">
        <v>2</v>
      </c>
      <c r="AN767" s="391" t="s">
        <v>1040</v>
      </c>
      <c r="AO767" s="391" t="s">
        <v>1040</v>
      </c>
      <c r="AP767" s="391" t="s">
        <v>1040</v>
      </c>
      <c r="AQ767" s="11"/>
      <c r="AR767" s="11"/>
      <c r="AS767" s="11"/>
      <c r="AT767" s="11"/>
      <c r="AU767" s="11"/>
      <c r="AV767" s="11"/>
      <c r="AW767" s="11"/>
      <c r="AX767" s="11"/>
      <c r="AY767" s="11"/>
      <c r="AZ767" s="11"/>
      <c r="BA767" s="11"/>
      <c r="BB767" s="11"/>
      <c r="BC767" s="11"/>
      <c r="BD767" s="11"/>
      <c r="BE767" s="11"/>
      <c r="BF767" s="11"/>
      <c r="BG767" s="11"/>
      <c r="BH767" s="11"/>
      <c r="BI767" s="11"/>
      <c r="BJ767" s="11"/>
      <c r="BK767" s="11"/>
      <c r="BL767" s="11"/>
      <c r="BM767" s="11"/>
      <c r="BN767" s="11"/>
      <c r="BO767" s="11"/>
      <c r="BP767" s="11"/>
      <c r="BQ767" s="11"/>
      <c r="BR767" s="11"/>
      <c r="BS767" s="11"/>
      <c r="BT767" s="11"/>
      <c r="BU767" s="11"/>
      <c r="BV767" s="11"/>
      <c r="BW767" s="11"/>
      <c r="BX767" s="11"/>
      <c r="BY767" s="11"/>
      <c r="BZ767" s="11"/>
      <c r="CA767" s="11"/>
      <c r="CB767" s="11"/>
      <c r="CC767" s="11"/>
      <c r="CD767" s="11"/>
      <c r="CE767" s="11"/>
      <c r="CF767" s="11"/>
      <c r="CG767" s="11"/>
      <c r="CH767" s="11"/>
      <c r="CI767" s="11"/>
      <c r="CJ767" s="11"/>
      <c r="CK767" s="11"/>
    </row>
    <row r="768" spans="1:89" s="560" customFormat="1" ht="12.75" customHeight="1" x14ac:dyDescent="0.25">
      <c r="A768" s="11">
        <v>23</v>
      </c>
      <c r="B768" s="566" t="str">
        <f t="shared" si="162"/>
        <v>Grillage ou frittage des minerais métalliques</v>
      </c>
      <c r="C768" s="10" t="str">
        <f t="shared" si="162"/>
        <v>minerai métallique</v>
      </c>
      <c r="D768" s="10" t="str">
        <f t="shared" si="162"/>
        <v>Bilan massique</v>
      </c>
      <c r="E768" s="10"/>
      <c r="F768" s="58" t="str">
        <f t="shared" si="151"/>
        <v>Bilan massique</v>
      </c>
      <c r="G768" s="36" t="str">
        <f>EUconst_NA</f>
        <v>n / A</v>
      </c>
      <c r="H768" s="56"/>
      <c r="I768" s="56"/>
      <c r="J768" s="58"/>
      <c r="K768" s="58"/>
      <c r="L768" s="56"/>
      <c r="M768" s="56"/>
      <c r="N768" s="56"/>
      <c r="O768" s="57"/>
      <c r="P768" s="36" t="str">
        <f t="shared" si="161"/>
        <v>n / A</v>
      </c>
      <c r="Q768" s="54" t="str">
        <f t="shared" si="156"/>
        <v>minerai métallique: Bilan massique</v>
      </c>
      <c r="R768" s="10"/>
      <c r="S768" s="10" t="str">
        <f t="shared" si="154"/>
        <v>ConvF_minerai métallique: Bilan massique</v>
      </c>
      <c r="T768" s="11"/>
      <c r="U768" s="11"/>
      <c r="V768" s="11"/>
      <c r="W768" s="11"/>
      <c r="X768" s="29"/>
      <c r="Y768" s="11"/>
      <c r="Z768" s="11" t="b">
        <f t="shared" si="155"/>
        <v>1</v>
      </c>
      <c r="AA768" s="11"/>
      <c r="AB768" s="11"/>
      <c r="AC768" s="11"/>
      <c r="AD768" s="11"/>
      <c r="AE768" s="11"/>
      <c r="AF768" s="11"/>
      <c r="AG768" s="11"/>
      <c r="AH768" s="11"/>
      <c r="AI768" s="11"/>
      <c r="AJ768" s="11"/>
      <c r="AK768" s="11"/>
      <c r="AL768" s="391" t="s">
        <v>1040</v>
      </c>
      <c r="AM768" s="391" t="s">
        <v>1040</v>
      </c>
      <c r="AN768" s="391" t="s">
        <v>1040</v>
      </c>
      <c r="AO768" s="391" t="s">
        <v>1040</v>
      </c>
      <c r="AP768" s="391" t="s">
        <v>1040</v>
      </c>
      <c r="AQ768" s="11"/>
      <c r="AR768" s="11"/>
      <c r="AS768" s="11"/>
      <c r="AT768" s="11"/>
      <c r="AU768" s="11"/>
      <c r="AV768" s="11"/>
      <c r="AW768" s="11"/>
      <c r="AX768" s="11"/>
      <c r="AY768" s="11"/>
      <c r="AZ768" s="11"/>
      <c r="BA768" s="11"/>
      <c r="BB768" s="11"/>
      <c r="BC768" s="11"/>
      <c r="BD768" s="11"/>
      <c r="BE768" s="11"/>
      <c r="BF768" s="11"/>
      <c r="BG768" s="11"/>
      <c r="BH768" s="11"/>
      <c r="BI768" s="11"/>
      <c r="BJ768" s="11"/>
      <c r="BK768" s="11"/>
      <c r="BL768" s="11"/>
      <c r="BM768" s="11"/>
      <c r="BN768" s="11"/>
      <c r="BO768" s="11"/>
      <c r="BP768" s="11"/>
      <c r="BQ768" s="11"/>
      <c r="BR768" s="11"/>
      <c r="BS768" s="11"/>
      <c r="BT768" s="11"/>
      <c r="BU768" s="11"/>
      <c r="BV768" s="11"/>
      <c r="BW768" s="11"/>
      <c r="BX768" s="11"/>
      <c r="BY768" s="11"/>
      <c r="BZ768" s="11"/>
      <c r="CA768" s="11"/>
      <c r="CB768" s="11"/>
      <c r="CC768" s="11"/>
      <c r="CD768" s="11"/>
      <c r="CE768" s="11"/>
      <c r="CF768" s="11"/>
      <c r="CG768" s="11"/>
      <c r="CH768" s="11"/>
      <c r="CI768" s="11"/>
      <c r="CJ768" s="11"/>
      <c r="CK768" s="11"/>
    </row>
    <row r="769" spans="1:89" s="560" customFormat="1" ht="12.75" customHeight="1" x14ac:dyDescent="0.25">
      <c r="A769" s="11">
        <v>24</v>
      </c>
      <c r="B769" s="566" t="str">
        <f t="shared" si="162"/>
        <v>Production de fer ou d'acier</v>
      </c>
      <c r="C769" s="10" t="str">
        <f t="shared" si="162"/>
        <v>Fer et acier</v>
      </c>
      <c r="D769" s="10" t="str">
        <f t="shared" si="162"/>
        <v>Combustible employé pour alimenter le procédé</v>
      </c>
      <c r="E769" s="10"/>
      <c r="F769" s="58" t="str">
        <f t="shared" si="151"/>
        <v>Combustion</v>
      </c>
      <c r="G769" s="36" t="str">
        <f>EUconst_NA</f>
        <v>n / A</v>
      </c>
      <c r="H769" s="56"/>
      <c r="I769" s="56"/>
      <c r="J769" s="58"/>
      <c r="K769" s="58"/>
      <c r="L769" s="56"/>
      <c r="M769" s="56"/>
      <c r="N769" s="56"/>
      <c r="O769" s="57"/>
      <c r="P769" s="36" t="str">
        <f t="shared" si="161"/>
        <v>n / A</v>
      </c>
      <c r="Q769" s="54" t="str">
        <f t="shared" si="156"/>
        <v>Fer et acier: Combustible employé pour alimenter le procédé</v>
      </c>
      <c r="R769" s="10"/>
      <c r="S769" s="10" t="str">
        <f t="shared" si="154"/>
        <v>ConvF_Fer et acier: Combustible employé pour alimenter le procédé</v>
      </c>
      <c r="T769" s="11"/>
      <c r="U769" s="11"/>
      <c r="V769" s="11"/>
      <c r="W769" s="11"/>
      <c r="X769" s="29"/>
      <c r="Y769" s="11"/>
      <c r="Z769" s="11" t="b">
        <f t="shared" si="155"/>
        <v>1</v>
      </c>
      <c r="AA769" s="11"/>
      <c r="AB769" s="11"/>
      <c r="AC769" s="11"/>
      <c r="AD769" s="11"/>
      <c r="AE769" s="11"/>
      <c r="AF769" s="11"/>
      <c r="AG769" s="11"/>
      <c r="AH769" s="11"/>
      <c r="AI769" s="11"/>
      <c r="AJ769" s="11"/>
      <c r="AK769" s="11"/>
      <c r="AL769" s="391" t="s">
        <v>1040</v>
      </c>
      <c r="AM769" s="391" t="s">
        <v>1040</v>
      </c>
      <c r="AN769" s="391" t="s">
        <v>1040</v>
      </c>
      <c r="AO769" s="391" t="s">
        <v>1040</v>
      </c>
      <c r="AP769" s="391" t="s">
        <v>1040</v>
      </c>
      <c r="AQ769" s="11"/>
      <c r="AR769" s="11"/>
      <c r="AS769" s="11"/>
      <c r="AT769" s="11"/>
      <c r="AU769" s="11"/>
      <c r="AV769" s="11"/>
      <c r="AW769" s="11"/>
      <c r="AX769" s="11"/>
      <c r="AY769" s="11"/>
      <c r="AZ769" s="11"/>
      <c r="BA769" s="11"/>
      <c r="BB769" s="11"/>
      <c r="BC769" s="11"/>
      <c r="BD769" s="11"/>
      <c r="BE769" s="11"/>
      <c r="BF769" s="11"/>
      <c r="BG769" s="11"/>
      <c r="BH769" s="11"/>
      <c r="BI769" s="11"/>
      <c r="BJ769" s="11"/>
      <c r="BK769" s="11"/>
      <c r="BL769" s="11"/>
      <c r="BM769" s="11"/>
      <c r="BN769" s="11"/>
      <c r="BO769" s="11"/>
      <c r="BP769" s="11"/>
      <c r="BQ769" s="11"/>
      <c r="BR769" s="11"/>
      <c r="BS769" s="11"/>
      <c r="BT769" s="11"/>
      <c r="BU769" s="11"/>
      <c r="BV769" s="11"/>
      <c r="BW769" s="11"/>
      <c r="BX769" s="11"/>
      <c r="BY769" s="11"/>
      <c r="BZ769" s="11"/>
      <c r="CA769" s="11"/>
      <c r="CB769" s="11"/>
      <c r="CC769" s="11"/>
      <c r="CD769" s="11"/>
      <c r="CE769" s="11"/>
      <c r="CF769" s="11"/>
      <c r="CG769" s="11"/>
      <c r="CH769" s="11"/>
      <c r="CI769" s="11"/>
      <c r="CJ769" s="11"/>
      <c r="CK769" s="11"/>
    </row>
    <row r="770" spans="1:89" s="560" customFormat="1" ht="12.75" customHeight="1" x14ac:dyDescent="0.25">
      <c r="A770" s="11">
        <v>25</v>
      </c>
      <c r="B770" s="566" t="str">
        <f t="shared" si="162"/>
        <v>Production de fer ou d'acier</v>
      </c>
      <c r="C770" s="10" t="str">
        <f t="shared" si="162"/>
        <v>Fer et acier</v>
      </c>
      <c r="D770" s="10" t="str">
        <f t="shared" si="162"/>
        <v>Procédé (méthode A) : carbonate uniquement</v>
      </c>
      <c r="E770" s="563"/>
      <c r="F770" s="58" t="str">
        <f t="shared" si="151"/>
        <v>Émissions de procédé</v>
      </c>
      <c r="G770" s="36">
        <v>1</v>
      </c>
      <c r="H770" s="56" t="str">
        <f>Translations!$B$706</f>
        <v>Valeur par défaut CF=1</v>
      </c>
      <c r="I770" s="56" t="str">
        <f>Translations!$B$694</f>
        <v>Analyses de laboratoire</v>
      </c>
      <c r="J770" s="58"/>
      <c r="K770" s="58"/>
      <c r="L770" s="56"/>
      <c r="M770" s="56"/>
      <c r="N770" s="56"/>
      <c r="O770" s="57"/>
      <c r="P770" s="36">
        <f t="shared" si="161"/>
        <v>1</v>
      </c>
      <c r="Q770" s="54" t="str">
        <f t="shared" si="156"/>
        <v>Fer et acier: Procédé (méthode A) : carbonate uniquement</v>
      </c>
      <c r="R770" s="10"/>
      <c r="S770" s="10" t="str">
        <f t="shared" si="154"/>
        <v>ConvF_Fer et acier: Procédé (méthode A) : carbonate uniquement</v>
      </c>
      <c r="T770" s="11"/>
      <c r="U770" s="11"/>
      <c r="V770" s="11"/>
      <c r="W770" s="561"/>
      <c r="X770" s="29"/>
      <c r="Y770" s="11"/>
      <c r="Z770" s="11" t="b">
        <f t="shared" si="155"/>
        <v>0</v>
      </c>
      <c r="AA770" s="11"/>
      <c r="AB770" s="11"/>
      <c r="AC770" s="11"/>
      <c r="AD770" s="11"/>
      <c r="AE770" s="11"/>
      <c r="AF770" s="11"/>
      <c r="AG770" s="11"/>
      <c r="AH770" s="11"/>
      <c r="AI770" s="11"/>
      <c r="AJ770" s="11"/>
      <c r="AK770" s="11"/>
      <c r="AL770" s="391">
        <v>1</v>
      </c>
      <c r="AM770" s="391">
        <v>2</v>
      </c>
      <c r="AN770" s="391" t="s">
        <v>1040</v>
      </c>
      <c r="AO770" s="391" t="s">
        <v>1040</v>
      </c>
      <c r="AP770" s="391" t="s">
        <v>1040</v>
      </c>
      <c r="AQ770" s="11"/>
      <c r="AR770" s="11"/>
      <c r="AS770" s="11"/>
      <c r="AT770" s="11"/>
      <c r="AU770" s="11"/>
      <c r="AV770" s="11"/>
      <c r="AW770" s="11"/>
      <c r="AX770" s="11"/>
      <c r="AY770" s="11"/>
      <c r="AZ770" s="11"/>
      <c r="BA770" s="11"/>
      <c r="BB770" s="11"/>
      <c r="BC770" s="11"/>
      <c r="BD770" s="11"/>
      <c r="BE770" s="11"/>
      <c r="BF770" s="11"/>
      <c r="BG770" s="11"/>
      <c r="BH770" s="11"/>
      <c r="BI770" s="11"/>
      <c r="BJ770" s="11"/>
      <c r="BK770" s="11"/>
      <c r="BL770" s="11"/>
      <c r="BM770" s="11"/>
      <c r="BN770" s="11"/>
      <c r="BO770" s="11"/>
      <c r="BP770" s="11"/>
      <c r="BQ770" s="11"/>
      <c r="BR770" s="11"/>
      <c r="BS770" s="11"/>
      <c r="BT770" s="11"/>
      <c r="BU770" s="11"/>
      <c r="BV770" s="11"/>
      <c r="BW770" s="11"/>
      <c r="BX770" s="11"/>
      <c r="BY770" s="11"/>
      <c r="BZ770" s="11"/>
      <c r="CA770" s="11"/>
      <c r="CB770" s="11"/>
      <c r="CC770" s="11"/>
      <c r="CD770" s="11"/>
      <c r="CE770" s="11"/>
      <c r="CF770" s="11"/>
      <c r="CG770" s="11"/>
      <c r="CH770" s="11"/>
      <c r="CI770" s="11"/>
      <c r="CJ770" s="11"/>
      <c r="CK770" s="11"/>
    </row>
    <row r="771" spans="1:89" s="560" customFormat="1" ht="12.75" customHeight="1" x14ac:dyDescent="0.25">
      <c r="A771" s="11">
        <v>26</v>
      </c>
      <c r="B771" s="566" t="str">
        <f t="shared" si="162"/>
        <v>Production de fer ou d'acier</v>
      </c>
      <c r="C771" s="10" t="str">
        <f t="shared" si="162"/>
        <v>Fer et acier</v>
      </c>
      <c r="D771" s="10" t="str">
        <f t="shared" si="162"/>
        <v>Procédé (méthode A) : mixte (carbonate + non-carbonate)</v>
      </c>
      <c r="E771" s="563"/>
      <c r="F771" s="58" t="str">
        <f t="shared" si="151"/>
        <v>Émissions de procédé</v>
      </c>
      <c r="G771" s="36">
        <v>1</v>
      </c>
      <c r="H771" s="56" t="str">
        <f>Translations!$B$706</f>
        <v>Valeur par défaut CF=1</v>
      </c>
      <c r="I771" s="56" t="str">
        <f>Translations!$B$694</f>
        <v>Analyses de laboratoire</v>
      </c>
      <c r="J771" s="58"/>
      <c r="K771" s="58"/>
      <c r="L771" s="56"/>
      <c r="M771" s="56"/>
      <c r="N771" s="56"/>
      <c r="O771" s="57"/>
      <c r="P771" s="36">
        <f t="shared" si="161"/>
        <v>1</v>
      </c>
      <c r="Q771" s="54" t="str">
        <f t="shared" si="156"/>
        <v>Fer et acier: Procédé (méthode A) : mixte (carbonate + non-carbonate)</v>
      </c>
      <c r="R771" s="10"/>
      <c r="S771" s="10" t="str">
        <f t="shared" si="154"/>
        <v>ConvF_Fer et acier: Procédé (méthode A) : mixte (carbonate + non-carbonate)</v>
      </c>
      <c r="T771" s="11"/>
      <c r="U771" s="11"/>
      <c r="V771" s="11"/>
      <c r="W771" s="561"/>
      <c r="X771" s="29"/>
      <c r="Y771" s="11"/>
      <c r="Z771" s="11" t="b">
        <f t="shared" si="155"/>
        <v>0</v>
      </c>
      <c r="AA771" s="11"/>
      <c r="AB771" s="11"/>
      <c r="AC771" s="11"/>
      <c r="AD771" s="11"/>
      <c r="AE771" s="11"/>
      <c r="AF771" s="11"/>
      <c r="AG771" s="11"/>
      <c r="AH771" s="11"/>
      <c r="AI771" s="11"/>
      <c r="AJ771" s="11"/>
      <c r="AK771" s="11"/>
      <c r="AL771" s="391">
        <v>1</v>
      </c>
      <c r="AM771" s="391">
        <v>2</v>
      </c>
      <c r="AN771" s="391" t="s">
        <v>1040</v>
      </c>
      <c r="AO771" s="391" t="s">
        <v>1040</v>
      </c>
      <c r="AP771" s="391" t="s">
        <v>1040</v>
      </c>
      <c r="AQ771" s="11"/>
      <c r="AR771" s="11"/>
      <c r="AS771" s="11"/>
      <c r="AT771" s="11"/>
      <c r="AU771" s="11"/>
      <c r="AV771" s="11"/>
      <c r="AW771" s="11"/>
      <c r="AX771" s="11"/>
      <c r="AY771" s="11"/>
      <c r="AZ771" s="11"/>
      <c r="BA771" s="11"/>
      <c r="BB771" s="11"/>
      <c r="BC771" s="11"/>
      <c r="BD771" s="11"/>
      <c r="BE771" s="11"/>
      <c r="BF771" s="11"/>
      <c r="BG771" s="11"/>
      <c r="BH771" s="11"/>
      <c r="BI771" s="11"/>
      <c r="BJ771" s="11"/>
      <c r="BK771" s="11"/>
      <c r="BL771" s="11"/>
      <c r="BM771" s="11"/>
      <c r="BN771" s="11"/>
      <c r="BO771" s="11"/>
      <c r="BP771" s="11"/>
      <c r="BQ771" s="11"/>
      <c r="BR771" s="11"/>
      <c r="BS771" s="11"/>
      <c r="BT771" s="11"/>
      <c r="BU771" s="11"/>
      <c r="BV771" s="11"/>
      <c r="BW771" s="11"/>
      <c r="BX771" s="11"/>
      <c r="BY771" s="11"/>
      <c r="BZ771" s="11"/>
      <c r="CA771" s="11"/>
      <c r="CB771" s="11"/>
      <c r="CC771" s="11"/>
      <c r="CD771" s="11"/>
      <c r="CE771" s="11"/>
      <c r="CF771" s="11"/>
      <c r="CG771" s="11"/>
      <c r="CH771" s="11"/>
      <c r="CI771" s="11"/>
      <c r="CJ771" s="11"/>
      <c r="CK771" s="11"/>
    </row>
    <row r="772" spans="1:89" s="560" customFormat="1" ht="12.75" customHeight="1" x14ac:dyDescent="0.25">
      <c r="A772" s="11">
        <v>27</v>
      </c>
      <c r="B772" s="566" t="str">
        <f t="shared" si="162"/>
        <v>Production de fer ou d'acier</v>
      </c>
      <c r="C772" s="10" t="str">
        <f t="shared" si="162"/>
        <v>Fer et acier</v>
      </c>
      <c r="D772" s="10" t="str">
        <f t="shared" si="162"/>
        <v>Procédé (méthode A) : sans carbonate</v>
      </c>
      <c r="E772" s="563"/>
      <c r="F772" s="58" t="str">
        <f t="shared" si="151"/>
        <v>Émissions de procédé</v>
      </c>
      <c r="G772" s="36">
        <v>1</v>
      </c>
      <c r="H772" s="56" t="str">
        <f>Translations!$B$706</f>
        <v>Valeur par défaut CF=1</v>
      </c>
      <c r="I772" s="56" t="str">
        <f>Translations!$B$694</f>
        <v>Analyses de laboratoire</v>
      </c>
      <c r="J772" s="58"/>
      <c r="K772" s="58"/>
      <c r="L772" s="56"/>
      <c r="M772" s="56"/>
      <c r="N772" s="56"/>
      <c r="O772" s="57"/>
      <c r="P772" s="36">
        <f t="shared" si="161"/>
        <v>1</v>
      </c>
      <c r="Q772" s="54" t="str">
        <f t="shared" si="156"/>
        <v>Fer et acier: Procédé (méthode A) : sans carbonate</v>
      </c>
      <c r="R772" s="10"/>
      <c r="S772" s="10" t="str">
        <f t="shared" si="154"/>
        <v>ConvF_Fer et acier: Procédé (méthode A) : sans carbonate</v>
      </c>
      <c r="T772" s="11"/>
      <c r="U772" s="11"/>
      <c r="V772" s="11"/>
      <c r="W772" s="561"/>
      <c r="X772" s="29"/>
      <c r="Y772" s="11"/>
      <c r="Z772" s="11" t="b">
        <f t="shared" si="155"/>
        <v>0</v>
      </c>
      <c r="AA772" s="11"/>
      <c r="AB772" s="11"/>
      <c r="AC772" s="11"/>
      <c r="AD772" s="11"/>
      <c r="AE772" s="11"/>
      <c r="AF772" s="11"/>
      <c r="AG772" s="11"/>
      <c r="AH772" s="11"/>
      <c r="AI772" s="11"/>
      <c r="AJ772" s="11"/>
      <c r="AK772" s="11"/>
      <c r="AL772" s="391">
        <v>1</v>
      </c>
      <c r="AM772" s="391">
        <v>2</v>
      </c>
      <c r="AN772" s="391" t="s">
        <v>1040</v>
      </c>
      <c r="AO772" s="391" t="s">
        <v>1040</v>
      </c>
      <c r="AP772" s="391" t="s">
        <v>1040</v>
      </c>
      <c r="AQ772" s="11"/>
      <c r="AR772" s="11"/>
      <c r="AS772" s="11"/>
      <c r="AT772" s="11"/>
      <c r="AU772" s="11"/>
      <c r="AV772" s="11"/>
      <c r="AW772" s="11"/>
      <c r="AX772" s="11"/>
      <c r="AY772" s="11"/>
      <c r="AZ772" s="11"/>
      <c r="BA772" s="11"/>
      <c r="BB772" s="11"/>
      <c r="BC772" s="11"/>
      <c r="BD772" s="11"/>
      <c r="BE772" s="11"/>
      <c r="BF772" s="11"/>
      <c r="BG772" s="11"/>
      <c r="BH772" s="11"/>
      <c r="BI772" s="11"/>
      <c r="BJ772" s="11"/>
      <c r="BK772" s="11"/>
      <c r="BL772" s="11"/>
      <c r="BM772" s="11"/>
      <c r="BN772" s="11"/>
      <c r="BO772" s="11"/>
      <c r="BP772" s="11"/>
      <c r="BQ772" s="11"/>
      <c r="BR772" s="11"/>
      <c r="BS772" s="11"/>
      <c r="BT772" s="11"/>
      <c r="BU772" s="11"/>
      <c r="BV772" s="11"/>
      <c r="BW772" s="11"/>
      <c r="BX772" s="11"/>
      <c r="BY772" s="11"/>
      <c r="BZ772" s="11"/>
      <c r="CA772" s="11"/>
      <c r="CB772" s="11"/>
      <c r="CC772" s="11"/>
      <c r="CD772" s="11"/>
      <c r="CE772" s="11"/>
      <c r="CF772" s="11"/>
      <c r="CG772" s="11"/>
      <c r="CH772" s="11"/>
      <c r="CI772" s="11"/>
      <c r="CJ772" s="11"/>
      <c r="CK772" s="11"/>
    </row>
    <row r="773" spans="1:89" s="560" customFormat="1" ht="12.75" customHeight="1" x14ac:dyDescent="0.25">
      <c r="A773" s="11">
        <v>28</v>
      </c>
      <c r="B773" s="566" t="str">
        <f t="shared" si="162"/>
        <v>Production de fer ou d'acier</v>
      </c>
      <c r="C773" s="10" t="str">
        <f t="shared" si="162"/>
        <v>Fer et acier</v>
      </c>
      <c r="D773" s="10" t="str">
        <f t="shared" si="162"/>
        <v>Procédé (méthode B) : production d'oxyde</v>
      </c>
      <c r="E773" s="563"/>
      <c r="F773" s="58" t="str">
        <f t="shared" si="151"/>
        <v>Émissions de procédé</v>
      </c>
      <c r="G773" s="36">
        <v>1</v>
      </c>
      <c r="H773" s="56" t="str">
        <f>Translations!$B$706</f>
        <v>Valeur par défaut CF=1</v>
      </c>
      <c r="I773" s="56" t="str">
        <f>Translations!$B$694</f>
        <v>Analyses de laboratoire</v>
      </c>
      <c r="J773" s="58"/>
      <c r="K773" s="58"/>
      <c r="L773" s="56"/>
      <c r="M773" s="56"/>
      <c r="N773" s="56"/>
      <c r="O773" s="57"/>
      <c r="P773" s="36">
        <f t="shared" si="161"/>
        <v>1</v>
      </c>
      <c r="Q773" s="54" t="str">
        <f t="shared" si="156"/>
        <v>Fer et acier: Procédé (méthode B) : production d'oxyde</v>
      </c>
      <c r="R773" s="10"/>
      <c r="S773" s="10" t="str">
        <f t="shared" si="154"/>
        <v>ConvF_Fer et acier: Procédé (méthode B) : production d'oxyde</v>
      </c>
      <c r="T773" s="11"/>
      <c r="U773" s="11"/>
      <c r="V773" s="11"/>
      <c r="W773" s="561"/>
      <c r="X773" s="29"/>
      <c r="Y773" s="11"/>
      <c r="Z773" s="11" t="b">
        <f t="shared" si="155"/>
        <v>0</v>
      </c>
      <c r="AA773" s="11"/>
      <c r="AB773" s="11"/>
      <c r="AC773" s="11"/>
      <c r="AD773" s="11"/>
      <c r="AE773" s="11"/>
      <c r="AF773" s="11"/>
      <c r="AG773" s="11"/>
      <c r="AH773" s="11"/>
      <c r="AI773" s="11"/>
      <c r="AJ773" s="11"/>
      <c r="AK773" s="11"/>
      <c r="AL773" s="391">
        <v>1</v>
      </c>
      <c r="AM773" s="391">
        <v>2</v>
      </c>
      <c r="AN773" s="391" t="s">
        <v>1040</v>
      </c>
      <c r="AO773" s="391" t="s">
        <v>1040</v>
      </c>
      <c r="AP773" s="391" t="s">
        <v>1040</v>
      </c>
      <c r="AQ773" s="11"/>
      <c r="AR773" s="11"/>
      <c r="AS773" s="11"/>
      <c r="AT773" s="11"/>
      <c r="AU773" s="11"/>
      <c r="AV773" s="11"/>
      <c r="AW773" s="11"/>
      <c r="AX773" s="11"/>
      <c r="AY773" s="11"/>
      <c r="AZ773" s="11"/>
      <c r="BA773" s="11"/>
      <c r="BB773" s="11"/>
      <c r="BC773" s="11"/>
      <c r="BD773" s="11"/>
      <c r="BE773" s="11"/>
      <c r="BF773" s="11"/>
      <c r="BG773" s="11"/>
      <c r="BH773" s="11"/>
      <c r="BI773" s="11"/>
      <c r="BJ773" s="11"/>
      <c r="BK773" s="11"/>
      <c r="BL773" s="11"/>
      <c r="BM773" s="11"/>
      <c r="BN773" s="11"/>
      <c r="BO773" s="11"/>
      <c r="BP773" s="11"/>
      <c r="BQ773" s="11"/>
      <c r="BR773" s="11"/>
      <c r="BS773" s="11"/>
      <c r="BT773" s="11"/>
      <c r="BU773" s="11"/>
      <c r="BV773" s="11"/>
      <c r="BW773" s="11"/>
      <c r="BX773" s="11"/>
      <c r="BY773" s="11"/>
      <c r="BZ773" s="11"/>
      <c r="CA773" s="11"/>
      <c r="CB773" s="11"/>
      <c r="CC773" s="11"/>
      <c r="CD773" s="11"/>
      <c r="CE773" s="11"/>
      <c r="CF773" s="11"/>
      <c r="CG773" s="11"/>
      <c r="CH773" s="11"/>
      <c r="CI773" s="11"/>
      <c r="CJ773" s="11"/>
      <c r="CK773" s="11"/>
    </row>
    <row r="774" spans="1:89" s="560" customFormat="1" ht="12.75" customHeight="1" x14ac:dyDescent="0.25">
      <c r="A774" s="11">
        <v>29</v>
      </c>
      <c r="B774" s="566" t="str">
        <f t="shared" si="162"/>
        <v>Production de fer ou d'acier</v>
      </c>
      <c r="C774" s="10" t="str">
        <f t="shared" si="162"/>
        <v>Fer et acier</v>
      </c>
      <c r="D774" s="10" t="str">
        <f t="shared" si="162"/>
        <v>Bilan massique</v>
      </c>
      <c r="E774" s="10"/>
      <c r="F774" s="58" t="str">
        <f t="shared" si="151"/>
        <v>Bilan massique</v>
      </c>
      <c r="G774" s="36" t="str">
        <f>EUconst_NA</f>
        <v>n / A</v>
      </c>
      <c r="H774" s="56"/>
      <c r="I774" s="56"/>
      <c r="J774" s="58"/>
      <c r="K774" s="58"/>
      <c r="L774" s="56"/>
      <c r="M774" s="56"/>
      <c r="N774" s="56"/>
      <c r="O774" s="57"/>
      <c r="P774" s="36" t="str">
        <f t="shared" si="161"/>
        <v>n / A</v>
      </c>
      <c r="Q774" s="54" t="str">
        <f t="shared" si="156"/>
        <v>Fer et acier: Bilan massique</v>
      </c>
      <c r="R774" s="10"/>
      <c r="S774" s="10" t="str">
        <f t="shared" si="154"/>
        <v>ConvF_Fer et acier: Bilan massique</v>
      </c>
      <c r="T774" s="11"/>
      <c r="U774" s="11"/>
      <c r="V774" s="11"/>
      <c r="W774" s="11"/>
      <c r="X774" s="29"/>
      <c r="Y774" s="11"/>
      <c r="Z774" s="11" t="b">
        <f t="shared" si="155"/>
        <v>1</v>
      </c>
      <c r="AA774" s="11"/>
      <c r="AB774" s="11"/>
      <c r="AC774" s="11"/>
      <c r="AD774" s="11"/>
      <c r="AE774" s="11"/>
      <c r="AF774" s="11"/>
      <c r="AG774" s="11"/>
      <c r="AH774" s="11"/>
      <c r="AI774" s="11"/>
      <c r="AJ774" s="11"/>
      <c r="AK774" s="11"/>
      <c r="AL774" s="391" t="s">
        <v>1040</v>
      </c>
      <c r="AM774" s="391" t="s">
        <v>1040</v>
      </c>
      <c r="AN774" s="391" t="s">
        <v>1040</v>
      </c>
      <c r="AO774" s="391" t="s">
        <v>1040</v>
      </c>
      <c r="AP774" s="391" t="s">
        <v>1040</v>
      </c>
      <c r="AQ774" s="11"/>
      <c r="AR774" s="11"/>
      <c r="AS774" s="11"/>
      <c r="AT774" s="11"/>
      <c r="AU774" s="11"/>
      <c r="AV774" s="11"/>
      <c r="AW774" s="11"/>
      <c r="AX774" s="11"/>
      <c r="AY774" s="11"/>
      <c r="AZ774" s="11"/>
      <c r="BA774" s="11"/>
      <c r="BB774" s="11"/>
      <c r="BC774" s="11"/>
      <c r="BD774" s="11"/>
      <c r="BE774" s="11"/>
      <c r="BF774" s="11"/>
      <c r="BG774" s="11"/>
      <c r="BH774" s="11"/>
      <c r="BI774" s="11"/>
      <c r="BJ774" s="11"/>
      <c r="BK774" s="11"/>
      <c r="BL774" s="11"/>
      <c r="BM774" s="11"/>
      <c r="BN774" s="11"/>
      <c r="BO774" s="11"/>
      <c r="BP774" s="11"/>
      <c r="BQ774" s="11"/>
      <c r="BR774" s="11"/>
      <c r="BS774" s="11"/>
      <c r="BT774" s="11"/>
      <c r="BU774" s="11"/>
      <c r="BV774" s="11"/>
      <c r="BW774" s="11"/>
      <c r="BX774" s="11"/>
      <c r="BY774" s="11"/>
      <c r="BZ774" s="11"/>
      <c r="CA774" s="11"/>
      <c r="CB774" s="11"/>
      <c r="CC774" s="11"/>
      <c r="CD774" s="11"/>
      <c r="CE774" s="11"/>
      <c r="CF774" s="11"/>
      <c r="CG774" s="11"/>
      <c r="CH774" s="11"/>
      <c r="CI774" s="11"/>
      <c r="CJ774" s="11"/>
      <c r="CK774" s="11"/>
    </row>
    <row r="775" spans="1:89" s="560" customFormat="1" ht="12.75" customHeight="1" x14ac:dyDescent="0.25">
      <c r="A775" s="11">
        <v>30</v>
      </c>
      <c r="B775" s="566" t="str">
        <f t="shared" si="162"/>
        <v>Production de clinker de ciment</v>
      </c>
      <c r="C775" s="10" t="str">
        <f t="shared" si="162"/>
        <v>Clinker</v>
      </c>
      <c r="D775" s="10" t="str">
        <f t="shared" si="162"/>
        <v>D'après la charge du four (méthode A)</v>
      </c>
      <c r="E775" s="10"/>
      <c r="F775" s="58" t="str">
        <f t="shared" si="151"/>
        <v>Émissions de procédé</v>
      </c>
      <c r="G775" s="36">
        <v>1</v>
      </c>
      <c r="H775" s="56" t="str">
        <f>Translations!$B$706</f>
        <v>Valeur par défaut CF=1</v>
      </c>
      <c r="I775" s="56" t="str">
        <f>Translations!$B$694</f>
        <v>Analyses de laboratoire</v>
      </c>
      <c r="J775" s="58"/>
      <c r="K775" s="58"/>
      <c r="L775" s="56"/>
      <c r="M775" s="56"/>
      <c r="N775" s="56"/>
      <c r="O775" s="57"/>
      <c r="P775" s="36">
        <f t="shared" si="161"/>
        <v>1</v>
      </c>
      <c r="Q775" s="54" t="str">
        <f t="shared" si="156"/>
        <v>Clinker: D'après la charge du four (méthode A)</v>
      </c>
      <c r="R775" s="10"/>
      <c r="S775" s="10" t="str">
        <f t="shared" si="154"/>
        <v>ConvF_Clinker: D'après la charge du four (méthode A)</v>
      </c>
      <c r="T775" s="11"/>
      <c r="U775" s="11"/>
      <c r="V775" s="11"/>
      <c r="W775" s="11"/>
      <c r="X775" s="29"/>
      <c r="Y775" s="11"/>
      <c r="Z775" s="11" t="b">
        <f t="shared" si="155"/>
        <v>0</v>
      </c>
      <c r="AA775" s="11"/>
      <c r="AB775" s="11"/>
      <c r="AC775" s="11"/>
      <c r="AD775" s="11"/>
      <c r="AE775" s="11"/>
      <c r="AF775" s="11"/>
      <c r="AG775" s="11"/>
      <c r="AH775" s="11"/>
      <c r="AI775" s="11"/>
      <c r="AJ775" s="11"/>
      <c r="AK775" s="11"/>
      <c r="AL775" s="391">
        <v>1</v>
      </c>
      <c r="AM775" s="391">
        <v>2</v>
      </c>
      <c r="AN775" s="391" t="s">
        <v>1040</v>
      </c>
      <c r="AO775" s="391" t="s">
        <v>1040</v>
      </c>
      <c r="AP775" s="391" t="s">
        <v>1040</v>
      </c>
      <c r="AQ775" s="11"/>
      <c r="AR775" s="11"/>
      <c r="AS775" s="11"/>
      <c r="AT775" s="11"/>
      <c r="AU775" s="11"/>
      <c r="AV775" s="11"/>
      <c r="AW775" s="11"/>
      <c r="AX775" s="11"/>
      <c r="AY775" s="11"/>
      <c r="AZ775" s="11"/>
      <c r="BA775" s="11"/>
      <c r="BB775" s="11"/>
      <c r="BC775" s="11"/>
      <c r="BD775" s="11"/>
      <c r="BE775" s="11"/>
      <c r="BF775" s="11"/>
      <c r="BG775" s="11"/>
      <c r="BH775" s="11"/>
      <c r="BI775" s="11"/>
      <c r="BJ775" s="11"/>
      <c r="BK775" s="11"/>
      <c r="BL775" s="11"/>
      <c r="BM775" s="11"/>
      <c r="BN775" s="11"/>
      <c r="BO775" s="11"/>
      <c r="BP775" s="11"/>
      <c r="BQ775" s="11"/>
      <c r="BR775" s="11"/>
      <c r="BS775" s="11"/>
      <c r="BT775" s="11"/>
      <c r="BU775" s="11"/>
      <c r="BV775" s="11"/>
      <c r="BW775" s="11"/>
      <c r="BX775" s="11"/>
      <c r="BY775" s="11"/>
      <c r="BZ775" s="11"/>
      <c r="CA775" s="11"/>
      <c r="CB775" s="11"/>
      <c r="CC775" s="11"/>
      <c r="CD775" s="11"/>
      <c r="CE775" s="11"/>
      <c r="CF775" s="11"/>
      <c r="CG775" s="11"/>
      <c r="CH775" s="11"/>
      <c r="CI775" s="11"/>
      <c r="CJ775" s="11"/>
      <c r="CK775" s="11"/>
    </row>
    <row r="776" spans="1:89" s="560" customFormat="1" ht="12.75" customHeight="1" x14ac:dyDescent="0.25">
      <c r="A776" s="11">
        <v>31</v>
      </c>
      <c r="B776" s="566" t="str">
        <f t="shared" si="162"/>
        <v>Production de clinker de ciment</v>
      </c>
      <c r="C776" s="10" t="str">
        <f t="shared" si="162"/>
        <v>Clinker</v>
      </c>
      <c r="D776" s="10" t="str">
        <f t="shared" si="162"/>
        <v>Clinker produit (Méthode B)</v>
      </c>
      <c r="E776" s="10"/>
      <c r="F776" s="58" t="str">
        <f t="shared" si="151"/>
        <v>Émissions de procédé</v>
      </c>
      <c r="G776" s="36">
        <v>1</v>
      </c>
      <c r="H776" s="56" t="str">
        <f>Translations!$B$706</f>
        <v>Valeur par défaut CF=1</v>
      </c>
      <c r="I776" s="56" t="str">
        <f>Translations!$B$694</f>
        <v>Analyses de laboratoire</v>
      </c>
      <c r="J776" s="58"/>
      <c r="K776" s="58"/>
      <c r="L776" s="56"/>
      <c r="M776" s="56"/>
      <c r="N776" s="56"/>
      <c r="O776" s="57"/>
      <c r="P776" s="36">
        <f t="shared" si="161"/>
        <v>1</v>
      </c>
      <c r="Q776" s="54" t="str">
        <f t="shared" si="156"/>
        <v>Clinker: Clinker produit (Méthode B)</v>
      </c>
      <c r="R776" s="10"/>
      <c r="S776" s="10" t="str">
        <f t="shared" si="154"/>
        <v>ConvF_Clinker: Clinker produit (Méthode B)</v>
      </c>
      <c r="T776" s="11"/>
      <c r="U776" s="11"/>
      <c r="V776" s="11"/>
      <c r="W776" s="11"/>
      <c r="X776" s="29"/>
      <c r="Y776" s="11"/>
      <c r="Z776" s="11" t="b">
        <f t="shared" si="155"/>
        <v>0</v>
      </c>
      <c r="AA776" s="11"/>
      <c r="AB776" s="11"/>
      <c r="AC776" s="11"/>
      <c r="AD776" s="11"/>
      <c r="AE776" s="11"/>
      <c r="AF776" s="11"/>
      <c r="AG776" s="11"/>
      <c r="AH776" s="11"/>
      <c r="AI776" s="11"/>
      <c r="AJ776" s="11"/>
      <c r="AK776" s="11"/>
      <c r="AL776" s="391">
        <v>1</v>
      </c>
      <c r="AM776" s="391">
        <v>2</v>
      </c>
      <c r="AN776" s="391" t="s">
        <v>1040</v>
      </c>
      <c r="AO776" s="391" t="s">
        <v>1040</v>
      </c>
      <c r="AP776" s="391" t="s">
        <v>1040</v>
      </c>
      <c r="AQ776" s="11"/>
      <c r="AR776" s="11"/>
      <c r="AS776" s="11"/>
      <c r="AT776" s="11"/>
      <c r="AU776" s="11"/>
      <c r="AV776" s="11"/>
      <c r="AW776" s="11"/>
      <c r="AX776" s="11"/>
      <c r="AY776" s="11"/>
      <c r="AZ776" s="11"/>
      <c r="BA776" s="11"/>
      <c r="BB776" s="11"/>
      <c r="BC776" s="11"/>
      <c r="BD776" s="11"/>
      <c r="BE776" s="11"/>
      <c r="BF776" s="11"/>
      <c r="BG776" s="11"/>
      <c r="BH776" s="11"/>
      <c r="BI776" s="11"/>
      <c r="BJ776" s="11"/>
      <c r="BK776" s="11"/>
      <c r="BL776" s="11"/>
      <c r="BM776" s="11"/>
      <c r="BN776" s="11"/>
      <c r="BO776" s="11"/>
      <c r="BP776" s="11"/>
      <c r="BQ776" s="11"/>
      <c r="BR776" s="11"/>
      <c r="BS776" s="11"/>
      <c r="BT776" s="11"/>
      <c r="BU776" s="11"/>
      <c r="BV776" s="11"/>
      <c r="BW776" s="11"/>
      <c r="BX776" s="11"/>
      <c r="BY776" s="11"/>
      <c r="BZ776" s="11"/>
      <c r="CA776" s="11"/>
      <c r="CB776" s="11"/>
      <c r="CC776" s="11"/>
      <c r="CD776" s="11"/>
      <c r="CE776" s="11"/>
      <c r="CF776" s="11"/>
      <c r="CG776" s="11"/>
      <c r="CH776" s="11"/>
      <c r="CI776" s="11"/>
      <c r="CJ776" s="11"/>
      <c r="CK776" s="11"/>
    </row>
    <row r="777" spans="1:89" s="560" customFormat="1" ht="12.75" customHeight="1" x14ac:dyDescent="0.25">
      <c r="A777" s="11">
        <v>32</v>
      </c>
      <c r="B777" s="566" t="str">
        <f t="shared" si="162"/>
        <v>Production de clinker de ciment</v>
      </c>
      <c r="C777" s="10" t="str">
        <f t="shared" si="162"/>
        <v>Clinker</v>
      </c>
      <c r="D777" s="10" t="str">
        <f t="shared" si="162"/>
        <v>Poussières des fours à ciment</v>
      </c>
      <c r="E777" s="10"/>
      <c r="F777" s="58" t="str">
        <f t="shared" si="151"/>
        <v>Émissions de procédé</v>
      </c>
      <c r="G777" s="36" t="str">
        <f>EUconst_NA</f>
        <v>n / A</v>
      </c>
      <c r="H777" s="56"/>
      <c r="I777" s="56"/>
      <c r="J777" s="58"/>
      <c r="K777" s="58"/>
      <c r="L777" s="56"/>
      <c r="M777" s="56"/>
      <c r="N777" s="56"/>
      <c r="O777" s="57"/>
      <c r="P777" s="36" t="str">
        <f t="shared" si="161"/>
        <v>n / A</v>
      </c>
      <c r="Q777" s="54" t="str">
        <f t="shared" si="156"/>
        <v>Clinker: Poussières des fours à ciment</v>
      </c>
      <c r="R777" s="10"/>
      <c r="S777" s="10" t="str">
        <f t="shared" si="154"/>
        <v>ConvF_Clinker: Poussières des fours à ciment</v>
      </c>
      <c r="T777" s="11"/>
      <c r="U777" s="11"/>
      <c r="V777" s="11"/>
      <c r="W777" s="11"/>
      <c r="X777" s="29"/>
      <c r="Y777" s="11"/>
      <c r="Z777" s="11" t="b">
        <f t="shared" si="155"/>
        <v>1</v>
      </c>
      <c r="AA777" s="11"/>
      <c r="AB777" s="11"/>
      <c r="AC777" s="11"/>
      <c r="AD777" s="11"/>
      <c r="AE777" s="11"/>
      <c r="AF777" s="11"/>
      <c r="AG777" s="11"/>
      <c r="AH777" s="11"/>
      <c r="AI777" s="11"/>
      <c r="AJ777" s="11"/>
      <c r="AK777" s="11"/>
      <c r="AL777" s="391" t="s">
        <v>1040</v>
      </c>
      <c r="AM777" s="391" t="s">
        <v>1040</v>
      </c>
      <c r="AN777" s="391" t="s">
        <v>1040</v>
      </c>
      <c r="AO777" s="391" t="s">
        <v>1040</v>
      </c>
      <c r="AP777" s="391" t="s">
        <v>1040</v>
      </c>
      <c r="AQ777" s="11"/>
      <c r="AR777" s="11"/>
      <c r="AS777" s="11"/>
      <c r="AT777" s="11"/>
      <c r="AU777" s="11"/>
      <c r="AV777" s="11"/>
      <c r="AW777" s="11"/>
      <c r="AX777" s="11"/>
      <c r="AY777" s="11"/>
      <c r="AZ777" s="11"/>
      <c r="BA777" s="11"/>
      <c r="BB777" s="11"/>
      <c r="BC777" s="11"/>
      <c r="BD777" s="11"/>
      <c r="BE777" s="11"/>
      <c r="BF777" s="11"/>
      <c r="BG777" s="11"/>
      <c r="BH777" s="11"/>
      <c r="BI777" s="11"/>
      <c r="BJ777" s="11"/>
      <c r="BK777" s="11"/>
      <c r="BL777" s="11"/>
      <c r="BM777" s="11"/>
      <c r="BN777" s="11"/>
      <c r="BO777" s="11"/>
      <c r="BP777" s="11"/>
      <c r="BQ777" s="11"/>
      <c r="BR777" s="11"/>
      <c r="BS777" s="11"/>
      <c r="BT777" s="11"/>
      <c r="BU777" s="11"/>
      <c r="BV777" s="11"/>
      <c r="BW777" s="11"/>
      <c r="BX777" s="11"/>
      <c r="BY777" s="11"/>
      <c r="BZ777" s="11"/>
      <c r="CA777" s="11"/>
      <c r="CB777" s="11"/>
      <c r="CC777" s="11"/>
      <c r="CD777" s="11"/>
      <c r="CE777" s="11"/>
      <c r="CF777" s="11"/>
      <c r="CG777" s="11"/>
      <c r="CH777" s="11"/>
      <c r="CI777" s="11"/>
      <c r="CJ777" s="11"/>
      <c r="CK777" s="11"/>
    </row>
    <row r="778" spans="1:89" s="560" customFormat="1" ht="12.75" customHeight="1" x14ac:dyDescent="0.25">
      <c r="A778" s="11">
        <v>33</v>
      </c>
      <c r="B778" s="566" t="str">
        <f t="shared" si="162"/>
        <v>Production de clinker de ciment</v>
      </c>
      <c r="C778" s="10" t="str">
        <f t="shared" si="162"/>
        <v>Clinker</v>
      </c>
      <c r="D778" s="10" t="str">
        <f t="shared" si="162"/>
        <v>Carbone non issu de carbonates</v>
      </c>
      <c r="E778" s="10"/>
      <c r="F778" s="58" t="str">
        <f t="shared" ref="F778:F809" si="163">F706</f>
        <v>Émissions de procédé</v>
      </c>
      <c r="G778" s="36">
        <v>1</v>
      </c>
      <c r="H778" s="56" t="str">
        <f>Translations!$B$706</f>
        <v>Valeur par défaut CF=1</v>
      </c>
      <c r="I778" s="56" t="str">
        <f>Translations!$B$399</f>
        <v>Meilleures pratiques</v>
      </c>
      <c r="J778" s="58"/>
      <c r="K778" s="58"/>
      <c r="L778" s="56"/>
      <c r="M778" s="56"/>
      <c r="N778" s="56"/>
      <c r="O778" s="57"/>
      <c r="P778" s="36">
        <f t="shared" si="161"/>
        <v>1</v>
      </c>
      <c r="Q778" s="54" t="str">
        <f t="shared" si="156"/>
        <v>Clinker: Carbone non issu de carbonates</v>
      </c>
      <c r="R778" s="10"/>
      <c r="S778" s="10" t="str">
        <f t="shared" si="154"/>
        <v>ConvF_Clinker: Carbone non issu de carbonates</v>
      </c>
      <c r="T778" s="11"/>
      <c r="U778" s="11"/>
      <c r="V778" s="11"/>
      <c r="W778" s="11"/>
      <c r="X778" s="11"/>
      <c r="Y778" s="11"/>
      <c r="Z778" s="11" t="b">
        <f t="shared" si="155"/>
        <v>0</v>
      </c>
      <c r="AA778" s="11"/>
      <c r="AB778" s="11"/>
      <c r="AC778" s="11"/>
      <c r="AD778" s="11"/>
      <c r="AE778" s="11"/>
      <c r="AF778" s="11"/>
      <c r="AG778" s="11"/>
      <c r="AH778" s="11"/>
      <c r="AI778" s="11"/>
      <c r="AJ778" s="11"/>
      <c r="AK778" s="11"/>
      <c r="AL778" s="391">
        <v>1</v>
      </c>
      <c r="AM778" s="391">
        <v>2</v>
      </c>
      <c r="AN778" s="391" t="s">
        <v>1040</v>
      </c>
      <c r="AO778" s="391" t="s">
        <v>1040</v>
      </c>
      <c r="AP778" s="391" t="s">
        <v>1040</v>
      </c>
      <c r="AQ778" s="11"/>
      <c r="AR778" s="11"/>
      <c r="AS778" s="11"/>
      <c r="AT778" s="11"/>
      <c r="AU778" s="11"/>
      <c r="AV778" s="11"/>
      <c r="AW778" s="11"/>
      <c r="AX778" s="11"/>
      <c r="AY778" s="11"/>
      <c r="AZ778" s="11"/>
      <c r="BA778" s="11"/>
      <c r="BB778" s="11"/>
      <c r="BC778" s="11"/>
      <c r="BD778" s="11"/>
      <c r="BE778" s="11"/>
      <c r="BF778" s="11"/>
      <c r="BG778" s="11"/>
      <c r="BH778" s="11"/>
      <c r="BI778" s="11"/>
      <c r="BJ778" s="11"/>
      <c r="BK778" s="11"/>
      <c r="BL778" s="11"/>
      <c r="BM778" s="11"/>
      <c r="BN778" s="11"/>
      <c r="BO778" s="11"/>
      <c r="BP778" s="11"/>
      <c r="BQ778" s="11"/>
      <c r="BR778" s="11"/>
      <c r="BS778" s="11"/>
      <c r="BT778" s="11"/>
      <c r="BU778" s="11"/>
      <c r="BV778" s="11"/>
      <c r="BW778" s="11"/>
      <c r="BX778" s="11"/>
      <c r="BY778" s="11"/>
      <c r="BZ778" s="11"/>
      <c r="CA778" s="11"/>
      <c r="CB778" s="11"/>
      <c r="CC778" s="11"/>
      <c r="CD778" s="11"/>
      <c r="CE778" s="11"/>
      <c r="CF778" s="11"/>
      <c r="CG778" s="11"/>
      <c r="CH778" s="11"/>
      <c r="CI778" s="11"/>
      <c r="CJ778" s="11"/>
      <c r="CK778" s="11"/>
    </row>
    <row r="779" spans="1:89" s="560" customFormat="1" ht="12.75" customHeight="1" x14ac:dyDescent="0.25">
      <c r="A779" s="11">
        <v>34</v>
      </c>
      <c r="B779" s="566" t="str">
        <f t="shared" si="162"/>
        <v>Production de chaux, ou calcination de dolomite/magnésite</v>
      </c>
      <c r="C779" s="10" t="str">
        <f t="shared" si="162"/>
        <v>Chaux / dolomite / magnésite</v>
      </c>
      <c r="D779" s="10" t="str">
        <f t="shared" si="162"/>
        <v>Procédé (méthode A) : carbonate uniquement</v>
      </c>
      <c r="E779" s="563"/>
      <c r="F779" s="58" t="str">
        <f t="shared" si="163"/>
        <v>Émissions de procédé</v>
      </c>
      <c r="G779" s="36">
        <v>1</v>
      </c>
      <c r="H779" s="56" t="str">
        <f>Translations!$B$706</f>
        <v>Valeur par défaut CF=1</v>
      </c>
      <c r="I779" s="56" t="str">
        <f>Translations!$B$694</f>
        <v>Analyses de laboratoire</v>
      </c>
      <c r="J779" s="58"/>
      <c r="K779" s="58"/>
      <c r="L779" s="56"/>
      <c r="M779" s="56"/>
      <c r="N779" s="56"/>
      <c r="O779" s="57"/>
      <c r="P779" s="36">
        <f t="shared" si="161"/>
        <v>1</v>
      </c>
      <c r="Q779" s="54" t="str">
        <f t="shared" si="156"/>
        <v>Chaux / dolomite / magnésite: Procédé (méthode A) : carbonate uniquement</v>
      </c>
      <c r="R779" s="10"/>
      <c r="S779" s="10" t="str">
        <f t="shared" ref="S779:S806" si="164">EUconst_CNTR_ConversionFactor&amp;Q779</f>
        <v>ConvF_Chaux / dolomite / magnésite: Procédé (méthode A) : carbonate uniquement</v>
      </c>
      <c r="T779" s="11"/>
      <c r="U779" s="11"/>
      <c r="V779" s="11"/>
      <c r="W779" s="11"/>
      <c r="X779" s="11"/>
      <c r="Y779" s="11"/>
      <c r="Z779" s="11" t="b">
        <f t="shared" si="155"/>
        <v>0</v>
      </c>
      <c r="AA779" s="11"/>
      <c r="AB779" s="11"/>
      <c r="AC779" s="11"/>
      <c r="AD779" s="11"/>
      <c r="AE779" s="11"/>
      <c r="AF779" s="11"/>
      <c r="AG779" s="11"/>
      <c r="AH779" s="11"/>
      <c r="AI779" s="11"/>
      <c r="AJ779" s="11"/>
      <c r="AK779" s="11"/>
      <c r="AL779" s="391">
        <v>1</v>
      </c>
      <c r="AM779" s="391">
        <v>2</v>
      </c>
      <c r="AN779" s="391" t="s">
        <v>1040</v>
      </c>
      <c r="AO779" s="391" t="s">
        <v>1040</v>
      </c>
      <c r="AP779" s="391" t="s">
        <v>1040</v>
      </c>
      <c r="AQ779" s="11"/>
      <c r="AR779" s="11"/>
      <c r="AS779" s="11"/>
      <c r="AT779" s="11"/>
      <c r="AU779" s="11"/>
      <c r="AV779" s="11"/>
      <c r="AW779" s="11"/>
      <c r="AX779" s="11"/>
      <c r="AY779" s="11"/>
      <c r="AZ779" s="11"/>
      <c r="BA779" s="11"/>
      <c r="BB779" s="11"/>
      <c r="BC779" s="11"/>
      <c r="BD779" s="11"/>
      <c r="BE779" s="11"/>
      <c r="BF779" s="11"/>
      <c r="BG779" s="11"/>
      <c r="BH779" s="11"/>
      <c r="BI779" s="11"/>
      <c r="BJ779" s="11"/>
      <c r="BK779" s="11"/>
      <c r="BL779" s="11"/>
      <c r="BM779" s="11"/>
      <c r="BN779" s="11"/>
      <c r="BO779" s="11"/>
      <c r="BP779" s="11"/>
      <c r="BQ779" s="11"/>
      <c r="BR779" s="11"/>
      <c r="BS779" s="11"/>
      <c r="BT779" s="11"/>
      <c r="BU779" s="11"/>
      <c r="BV779" s="11"/>
      <c r="BW779" s="11"/>
      <c r="BX779" s="11"/>
      <c r="BY779" s="11"/>
      <c r="BZ779" s="11"/>
      <c r="CA779" s="11"/>
      <c r="CB779" s="11"/>
      <c r="CC779" s="11"/>
      <c r="CD779" s="11"/>
      <c r="CE779" s="11"/>
      <c r="CF779" s="11"/>
      <c r="CG779" s="11"/>
      <c r="CH779" s="11"/>
      <c r="CI779" s="11"/>
      <c r="CJ779" s="11"/>
      <c r="CK779" s="11"/>
    </row>
    <row r="780" spans="1:89" s="560" customFormat="1" ht="12.75" customHeight="1" x14ac:dyDescent="0.25">
      <c r="A780" s="11">
        <v>35</v>
      </c>
      <c r="B780" s="566" t="str">
        <f t="shared" si="162"/>
        <v>Production de chaux, ou calcination de dolomite/magnésite</v>
      </c>
      <c r="C780" s="10" t="str">
        <f t="shared" si="162"/>
        <v>Chaux / dolomite / magnésite</v>
      </c>
      <c r="D780" s="10" t="str">
        <f t="shared" si="162"/>
        <v>Procédé (méthode A) : mixte (carbonate + non-carbonate)</v>
      </c>
      <c r="E780" s="563"/>
      <c r="F780" s="58" t="str">
        <f t="shared" si="163"/>
        <v>Émissions de procédé</v>
      </c>
      <c r="G780" s="36">
        <v>1</v>
      </c>
      <c r="H780" s="56" t="str">
        <f>Translations!$B$706</f>
        <v>Valeur par défaut CF=1</v>
      </c>
      <c r="I780" s="56" t="str">
        <f>Translations!$B$694</f>
        <v>Analyses de laboratoire</v>
      </c>
      <c r="J780" s="58"/>
      <c r="K780" s="58"/>
      <c r="L780" s="56"/>
      <c r="M780" s="56"/>
      <c r="N780" s="56"/>
      <c r="O780" s="57"/>
      <c r="P780" s="36">
        <f t="shared" si="161"/>
        <v>1</v>
      </c>
      <c r="Q780" s="54" t="str">
        <f t="shared" si="156"/>
        <v>Chaux / dolomite / magnésite: Procédé (méthode A) : mixte (carbonate + non-carbonate)</v>
      </c>
      <c r="R780" s="10"/>
      <c r="S780" s="10" t="str">
        <f t="shared" si="164"/>
        <v>ConvF_Chaux / dolomite / magnésite: Procédé (méthode A) : mixte (carbonate + non-carbonate)</v>
      </c>
      <c r="T780" s="11"/>
      <c r="U780" s="11"/>
      <c r="V780" s="11"/>
      <c r="W780" s="11"/>
      <c r="X780" s="11"/>
      <c r="Y780" s="11"/>
      <c r="Z780" s="11" t="b">
        <f t="shared" si="155"/>
        <v>0</v>
      </c>
      <c r="AA780" s="11"/>
      <c r="AB780" s="11"/>
      <c r="AC780" s="11"/>
      <c r="AD780" s="11"/>
      <c r="AE780" s="11"/>
      <c r="AF780" s="11"/>
      <c r="AG780" s="11"/>
      <c r="AH780" s="11"/>
      <c r="AI780" s="11"/>
      <c r="AJ780" s="11"/>
      <c r="AK780" s="11"/>
      <c r="AL780" s="391">
        <v>1</v>
      </c>
      <c r="AM780" s="391">
        <v>2</v>
      </c>
      <c r="AN780" s="391" t="s">
        <v>1040</v>
      </c>
      <c r="AO780" s="391" t="s">
        <v>1040</v>
      </c>
      <c r="AP780" s="391" t="s">
        <v>1040</v>
      </c>
      <c r="AQ780" s="11"/>
      <c r="AR780" s="11"/>
      <c r="AS780" s="11"/>
      <c r="AT780" s="11"/>
      <c r="AU780" s="11"/>
      <c r="AV780" s="11"/>
      <c r="AW780" s="11"/>
      <c r="AX780" s="11"/>
      <c r="AY780" s="11"/>
      <c r="AZ780" s="11"/>
      <c r="BA780" s="11"/>
      <c r="BB780" s="11"/>
      <c r="BC780" s="11"/>
      <c r="BD780" s="11"/>
      <c r="BE780" s="11"/>
      <c r="BF780" s="11"/>
      <c r="BG780" s="11"/>
      <c r="BH780" s="11"/>
      <c r="BI780" s="11"/>
      <c r="BJ780" s="11"/>
      <c r="BK780" s="11"/>
      <c r="BL780" s="11"/>
      <c r="BM780" s="11"/>
      <c r="BN780" s="11"/>
      <c r="BO780" s="11"/>
      <c r="BP780" s="11"/>
      <c r="BQ780" s="11"/>
      <c r="BR780" s="11"/>
      <c r="BS780" s="11"/>
      <c r="BT780" s="11"/>
      <c r="BU780" s="11"/>
      <c r="BV780" s="11"/>
      <c r="BW780" s="11"/>
      <c r="BX780" s="11"/>
      <c r="BY780" s="11"/>
      <c r="BZ780" s="11"/>
      <c r="CA780" s="11"/>
      <c r="CB780" s="11"/>
      <c r="CC780" s="11"/>
      <c r="CD780" s="11"/>
      <c r="CE780" s="11"/>
      <c r="CF780" s="11"/>
      <c r="CG780" s="11"/>
      <c r="CH780" s="11"/>
      <c r="CI780" s="11"/>
      <c r="CJ780" s="11"/>
      <c r="CK780" s="11"/>
    </row>
    <row r="781" spans="1:89" s="560" customFormat="1" ht="12.75" customHeight="1" x14ac:dyDescent="0.25">
      <c r="A781" s="11">
        <v>36</v>
      </c>
      <c r="B781" s="566" t="str">
        <f t="shared" si="162"/>
        <v>Production de chaux, ou calcination de dolomite/magnésite</v>
      </c>
      <c r="C781" s="10" t="str">
        <f t="shared" si="162"/>
        <v>Chaux / dolomite / magnésite</v>
      </c>
      <c r="D781" s="10" t="str">
        <f t="shared" si="162"/>
        <v>Procédé (méthode A) : sans carbonate</v>
      </c>
      <c r="E781" s="563"/>
      <c r="F781" s="58" t="str">
        <f t="shared" si="163"/>
        <v>Émissions de procédé</v>
      </c>
      <c r="G781" s="36">
        <v>1</v>
      </c>
      <c r="H781" s="56" t="str">
        <f>Translations!$B$706</f>
        <v>Valeur par défaut CF=1</v>
      </c>
      <c r="I781" s="567" t="str">
        <f>Translations!$B$399</f>
        <v>Meilleures pratiques</v>
      </c>
      <c r="J781" s="58"/>
      <c r="K781" s="58"/>
      <c r="L781" s="56"/>
      <c r="M781" s="56"/>
      <c r="N781" s="56"/>
      <c r="O781" s="57"/>
      <c r="P781" s="36">
        <f t="shared" si="161"/>
        <v>1</v>
      </c>
      <c r="Q781" s="54" t="str">
        <f t="shared" si="156"/>
        <v>Chaux / dolomite / magnésite: Procédé (méthode A) : sans carbonate</v>
      </c>
      <c r="R781" s="10"/>
      <c r="S781" s="10" t="str">
        <f t="shared" si="164"/>
        <v>ConvF_Chaux / dolomite / magnésite: Procédé (méthode A) : sans carbonate</v>
      </c>
      <c r="T781" s="11"/>
      <c r="U781" s="11"/>
      <c r="V781" s="11"/>
      <c r="W781" s="11"/>
      <c r="X781" s="11"/>
      <c r="Y781" s="11"/>
      <c r="Z781" s="11" t="b">
        <f t="shared" si="155"/>
        <v>0</v>
      </c>
      <c r="AA781" s="11"/>
      <c r="AB781" s="11"/>
      <c r="AC781" s="11"/>
      <c r="AD781" s="11"/>
      <c r="AE781" s="11"/>
      <c r="AF781" s="11"/>
      <c r="AG781" s="11"/>
      <c r="AH781" s="11"/>
      <c r="AI781" s="11"/>
      <c r="AJ781" s="11"/>
      <c r="AK781" s="11"/>
      <c r="AL781" s="391">
        <v>1</v>
      </c>
      <c r="AM781" s="391">
        <v>2</v>
      </c>
      <c r="AN781" s="391" t="s">
        <v>1040</v>
      </c>
      <c r="AO781" s="391" t="s">
        <v>1040</v>
      </c>
      <c r="AP781" s="391" t="s">
        <v>1040</v>
      </c>
      <c r="AQ781" s="11"/>
      <c r="AR781" s="11"/>
      <c r="AS781" s="11"/>
      <c r="AT781" s="11"/>
      <c r="AU781" s="11"/>
      <c r="AV781" s="11"/>
      <c r="AW781" s="11"/>
      <c r="AX781" s="11"/>
      <c r="AY781" s="11"/>
      <c r="AZ781" s="11"/>
      <c r="BA781" s="11"/>
      <c r="BB781" s="11"/>
      <c r="BC781" s="11"/>
      <c r="BD781" s="11"/>
      <c r="BE781" s="11"/>
      <c r="BF781" s="11"/>
      <c r="BG781" s="11"/>
      <c r="BH781" s="11"/>
      <c r="BI781" s="11"/>
      <c r="BJ781" s="11"/>
      <c r="BK781" s="11"/>
      <c r="BL781" s="11"/>
      <c r="BM781" s="11"/>
      <c r="BN781" s="11"/>
      <c r="BO781" s="11"/>
      <c r="BP781" s="11"/>
      <c r="BQ781" s="11"/>
      <c r="BR781" s="11"/>
      <c r="BS781" s="11"/>
      <c r="BT781" s="11"/>
      <c r="BU781" s="11"/>
      <c r="BV781" s="11"/>
      <c r="BW781" s="11"/>
      <c r="BX781" s="11"/>
      <c r="BY781" s="11"/>
      <c r="BZ781" s="11"/>
      <c r="CA781" s="11"/>
      <c r="CB781" s="11"/>
      <c r="CC781" s="11"/>
      <c r="CD781" s="11"/>
      <c r="CE781" s="11"/>
      <c r="CF781" s="11"/>
      <c r="CG781" s="11"/>
      <c r="CH781" s="11"/>
      <c r="CI781" s="11"/>
      <c r="CJ781" s="11"/>
      <c r="CK781" s="11"/>
    </row>
    <row r="782" spans="1:89" s="560" customFormat="1" ht="12.75" customHeight="1" x14ac:dyDescent="0.25">
      <c r="A782" s="11">
        <v>37</v>
      </c>
      <c r="B782" s="566" t="str">
        <f t="shared" si="162"/>
        <v>Production de chaux, ou calcination de dolomite/magnésite</v>
      </c>
      <c r="C782" s="10" t="str">
        <f t="shared" si="162"/>
        <v>Chaux / dolomite / magnésite</v>
      </c>
      <c r="D782" s="10" t="str">
        <f t="shared" si="162"/>
        <v>Procédé (méthode B) : production d'oxyde</v>
      </c>
      <c r="E782" s="563"/>
      <c r="F782" s="58" t="str">
        <f t="shared" si="163"/>
        <v>Émissions de procédé</v>
      </c>
      <c r="G782" s="36">
        <v>1</v>
      </c>
      <c r="H782" s="56" t="str">
        <f>Translations!$B$706</f>
        <v>Valeur par défaut CF=1</v>
      </c>
      <c r="I782" s="56" t="str">
        <f>Translations!$B$694</f>
        <v>Analyses de laboratoire</v>
      </c>
      <c r="J782" s="58"/>
      <c r="K782" s="58"/>
      <c r="L782" s="56"/>
      <c r="M782" s="56"/>
      <c r="N782" s="56"/>
      <c r="O782" s="57"/>
      <c r="P782" s="36">
        <f t="shared" si="161"/>
        <v>1</v>
      </c>
      <c r="Q782" s="54" t="str">
        <f t="shared" si="156"/>
        <v>Chaux / dolomite / magnésite: Procédé (méthode B) : production d'oxyde</v>
      </c>
      <c r="R782" s="10"/>
      <c r="S782" s="10" t="str">
        <f t="shared" si="164"/>
        <v>ConvF_Chaux / dolomite / magnésite: Procédé (méthode B) : production d'oxyde</v>
      </c>
      <c r="T782" s="11"/>
      <c r="U782" s="11"/>
      <c r="V782" s="11"/>
      <c r="W782" s="11"/>
      <c r="X782" s="11"/>
      <c r="Y782" s="11"/>
      <c r="Z782" s="11" t="b">
        <f t="shared" si="155"/>
        <v>0</v>
      </c>
      <c r="AA782" s="11"/>
      <c r="AB782" s="11"/>
      <c r="AC782" s="11"/>
      <c r="AD782" s="11"/>
      <c r="AE782" s="11"/>
      <c r="AF782" s="11"/>
      <c r="AG782" s="11"/>
      <c r="AH782" s="11"/>
      <c r="AI782" s="11"/>
      <c r="AJ782" s="11"/>
      <c r="AK782" s="11"/>
      <c r="AL782" s="391">
        <v>1</v>
      </c>
      <c r="AM782" s="391">
        <v>2</v>
      </c>
      <c r="AN782" s="391" t="s">
        <v>1040</v>
      </c>
      <c r="AO782" s="391" t="s">
        <v>1040</v>
      </c>
      <c r="AP782" s="391" t="s">
        <v>1040</v>
      </c>
      <c r="AQ782" s="11"/>
      <c r="AR782" s="11"/>
      <c r="AS782" s="11"/>
      <c r="AT782" s="11"/>
      <c r="AU782" s="11"/>
      <c r="AV782" s="11"/>
      <c r="AW782" s="11"/>
      <c r="AX782" s="11"/>
      <c r="AY782" s="11"/>
      <c r="AZ782" s="11"/>
      <c r="BA782" s="11"/>
      <c r="BB782" s="11"/>
      <c r="BC782" s="11"/>
      <c r="BD782" s="11"/>
      <c r="BE782" s="11"/>
      <c r="BF782" s="11"/>
      <c r="BG782" s="11"/>
      <c r="BH782" s="11"/>
      <c r="BI782" s="11"/>
      <c r="BJ782" s="11"/>
      <c r="BK782" s="11"/>
      <c r="BL782" s="11"/>
      <c r="BM782" s="11"/>
      <c r="BN782" s="11"/>
      <c r="BO782" s="11"/>
      <c r="BP782" s="11"/>
      <c r="BQ782" s="11"/>
      <c r="BR782" s="11"/>
      <c r="BS782" s="11"/>
      <c r="BT782" s="11"/>
      <c r="BU782" s="11"/>
      <c r="BV782" s="11"/>
      <c r="BW782" s="11"/>
      <c r="BX782" s="11"/>
      <c r="BY782" s="11"/>
      <c r="BZ782" s="11"/>
      <c r="CA782" s="11"/>
      <c r="CB782" s="11"/>
      <c r="CC782" s="11"/>
      <c r="CD782" s="11"/>
      <c r="CE782" s="11"/>
      <c r="CF782" s="11"/>
      <c r="CG782" s="11"/>
      <c r="CH782" s="11"/>
      <c r="CI782" s="11"/>
      <c r="CJ782" s="11"/>
      <c r="CK782" s="11"/>
    </row>
    <row r="783" spans="1:89" s="560" customFormat="1" ht="12.75" customHeight="1" x14ac:dyDescent="0.25">
      <c r="A783" s="11">
        <v>38</v>
      </c>
      <c r="B783" s="566" t="str">
        <f t="shared" si="162"/>
        <v>Production de chaux, ou calcination de dolomite/magnésite</v>
      </c>
      <c r="C783" s="10" t="str">
        <f t="shared" si="162"/>
        <v>Chaux / dolomite / magnésite</v>
      </c>
      <c r="D783" s="10" t="str">
        <f t="shared" si="162"/>
        <v>Poussière de four (Méthode B)</v>
      </c>
      <c r="E783" s="10"/>
      <c r="F783" s="58" t="str">
        <f t="shared" si="163"/>
        <v>Émissions de procédé</v>
      </c>
      <c r="G783" s="36">
        <v>1</v>
      </c>
      <c r="H783" s="56" t="str">
        <f>Translations!$B$706</f>
        <v>Valeur par défaut CF=1</v>
      </c>
      <c r="I783" s="56" t="str">
        <f>Translations!$B$694</f>
        <v>Analyses de laboratoire</v>
      </c>
      <c r="J783" s="58"/>
      <c r="K783" s="58"/>
      <c r="L783" s="56"/>
      <c r="M783" s="56"/>
      <c r="N783" s="56"/>
      <c r="O783" s="57"/>
      <c r="P783" s="36">
        <f t="shared" si="161"/>
        <v>1</v>
      </c>
      <c r="Q783" s="54" t="str">
        <f t="shared" si="156"/>
        <v>Chaux / dolomite / magnésite: Poussière de four (Méthode B)</v>
      </c>
      <c r="R783" s="10"/>
      <c r="S783" s="10" t="str">
        <f t="shared" si="164"/>
        <v>ConvF_Chaux / dolomite / magnésite: Poussière de four (Méthode B)</v>
      </c>
      <c r="T783" s="11"/>
      <c r="U783" s="11"/>
      <c r="V783" s="11"/>
      <c r="W783" s="11"/>
      <c r="X783" s="11"/>
      <c r="Y783" s="11"/>
      <c r="Z783" s="11" t="b">
        <f t="shared" si="155"/>
        <v>0</v>
      </c>
      <c r="AA783" s="11"/>
      <c r="AB783" s="11"/>
      <c r="AC783" s="11"/>
      <c r="AD783" s="11"/>
      <c r="AE783" s="11"/>
      <c r="AF783" s="11"/>
      <c r="AG783" s="11"/>
      <c r="AH783" s="11"/>
      <c r="AI783" s="11"/>
      <c r="AJ783" s="11"/>
      <c r="AK783" s="11"/>
      <c r="AL783" s="391">
        <v>1</v>
      </c>
      <c r="AM783" s="391">
        <v>2</v>
      </c>
      <c r="AN783" s="391" t="s">
        <v>1040</v>
      </c>
      <c r="AO783" s="391" t="s">
        <v>1040</v>
      </c>
      <c r="AP783" s="391" t="s">
        <v>1040</v>
      </c>
      <c r="AQ783" s="11"/>
      <c r="AR783" s="11"/>
      <c r="AS783" s="11"/>
      <c r="AT783" s="11"/>
      <c r="AU783" s="11"/>
      <c r="AV783" s="11"/>
      <c r="AW783" s="11"/>
      <c r="AX783" s="11"/>
      <c r="AY783" s="11"/>
      <c r="AZ783" s="11"/>
      <c r="BA783" s="11"/>
      <c r="BB783" s="11"/>
      <c r="BC783" s="11"/>
      <c r="BD783" s="11"/>
      <c r="BE783" s="11"/>
      <c r="BF783" s="11"/>
      <c r="BG783" s="11"/>
      <c r="BH783" s="11"/>
      <c r="BI783" s="11"/>
      <c r="BJ783" s="11"/>
      <c r="BK783" s="11"/>
      <c r="BL783" s="11"/>
      <c r="BM783" s="11"/>
      <c r="BN783" s="11"/>
      <c r="BO783" s="11"/>
      <c r="BP783" s="11"/>
      <c r="BQ783" s="11"/>
      <c r="BR783" s="11"/>
      <c r="BS783" s="11"/>
      <c r="BT783" s="11"/>
      <c r="BU783" s="11"/>
      <c r="BV783" s="11"/>
      <c r="BW783" s="11"/>
      <c r="BX783" s="11"/>
      <c r="BY783" s="11"/>
      <c r="BZ783" s="11"/>
      <c r="CA783" s="11"/>
      <c r="CB783" s="11"/>
      <c r="CC783" s="11"/>
      <c r="CD783" s="11"/>
      <c r="CE783" s="11"/>
      <c r="CF783" s="11"/>
      <c r="CG783" s="11"/>
      <c r="CH783" s="11"/>
      <c r="CI783" s="11"/>
      <c r="CJ783" s="11"/>
      <c r="CK783" s="11"/>
    </row>
    <row r="784" spans="1:89" s="560" customFormat="1" ht="12.75" customHeight="1" x14ac:dyDescent="0.25">
      <c r="A784" s="11">
        <v>39</v>
      </c>
      <c r="B784" s="566" t="str">
        <f t="shared" si="162"/>
        <v>Fabrication du verre</v>
      </c>
      <c r="C784" s="10" t="str">
        <f t="shared" si="162"/>
        <v>Laine de verre et minérale</v>
      </c>
      <c r="D784" s="10" t="str">
        <f t="shared" si="162"/>
        <v>Procédé (méthode A) : carbonate uniquement</v>
      </c>
      <c r="E784" s="563"/>
      <c r="F784" s="58" t="str">
        <f t="shared" si="163"/>
        <v>Émissions de procédé</v>
      </c>
      <c r="G784" s="36" t="str">
        <f>EUconst_NA</f>
        <v>n / A</v>
      </c>
      <c r="H784" s="56"/>
      <c r="I784" s="56"/>
      <c r="J784" s="58"/>
      <c r="K784" s="58"/>
      <c r="L784" s="56"/>
      <c r="M784" s="56"/>
      <c r="N784" s="56"/>
      <c r="O784" s="57"/>
      <c r="P784" s="36" t="str">
        <f t="shared" si="161"/>
        <v>n / A</v>
      </c>
      <c r="Q784" s="54" t="str">
        <f t="shared" si="156"/>
        <v>Laine de verre et minérale: Procédé (méthode A) : carbonate uniquement</v>
      </c>
      <c r="R784" s="10"/>
      <c r="S784" s="10" t="str">
        <f t="shared" si="164"/>
        <v>ConvF_Laine de verre et minérale: Procédé (méthode A) : carbonate uniquement</v>
      </c>
      <c r="T784" s="11"/>
      <c r="U784" s="11"/>
      <c r="V784" s="11"/>
      <c r="W784" s="11"/>
      <c r="X784" s="11"/>
      <c r="Y784" s="11"/>
      <c r="Z784" s="11" t="b">
        <f t="shared" si="155"/>
        <v>1</v>
      </c>
      <c r="AA784" s="11"/>
      <c r="AB784" s="11"/>
      <c r="AC784" s="11"/>
      <c r="AD784" s="11"/>
      <c r="AE784" s="11"/>
      <c r="AF784" s="11"/>
      <c r="AG784" s="11"/>
      <c r="AH784" s="11"/>
      <c r="AI784" s="11"/>
      <c r="AJ784" s="11"/>
      <c r="AK784" s="11"/>
      <c r="AL784" s="391" t="s">
        <v>1040</v>
      </c>
      <c r="AM784" s="391" t="s">
        <v>1040</v>
      </c>
      <c r="AN784" s="391" t="s">
        <v>1040</v>
      </c>
      <c r="AO784" s="391" t="s">
        <v>1040</v>
      </c>
      <c r="AP784" s="391" t="s">
        <v>1040</v>
      </c>
      <c r="AQ784" s="11"/>
      <c r="AR784" s="11"/>
      <c r="AS784" s="11"/>
      <c r="AT784" s="11"/>
      <c r="AU784" s="11"/>
      <c r="AV784" s="11"/>
      <c r="AW784" s="11"/>
      <c r="AX784" s="11"/>
      <c r="AY784" s="11"/>
      <c r="AZ784" s="11"/>
      <c r="BA784" s="11"/>
      <c r="BB784" s="11"/>
      <c r="BC784" s="11"/>
      <c r="BD784" s="11"/>
      <c r="BE784" s="11"/>
      <c r="BF784" s="11"/>
      <c r="BG784" s="11"/>
      <c r="BH784" s="11"/>
      <c r="BI784" s="11"/>
      <c r="BJ784" s="11"/>
      <c r="BK784" s="11"/>
      <c r="BL784" s="11"/>
      <c r="BM784" s="11"/>
      <c r="BN784" s="11"/>
      <c r="BO784" s="11"/>
      <c r="BP784" s="11"/>
      <c r="BQ784" s="11"/>
      <c r="BR784" s="11"/>
      <c r="BS784" s="11"/>
      <c r="BT784" s="11"/>
      <c r="BU784" s="11"/>
      <c r="BV784" s="11"/>
      <c r="BW784" s="11"/>
      <c r="BX784" s="11"/>
      <c r="BY784" s="11"/>
      <c r="BZ784" s="11"/>
      <c r="CA784" s="11"/>
      <c r="CB784" s="11"/>
      <c r="CC784" s="11"/>
      <c r="CD784" s="11"/>
      <c r="CE784" s="11"/>
      <c r="CF784" s="11"/>
      <c r="CG784" s="11"/>
      <c r="CH784" s="11"/>
      <c r="CI784" s="11"/>
      <c r="CJ784" s="11"/>
      <c r="CK784" s="11"/>
    </row>
    <row r="785" spans="1:89" s="560" customFormat="1" ht="12.75" customHeight="1" x14ac:dyDescent="0.25">
      <c r="A785" s="11">
        <v>40</v>
      </c>
      <c r="B785" s="566" t="str">
        <f t="shared" si="162"/>
        <v>Fabrication du verre</v>
      </c>
      <c r="C785" s="10" t="str">
        <f t="shared" si="162"/>
        <v>Laine de verre et minérale</v>
      </c>
      <c r="D785" s="10" t="str">
        <f t="shared" si="162"/>
        <v>Procédé (méthode A) : mixte (carbonate + non-carbonate)</v>
      </c>
      <c r="E785" s="563"/>
      <c r="F785" s="58" t="str">
        <f t="shared" si="163"/>
        <v>Émissions de procédé</v>
      </c>
      <c r="G785" s="36" t="str">
        <f>EUconst_NA</f>
        <v>n / A</v>
      </c>
      <c r="H785" s="56"/>
      <c r="I785" s="56"/>
      <c r="J785" s="58"/>
      <c r="K785" s="58"/>
      <c r="L785" s="56"/>
      <c r="M785" s="56"/>
      <c r="N785" s="56"/>
      <c r="O785" s="57"/>
      <c r="P785" s="36" t="str">
        <f t="shared" si="161"/>
        <v>n / A</v>
      </c>
      <c r="Q785" s="54" t="str">
        <f t="shared" si="156"/>
        <v>Laine de verre et minérale: Procédé (méthode A) : mixte (carbonate + non-carbonate)</v>
      </c>
      <c r="R785" s="10"/>
      <c r="S785" s="10" t="str">
        <f t="shared" si="164"/>
        <v>ConvF_Laine de verre et minérale: Procédé (méthode A) : mixte (carbonate + non-carbonate)</v>
      </c>
      <c r="T785" s="11"/>
      <c r="U785" s="11"/>
      <c r="V785" s="11"/>
      <c r="W785" s="11"/>
      <c r="X785" s="11"/>
      <c r="Y785" s="11"/>
      <c r="Z785" s="11" t="b">
        <f t="shared" si="155"/>
        <v>1</v>
      </c>
      <c r="AA785" s="11"/>
      <c r="AB785" s="11"/>
      <c r="AC785" s="11"/>
      <c r="AD785" s="11"/>
      <c r="AE785" s="11"/>
      <c r="AF785" s="11"/>
      <c r="AG785" s="11"/>
      <c r="AH785" s="11"/>
      <c r="AI785" s="11"/>
      <c r="AJ785" s="11"/>
      <c r="AK785" s="11"/>
      <c r="AL785" s="391" t="s">
        <v>1040</v>
      </c>
      <c r="AM785" s="391" t="s">
        <v>1040</v>
      </c>
      <c r="AN785" s="391" t="s">
        <v>1040</v>
      </c>
      <c r="AO785" s="391" t="s">
        <v>1040</v>
      </c>
      <c r="AP785" s="391" t="s">
        <v>1040</v>
      </c>
      <c r="AQ785" s="11"/>
      <c r="AR785" s="11"/>
      <c r="AS785" s="11"/>
      <c r="AT785" s="11"/>
      <c r="AU785" s="11"/>
      <c r="AV785" s="11"/>
      <c r="AW785" s="11"/>
      <c r="AX785" s="11"/>
      <c r="AY785" s="11"/>
      <c r="AZ785" s="11"/>
      <c r="BA785" s="11"/>
      <c r="BB785" s="11"/>
      <c r="BC785" s="11"/>
      <c r="BD785" s="11"/>
      <c r="BE785" s="11"/>
      <c r="BF785" s="11"/>
      <c r="BG785" s="11"/>
      <c r="BH785" s="11"/>
      <c r="BI785" s="11"/>
      <c r="BJ785" s="11"/>
      <c r="BK785" s="11"/>
      <c r="BL785" s="11"/>
      <c r="BM785" s="11"/>
      <c r="BN785" s="11"/>
      <c r="BO785" s="11"/>
      <c r="BP785" s="11"/>
      <c r="BQ785" s="11"/>
      <c r="BR785" s="11"/>
      <c r="BS785" s="11"/>
      <c r="BT785" s="11"/>
      <c r="BU785" s="11"/>
      <c r="BV785" s="11"/>
      <c r="BW785" s="11"/>
      <c r="BX785" s="11"/>
      <c r="BY785" s="11"/>
      <c r="BZ785" s="11"/>
      <c r="CA785" s="11"/>
      <c r="CB785" s="11"/>
      <c r="CC785" s="11"/>
      <c r="CD785" s="11"/>
      <c r="CE785" s="11"/>
      <c r="CF785" s="11"/>
      <c r="CG785" s="11"/>
      <c r="CH785" s="11"/>
      <c r="CI785" s="11"/>
      <c r="CJ785" s="11"/>
      <c r="CK785" s="11"/>
    </row>
    <row r="786" spans="1:89" s="560" customFormat="1" ht="12.75" customHeight="1" x14ac:dyDescent="0.25">
      <c r="A786" s="11">
        <v>41</v>
      </c>
      <c r="B786" s="566" t="str">
        <f t="shared" ref="B786:D805" si="165">B714</f>
        <v>Fabrication du verre</v>
      </c>
      <c r="C786" s="10" t="str">
        <f t="shared" si="165"/>
        <v>Laine de verre et minérale</v>
      </c>
      <c r="D786" s="10" t="str">
        <f t="shared" si="165"/>
        <v>Procédé (méthode A) : sans carbonate</v>
      </c>
      <c r="E786" s="563"/>
      <c r="F786" s="58" t="str">
        <f t="shared" si="163"/>
        <v>Émissions de procédé</v>
      </c>
      <c r="G786" s="36" t="str">
        <f>EUconst_NA</f>
        <v>n / A</v>
      </c>
      <c r="H786" s="56"/>
      <c r="I786" s="56"/>
      <c r="J786" s="58"/>
      <c r="K786" s="58"/>
      <c r="L786" s="56"/>
      <c r="M786" s="56"/>
      <c r="N786" s="56"/>
      <c r="O786" s="57"/>
      <c r="P786" s="36" t="str">
        <f t="shared" si="161"/>
        <v>n / A</v>
      </c>
      <c r="Q786" s="54" t="str">
        <f t="shared" si="156"/>
        <v>Laine de verre et minérale: Procédé (méthode A) : sans carbonate</v>
      </c>
      <c r="R786" s="10"/>
      <c r="S786" s="10" t="str">
        <f t="shared" si="164"/>
        <v>ConvF_Laine de verre et minérale: Procédé (méthode A) : sans carbonate</v>
      </c>
      <c r="T786" s="11"/>
      <c r="U786" s="11"/>
      <c r="V786" s="11"/>
      <c r="W786" s="11"/>
      <c r="X786" s="11"/>
      <c r="Y786" s="11"/>
      <c r="Z786" s="11" t="b">
        <f t="shared" si="155"/>
        <v>1</v>
      </c>
      <c r="AA786" s="11"/>
      <c r="AB786" s="11"/>
      <c r="AC786" s="11"/>
      <c r="AD786" s="11"/>
      <c r="AE786" s="11"/>
      <c r="AF786" s="11"/>
      <c r="AG786" s="11"/>
      <c r="AH786" s="11"/>
      <c r="AI786" s="11"/>
      <c r="AJ786" s="11"/>
      <c r="AK786" s="11"/>
      <c r="AL786" s="391" t="s">
        <v>1040</v>
      </c>
      <c r="AM786" s="391" t="s">
        <v>1040</v>
      </c>
      <c r="AN786" s="391" t="s">
        <v>1040</v>
      </c>
      <c r="AO786" s="391" t="s">
        <v>1040</v>
      </c>
      <c r="AP786" s="391" t="s">
        <v>1040</v>
      </c>
      <c r="AQ786" s="11"/>
      <c r="AR786" s="11"/>
      <c r="AS786" s="11"/>
      <c r="AT786" s="11"/>
      <c r="AU786" s="11"/>
      <c r="AV786" s="11"/>
      <c r="AW786" s="11"/>
      <c r="AX786" s="11"/>
      <c r="AY786" s="11"/>
      <c r="AZ786" s="11"/>
      <c r="BA786" s="11"/>
      <c r="BB786" s="11"/>
      <c r="BC786" s="11"/>
      <c r="BD786" s="11"/>
      <c r="BE786" s="11"/>
      <c r="BF786" s="11"/>
      <c r="BG786" s="11"/>
      <c r="BH786" s="11"/>
      <c r="BI786" s="11"/>
      <c r="BJ786" s="11"/>
      <c r="BK786" s="11"/>
      <c r="BL786" s="11"/>
      <c r="BM786" s="11"/>
      <c r="BN786" s="11"/>
      <c r="BO786" s="11"/>
      <c r="BP786" s="11"/>
      <c r="BQ786" s="11"/>
      <c r="BR786" s="11"/>
      <c r="BS786" s="11"/>
      <c r="BT786" s="11"/>
      <c r="BU786" s="11"/>
      <c r="BV786" s="11"/>
      <c r="BW786" s="11"/>
      <c r="BX786" s="11"/>
      <c r="BY786" s="11"/>
      <c r="BZ786" s="11"/>
      <c r="CA786" s="11"/>
      <c r="CB786" s="11"/>
      <c r="CC786" s="11"/>
      <c r="CD786" s="11"/>
      <c r="CE786" s="11"/>
      <c r="CF786" s="11"/>
      <c r="CG786" s="11"/>
      <c r="CH786" s="11"/>
      <c r="CI786" s="11"/>
      <c r="CJ786" s="11"/>
      <c r="CK786" s="11"/>
    </row>
    <row r="787" spans="1:89" s="560" customFormat="1" ht="12.75" customHeight="1" x14ac:dyDescent="0.25">
      <c r="A787" s="11">
        <v>42</v>
      </c>
      <c r="B787" s="566" t="str">
        <f t="shared" si="165"/>
        <v>Fabrication de céramiques</v>
      </c>
      <c r="C787" s="10" t="str">
        <f t="shared" si="165"/>
        <v>Céramique</v>
      </c>
      <c r="D787" s="10" t="str">
        <f t="shared" si="165"/>
        <v>Procédé (méthode A) : carbonate uniquement</v>
      </c>
      <c r="E787" s="563"/>
      <c r="F787" s="58" t="str">
        <f t="shared" si="163"/>
        <v>Émissions de procédé</v>
      </c>
      <c r="G787" s="36">
        <v>1</v>
      </c>
      <c r="H787" s="56" t="str">
        <f>Translations!$B$706</f>
        <v>Valeur par défaut CF=1</v>
      </c>
      <c r="I787" s="56" t="str">
        <f>Translations!$B$694</f>
        <v>Analyses de laboratoire</v>
      </c>
      <c r="J787" s="58"/>
      <c r="K787" s="58"/>
      <c r="L787" s="56"/>
      <c r="M787" s="56"/>
      <c r="N787" s="56"/>
      <c r="O787" s="57"/>
      <c r="P787" s="36">
        <f t="shared" si="161"/>
        <v>1</v>
      </c>
      <c r="Q787" s="54" t="str">
        <f t="shared" si="156"/>
        <v>Céramique: Procédé (méthode A) : carbonate uniquement</v>
      </c>
      <c r="R787" s="10"/>
      <c r="S787" s="10" t="str">
        <f t="shared" si="164"/>
        <v>ConvF_Céramique: Procédé (méthode A) : carbonate uniquement</v>
      </c>
      <c r="T787" s="11"/>
      <c r="U787" s="11"/>
      <c r="V787" s="11"/>
      <c r="W787" s="11"/>
      <c r="X787" s="11"/>
      <c r="Y787" s="11"/>
      <c r="Z787" s="11" t="b">
        <f t="shared" si="155"/>
        <v>0</v>
      </c>
      <c r="AA787" s="11"/>
      <c r="AB787" s="11"/>
      <c r="AC787" s="11"/>
      <c r="AD787" s="11"/>
      <c r="AE787" s="11"/>
      <c r="AF787" s="11"/>
      <c r="AG787" s="11"/>
      <c r="AH787" s="11"/>
      <c r="AI787" s="11"/>
      <c r="AJ787" s="11"/>
      <c r="AK787" s="11"/>
      <c r="AL787" s="391">
        <v>1</v>
      </c>
      <c r="AM787" s="391">
        <v>2</v>
      </c>
      <c r="AN787" s="391" t="s">
        <v>1040</v>
      </c>
      <c r="AO787" s="391" t="s">
        <v>1040</v>
      </c>
      <c r="AP787" s="391" t="s">
        <v>1040</v>
      </c>
      <c r="AQ787" s="11"/>
      <c r="AR787" s="11"/>
      <c r="AS787" s="11"/>
      <c r="AT787" s="11"/>
      <c r="AU787" s="11"/>
      <c r="AV787" s="11"/>
      <c r="AW787" s="11"/>
      <c r="AX787" s="11"/>
      <c r="AY787" s="11"/>
      <c r="AZ787" s="11"/>
      <c r="BA787" s="11"/>
      <c r="BB787" s="11"/>
      <c r="BC787" s="11"/>
      <c r="BD787" s="11"/>
      <c r="BE787" s="11"/>
      <c r="BF787" s="11"/>
      <c r="BG787" s="11"/>
      <c r="BH787" s="11"/>
      <c r="BI787" s="11"/>
      <c r="BJ787" s="11"/>
      <c r="BK787" s="11"/>
      <c r="BL787" s="11"/>
      <c r="BM787" s="11"/>
      <c r="BN787" s="11"/>
      <c r="BO787" s="11"/>
      <c r="BP787" s="11"/>
      <c r="BQ787" s="11"/>
      <c r="BR787" s="11"/>
      <c r="BS787" s="11"/>
      <c r="BT787" s="11"/>
      <c r="BU787" s="11"/>
      <c r="BV787" s="11"/>
      <c r="BW787" s="11"/>
      <c r="BX787" s="11"/>
      <c r="BY787" s="11"/>
      <c r="BZ787" s="11"/>
      <c r="CA787" s="11"/>
      <c r="CB787" s="11"/>
      <c r="CC787" s="11"/>
      <c r="CD787" s="11"/>
      <c r="CE787" s="11"/>
      <c r="CF787" s="11"/>
      <c r="CG787" s="11"/>
      <c r="CH787" s="11"/>
      <c r="CI787" s="11"/>
      <c r="CJ787" s="11"/>
      <c r="CK787" s="11"/>
    </row>
    <row r="788" spans="1:89" s="560" customFormat="1" ht="12.75" customHeight="1" x14ac:dyDescent="0.25">
      <c r="A788" s="11">
        <v>43</v>
      </c>
      <c r="B788" s="566" t="str">
        <f t="shared" si="165"/>
        <v>Fabrication de céramiques</v>
      </c>
      <c r="C788" s="10" t="str">
        <f t="shared" si="165"/>
        <v>Céramique</v>
      </c>
      <c r="D788" s="10" t="str">
        <f t="shared" si="165"/>
        <v>Procédé (méthode A) : mixte (carbonate + non-carbonate)</v>
      </c>
      <c r="E788" s="563"/>
      <c r="F788" s="58" t="str">
        <f t="shared" si="163"/>
        <v>Émissions de procédé</v>
      </c>
      <c r="G788" s="36">
        <v>1</v>
      </c>
      <c r="H788" s="56" t="str">
        <f>Translations!$B$706</f>
        <v>Valeur par défaut CF=1</v>
      </c>
      <c r="I788" s="56" t="str">
        <f>Translations!$B$694</f>
        <v>Analyses de laboratoire</v>
      </c>
      <c r="J788" s="58"/>
      <c r="K788" s="58"/>
      <c r="L788" s="56"/>
      <c r="M788" s="56"/>
      <c r="N788" s="56"/>
      <c r="O788" s="57"/>
      <c r="P788" s="36">
        <f t="shared" si="161"/>
        <v>1</v>
      </c>
      <c r="Q788" s="54" t="str">
        <f t="shared" si="156"/>
        <v>Céramique: Procédé (méthode A) : mixte (carbonate + non-carbonate)</v>
      </c>
      <c r="R788" s="10"/>
      <c r="S788" s="10" t="str">
        <f t="shared" si="164"/>
        <v>ConvF_Céramique: Procédé (méthode A) : mixte (carbonate + non-carbonate)</v>
      </c>
      <c r="T788" s="11"/>
      <c r="U788" s="11"/>
      <c r="V788" s="11"/>
      <c r="W788" s="561"/>
      <c r="X788" s="29"/>
      <c r="Y788" s="11"/>
      <c r="Z788" s="11" t="b">
        <f t="shared" si="155"/>
        <v>0</v>
      </c>
      <c r="AA788" s="11"/>
      <c r="AB788" s="11"/>
      <c r="AC788" s="11"/>
      <c r="AD788" s="11"/>
      <c r="AE788" s="11"/>
      <c r="AF788" s="11"/>
      <c r="AG788" s="11"/>
      <c r="AH788" s="11"/>
      <c r="AI788" s="11"/>
      <c r="AJ788" s="11"/>
      <c r="AK788" s="11"/>
      <c r="AL788" s="391">
        <v>1</v>
      </c>
      <c r="AM788" s="391">
        <v>2</v>
      </c>
      <c r="AN788" s="391" t="s">
        <v>1040</v>
      </c>
      <c r="AO788" s="391" t="s">
        <v>1040</v>
      </c>
      <c r="AP788" s="391" t="s">
        <v>1040</v>
      </c>
      <c r="AQ788" s="11"/>
      <c r="AR788" s="11"/>
      <c r="AS788" s="11"/>
      <c r="AT788" s="11"/>
      <c r="AU788" s="11"/>
      <c r="AV788" s="11"/>
      <c r="AW788" s="11"/>
      <c r="AX788" s="11"/>
      <c r="AY788" s="11"/>
      <c r="AZ788" s="11"/>
      <c r="BA788" s="11"/>
      <c r="BB788" s="11"/>
      <c r="BC788" s="11"/>
      <c r="BD788" s="11"/>
      <c r="BE788" s="11"/>
      <c r="BF788" s="11"/>
      <c r="BG788" s="11"/>
      <c r="BH788" s="11"/>
      <c r="BI788" s="11"/>
      <c r="BJ788" s="11"/>
      <c r="BK788" s="11"/>
      <c r="BL788" s="11"/>
      <c r="BM788" s="11"/>
      <c r="BN788" s="11"/>
      <c r="BO788" s="11"/>
      <c r="BP788" s="11"/>
      <c r="BQ788" s="11"/>
      <c r="BR788" s="11"/>
      <c r="BS788" s="11"/>
      <c r="BT788" s="11"/>
      <c r="BU788" s="11"/>
      <c r="BV788" s="11"/>
      <c r="BW788" s="11"/>
      <c r="BX788" s="11"/>
      <c r="BY788" s="11"/>
      <c r="BZ788" s="11"/>
      <c r="CA788" s="11"/>
      <c r="CB788" s="11"/>
      <c r="CC788" s="11"/>
      <c r="CD788" s="11"/>
      <c r="CE788" s="11"/>
      <c r="CF788" s="11"/>
      <c r="CG788" s="11"/>
      <c r="CH788" s="11"/>
      <c r="CI788" s="11"/>
      <c r="CJ788" s="11"/>
      <c r="CK788" s="11"/>
    </row>
    <row r="789" spans="1:89" s="560" customFormat="1" ht="12.75" customHeight="1" x14ac:dyDescent="0.25">
      <c r="A789" s="11">
        <v>44</v>
      </c>
      <c r="B789" s="566" t="str">
        <f t="shared" si="165"/>
        <v>Fabrication de céramiques</v>
      </c>
      <c r="C789" s="10" t="str">
        <f t="shared" si="165"/>
        <v>Céramique</v>
      </c>
      <c r="D789" s="10" t="str">
        <f t="shared" si="165"/>
        <v>Procédé (méthode A) : sans carbonate</v>
      </c>
      <c r="E789" s="563"/>
      <c r="F789" s="58" t="str">
        <f t="shared" si="163"/>
        <v>Émissions de procédé</v>
      </c>
      <c r="G789" s="36">
        <v>1</v>
      </c>
      <c r="H789" s="56" t="str">
        <f>Translations!$B$706</f>
        <v>Valeur par défaut CF=1</v>
      </c>
      <c r="I789" s="56" t="str">
        <f>Translations!$B$694</f>
        <v>Analyses de laboratoire</v>
      </c>
      <c r="J789" s="58"/>
      <c r="K789" s="58"/>
      <c r="L789" s="56"/>
      <c r="M789" s="56"/>
      <c r="N789" s="56"/>
      <c r="O789" s="57"/>
      <c r="P789" s="36">
        <f t="shared" si="161"/>
        <v>1</v>
      </c>
      <c r="Q789" s="54" t="str">
        <f t="shared" si="156"/>
        <v>Céramique: Procédé (méthode A) : sans carbonate</v>
      </c>
      <c r="R789" s="10"/>
      <c r="S789" s="10" t="str">
        <f t="shared" si="164"/>
        <v>ConvF_Céramique: Procédé (méthode A) : sans carbonate</v>
      </c>
      <c r="T789" s="11"/>
      <c r="U789" s="11"/>
      <c r="V789" s="11"/>
      <c r="W789" s="561"/>
      <c r="X789" s="29"/>
      <c r="Y789" s="11"/>
      <c r="Z789" s="11" t="b">
        <f t="shared" si="155"/>
        <v>0</v>
      </c>
      <c r="AA789" s="11"/>
      <c r="AB789" s="11"/>
      <c r="AC789" s="11"/>
      <c r="AD789" s="11"/>
      <c r="AE789" s="11"/>
      <c r="AF789" s="11"/>
      <c r="AG789" s="11"/>
      <c r="AH789" s="11"/>
      <c r="AI789" s="11"/>
      <c r="AJ789" s="11"/>
      <c r="AK789" s="11"/>
      <c r="AL789" s="391">
        <v>1</v>
      </c>
      <c r="AM789" s="391">
        <v>2</v>
      </c>
      <c r="AN789" s="391" t="s">
        <v>1040</v>
      </c>
      <c r="AO789" s="391" t="s">
        <v>1040</v>
      </c>
      <c r="AP789" s="391" t="s">
        <v>1040</v>
      </c>
      <c r="AQ789" s="11"/>
      <c r="AR789" s="11"/>
      <c r="AS789" s="11"/>
      <c r="AT789" s="11"/>
      <c r="AU789" s="11"/>
      <c r="AV789" s="11"/>
      <c r="AW789" s="11"/>
      <c r="AX789" s="11"/>
      <c r="AY789" s="11"/>
      <c r="AZ789" s="11"/>
      <c r="BA789" s="11"/>
      <c r="BB789" s="11"/>
      <c r="BC789" s="11"/>
      <c r="BD789" s="11"/>
      <c r="BE789" s="11"/>
      <c r="BF789" s="11"/>
      <c r="BG789" s="11"/>
      <c r="BH789" s="11"/>
      <c r="BI789" s="11"/>
      <c r="BJ789" s="11"/>
      <c r="BK789" s="11"/>
      <c r="BL789" s="11"/>
      <c r="BM789" s="11"/>
      <c r="BN789" s="11"/>
      <c r="BO789" s="11"/>
      <c r="BP789" s="11"/>
      <c r="BQ789" s="11"/>
      <c r="BR789" s="11"/>
      <c r="BS789" s="11"/>
      <c r="BT789" s="11"/>
      <c r="BU789" s="11"/>
      <c r="BV789" s="11"/>
      <c r="BW789" s="11"/>
      <c r="BX789" s="11"/>
      <c r="BY789" s="11"/>
      <c r="BZ789" s="11"/>
      <c r="CA789" s="11"/>
      <c r="CB789" s="11"/>
      <c r="CC789" s="11"/>
      <c r="CD789" s="11"/>
      <c r="CE789" s="11"/>
      <c r="CF789" s="11"/>
      <c r="CG789" s="11"/>
      <c r="CH789" s="11"/>
      <c r="CI789" s="11"/>
      <c r="CJ789" s="11"/>
      <c r="CK789" s="11"/>
    </row>
    <row r="790" spans="1:89" s="560" customFormat="1" ht="12.75" customHeight="1" x14ac:dyDescent="0.25">
      <c r="A790" s="11">
        <v>45</v>
      </c>
      <c r="B790" s="566" t="str">
        <f t="shared" si="165"/>
        <v>Fabrication de céramiques</v>
      </c>
      <c r="C790" s="10" t="str">
        <f t="shared" si="165"/>
        <v>Céramique</v>
      </c>
      <c r="D790" s="10" t="str">
        <f t="shared" si="165"/>
        <v>Procédé (méthode B) : production d'oxyde</v>
      </c>
      <c r="E790" s="10"/>
      <c r="F790" s="58" t="str">
        <f t="shared" si="163"/>
        <v>Émissions de procédé</v>
      </c>
      <c r="G790" s="36">
        <v>1</v>
      </c>
      <c r="H790" s="56" t="str">
        <f>Translations!$B$706</f>
        <v>Valeur par défaut CF=1</v>
      </c>
      <c r="I790" s="56" t="str">
        <f>Translations!$B$694</f>
        <v>Analyses de laboratoire</v>
      </c>
      <c r="J790" s="58"/>
      <c r="K790" s="58"/>
      <c r="L790" s="56"/>
      <c r="M790" s="56"/>
      <c r="N790" s="56"/>
      <c r="O790" s="57"/>
      <c r="P790" s="36">
        <f t="shared" si="161"/>
        <v>1</v>
      </c>
      <c r="Q790" s="54" t="str">
        <f t="shared" si="156"/>
        <v>Céramique: Procédé (méthode B) : production d'oxyde</v>
      </c>
      <c r="R790" s="10"/>
      <c r="S790" s="10" t="str">
        <f t="shared" si="164"/>
        <v>ConvF_Céramique: Procédé (méthode B) : production d'oxyde</v>
      </c>
      <c r="T790" s="11"/>
      <c r="U790" s="11"/>
      <c r="V790" s="11"/>
      <c r="W790" s="11"/>
      <c r="X790" s="11"/>
      <c r="Y790" s="11"/>
      <c r="Z790" s="11" t="b">
        <f t="shared" si="155"/>
        <v>0</v>
      </c>
      <c r="AA790" s="11"/>
      <c r="AB790" s="11"/>
      <c r="AC790" s="11"/>
      <c r="AD790" s="11"/>
      <c r="AE790" s="11"/>
      <c r="AF790" s="11"/>
      <c r="AG790" s="11"/>
      <c r="AH790" s="11"/>
      <c r="AI790" s="11"/>
      <c r="AJ790" s="11"/>
      <c r="AK790" s="11"/>
      <c r="AL790" s="391">
        <v>1</v>
      </c>
      <c r="AM790" s="391">
        <v>2</v>
      </c>
      <c r="AN790" s="391" t="s">
        <v>1040</v>
      </c>
      <c r="AO790" s="391" t="s">
        <v>1040</v>
      </c>
      <c r="AP790" s="391" t="s">
        <v>1040</v>
      </c>
      <c r="AQ790" s="11"/>
      <c r="AR790" s="11"/>
      <c r="AS790" s="11"/>
      <c r="AT790" s="11"/>
      <c r="AU790" s="11"/>
      <c r="AV790" s="11"/>
      <c r="AW790" s="11"/>
      <c r="AX790" s="11"/>
      <c r="AY790" s="11"/>
      <c r="AZ790" s="11"/>
      <c r="BA790" s="11"/>
      <c r="BB790" s="11"/>
      <c r="BC790" s="11"/>
      <c r="BD790" s="11"/>
      <c r="BE790" s="11"/>
      <c r="BF790" s="11"/>
      <c r="BG790" s="11"/>
      <c r="BH790" s="11"/>
      <c r="BI790" s="11"/>
      <c r="BJ790" s="11"/>
      <c r="BK790" s="11"/>
      <c r="BL790" s="11"/>
      <c r="BM790" s="11"/>
      <c r="BN790" s="11"/>
      <c r="BO790" s="11"/>
      <c r="BP790" s="11"/>
      <c r="BQ790" s="11"/>
      <c r="BR790" s="11"/>
      <c r="BS790" s="11"/>
      <c r="BT790" s="11"/>
      <c r="BU790" s="11"/>
      <c r="BV790" s="11"/>
      <c r="BW790" s="11"/>
      <c r="BX790" s="11"/>
      <c r="BY790" s="11"/>
      <c r="BZ790" s="11"/>
      <c r="CA790" s="11"/>
      <c r="CB790" s="11"/>
      <c r="CC790" s="11"/>
      <c r="CD790" s="11"/>
      <c r="CE790" s="11"/>
      <c r="CF790" s="11"/>
      <c r="CG790" s="11"/>
      <c r="CH790" s="11"/>
      <c r="CI790" s="11"/>
      <c r="CJ790" s="11"/>
      <c r="CK790" s="11"/>
    </row>
    <row r="791" spans="1:89" s="560" customFormat="1" ht="12.75" customHeight="1" x14ac:dyDescent="0.25">
      <c r="A791" s="11">
        <v>46</v>
      </c>
      <c r="B791" s="566" t="str">
        <f t="shared" si="165"/>
        <v>Fabrication de céramiques</v>
      </c>
      <c r="C791" s="10" t="str">
        <f t="shared" si="165"/>
        <v>Céramique</v>
      </c>
      <c r="D791" s="10" t="str">
        <f t="shared" si="165"/>
        <v>Épuration</v>
      </c>
      <c r="E791" s="10"/>
      <c r="F791" s="58" t="str">
        <f t="shared" si="163"/>
        <v>Émissions de procédé</v>
      </c>
      <c r="G791" s="36" t="str">
        <f t="shared" ref="G791:G797" si="166">EUconst_NA</f>
        <v>n / A</v>
      </c>
      <c r="H791" s="56"/>
      <c r="I791" s="56"/>
      <c r="J791" s="58"/>
      <c r="K791" s="58"/>
      <c r="L791" s="56"/>
      <c r="M791" s="56"/>
      <c r="N791" s="56"/>
      <c r="O791" s="57"/>
      <c r="P791" s="36" t="str">
        <f t="shared" si="161"/>
        <v>n / A</v>
      </c>
      <c r="Q791" s="54" t="str">
        <f t="shared" si="156"/>
        <v>Céramique: Épuration</v>
      </c>
      <c r="R791" s="10"/>
      <c r="S791" s="10" t="str">
        <f t="shared" si="164"/>
        <v>ConvF_Céramique: Épuration</v>
      </c>
      <c r="T791" s="11"/>
      <c r="U791" s="11"/>
      <c r="V791" s="11"/>
      <c r="W791" s="11"/>
      <c r="X791" s="11"/>
      <c r="Y791" s="11"/>
      <c r="Z791" s="11" t="b">
        <f t="shared" si="155"/>
        <v>1</v>
      </c>
      <c r="AA791" s="11"/>
      <c r="AB791" s="11"/>
      <c r="AC791" s="11"/>
      <c r="AD791" s="11"/>
      <c r="AE791" s="11"/>
      <c r="AF791" s="11"/>
      <c r="AG791" s="11"/>
      <c r="AH791" s="11"/>
      <c r="AI791" s="11"/>
      <c r="AJ791" s="11"/>
      <c r="AK791" s="11"/>
      <c r="AL791" s="391" t="s">
        <v>1040</v>
      </c>
      <c r="AM791" s="391" t="s">
        <v>1040</v>
      </c>
      <c r="AN791" s="391" t="s">
        <v>1040</v>
      </c>
      <c r="AO791" s="391" t="s">
        <v>1040</v>
      </c>
      <c r="AP791" s="391" t="s">
        <v>1040</v>
      </c>
      <c r="AQ791" s="11"/>
      <c r="AR791" s="11"/>
      <c r="AS791" s="11"/>
      <c r="AT791" s="11"/>
      <c r="AU791" s="11"/>
      <c r="AV791" s="11"/>
      <c r="AW791" s="11"/>
      <c r="AX791" s="11"/>
      <c r="AY791" s="11"/>
      <c r="AZ791" s="11"/>
      <c r="BA791" s="11"/>
      <c r="BB791" s="11"/>
      <c r="BC791" s="11"/>
      <c r="BD791" s="11"/>
      <c r="BE791" s="11"/>
      <c r="BF791" s="11"/>
      <c r="BG791" s="11"/>
      <c r="BH791" s="11"/>
      <c r="BI791" s="11"/>
      <c r="BJ791" s="11"/>
      <c r="BK791" s="11"/>
      <c r="BL791" s="11"/>
      <c r="BM791" s="11"/>
      <c r="BN791" s="11"/>
      <c r="BO791" s="11"/>
      <c r="BP791" s="11"/>
      <c r="BQ791" s="11"/>
      <c r="BR791" s="11"/>
      <c r="BS791" s="11"/>
      <c r="BT791" s="11"/>
      <c r="BU791" s="11"/>
      <c r="BV791" s="11"/>
      <c r="BW791" s="11"/>
      <c r="BX791" s="11"/>
      <c r="BY791" s="11"/>
      <c r="BZ791" s="11"/>
      <c r="CA791" s="11"/>
      <c r="CB791" s="11"/>
      <c r="CC791" s="11"/>
      <c r="CD791" s="11"/>
      <c r="CE791" s="11"/>
      <c r="CF791" s="11"/>
      <c r="CG791" s="11"/>
      <c r="CH791" s="11"/>
      <c r="CI791" s="11"/>
      <c r="CJ791" s="11"/>
      <c r="CK791" s="11"/>
    </row>
    <row r="792" spans="1:89" s="560" customFormat="1" ht="12.75" customHeight="1" x14ac:dyDescent="0.25">
      <c r="A792" s="11">
        <v>47</v>
      </c>
      <c r="B792" s="566" t="str">
        <f t="shared" si="165"/>
        <v>Production de pâte à papier</v>
      </c>
      <c r="C792" s="10" t="str">
        <f t="shared" si="165"/>
        <v>Papier et pâte à papier</v>
      </c>
      <c r="D792" s="10" t="str">
        <f t="shared" si="165"/>
        <v>Produits chimiques d'appoint</v>
      </c>
      <c r="E792" s="10"/>
      <c r="F792" s="58" t="str">
        <f t="shared" si="163"/>
        <v>Émissions de procédé</v>
      </c>
      <c r="G792" s="36" t="str">
        <f t="shared" si="166"/>
        <v>n / A</v>
      </c>
      <c r="H792" s="56"/>
      <c r="I792" s="56"/>
      <c r="J792" s="58"/>
      <c r="K792" s="58"/>
      <c r="L792" s="56"/>
      <c r="M792" s="56"/>
      <c r="N792" s="56"/>
      <c r="O792" s="57"/>
      <c r="P792" s="36" t="str">
        <f t="shared" si="161"/>
        <v>n / A</v>
      </c>
      <c r="Q792" s="54" t="str">
        <f t="shared" si="156"/>
        <v>Papier et pâte à papier: Produits chimiques d'appoint</v>
      </c>
      <c r="R792" s="10"/>
      <c r="S792" s="10" t="str">
        <f t="shared" si="164"/>
        <v>ConvF_Papier et pâte à papier: Produits chimiques d'appoint</v>
      </c>
      <c r="T792" s="11"/>
      <c r="U792" s="11"/>
      <c r="V792" s="11"/>
      <c r="W792" s="11"/>
      <c r="X792" s="11"/>
      <c r="Y792" s="11"/>
      <c r="Z792" s="11" t="b">
        <f t="shared" si="155"/>
        <v>1</v>
      </c>
      <c r="AA792" s="11"/>
      <c r="AB792" s="11"/>
      <c r="AC792" s="11"/>
      <c r="AD792" s="11"/>
      <c r="AE792" s="11"/>
      <c r="AF792" s="11"/>
      <c r="AG792" s="11"/>
      <c r="AH792" s="11"/>
      <c r="AI792" s="11"/>
      <c r="AJ792" s="11"/>
      <c r="AK792" s="11"/>
      <c r="AL792" s="391" t="s">
        <v>1040</v>
      </c>
      <c r="AM792" s="391" t="s">
        <v>1040</v>
      </c>
      <c r="AN792" s="391" t="s">
        <v>1040</v>
      </c>
      <c r="AO792" s="391" t="s">
        <v>1040</v>
      </c>
      <c r="AP792" s="391" t="s">
        <v>1040</v>
      </c>
      <c r="AQ792" s="11"/>
      <c r="AR792" s="11"/>
      <c r="AS792" s="11"/>
      <c r="AT792" s="11"/>
      <c r="AU792" s="11"/>
      <c r="AV792" s="11"/>
      <c r="AW792" s="11"/>
      <c r="AX792" s="11"/>
      <c r="AY792" s="11"/>
      <c r="AZ792" s="11"/>
      <c r="BA792" s="11"/>
      <c r="BB792" s="11"/>
      <c r="BC792" s="11"/>
      <c r="BD792" s="11"/>
      <c r="BE792" s="11"/>
      <c r="BF792" s="11"/>
      <c r="BG792" s="11"/>
      <c r="BH792" s="11"/>
      <c r="BI792" s="11"/>
      <c r="BJ792" s="11"/>
      <c r="BK792" s="11"/>
      <c r="BL792" s="11"/>
      <c r="BM792" s="11"/>
      <c r="BN792" s="11"/>
      <c r="BO792" s="11"/>
      <c r="BP792" s="11"/>
      <c r="BQ792" s="11"/>
      <c r="BR792" s="11"/>
      <c r="BS792" s="11"/>
      <c r="BT792" s="11"/>
      <c r="BU792" s="11"/>
      <c r="BV792" s="11"/>
      <c r="BW792" s="11"/>
      <c r="BX792" s="11"/>
      <c r="BY792" s="11"/>
      <c r="BZ792" s="11"/>
      <c r="CA792" s="11"/>
      <c r="CB792" s="11"/>
      <c r="CC792" s="11"/>
      <c r="CD792" s="11"/>
      <c r="CE792" s="11"/>
      <c r="CF792" s="11"/>
      <c r="CG792" s="11"/>
      <c r="CH792" s="11"/>
      <c r="CI792" s="11"/>
      <c r="CJ792" s="11"/>
      <c r="CK792" s="11"/>
    </row>
    <row r="793" spans="1:89" s="560" customFormat="1" ht="12.75" customHeight="1" x14ac:dyDescent="0.25">
      <c r="A793" s="11">
        <v>48</v>
      </c>
      <c r="B793" s="566" t="str">
        <f t="shared" si="165"/>
        <v>Production de noir de carbone</v>
      </c>
      <c r="C793" s="10" t="str">
        <f t="shared" si="165"/>
        <v>Noir de carbone</v>
      </c>
      <c r="D793" s="10" t="str">
        <f t="shared" si="165"/>
        <v>Méthode du bilan massique</v>
      </c>
      <c r="E793" s="10"/>
      <c r="F793" s="58" t="str">
        <f t="shared" si="163"/>
        <v>Bilan massique</v>
      </c>
      <c r="G793" s="36" t="str">
        <f t="shared" si="166"/>
        <v>n / A</v>
      </c>
      <c r="H793" s="56"/>
      <c r="I793" s="56"/>
      <c r="J793" s="58"/>
      <c r="K793" s="58"/>
      <c r="L793" s="56"/>
      <c r="M793" s="56"/>
      <c r="N793" s="56"/>
      <c r="O793" s="57"/>
      <c r="P793" s="36" t="str">
        <f t="shared" si="161"/>
        <v>n / A</v>
      </c>
      <c r="Q793" s="54" t="str">
        <f t="shared" si="156"/>
        <v>Noir de carbone: Méthode du bilan massique</v>
      </c>
      <c r="R793" s="10"/>
      <c r="S793" s="10" t="str">
        <f t="shared" si="164"/>
        <v>ConvF_Noir de carbone: Méthode du bilan massique</v>
      </c>
      <c r="T793" s="11"/>
      <c r="U793" s="11"/>
      <c r="V793" s="11"/>
      <c r="W793" s="11"/>
      <c r="X793" s="11"/>
      <c r="Y793" s="11"/>
      <c r="Z793" s="11" t="b">
        <f t="shared" si="155"/>
        <v>1</v>
      </c>
      <c r="AA793" s="11"/>
      <c r="AB793" s="11"/>
      <c r="AC793" s="11"/>
      <c r="AD793" s="11"/>
      <c r="AE793" s="11"/>
      <c r="AF793" s="11"/>
      <c r="AG793" s="11"/>
      <c r="AH793" s="11"/>
      <c r="AI793" s="11"/>
      <c r="AJ793" s="11"/>
      <c r="AK793" s="11"/>
      <c r="AL793" s="391" t="s">
        <v>1040</v>
      </c>
      <c r="AM793" s="391" t="s">
        <v>1040</v>
      </c>
      <c r="AN793" s="391" t="s">
        <v>1040</v>
      </c>
      <c r="AO793" s="391" t="s">
        <v>1040</v>
      </c>
      <c r="AP793" s="391" t="s">
        <v>1040</v>
      </c>
      <c r="AQ793" s="11"/>
      <c r="AR793" s="11"/>
      <c r="AS793" s="11"/>
      <c r="AT793" s="11"/>
      <c r="AU793" s="11"/>
      <c r="AV793" s="11"/>
      <c r="AW793" s="11"/>
      <c r="AX793" s="11"/>
      <c r="AY793" s="11"/>
      <c r="AZ793" s="11"/>
      <c r="BA793" s="11"/>
      <c r="BB793" s="11"/>
      <c r="BC793" s="11"/>
      <c r="BD793" s="11"/>
      <c r="BE793" s="11"/>
      <c r="BF793" s="11"/>
      <c r="BG793" s="11"/>
      <c r="BH793" s="11"/>
      <c r="BI793" s="11"/>
      <c r="BJ793" s="11"/>
      <c r="BK793" s="11"/>
      <c r="BL793" s="11"/>
      <c r="BM793" s="11"/>
      <c r="BN793" s="11"/>
      <c r="BO793" s="11"/>
      <c r="BP793" s="11"/>
      <c r="BQ793" s="11"/>
      <c r="BR793" s="11"/>
      <c r="BS793" s="11"/>
      <c r="BT793" s="11"/>
      <c r="BU793" s="11"/>
      <c r="BV793" s="11"/>
      <c r="BW793" s="11"/>
      <c r="BX793" s="11"/>
      <c r="BY793" s="11"/>
      <c r="BZ793" s="11"/>
      <c r="CA793" s="11"/>
      <c r="CB793" s="11"/>
      <c r="CC793" s="11"/>
      <c r="CD793" s="11"/>
      <c r="CE793" s="11"/>
      <c r="CF793" s="11"/>
      <c r="CG793" s="11"/>
      <c r="CH793" s="11"/>
      <c r="CI793" s="11"/>
      <c r="CJ793" s="11"/>
      <c r="CK793" s="11"/>
    </row>
    <row r="794" spans="1:89" s="560" customFormat="1" ht="12.75" customHeight="1" x14ac:dyDescent="0.25">
      <c r="A794" s="11">
        <v>49</v>
      </c>
      <c r="B794" s="566" t="str">
        <f t="shared" si="165"/>
        <v>Production d'ammoniac</v>
      </c>
      <c r="C794" s="10" t="str">
        <f t="shared" si="165"/>
        <v>Ammoniac</v>
      </c>
      <c r="D794" s="10" t="str">
        <f t="shared" si="165"/>
        <v>Combustible employé pour alimenter le procédé</v>
      </c>
      <c r="E794" s="10"/>
      <c r="F794" s="58" t="str">
        <f t="shared" si="163"/>
        <v>Combustion</v>
      </c>
      <c r="G794" s="36" t="str">
        <f t="shared" si="166"/>
        <v>n / A</v>
      </c>
      <c r="H794" s="56"/>
      <c r="I794" s="56"/>
      <c r="J794" s="58"/>
      <c r="K794" s="58"/>
      <c r="L794" s="56"/>
      <c r="M794" s="56"/>
      <c r="N794" s="56"/>
      <c r="O794" s="57"/>
      <c r="P794" s="36" t="str">
        <f t="shared" si="161"/>
        <v>n / A</v>
      </c>
      <c r="Q794" s="54" t="str">
        <f t="shared" si="156"/>
        <v>Ammoniac: Combustible employé pour alimenter le procédé</v>
      </c>
      <c r="R794" s="10"/>
      <c r="S794" s="10" t="str">
        <f t="shared" si="164"/>
        <v>ConvF_Ammoniac: Combustible employé pour alimenter le procédé</v>
      </c>
      <c r="T794" s="11"/>
      <c r="U794" s="11"/>
      <c r="V794" s="11"/>
      <c r="W794" s="11"/>
      <c r="X794" s="11"/>
      <c r="Y794" s="11"/>
      <c r="Z794" s="11" t="b">
        <f t="shared" si="155"/>
        <v>1</v>
      </c>
      <c r="AA794" s="11"/>
      <c r="AB794" s="11"/>
      <c r="AC794" s="11"/>
      <c r="AD794" s="11"/>
      <c r="AE794" s="11"/>
      <c r="AF794" s="11"/>
      <c r="AG794" s="11"/>
      <c r="AH794" s="11"/>
      <c r="AI794" s="11"/>
      <c r="AJ794" s="11"/>
      <c r="AK794" s="11"/>
      <c r="AL794" s="391" t="s">
        <v>1040</v>
      </c>
      <c r="AM794" s="391" t="s">
        <v>1040</v>
      </c>
      <c r="AN794" s="391" t="s">
        <v>1040</v>
      </c>
      <c r="AO794" s="391" t="s">
        <v>1040</v>
      </c>
      <c r="AP794" s="391" t="s">
        <v>1040</v>
      </c>
      <c r="AQ794" s="11"/>
      <c r="AR794" s="11"/>
      <c r="AS794" s="11"/>
      <c r="AT794" s="11"/>
      <c r="AU794" s="11"/>
      <c r="AV794" s="11"/>
      <c r="AW794" s="11"/>
      <c r="AX794" s="11"/>
      <c r="AY794" s="11"/>
      <c r="AZ794" s="11"/>
      <c r="BA794" s="11"/>
      <c r="BB794" s="11"/>
      <c r="BC794" s="11"/>
      <c r="BD794" s="11"/>
      <c r="BE794" s="11"/>
      <c r="BF794" s="11"/>
      <c r="BG794" s="11"/>
      <c r="BH794" s="11"/>
      <c r="BI794" s="11"/>
      <c r="BJ794" s="11"/>
      <c r="BK794" s="11"/>
      <c r="BL794" s="11"/>
      <c r="BM794" s="11"/>
      <c r="BN794" s="11"/>
      <c r="BO794" s="11"/>
      <c r="BP794" s="11"/>
      <c r="BQ794" s="11"/>
      <c r="BR794" s="11"/>
      <c r="BS794" s="11"/>
      <c r="BT794" s="11"/>
      <c r="BU794" s="11"/>
      <c r="BV794" s="11"/>
      <c r="BW794" s="11"/>
      <c r="BX794" s="11"/>
      <c r="BY794" s="11"/>
      <c r="BZ794" s="11"/>
      <c r="CA794" s="11"/>
      <c r="CB794" s="11"/>
      <c r="CC794" s="11"/>
      <c r="CD794" s="11"/>
      <c r="CE794" s="11"/>
      <c r="CF794" s="11"/>
      <c r="CG794" s="11"/>
      <c r="CH794" s="11"/>
      <c r="CI794" s="11"/>
      <c r="CJ794" s="11"/>
      <c r="CK794" s="11"/>
    </row>
    <row r="795" spans="1:89" s="560" customFormat="1" ht="12.75" customHeight="1" x14ac:dyDescent="0.25">
      <c r="A795" s="11">
        <v>50</v>
      </c>
      <c r="B795" s="566" t="str">
        <f t="shared" si="165"/>
        <v>Production d'hydrogène et de gaz de synthèse</v>
      </c>
      <c r="C795" s="10" t="str">
        <f t="shared" si="165"/>
        <v>Hydrogène et gaz de synthèse</v>
      </c>
      <c r="D795" s="10" t="str">
        <f t="shared" si="165"/>
        <v>Combustible employé pour alimenter le procédé</v>
      </c>
      <c r="E795" s="10"/>
      <c r="F795" s="58" t="str">
        <f t="shared" si="163"/>
        <v>Combustion</v>
      </c>
      <c r="G795" s="36" t="str">
        <f t="shared" si="166"/>
        <v>n / A</v>
      </c>
      <c r="H795" s="56"/>
      <c r="I795" s="56"/>
      <c r="J795" s="58"/>
      <c r="K795" s="58"/>
      <c r="L795" s="56"/>
      <c r="M795" s="56"/>
      <c r="N795" s="56"/>
      <c r="O795" s="57"/>
      <c r="P795" s="36" t="str">
        <f t="shared" si="161"/>
        <v>n / A</v>
      </c>
      <c r="Q795" s="54" t="str">
        <f t="shared" si="156"/>
        <v>Hydrogène et gaz de synthèse: Combustible employé pour alimenter le procédé</v>
      </c>
      <c r="R795" s="10"/>
      <c r="S795" s="10" t="str">
        <f t="shared" si="164"/>
        <v>ConvF_Hydrogène et gaz de synthèse: Combustible employé pour alimenter le procédé</v>
      </c>
      <c r="T795" s="11"/>
      <c r="U795" s="11"/>
      <c r="V795" s="11"/>
      <c r="W795" s="11"/>
      <c r="X795" s="11"/>
      <c r="Y795" s="11"/>
      <c r="Z795" s="11" t="b">
        <f t="shared" si="155"/>
        <v>1</v>
      </c>
      <c r="AA795" s="11"/>
      <c r="AB795" s="11"/>
      <c r="AC795" s="11"/>
      <c r="AD795" s="11"/>
      <c r="AE795" s="11"/>
      <c r="AF795" s="11"/>
      <c r="AG795" s="11"/>
      <c r="AH795" s="11"/>
      <c r="AI795" s="11"/>
      <c r="AJ795" s="11"/>
      <c r="AK795" s="11"/>
      <c r="AL795" s="391" t="s">
        <v>1040</v>
      </c>
      <c r="AM795" s="391" t="s">
        <v>1040</v>
      </c>
      <c r="AN795" s="391" t="s">
        <v>1040</v>
      </c>
      <c r="AO795" s="391" t="s">
        <v>1040</v>
      </c>
      <c r="AP795" s="391" t="s">
        <v>1040</v>
      </c>
      <c r="AQ795" s="11"/>
      <c r="AR795" s="11"/>
      <c r="AS795" s="11"/>
      <c r="AT795" s="11"/>
      <c r="AU795" s="11"/>
      <c r="AV795" s="11"/>
      <c r="AW795" s="11"/>
      <c r="AX795" s="11"/>
      <c r="AY795" s="11"/>
      <c r="AZ795" s="11"/>
      <c r="BA795" s="11"/>
      <c r="BB795" s="11"/>
      <c r="BC795" s="11"/>
      <c r="BD795" s="11"/>
      <c r="BE795" s="11"/>
      <c r="BF795" s="11"/>
      <c r="BG795" s="11"/>
      <c r="BH795" s="11"/>
      <c r="BI795" s="11"/>
      <c r="BJ795" s="11"/>
      <c r="BK795" s="11"/>
      <c r="BL795" s="11"/>
      <c r="BM795" s="11"/>
      <c r="BN795" s="11"/>
      <c r="BO795" s="11"/>
      <c r="BP795" s="11"/>
      <c r="BQ795" s="11"/>
      <c r="BR795" s="11"/>
      <c r="BS795" s="11"/>
      <c r="BT795" s="11"/>
      <c r="BU795" s="11"/>
      <c r="BV795" s="11"/>
      <c r="BW795" s="11"/>
      <c r="BX795" s="11"/>
      <c r="BY795" s="11"/>
      <c r="BZ795" s="11"/>
      <c r="CA795" s="11"/>
      <c r="CB795" s="11"/>
      <c r="CC795" s="11"/>
      <c r="CD795" s="11"/>
      <c r="CE795" s="11"/>
      <c r="CF795" s="11"/>
      <c r="CG795" s="11"/>
      <c r="CH795" s="11"/>
      <c r="CI795" s="11"/>
      <c r="CJ795" s="11"/>
      <c r="CK795" s="11"/>
    </row>
    <row r="796" spans="1:89" s="560" customFormat="1" ht="12.75" customHeight="1" x14ac:dyDescent="0.25">
      <c r="A796" s="11">
        <v>51</v>
      </c>
      <c r="B796" s="566" t="str">
        <f t="shared" si="165"/>
        <v>Production d'hydrogène et de gaz de synthèse</v>
      </c>
      <c r="C796" s="10" t="str">
        <f t="shared" si="165"/>
        <v>Hydrogène et gaz de synthèse</v>
      </c>
      <c r="D796" s="10" t="str">
        <f t="shared" si="165"/>
        <v>Méthode du bilan massique</v>
      </c>
      <c r="E796" s="10"/>
      <c r="F796" s="58" t="str">
        <f t="shared" si="163"/>
        <v>Bilan massique</v>
      </c>
      <c r="G796" s="36" t="str">
        <f t="shared" si="166"/>
        <v>n / A</v>
      </c>
      <c r="H796" s="56"/>
      <c r="I796" s="56"/>
      <c r="J796" s="58"/>
      <c r="K796" s="58"/>
      <c r="L796" s="56"/>
      <c r="M796" s="56"/>
      <c r="N796" s="56"/>
      <c r="O796" s="57"/>
      <c r="P796" s="36" t="str">
        <f t="shared" si="161"/>
        <v>n / A</v>
      </c>
      <c r="Q796" s="54" t="str">
        <f t="shared" si="156"/>
        <v>Hydrogène et gaz de synthèse: Méthode du bilan massique</v>
      </c>
      <c r="R796" s="10"/>
      <c r="S796" s="10" t="str">
        <f t="shared" si="164"/>
        <v>ConvF_Hydrogène et gaz de synthèse: Méthode du bilan massique</v>
      </c>
      <c r="T796" s="11"/>
      <c r="U796" s="11"/>
      <c r="V796" s="11"/>
      <c r="W796" s="11"/>
      <c r="X796" s="11"/>
      <c r="Y796" s="11"/>
      <c r="Z796" s="11" t="b">
        <f t="shared" si="155"/>
        <v>1</v>
      </c>
      <c r="AA796" s="11"/>
      <c r="AB796" s="11"/>
      <c r="AC796" s="11"/>
      <c r="AD796" s="11"/>
      <c r="AE796" s="11"/>
      <c r="AF796" s="11"/>
      <c r="AG796" s="11"/>
      <c r="AH796" s="11"/>
      <c r="AI796" s="11"/>
      <c r="AJ796" s="11"/>
      <c r="AK796" s="11"/>
      <c r="AL796" s="391" t="s">
        <v>1040</v>
      </c>
      <c r="AM796" s="391" t="s">
        <v>1040</v>
      </c>
      <c r="AN796" s="391" t="s">
        <v>1040</v>
      </c>
      <c r="AO796" s="391" t="s">
        <v>1040</v>
      </c>
      <c r="AP796" s="391" t="s">
        <v>1040</v>
      </c>
      <c r="AQ796" s="11"/>
      <c r="AR796" s="11"/>
      <c r="AS796" s="11"/>
      <c r="AT796" s="11"/>
      <c r="AU796" s="11"/>
      <c r="AV796" s="11"/>
      <c r="AW796" s="11"/>
      <c r="AX796" s="11"/>
      <c r="AY796" s="11"/>
      <c r="AZ796" s="11"/>
      <c r="BA796" s="11"/>
      <c r="BB796" s="11"/>
      <c r="BC796" s="11"/>
      <c r="BD796" s="11"/>
      <c r="BE796" s="11"/>
      <c r="BF796" s="11"/>
      <c r="BG796" s="11"/>
      <c r="BH796" s="11"/>
      <c r="BI796" s="11"/>
      <c r="BJ796" s="11"/>
      <c r="BK796" s="11"/>
      <c r="BL796" s="11"/>
      <c r="BM796" s="11"/>
      <c r="BN796" s="11"/>
      <c r="BO796" s="11"/>
      <c r="BP796" s="11"/>
      <c r="BQ796" s="11"/>
      <c r="BR796" s="11"/>
      <c r="BS796" s="11"/>
      <c r="BT796" s="11"/>
      <c r="BU796" s="11"/>
      <c r="BV796" s="11"/>
      <c r="BW796" s="11"/>
      <c r="BX796" s="11"/>
      <c r="BY796" s="11"/>
      <c r="BZ796" s="11"/>
      <c r="CA796" s="11"/>
      <c r="CB796" s="11"/>
      <c r="CC796" s="11"/>
      <c r="CD796" s="11"/>
      <c r="CE796" s="11"/>
      <c r="CF796" s="11"/>
      <c r="CG796" s="11"/>
      <c r="CH796" s="11"/>
      <c r="CI796" s="11"/>
      <c r="CJ796" s="11"/>
      <c r="CK796" s="11"/>
    </row>
    <row r="797" spans="1:89" s="560" customFormat="1" ht="12.75" customHeight="1" x14ac:dyDescent="0.25">
      <c r="A797" s="11">
        <v>52</v>
      </c>
      <c r="B797" s="566" t="str">
        <f t="shared" si="165"/>
        <v>Production de produits chimiques en vrac</v>
      </c>
      <c r="C797" s="10" t="str">
        <f t="shared" si="165"/>
        <v>Produits chimiques organiques en vrac</v>
      </c>
      <c r="D797" s="10" t="str">
        <f t="shared" si="165"/>
        <v>Méthode du bilan massique</v>
      </c>
      <c r="E797" s="10"/>
      <c r="F797" s="58" t="str">
        <f t="shared" si="163"/>
        <v>Bilan massique</v>
      </c>
      <c r="G797" s="36" t="str">
        <f t="shared" si="166"/>
        <v>n / A</v>
      </c>
      <c r="H797" s="56"/>
      <c r="I797" s="56"/>
      <c r="J797" s="58"/>
      <c r="K797" s="58"/>
      <c r="L797" s="56"/>
      <c r="M797" s="56"/>
      <c r="N797" s="56"/>
      <c r="O797" s="57"/>
      <c r="P797" s="36" t="str">
        <f t="shared" si="161"/>
        <v>n / A</v>
      </c>
      <c r="Q797" s="54" t="str">
        <f t="shared" si="156"/>
        <v>Produits chimiques organiques en vrac: Méthode du bilan massique</v>
      </c>
      <c r="R797" s="10"/>
      <c r="S797" s="10" t="str">
        <f t="shared" si="164"/>
        <v>ConvF_Produits chimiques organiques en vrac: Méthode du bilan massique</v>
      </c>
      <c r="T797" s="11"/>
      <c r="U797" s="11"/>
      <c r="V797" s="11"/>
      <c r="W797" s="11"/>
      <c r="X797" s="11"/>
      <c r="Y797" s="11"/>
      <c r="Z797" s="11" t="b">
        <f t="shared" si="155"/>
        <v>1</v>
      </c>
      <c r="AA797" s="11"/>
      <c r="AB797" s="11"/>
      <c r="AC797" s="11"/>
      <c r="AD797" s="11"/>
      <c r="AE797" s="11"/>
      <c r="AF797" s="11"/>
      <c r="AG797" s="11"/>
      <c r="AH797" s="11"/>
      <c r="AI797" s="11"/>
      <c r="AJ797" s="11"/>
      <c r="AK797" s="11"/>
      <c r="AL797" s="391" t="s">
        <v>1040</v>
      </c>
      <c r="AM797" s="391" t="s">
        <v>1040</v>
      </c>
      <c r="AN797" s="391" t="s">
        <v>1040</v>
      </c>
      <c r="AO797" s="391" t="s">
        <v>1040</v>
      </c>
      <c r="AP797" s="391" t="s">
        <v>1040</v>
      </c>
      <c r="AQ797" s="11"/>
      <c r="AR797" s="11"/>
      <c r="AS797" s="11"/>
      <c r="AT797" s="11"/>
      <c r="AU797" s="11"/>
      <c r="AV797" s="11"/>
      <c r="AW797" s="11"/>
      <c r="AX797" s="11"/>
      <c r="AY797" s="11"/>
      <c r="AZ797" s="11"/>
      <c r="BA797" s="11"/>
      <c r="BB797" s="11"/>
      <c r="BC797" s="11"/>
      <c r="BD797" s="11"/>
      <c r="BE797" s="11"/>
      <c r="BF797" s="11"/>
      <c r="BG797" s="11"/>
      <c r="BH797" s="11"/>
      <c r="BI797" s="11"/>
      <c r="BJ797" s="11"/>
      <c r="BK797" s="11"/>
      <c r="BL797" s="11"/>
      <c r="BM797" s="11"/>
      <c r="BN797" s="11"/>
      <c r="BO797" s="11"/>
      <c r="BP797" s="11"/>
      <c r="BQ797" s="11"/>
      <c r="BR797" s="11"/>
      <c r="BS797" s="11"/>
      <c r="BT797" s="11"/>
      <c r="BU797" s="11"/>
      <c r="BV797" s="11"/>
      <c r="BW797" s="11"/>
      <c r="BX797" s="11"/>
      <c r="BY797" s="11"/>
      <c r="BZ797" s="11"/>
      <c r="CA797" s="11"/>
      <c r="CB797" s="11"/>
      <c r="CC797" s="11"/>
      <c r="CD797" s="11"/>
      <c r="CE797" s="11"/>
      <c r="CF797" s="11"/>
      <c r="CG797" s="11"/>
      <c r="CH797" s="11"/>
      <c r="CI797" s="11"/>
      <c r="CJ797" s="11"/>
      <c r="CK797" s="11"/>
    </row>
    <row r="798" spans="1:89" s="560" customFormat="1" ht="12.75" customHeight="1" x14ac:dyDescent="0.25">
      <c r="A798" s="11">
        <v>53</v>
      </c>
      <c r="B798" s="566" t="str">
        <f t="shared" si="165"/>
        <v>Production ou transformation des métaux ferreux</v>
      </c>
      <c r="C798" s="10" t="str">
        <f t="shared" si="165"/>
        <v>Aluminium secondaire, (non) ferreux</v>
      </c>
      <c r="D798" s="10" t="str">
        <f t="shared" si="165"/>
        <v>Procédé (méthode A) : carbonate uniquement</v>
      </c>
      <c r="E798" s="563"/>
      <c r="F798" s="58" t="str">
        <f t="shared" si="163"/>
        <v>Émissions de procédé</v>
      </c>
      <c r="G798" s="36">
        <v>1</v>
      </c>
      <c r="H798" s="56" t="str">
        <f>Translations!$B$706</f>
        <v>Valeur par défaut CF=1</v>
      </c>
      <c r="I798" s="56" t="str">
        <f>Translations!$B$694</f>
        <v>Analyses de laboratoire</v>
      </c>
      <c r="J798" s="58"/>
      <c r="K798" s="58"/>
      <c r="L798" s="56"/>
      <c r="M798" s="56"/>
      <c r="N798" s="56"/>
      <c r="O798" s="57"/>
      <c r="P798" s="36">
        <f t="shared" si="161"/>
        <v>1</v>
      </c>
      <c r="Q798" s="54" t="str">
        <f t="shared" si="156"/>
        <v>Aluminium secondaire, (non) ferreux: Procédé (méthode A) : carbonate uniquement</v>
      </c>
      <c r="R798" s="10"/>
      <c r="S798" s="10" t="str">
        <f t="shared" si="164"/>
        <v>ConvF_Aluminium secondaire, (non) ferreux: Procédé (méthode A) : carbonate uniquement</v>
      </c>
      <c r="T798" s="11"/>
      <c r="U798" s="11"/>
      <c r="V798" s="11"/>
      <c r="W798" s="11"/>
      <c r="X798" s="11"/>
      <c r="Y798" s="11"/>
      <c r="Z798" s="11" t="b">
        <f t="shared" si="155"/>
        <v>0</v>
      </c>
      <c r="AA798" s="11"/>
      <c r="AB798" s="11"/>
      <c r="AC798" s="11"/>
      <c r="AD798" s="11"/>
      <c r="AE798" s="11"/>
      <c r="AF798" s="11"/>
      <c r="AG798" s="11"/>
      <c r="AH798" s="11"/>
      <c r="AI798" s="11"/>
      <c r="AJ798" s="11"/>
      <c r="AK798" s="11"/>
      <c r="AL798" s="391">
        <v>1</v>
      </c>
      <c r="AM798" s="391">
        <v>2</v>
      </c>
      <c r="AN798" s="391" t="s">
        <v>1040</v>
      </c>
      <c r="AO798" s="391" t="s">
        <v>1040</v>
      </c>
      <c r="AP798" s="391" t="s">
        <v>1040</v>
      </c>
      <c r="AQ798" s="11"/>
      <c r="AR798" s="11"/>
      <c r="AS798" s="11"/>
      <c r="AT798" s="11"/>
      <c r="AU798" s="11"/>
      <c r="AV798" s="11"/>
      <c r="AW798" s="11"/>
      <c r="AX798" s="11"/>
      <c r="AY798" s="11"/>
      <c r="AZ798" s="11"/>
      <c r="BA798" s="11"/>
      <c r="BB798" s="11"/>
      <c r="BC798" s="11"/>
      <c r="BD798" s="11"/>
      <c r="BE798" s="11"/>
      <c r="BF798" s="11"/>
      <c r="BG798" s="11"/>
      <c r="BH798" s="11"/>
      <c r="BI798" s="11"/>
      <c r="BJ798" s="11"/>
      <c r="BK798" s="11"/>
      <c r="BL798" s="11"/>
      <c r="BM798" s="11"/>
      <c r="BN798" s="11"/>
      <c r="BO798" s="11"/>
      <c r="BP798" s="11"/>
      <c r="BQ798" s="11"/>
      <c r="BR798" s="11"/>
      <c r="BS798" s="11"/>
      <c r="BT798" s="11"/>
      <c r="BU798" s="11"/>
      <c r="BV798" s="11"/>
      <c r="BW798" s="11"/>
      <c r="BX798" s="11"/>
      <c r="BY798" s="11"/>
      <c r="BZ798" s="11"/>
      <c r="CA798" s="11"/>
      <c r="CB798" s="11"/>
      <c r="CC798" s="11"/>
      <c r="CD798" s="11"/>
      <c r="CE798" s="11"/>
      <c r="CF798" s="11"/>
      <c r="CG798" s="11"/>
      <c r="CH798" s="11"/>
      <c r="CI798" s="11"/>
      <c r="CJ798" s="11"/>
      <c r="CK798" s="11"/>
    </row>
    <row r="799" spans="1:89" s="560" customFormat="1" ht="12.75" customHeight="1" x14ac:dyDescent="0.25">
      <c r="A799" s="11">
        <v>54</v>
      </c>
      <c r="B799" s="566" t="str">
        <f t="shared" si="165"/>
        <v>Production ou transformation des métaux ferreux</v>
      </c>
      <c r="C799" s="10" t="str">
        <f t="shared" si="165"/>
        <v>Aluminium secondaire, (non) ferreux</v>
      </c>
      <c r="D799" s="10" t="str">
        <f t="shared" si="165"/>
        <v>Procédé (méthode A) : mixte (carbonate + non-carbonate)</v>
      </c>
      <c r="E799" s="563"/>
      <c r="F799" s="58" t="str">
        <f t="shared" si="163"/>
        <v>Émissions de procédé</v>
      </c>
      <c r="G799" s="36">
        <v>1</v>
      </c>
      <c r="H799" s="56" t="str">
        <f>Translations!$B$706</f>
        <v>Valeur par défaut CF=1</v>
      </c>
      <c r="I799" s="56" t="str">
        <f>Translations!$B$694</f>
        <v>Analyses de laboratoire</v>
      </c>
      <c r="J799" s="58"/>
      <c r="K799" s="58"/>
      <c r="L799" s="56"/>
      <c r="M799" s="56"/>
      <c r="N799" s="56"/>
      <c r="O799" s="57"/>
      <c r="P799" s="36">
        <f t="shared" si="161"/>
        <v>1</v>
      </c>
      <c r="Q799" s="54" t="str">
        <f t="shared" si="156"/>
        <v>Aluminium secondaire, (non) ferreux: Procédé (méthode A) : mixte (carbonate + non-carbonate)</v>
      </c>
      <c r="R799" s="10"/>
      <c r="S799" s="10" t="str">
        <f t="shared" si="164"/>
        <v>ConvF_Aluminium secondaire, (non) ferreux: Procédé (méthode A) : mixte (carbonate + non-carbonate)</v>
      </c>
      <c r="T799" s="11"/>
      <c r="U799" s="11"/>
      <c r="V799" s="11"/>
      <c r="W799" s="11"/>
      <c r="X799" s="11"/>
      <c r="Y799" s="11"/>
      <c r="Z799" s="11" t="b">
        <f t="shared" si="155"/>
        <v>0</v>
      </c>
      <c r="AA799" s="11"/>
      <c r="AB799" s="11"/>
      <c r="AC799" s="11"/>
      <c r="AD799" s="11"/>
      <c r="AE799" s="11"/>
      <c r="AF799" s="11"/>
      <c r="AG799" s="11"/>
      <c r="AH799" s="11"/>
      <c r="AI799" s="11"/>
      <c r="AJ799" s="11"/>
      <c r="AK799" s="11"/>
      <c r="AL799" s="391">
        <v>1</v>
      </c>
      <c r="AM799" s="391">
        <v>2</v>
      </c>
      <c r="AN799" s="391" t="s">
        <v>1040</v>
      </c>
      <c r="AO799" s="391" t="s">
        <v>1040</v>
      </c>
      <c r="AP799" s="391" t="s">
        <v>1040</v>
      </c>
      <c r="AQ799" s="11"/>
      <c r="AR799" s="11"/>
      <c r="AS799" s="11"/>
      <c r="AT799" s="11"/>
      <c r="AU799" s="11"/>
      <c r="AV799" s="11"/>
      <c r="AW799" s="11"/>
      <c r="AX799" s="11"/>
      <c r="AY799" s="11"/>
      <c r="AZ799" s="11"/>
      <c r="BA799" s="11"/>
      <c r="BB799" s="11"/>
      <c r="BC799" s="11"/>
      <c r="BD799" s="11"/>
      <c r="BE799" s="11"/>
      <c r="BF799" s="11"/>
      <c r="BG799" s="11"/>
      <c r="BH799" s="11"/>
      <c r="BI799" s="11"/>
      <c r="BJ799" s="11"/>
      <c r="BK799" s="11"/>
      <c r="BL799" s="11"/>
      <c r="BM799" s="11"/>
      <c r="BN799" s="11"/>
      <c r="BO799" s="11"/>
      <c r="BP799" s="11"/>
      <c r="BQ799" s="11"/>
      <c r="BR799" s="11"/>
      <c r="BS799" s="11"/>
      <c r="BT799" s="11"/>
      <c r="BU799" s="11"/>
      <c r="BV799" s="11"/>
      <c r="BW799" s="11"/>
      <c r="BX799" s="11"/>
      <c r="BY799" s="11"/>
      <c r="BZ799" s="11"/>
      <c r="CA799" s="11"/>
      <c r="CB799" s="11"/>
      <c r="CC799" s="11"/>
      <c r="CD799" s="11"/>
      <c r="CE799" s="11"/>
      <c r="CF799" s="11"/>
      <c r="CG799" s="11"/>
      <c r="CH799" s="11"/>
      <c r="CI799" s="11"/>
      <c r="CJ799" s="11"/>
      <c r="CK799" s="11"/>
    </row>
    <row r="800" spans="1:89" s="560" customFormat="1" ht="12.75" customHeight="1" x14ac:dyDescent="0.25">
      <c r="A800" s="11">
        <v>55</v>
      </c>
      <c r="B800" s="566" t="str">
        <f t="shared" si="165"/>
        <v>Production ou transformation des métaux ferreux</v>
      </c>
      <c r="C800" s="10" t="str">
        <f t="shared" si="165"/>
        <v>Aluminium secondaire, (non) ferreux</v>
      </c>
      <c r="D800" s="10" t="str">
        <f t="shared" si="165"/>
        <v>Procédé (méthode A) : sans carbonate</v>
      </c>
      <c r="E800" s="563"/>
      <c r="F800" s="58" t="str">
        <f t="shared" si="163"/>
        <v>Émissions de procédé</v>
      </c>
      <c r="G800" s="36">
        <v>1</v>
      </c>
      <c r="H800" s="56" t="str">
        <f>Translations!$B$706</f>
        <v>Valeur par défaut CF=1</v>
      </c>
      <c r="I800" s="56" t="str">
        <f>Translations!$B$694</f>
        <v>Analyses de laboratoire</v>
      </c>
      <c r="J800" s="58"/>
      <c r="K800" s="58"/>
      <c r="L800" s="56"/>
      <c r="M800" s="56"/>
      <c r="N800" s="56"/>
      <c r="O800" s="57"/>
      <c r="P800" s="36">
        <f t="shared" si="161"/>
        <v>1</v>
      </c>
      <c r="Q800" s="54" t="str">
        <f t="shared" si="156"/>
        <v>Aluminium secondaire, (non) ferreux: Procédé (méthode A) : sans carbonate</v>
      </c>
      <c r="R800" s="10"/>
      <c r="S800" s="10" t="str">
        <f t="shared" si="164"/>
        <v>ConvF_Aluminium secondaire, (non) ferreux: Procédé (méthode A) : sans carbonate</v>
      </c>
      <c r="T800" s="11"/>
      <c r="U800" s="11"/>
      <c r="V800" s="11"/>
      <c r="W800" s="11"/>
      <c r="X800" s="11"/>
      <c r="Y800" s="11"/>
      <c r="Z800" s="11" t="b">
        <f t="shared" si="155"/>
        <v>0</v>
      </c>
      <c r="AA800" s="11"/>
      <c r="AB800" s="11"/>
      <c r="AC800" s="11"/>
      <c r="AD800" s="11"/>
      <c r="AE800" s="11"/>
      <c r="AF800" s="11"/>
      <c r="AG800" s="11"/>
      <c r="AH800" s="11"/>
      <c r="AI800" s="11"/>
      <c r="AJ800" s="11"/>
      <c r="AK800" s="11"/>
      <c r="AL800" s="391">
        <v>1</v>
      </c>
      <c r="AM800" s="391">
        <v>2</v>
      </c>
      <c r="AN800" s="391" t="s">
        <v>1040</v>
      </c>
      <c r="AO800" s="391" t="s">
        <v>1040</v>
      </c>
      <c r="AP800" s="391" t="s">
        <v>1040</v>
      </c>
      <c r="AQ800" s="11"/>
      <c r="AR800" s="11"/>
      <c r="AS800" s="11"/>
      <c r="AT800" s="11"/>
      <c r="AU800" s="11"/>
      <c r="AV800" s="11"/>
      <c r="AW800" s="11"/>
      <c r="AX800" s="11"/>
      <c r="AY800" s="11"/>
      <c r="AZ800" s="11"/>
      <c r="BA800" s="11"/>
      <c r="BB800" s="11"/>
      <c r="BC800" s="11"/>
      <c r="BD800" s="11"/>
      <c r="BE800" s="11"/>
      <c r="BF800" s="11"/>
      <c r="BG800" s="11"/>
      <c r="BH800" s="11"/>
      <c r="BI800" s="11"/>
      <c r="BJ800" s="11"/>
      <c r="BK800" s="11"/>
      <c r="BL800" s="11"/>
      <c r="BM800" s="11"/>
      <c r="BN800" s="11"/>
      <c r="BO800" s="11"/>
      <c r="BP800" s="11"/>
      <c r="BQ800" s="11"/>
      <c r="BR800" s="11"/>
      <c r="BS800" s="11"/>
      <c r="BT800" s="11"/>
      <c r="BU800" s="11"/>
      <c r="BV800" s="11"/>
      <c r="BW800" s="11"/>
      <c r="BX800" s="11"/>
      <c r="BY800" s="11"/>
      <c r="BZ800" s="11"/>
      <c r="CA800" s="11"/>
      <c r="CB800" s="11"/>
      <c r="CC800" s="11"/>
      <c r="CD800" s="11"/>
      <c r="CE800" s="11"/>
      <c r="CF800" s="11"/>
      <c r="CG800" s="11"/>
      <c r="CH800" s="11"/>
      <c r="CI800" s="11"/>
      <c r="CJ800" s="11"/>
      <c r="CK800" s="11"/>
    </row>
    <row r="801" spans="1:89" s="560" customFormat="1" ht="12.75" customHeight="1" x14ac:dyDescent="0.25">
      <c r="A801" s="11">
        <v>56</v>
      </c>
      <c r="B801" s="566" t="str">
        <f t="shared" si="165"/>
        <v>Production ou transformation des métaux ferreux</v>
      </c>
      <c r="C801" s="10" t="str">
        <f t="shared" si="165"/>
        <v>Aluminium secondaire, (non) ferreux</v>
      </c>
      <c r="D801" s="10" t="str">
        <f t="shared" si="165"/>
        <v>Procédé (méthode B) : production d'oxyde</v>
      </c>
      <c r="E801" s="563"/>
      <c r="F801" s="58" t="str">
        <f t="shared" si="163"/>
        <v>Émissions de procédé</v>
      </c>
      <c r="G801" s="36">
        <v>1</v>
      </c>
      <c r="H801" s="56" t="str">
        <f>Translations!$B$706</f>
        <v>Valeur par défaut CF=1</v>
      </c>
      <c r="I801" s="56" t="str">
        <f>Translations!$B$694</f>
        <v>Analyses de laboratoire</v>
      </c>
      <c r="J801" s="58"/>
      <c r="K801" s="58"/>
      <c r="L801" s="56"/>
      <c r="M801" s="56"/>
      <c r="N801" s="56"/>
      <c r="O801" s="57"/>
      <c r="P801" s="36">
        <f t="shared" si="161"/>
        <v>1</v>
      </c>
      <c r="Q801" s="54" t="str">
        <f t="shared" si="156"/>
        <v>Aluminium secondaire, (non) ferreux: Procédé (méthode B) : production d'oxyde</v>
      </c>
      <c r="R801" s="10"/>
      <c r="S801" s="10" t="str">
        <f t="shared" si="164"/>
        <v>ConvF_Aluminium secondaire, (non) ferreux: Procédé (méthode B) : production d'oxyde</v>
      </c>
      <c r="T801" s="11"/>
      <c r="U801" s="11"/>
      <c r="V801" s="11"/>
      <c r="W801" s="11"/>
      <c r="X801" s="11"/>
      <c r="Y801" s="11"/>
      <c r="Z801" s="11" t="b">
        <f t="shared" si="155"/>
        <v>0</v>
      </c>
      <c r="AA801" s="11"/>
      <c r="AB801" s="11"/>
      <c r="AC801" s="11"/>
      <c r="AD801" s="11"/>
      <c r="AE801" s="11"/>
      <c r="AF801" s="11"/>
      <c r="AG801" s="11"/>
      <c r="AH801" s="11"/>
      <c r="AI801" s="11"/>
      <c r="AJ801" s="11"/>
      <c r="AK801" s="11"/>
      <c r="AL801" s="391">
        <v>1</v>
      </c>
      <c r="AM801" s="391">
        <v>2</v>
      </c>
      <c r="AN801" s="391" t="s">
        <v>1040</v>
      </c>
      <c r="AO801" s="391" t="s">
        <v>1040</v>
      </c>
      <c r="AP801" s="391" t="s">
        <v>1040</v>
      </c>
      <c r="AQ801" s="11"/>
      <c r="AR801" s="11"/>
      <c r="AS801" s="11"/>
      <c r="AT801" s="11"/>
      <c r="AU801" s="11"/>
      <c r="AV801" s="11"/>
      <c r="AW801" s="11"/>
      <c r="AX801" s="11"/>
      <c r="AY801" s="11"/>
      <c r="AZ801" s="11"/>
      <c r="BA801" s="11"/>
      <c r="BB801" s="11"/>
      <c r="BC801" s="11"/>
      <c r="BD801" s="11"/>
      <c r="BE801" s="11"/>
      <c r="BF801" s="11"/>
      <c r="BG801" s="11"/>
      <c r="BH801" s="11"/>
      <c r="BI801" s="11"/>
      <c r="BJ801" s="11"/>
      <c r="BK801" s="11"/>
      <c r="BL801" s="11"/>
      <c r="BM801" s="11"/>
      <c r="BN801" s="11"/>
      <c r="BO801" s="11"/>
      <c r="BP801" s="11"/>
      <c r="BQ801" s="11"/>
      <c r="BR801" s="11"/>
      <c r="BS801" s="11"/>
      <c r="BT801" s="11"/>
      <c r="BU801" s="11"/>
      <c r="BV801" s="11"/>
      <c r="BW801" s="11"/>
      <c r="BX801" s="11"/>
      <c r="BY801" s="11"/>
      <c r="BZ801" s="11"/>
      <c r="CA801" s="11"/>
      <c r="CB801" s="11"/>
      <c r="CC801" s="11"/>
      <c r="CD801" s="11"/>
      <c r="CE801" s="11"/>
      <c r="CF801" s="11"/>
      <c r="CG801" s="11"/>
      <c r="CH801" s="11"/>
      <c r="CI801" s="11"/>
      <c r="CJ801" s="11"/>
      <c r="CK801" s="11"/>
    </row>
    <row r="802" spans="1:89" s="560" customFormat="1" ht="12.75" customHeight="1" x14ac:dyDescent="0.25">
      <c r="A802" s="11">
        <v>57</v>
      </c>
      <c r="B802" s="566" t="str">
        <f t="shared" si="165"/>
        <v>Production ou transformation des métaux ferreux</v>
      </c>
      <c r="C802" s="10" t="str">
        <f t="shared" si="165"/>
        <v>Aluminium secondaire, (non) ferreux</v>
      </c>
      <c r="D802" s="10" t="str">
        <f t="shared" si="165"/>
        <v>Méthode du bilan massique</v>
      </c>
      <c r="E802" s="10"/>
      <c r="F802" s="58" t="str">
        <f t="shared" si="163"/>
        <v>Bilan massique</v>
      </c>
      <c r="G802" s="36" t="str">
        <f t="shared" ref="G802:G815" si="167">EUconst_NA</f>
        <v>n / A</v>
      </c>
      <c r="H802" s="56"/>
      <c r="I802" s="56"/>
      <c r="J802" s="58"/>
      <c r="K802" s="58"/>
      <c r="L802" s="56"/>
      <c r="M802" s="56"/>
      <c r="N802" s="56"/>
      <c r="O802" s="57"/>
      <c r="P802" s="36" t="str">
        <f t="shared" ref="P802:P815" si="168">G802</f>
        <v>n / A</v>
      </c>
      <c r="Q802" s="54" t="str">
        <f t="shared" si="156"/>
        <v>Aluminium secondaire, (non) ferreux: Méthode du bilan massique</v>
      </c>
      <c r="R802" s="10"/>
      <c r="S802" s="10" t="str">
        <f t="shared" si="164"/>
        <v>ConvF_Aluminium secondaire, (non) ferreux: Méthode du bilan massique</v>
      </c>
      <c r="T802" s="11"/>
      <c r="U802" s="11"/>
      <c r="V802" s="11"/>
      <c r="W802" s="11"/>
      <c r="X802" s="11"/>
      <c r="Y802" s="11"/>
      <c r="Z802" s="11" t="b">
        <f t="shared" si="155"/>
        <v>1</v>
      </c>
      <c r="AA802" s="11"/>
      <c r="AB802" s="11"/>
      <c r="AC802" s="11"/>
      <c r="AD802" s="11"/>
      <c r="AE802" s="11"/>
      <c r="AF802" s="11"/>
      <c r="AG802" s="11"/>
      <c r="AH802" s="11"/>
      <c r="AI802" s="11"/>
      <c r="AJ802" s="11"/>
      <c r="AK802" s="11"/>
      <c r="AL802" s="391" t="s">
        <v>1040</v>
      </c>
      <c r="AM802" s="391" t="s">
        <v>1040</v>
      </c>
      <c r="AN802" s="391" t="s">
        <v>1040</v>
      </c>
      <c r="AO802" s="391" t="s">
        <v>1040</v>
      </c>
      <c r="AP802" s="391" t="s">
        <v>1040</v>
      </c>
      <c r="AQ802" s="11"/>
      <c r="AR802" s="11"/>
      <c r="AS802" s="11"/>
      <c r="AT802" s="11"/>
      <c r="AU802" s="11"/>
      <c r="AV802" s="11"/>
      <c r="AW802" s="11"/>
      <c r="AX802" s="11"/>
      <c r="AY802" s="11"/>
      <c r="AZ802" s="11"/>
      <c r="BA802" s="11"/>
      <c r="BB802" s="11"/>
      <c r="BC802" s="11"/>
      <c r="BD802" s="11"/>
      <c r="BE802" s="11"/>
      <c r="BF802" s="11"/>
      <c r="BG802" s="11"/>
      <c r="BH802" s="11"/>
      <c r="BI802" s="11"/>
      <c r="BJ802" s="11"/>
      <c r="BK802" s="11"/>
      <c r="BL802" s="11"/>
      <c r="BM802" s="11"/>
      <c r="BN802" s="11"/>
      <c r="BO802" s="11"/>
      <c r="BP802" s="11"/>
      <c r="BQ802" s="11"/>
      <c r="BR802" s="11"/>
      <c r="BS802" s="11"/>
      <c r="BT802" s="11"/>
      <c r="BU802" s="11"/>
      <c r="BV802" s="11"/>
      <c r="BW802" s="11"/>
      <c r="BX802" s="11"/>
      <c r="BY802" s="11"/>
      <c r="BZ802" s="11"/>
      <c r="CA802" s="11"/>
      <c r="CB802" s="11"/>
      <c r="CC802" s="11"/>
      <c r="CD802" s="11"/>
      <c r="CE802" s="11"/>
      <c r="CF802" s="11"/>
      <c r="CG802" s="11"/>
      <c r="CH802" s="11"/>
      <c r="CI802" s="11"/>
      <c r="CJ802" s="11"/>
      <c r="CK802" s="11"/>
    </row>
    <row r="803" spans="1:89" s="560" customFormat="1" ht="12.75" customHeight="1" x14ac:dyDescent="0.25">
      <c r="A803" s="11">
        <v>58</v>
      </c>
      <c r="B803" s="566" t="str">
        <f t="shared" si="165"/>
        <v>Production de carbonate de sodium et de bicarbonate de sodium</v>
      </c>
      <c r="C803" s="10" t="str">
        <f t="shared" si="165"/>
        <v>Soude / bicarbonate de sodium</v>
      </c>
      <c r="D803" s="10" t="str">
        <f t="shared" si="165"/>
        <v>Procédé (méthode A) : carbonate uniquement</v>
      </c>
      <c r="E803" s="10"/>
      <c r="F803" s="58" t="str">
        <f t="shared" si="163"/>
        <v>Émissions de procédé</v>
      </c>
      <c r="G803" s="36">
        <v>1</v>
      </c>
      <c r="H803" s="56" t="str">
        <f>Translations!$B$706</f>
        <v>Valeur par défaut CF=1</v>
      </c>
      <c r="I803" s="56" t="str">
        <f>Translations!$B$694</f>
        <v>Analyses de laboratoire</v>
      </c>
      <c r="J803" s="58"/>
      <c r="K803" s="58"/>
      <c r="L803" s="56"/>
      <c r="M803" s="56"/>
      <c r="N803" s="56"/>
      <c r="O803" s="57"/>
      <c r="P803" s="36">
        <f t="shared" si="168"/>
        <v>1</v>
      </c>
      <c r="Q803" s="54" t="str">
        <f t="shared" si="156"/>
        <v>Soude / bicarbonate de sodium: Procédé (méthode A) : carbonate uniquement</v>
      </c>
      <c r="R803" s="10"/>
      <c r="S803" s="10" t="str">
        <f t="shared" si="164"/>
        <v>ConvF_Soude / bicarbonate de sodium: Procédé (méthode A) : carbonate uniquement</v>
      </c>
      <c r="T803" s="11"/>
      <c r="U803" s="11"/>
      <c r="V803" s="11"/>
      <c r="W803" s="561"/>
      <c r="X803" s="11"/>
      <c r="Y803" s="11"/>
      <c r="Z803" s="11" t="b">
        <f t="shared" si="155"/>
        <v>0</v>
      </c>
      <c r="AA803" s="11"/>
      <c r="AB803" s="11"/>
      <c r="AC803" s="11"/>
      <c r="AD803" s="11"/>
      <c r="AE803" s="11"/>
      <c r="AF803" s="11"/>
      <c r="AG803" s="11"/>
      <c r="AH803" s="11"/>
      <c r="AI803" s="11"/>
      <c r="AJ803" s="11"/>
      <c r="AK803" s="11"/>
      <c r="AL803" s="391" t="s">
        <v>1040</v>
      </c>
      <c r="AM803" s="391" t="s">
        <v>1040</v>
      </c>
      <c r="AN803" s="391" t="s">
        <v>1040</v>
      </c>
      <c r="AO803" s="391" t="s">
        <v>1040</v>
      </c>
      <c r="AP803" s="391" t="s">
        <v>1040</v>
      </c>
      <c r="AQ803" s="11"/>
      <c r="AR803" s="11"/>
      <c r="AS803" s="11"/>
      <c r="AT803" s="11"/>
      <c r="AU803" s="11"/>
      <c r="AV803" s="11"/>
      <c r="AW803" s="11"/>
      <c r="AX803" s="11"/>
      <c r="AY803" s="11"/>
      <c r="AZ803" s="11"/>
      <c r="BA803" s="11"/>
      <c r="BB803" s="11"/>
      <c r="BC803" s="11"/>
      <c r="BD803" s="11"/>
      <c r="BE803" s="11"/>
      <c r="BF803" s="11"/>
      <c r="BG803" s="11"/>
      <c r="BH803" s="11"/>
      <c r="BI803" s="11"/>
      <c r="BJ803" s="11"/>
      <c r="BK803" s="11"/>
      <c r="BL803" s="11"/>
      <c r="BM803" s="11"/>
      <c r="BN803" s="11"/>
      <c r="BO803" s="11"/>
      <c r="BP803" s="11"/>
      <c r="BQ803" s="11"/>
      <c r="BR803" s="11"/>
      <c r="BS803" s="11"/>
      <c r="BT803" s="11"/>
      <c r="BU803" s="11"/>
      <c r="BV803" s="11"/>
      <c r="BW803" s="11"/>
      <c r="BX803" s="11"/>
      <c r="BY803" s="11"/>
      <c r="BZ803" s="11"/>
      <c r="CA803" s="11"/>
      <c r="CB803" s="11"/>
      <c r="CC803" s="11"/>
      <c r="CD803" s="11"/>
      <c r="CE803" s="11"/>
      <c r="CF803" s="11"/>
      <c r="CG803" s="11"/>
      <c r="CH803" s="11"/>
      <c r="CI803" s="11"/>
      <c r="CJ803" s="11"/>
      <c r="CK803" s="11"/>
    </row>
    <row r="804" spans="1:89" s="560" customFormat="1" ht="12.75" customHeight="1" x14ac:dyDescent="0.25">
      <c r="A804" s="11">
        <v>59</v>
      </c>
      <c r="B804" s="566" t="str">
        <f t="shared" si="165"/>
        <v>Production d'aluminium primaire</v>
      </c>
      <c r="C804" s="10" t="str">
        <f t="shared" si="165"/>
        <v>Aluminium primaire</v>
      </c>
      <c r="D804" s="10" t="str">
        <f t="shared" si="165"/>
        <v>Méthode du bilan massique</v>
      </c>
      <c r="E804" s="10"/>
      <c r="F804" s="58" t="str">
        <f t="shared" si="163"/>
        <v>Bilan massique</v>
      </c>
      <c r="G804" s="36" t="str">
        <f t="shared" si="167"/>
        <v>n / A</v>
      </c>
      <c r="H804" s="56"/>
      <c r="I804" s="56"/>
      <c r="J804" s="58"/>
      <c r="K804" s="58"/>
      <c r="L804" s="56"/>
      <c r="M804" s="56"/>
      <c r="N804" s="56"/>
      <c r="O804" s="57"/>
      <c r="P804" s="36" t="str">
        <f t="shared" si="168"/>
        <v>n / A</v>
      </c>
      <c r="Q804" s="54" t="str">
        <f t="shared" si="156"/>
        <v>Aluminium primaire: Méthode du bilan massique</v>
      </c>
      <c r="R804" s="10"/>
      <c r="S804" s="10" t="str">
        <f t="shared" si="164"/>
        <v>ConvF_Aluminium primaire: Méthode du bilan massique</v>
      </c>
      <c r="T804" s="11"/>
      <c r="U804" s="11"/>
      <c r="V804" s="11"/>
      <c r="W804" s="11"/>
      <c r="X804" s="11"/>
      <c r="Y804" s="11"/>
      <c r="Z804" s="11" t="b">
        <f>IF(G804=EUconst_NA,TRUE,FALSE)</f>
        <v>1</v>
      </c>
      <c r="AA804" s="11"/>
      <c r="AB804" s="11"/>
      <c r="AC804" s="11"/>
      <c r="AD804" s="11"/>
      <c r="AE804" s="11"/>
      <c r="AF804" s="11"/>
      <c r="AG804" s="11"/>
      <c r="AH804" s="11"/>
      <c r="AI804" s="11"/>
      <c r="AJ804" s="11"/>
      <c r="AK804" s="11"/>
      <c r="AL804" s="391" t="s">
        <v>1040</v>
      </c>
      <c r="AM804" s="391" t="s">
        <v>1040</v>
      </c>
      <c r="AN804" s="391" t="s">
        <v>1040</v>
      </c>
      <c r="AO804" s="391" t="s">
        <v>1040</v>
      </c>
      <c r="AP804" s="391" t="s">
        <v>1040</v>
      </c>
      <c r="AQ804" s="11"/>
      <c r="AR804" s="11"/>
      <c r="AS804" s="11"/>
      <c r="AT804" s="11"/>
      <c r="AU804" s="11"/>
      <c r="AV804" s="11"/>
      <c r="AW804" s="11"/>
      <c r="AX804" s="11"/>
      <c r="AY804" s="11"/>
      <c r="AZ804" s="11"/>
      <c r="BA804" s="11"/>
      <c r="BB804" s="11"/>
      <c r="BC804" s="11"/>
      <c r="BD804" s="11"/>
      <c r="BE804" s="11"/>
      <c r="BF804" s="11"/>
      <c r="BG804" s="11"/>
      <c r="BH804" s="11"/>
      <c r="BI804" s="11"/>
      <c r="BJ804" s="11"/>
      <c r="BK804" s="11"/>
      <c r="BL804" s="11"/>
      <c r="BM804" s="11"/>
      <c r="BN804" s="11"/>
      <c r="BO804" s="11"/>
      <c r="BP804" s="11"/>
      <c r="BQ804" s="11"/>
      <c r="BR804" s="11"/>
      <c r="BS804" s="11"/>
      <c r="BT804" s="11"/>
      <c r="BU804" s="11"/>
      <c r="BV804" s="11"/>
      <c r="BW804" s="11"/>
      <c r="BX804" s="11"/>
      <c r="BY804" s="11"/>
      <c r="BZ804" s="11"/>
      <c r="CA804" s="11"/>
      <c r="CB804" s="11"/>
      <c r="CC804" s="11"/>
      <c r="CD804" s="11"/>
      <c r="CE804" s="11"/>
      <c r="CF804" s="11"/>
      <c r="CG804" s="11"/>
      <c r="CH804" s="11"/>
      <c r="CI804" s="11"/>
      <c r="CJ804" s="11"/>
      <c r="CK804" s="11"/>
    </row>
    <row r="805" spans="1:89" s="560" customFormat="1" ht="12.75" customHeight="1" x14ac:dyDescent="0.25">
      <c r="A805" s="11">
        <v>60</v>
      </c>
      <c r="B805" s="566" t="str">
        <f t="shared" si="165"/>
        <v>Production d'aluminium primaire</v>
      </c>
      <c r="C805" s="10" t="str">
        <f t="shared" si="165"/>
        <v>Aluminium primaire</v>
      </c>
      <c r="D805" s="10" t="str">
        <f t="shared" si="165"/>
        <v>Émissions de PFC (méthode des pentes)</v>
      </c>
      <c r="E805" s="10"/>
      <c r="F805" s="58" t="str">
        <f t="shared" si="163"/>
        <v>Émissions de PFC</v>
      </c>
      <c r="G805" s="36" t="str">
        <f t="shared" si="167"/>
        <v>n / A</v>
      </c>
      <c r="H805" s="592"/>
      <c r="I805" s="592"/>
      <c r="J805" s="59"/>
      <c r="K805" s="59"/>
      <c r="L805" s="592"/>
      <c r="M805" s="592"/>
      <c r="N805" s="592"/>
      <c r="O805" s="59"/>
      <c r="P805" s="36" t="str">
        <f t="shared" si="168"/>
        <v>n / A</v>
      </c>
      <c r="Q805" s="54" t="str">
        <f t="shared" si="156"/>
        <v>Aluminium primaire: Émissions de PFC (méthode des pentes)</v>
      </c>
      <c r="R805" s="10"/>
      <c r="S805" s="10" t="str">
        <f t="shared" si="164"/>
        <v>ConvF_Aluminium primaire: Émissions de PFC (méthode des pentes)</v>
      </c>
      <c r="T805" s="11"/>
      <c r="U805" s="11"/>
      <c r="V805" s="11"/>
      <c r="W805" s="11"/>
      <c r="X805" s="11"/>
      <c r="Y805" s="11"/>
      <c r="Z805" s="11" t="b">
        <f t="shared" si="155"/>
        <v>1</v>
      </c>
      <c r="AA805" s="11"/>
      <c r="AB805" s="11"/>
      <c r="AC805" s="11"/>
      <c r="AD805" s="11"/>
      <c r="AE805" s="11"/>
      <c r="AF805" s="11"/>
      <c r="AG805" s="11"/>
      <c r="AH805" s="11"/>
      <c r="AI805" s="11"/>
      <c r="AJ805" s="11"/>
      <c r="AK805" s="11"/>
      <c r="AL805" s="391" t="s">
        <v>1040</v>
      </c>
      <c r="AM805" s="391" t="s">
        <v>1040</v>
      </c>
      <c r="AN805" s="391" t="s">
        <v>1040</v>
      </c>
      <c r="AO805" s="391" t="s">
        <v>1040</v>
      </c>
      <c r="AP805" s="391" t="s">
        <v>1040</v>
      </c>
      <c r="AQ805" s="11"/>
      <c r="AR805" s="11"/>
      <c r="AS805" s="11"/>
      <c r="AT805" s="11"/>
      <c r="AU805" s="11"/>
      <c r="AV805" s="11"/>
      <c r="AW805" s="11"/>
      <c r="AX805" s="11"/>
      <c r="AY805" s="11"/>
      <c r="AZ805" s="11"/>
      <c r="BA805" s="11"/>
      <c r="BB805" s="11"/>
      <c r="BC805" s="11"/>
      <c r="BD805" s="11"/>
      <c r="BE805" s="11"/>
      <c r="BF805" s="11"/>
      <c r="BG805" s="11"/>
      <c r="BH805" s="11"/>
      <c r="BI805" s="11"/>
      <c r="BJ805" s="11"/>
      <c r="BK805" s="11"/>
      <c r="BL805" s="11"/>
      <c r="BM805" s="11"/>
      <c r="BN805" s="11"/>
      <c r="BO805" s="11"/>
      <c r="BP805" s="11"/>
      <c r="BQ805" s="11"/>
      <c r="BR805" s="11"/>
      <c r="BS805" s="11"/>
      <c r="BT805" s="11"/>
      <c r="BU805" s="11"/>
      <c r="BV805" s="11"/>
      <c r="BW805" s="11"/>
      <c r="BX805" s="11"/>
      <c r="BY805" s="11"/>
      <c r="BZ805" s="11"/>
      <c r="CA805" s="11"/>
      <c r="CB805" s="11"/>
      <c r="CC805" s="11"/>
      <c r="CD805" s="11"/>
      <c r="CE805" s="11"/>
      <c r="CF805" s="11"/>
      <c r="CG805" s="11"/>
      <c r="CH805" s="11"/>
      <c r="CI805" s="11"/>
      <c r="CJ805" s="11"/>
      <c r="CK805" s="11"/>
    </row>
    <row r="806" spans="1:89" s="560" customFormat="1" ht="12.75" customHeight="1" x14ac:dyDescent="0.25">
      <c r="A806" s="11">
        <v>61</v>
      </c>
      <c r="B806" s="566" t="str">
        <f t="shared" ref="B806:D815" si="169">B734</f>
        <v>Production d'aluminium primaire</v>
      </c>
      <c r="C806" s="10" t="str">
        <f t="shared" si="169"/>
        <v>Aluminium primaire</v>
      </c>
      <c r="D806" s="10" t="str">
        <f t="shared" si="169"/>
        <v>Émissions de PFC (méthode de surtension)</v>
      </c>
      <c r="E806" s="10"/>
      <c r="F806" s="58" t="str">
        <f t="shared" si="163"/>
        <v>Émissions de PFC</v>
      </c>
      <c r="G806" s="36" t="str">
        <f t="shared" si="167"/>
        <v>n / A</v>
      </c>
      <c r="H806" s="592"/>
      <c r="I806" s="592"/>
      <c r="J806" s="59"/>
      <c r="K806" s="59"/>
      <c r="L806" s="592"/>
      <c r="M806" s="592"/>
      <c r="N806" s="592"/>
      <c r="O806" s="59"/>
      <c r="P806" s="36" t="str">
        <f t="shared" si="168"/>
        <v>n / A</v>
      </c>
      <c r="Q806" s="54" t="str">
        <f t="shared" si="156"/>
        <v>Aluminium primaire: Émissions de PFC (méthode de surtension)</v>
      </c>
      <c r="R806" s="10"/>
      <c r="S806" s="10" t="str">
        <f t="shared" si="164"/>
        <v>ConvF_Aluminium primaire: Émissions de PFC (méthode de surtension)</v>
      </c>
      <c r="T806" s="11"/>
      <c r="U806" s="11"/>
      <c r="V806" s="11"/>
      <c r="W806" s="11"/>
      <c r="X806" s="11"/>
      <c r="Y806" s="11"/>
      <c r="Z806" s="11" t="b">
        <f t="shared" si="155"/>
        <v>1</v>
      </c>
      <c r="AA806" s="11"/>
      <c r="AB806" s="11"/>
      <c r="AC806" s="11"/>
      <c r="AD806" s="11"/>
      <c r="AE806" s="11"/>
      <c r="AF806" s="11"/>
      <c r="AG806" s="11"/>
      <c r="AH806" s="11"/>
      <c r="AI806" s="11"/>
      <c r="AJ806" s="11"/>
      <c r="AK806" s="11"/>
      <c r="AL806" s="391" t="s">
        <v>1040</v>
      </c>
      <c r="AM806" s="391" t="s">
        <v>1040</v>
      </c>
      <c r="AN806" s="391" t="s">
        <v>1040</v>
      </c>
      <c r="AO806" s="391" t="s">
        <v>1040</v>
      </c>
      <c r="AP806" s="391" t="s">
        <v>1040</v>
      </c>
      <c r="AQ806" s="11"/>
      <c r="AR806" s="11"/>
      <c r="AS806" s="11"/>
      <c r="AT806" s="11"/>
      <c r="AU806" s="11"/>
      <c r="AV806" s="11"/>
      <c r="AW806" s="11"/>
      <c r="AX806" s="11"/>
      <c r="AY806" s="11"/>
      <c r="AZ806" s="11"/>
      <c r="BA806" s="11"/>
      <c r="BB806" s="11"/>
      <c r="BC806" s="11"/>
      <c r="BD806" s="11"/>
      <c r="BE806" s="11"/>
      <c r="BF806" s="11"/>
      <c r="BG806" s="11"/>
      <c r="BH806" s="11"/>
      <c r="BI806" s="11"/>
      <c r="BJ806" s="11"/>
      <c r="BK806" s="11"/>
      <c r="BL806" s="11"/>
      <c r="BM806" s="11"/>
      <c r="BN806" s="11"/>
      <c r="BO806" s="11"/>
      <c r="BP806" s="11"/>
      <c r="BQ806" s="11"/>
      <c r="BR806" s="11"/>
      <c r="BS806" s="11"/>
      <c r="BT806" s="11"/>
      <c r="BU806" s="11"/>
      <c r="BV806" s="11"/>
      <c r="BW806" s="11"/>
      <c r="BX806" s="11"/>
      <c r="BY806" s="11"/>
      <c r="BZ806" s="11"/>
      <c r="CA806" s="11"/>
      <c r="CB806" s="11"/>
      <c r="CC806" s="11"/>
      <c r="CD806" s="11"/>
      <c r="CE806" s="11"/>
      <c r="CF806" s="11"/>
      <c r="CG806" s="11"/>
      <c r="CH806" s="11"/>
      <c r="CI806" s="11"/>
      <c r="CJ806" s="11"/>
      <c r="CK806" s="11"/>
    </row>
    <row r="807" spans="1:89" ht="12.75" customHeight="1" x14ac:dyDescent="0.25">
      <c r="A807" s="11">
        <v>62</v>
      </c>
      <c r="B807" s="10" t="str">
        <f t="shared" si="169"/>
        <v>Capture des gaz à effet de serre en vertu de la directive 2009/31/CE</v>
      </c>
      <c r="C807" s="10" t="str">
        <f t="shared" si="169"/>
        <v>CCS : captage de CO2</v>
      </c>
      <c r="D807" s="10" t="str">
        <f t="shared" si="169"/>
        <v>CO2 transféré</v>
      </c>
      <c r="E807" s="10"/>
      <c r="F807" s="10" t="str">
        <f t="shared" si="163"/>
        <v>Bilan massique</v>
      </c>
      <c r="G807" s="36" t="str">
        <f t="shared" si="167"/>
        <v>n / A</v>
      </c>
      <c r="H807" s="36"/>
      <c r="I807" s="36"/>
      <c r="J807" s="36"/>
      <c r="K807" s="36"/>
      <c r="L807" s="36"/>
      <c r="M807" s="36"/>
      <c r="N807" s="36"/>
      <c r="O807" s="36"/>
      <c r="P807" s="36" t="str">
        <f t="shared" si="168"/>
        <v>n / A</v>
      </c>
      <c r="Q807" s="10" t="str">
        <f t="shared" ref="Q807:Q809" si="170">C807 &amp; ": " &amp;D807</f>
        <v>CCS : captage de CO2: CO2 transféré</v>
      </c>
      <c r="R807" s="10"/>
      <c r="S807" s="10" t="str">
        <f t="shared" ref="S807:S809" si="171">EUconst_CNTR_ConversionFactor&amp;Q807</f>
        <v>ConvF_CCS : captage de CO2: CO2 transféré</v>
      </c>
      <c r="Z807" s="11" t="b">
        <f t="shared" ref="Z807:Z809" si="172">IF(G807=EUconst_NA,TRUE,FALSE)</f>
        <v>1</v>
      </c>
      <c r="AB807" s="10"/>
      <c r="AC807" s="10"/>
      <c r="AD807" s="10"/>
      <c r="AE807" s="10"/>
      <c r="AF807" s="10"/>
      <c r="AG807" s="10"/>
      <c r="AH807" s="10"/>
      <c r="AI807" s="10"/>
      <c r="AL807" s="11" t="s">
        <v>1040</v>
      </c>
      <c r="AM807" s="11" t="s">
        <v>1040</v>
      </c>
      <c r="AN807" s="11" t="s">
        <v>1040</v>
      </c>
      <c r="AO807" s="11" t="s">
        <v>1040</v>
      </c>
      <c r="AP807" s="11" t="s">
        <v>1040</v>
      </c>
    </row>
    <row r="808" spans="1:89" ht="12.75" customHeight="1" x14ac:dyDescent="0.25">
      <c r="A808" s="11">
        <v>63</v>
      </c>
      <c r="B808" s="10" t="str">
        <f t="shared" si="169"/>
        <v>Transport des gaz à effet de serre en vertu de la directive 2009/31/CE</v>
      </c>
      <c r="C808" s="10" t="str">
        <f t="shared" si="169"/>
        <v>CCS : Transport</v>
      </c>
      <c r="D808" s="10" t="str">
        <f t="shared" si="169"/>
        <v>CO2 transféré</v>
      </c>
      <c r="E808" s="10"/>
      <c r="F808" s="10" t="str">
        <f t="shared" si="163"/>
        <v>Bilan massique</v>
      </c>
      <c r="G808" s="36" t="str">
        <f t="shared" si="167"/>
        <v>n / A</v>
      </c>
      <c r="H808" s="36"/>
      <c r="I808" s="36"/>
      <c r="J808" s="36"/>
      <c r="K808" s="36"/>
      <c r="L808" s="36"/>
      <c r="M808" s="36"/>
      <c r="N808" s="36"/>
      <c r="O808" s="36"/>
      <c r="P808" s="36" t="str">
        <f t="shared" si="168"/>
        <v>n / A</v>
      </c>
      <c r="Q808" s="10" t="str">
        <f t="shared" si="170"/>
        <v>CCS : Transport: CO2 transféré</v>
      </c>
      <c r="R808" s="10"/>
      <c r="S808" s="10" t="str">
        <f t="shared" si="171"/>
        <v>ConvF_CCS : Transport: CO2 transféré</v>
      </c>
      <c r="Z808" s="11" t="b">
        <f t="shared" si="172"/>
        <v>1</v>
      </c>
      <c r="AB808" s="10"/>
      <c r="AC808" s="10"/>
      <c r="AD808" s="10"/>
      <c r="AE808" s="10"/>
      <c r="AF808" s="10"/>
      <c r="AG808" s="10"/>
      <c r="AH808" s="10"/>
      <c r="AI808" s="10"/>
      <c r="AL808" s="11" t="s">
        <v>1040</v>
      </c>
      <c r="AM808" s="11" t="s">
        <v>1040</v>
      </c>
      <c r="AN808" s="11" t="s">
        <v>1040</v>
      </c>
      <c r="AO808" s="11" t="s">
        <v>1040</v>
      </c>
      <c r="AP808" s="11" t="s">
        <v>1040</v>
      </c>
    </row>
    <row r="809" spans="1:89" ht="12.75" customHeight="1" x14ac:dyDescent="0.25">
      <c r="A809" s="11">
        <v>64</v>
      </c>
      <c r="B809" s="10" t="str">
        <f t="shared" si="169"/>
        <v>Transport des gaz à effet de serre en vertu de la directive 2009/31/CE</v>
      </c>
      <c r="C809" s="10" t="str">
        <f t="shared" si="169"/>
        <v>CCS : Transport</v>
      </c>
      <c r="D809" s="10" t="str">
        <f t="shared" si="169"/>
        <v>CO2 émis par purge</v>
      </c>
      <c r="E809" s="10"/>
      <c r="F809" s="10" t="str">
        <f t="shared" si="163"/>
        <v>Émissions de procédé</v>
      </c>
      <c r="G809" s="36" t="str">
        <f t="shared" si="167"/>
        <v>n / A</v>
      </c>
      <c r="H809" s="36"/>
      <c r="I809" s="36"/>
      <c r="J809" s="36"/>
      <c r="K809" s="36"/>
      <c r="L809" s="36"/>
      <c r="M809" s="36"/>
      <c r="N809" s="36"/>
      <c r="O809" s="36"/>
      <c r="P809" s="36" t="str">
        <f t="shared" si="168"/>
        <v>n / A</v>
      </c>
      <c r="Q809" s="10" t="str">
        <f t="shared" si="170"/>
        <v>CCS : Transport: CO2 émis par purge</v>
      </c>
      <c r="R809" s="10"/>
      <c r="S809" s="10" t="str">
        <f t="shared" si="171"/>
        <v>ConvF_CCS : Transport: CO2 émis par purge</v>
      </c>
      <c r="Z809" s="11" t="b">
        <f t="shared" si="172"/>
        <v>1</v>
      </c>
      <c r="AB809" s="10"/>
      <c r="AC809" s="10"/>
      <c r="AD809" s="10"/>
      <c r="AE809" s="10"/>
      <c r="AF809" s="10"/>
      <c r="AG809" s="10"/>
      <c r="AH809" s="10"/>
      <c r="AI809" s="10"/>
      <c r="AL809" s="11" t="s">
        <v>1040</v>
      </c>
      <c r="AM809" s="11" t="s">
        <v>1040</v>
      </c>
      <c r="AN809" s="11" t="s">
        <v>1040</v>
      </c>
      <c r="AO809" s="11" t="s">
        <v>1040</v>
      </c>
      <c r="AP809" s="11" t="s">
        <v>1040</v>
      </c>
    </row>
    <row r="810" spans="1:89" ht="12.75" customHeight="1" x14ac:dyDescent="0.25">
      <c r="A810" s="11">
        <v>65</v>
      </c>
      <c r="B810" s="10" t="str">
        <f t="shared" si="169"/>
        <v>Transport des gaz à effet de serre en vertu de la directive 2009/31/CE</v>
      </c>
      <c r="C810" s="10" t="str">
        <f t="shared" si="169"/>
        <v>CCS : Transport</v>
      </c>
      <c r="D810" s="10" t="str">
        <f t="shared" si="169"/>
        <v>CO2 leaked</v>
      </c>
      <c r="E810" s="10"/>
      <c r="F810" s="10" t="str">
        <f t="shared" ref="F810:F815" si="173">F738</f>
        <v>Émissions de procédé</v>
      </c>
      <c r="G810" s="36" t="str">
        <f t="shared" si="167"/>
        <v>n / A</v>
      </c>
      <c r="H810" s="36"/>
      <c r="I810" s="36"/>
      <c r="J810" s="36"/>
      <c r="K810" s="36"/>
      <c r="L810" s="36"/>
      <c r="M810" s="36"/>
      <c r="N810" s="36"/>
      <c r="O810" s="36"/>
      <c r="P810" s="36" t="str">
        <f t="shared" si="168"/>
        <v>n / A</v>
      </c>
      <c r="Q810" s="10" t="str">
        <f t="shared" ref="Q810:Q815" si="174">C810 &amp; ": " &amp;D810</f>
        <v>CCS : Transport: CO2 leaked</v>
      </c>
      <c r="R810" s="10"/>
      <c r="S810" s="10" t="str">
        <f t="shared" ref="S810:S815" si="175">EUconst_CNTR_ConversionFactor&amp;Q810</f>
        <v>ConvF_CCS : Transport: CO2 leaked</v>
      </c>
      <c r="Z810" s="11" t="b">
        <f t="shared" ref="Z810:Z815" si="176">IF(G810=EUconst_NA,TRUE,FALSE)</f>
        <v>1</v>
      </c>
      <c r="AB810" s="10"/>
      <c r="AC810" s="10"/>
      <c r="AD810" s="10"/>
      <c r="AE810" s="10"/>
      <c r="AF810" s="10"/>
      <c r="AG810" s="10"/>
      <c r="AH810" s="10"/>
      <c r="AI810" s="10"/>
      <c r="AL810" s="11" t="s">
        <v>1040</v>
      </c>
      <c r="AM810" s="11" t="s">
        <v>1040</v>
      </c>
      <c r="AN810" s="11" t="s">
        <v>1040</v>
      </c>
      <c r="AO810" s="11" t="s">
        <v>1040</v>
      </c>
      <c r="AP810" s="11" t="s">
        <v>1040</v>
      </c>
    </row>
    <row r="811" spans="1:89" ht="12.75" customHeight="1" x14ac:dyDescent="0.25">
      <c r="A811" s="11">
        <v>66</v>
      </c>
      <c r="B811" s="10" t="str">
        <f t="shared" si="169"/>
        <v>Transport des gaz à effet de serre en vertu de la directive 2009/31/CE</v>
      </c>
      <c r="C811" s="10" t="str">
        <f t="shared" si="169"/>
        <v>CCS : Transport</v>
      </c>
      <c r="D811" s="10" t="str">
        <f t="shared" si="169"/>
        <v>CO2 résultant d'émissions fugitives</v>
      </c>
      <c r="E811" s="10"/>
      <c r="F811" s="10" t="str">
        <f t="shared" si="173"/>
        <v>Émissions de procédé</v>
      </c>
      <c r="G811" s="36" t="str">
        <f t="shared" si="167"/>
        <v>n / A</v>
      </c>
      <c r="H811" s="36"/>
      <c r="I811" s="36"/>
      <c r="J811" s="36"/>
      <c r="K811" s="36"/>
      <c r="L811" s="36"/>
      <c r="M811" s="36"/>
      <c r="N811" s="36"/>
      <c r="O811" s="36"/>
      <c r="P811" s="36" t="str">
        <f t="shared" si="168"/>
        <v>n / A</v>
      </c>
      <c r="Q811" s="10" t="str">
        <f t="shared" si="174"/>
        <v>CCS : Transport: CO2 résultant d'émissions fugitives</v>
      </c>
      <c r="R811" s="10"/>
      <c r="S811" s="10" t="str">
        <f t="shared" si="175"/>
        <v>ConvF_CCS : Transport: CO2 résultant d'émissions fugitives</v>
      </c>
      <c r="Z811" s="11" t="b">
        <f t="shared" si="176"/>
        <v>1</v>
      </c>
      <c r="AB811" s="10"/>
      <c r="AC811" s="10"/>
      <c r="AD811" s="10"/>
      <c r="AE811" s="10"/>
      <c r="AF811" s="10"/>
      <c r="AG811" s="10"/>
      <c r="AH811" s="10"/>
      <c r="AI811" s="10"/>
      <c r="AL811" s="11" t="s">
        <v>1040</v>
      </c>
      <c r="AM811" s="11" t="s">
        <v>1040</v>
      </c>
      <c r="AN811" s="11" t="s">
        <v>1040</v>
      </c>
      <c r="AO811" s="11" t="s">
        <v>1040</v>
      </c>
      <c r="AP811" s="11" t="s">
        <v>1040</v>
      </c>
    </row>
    <row r="812" spans="1:89" ht="12.75" customHeight="1" x14ac:dyDescent="0.25">
      <c r="A812" s="11">
        <v>67</v>
      </c>
      <c r="B812" s="10" t="str">
        <f t="shared" si="169"/>
        <v>Stockage des gaz à effet de serre en vertu de la directive 2009/31/CE</v>
      </c>
      <c r="C812" s="10" t="str">
        <f t="shared" si="169"/>
        <v>CCS : Stockage</v>
      </c>
      <c r="D812" s="10" t="str">
        <f t="shared" si="169"/>
        <v>CO2 transféré</v>
      </c>
      <c r="E812" s="10"/>
      <c r="F812" s="10" t="str">
        <f t="shared" si="173"/>
        <v>Bilan massique</v>
      </c>
      <c r="G812" s="36" t="str">
        <f t="shared" si="167"/>
        <v>n / A</v>
      </c>
      <c r="H812" s="36"/>
      <c r="I812" s="36"/>
      <c r="J812" s="36"/>
      <c r="K812" s="36"/>
      <c r="L812" s="36"/>
      <c r="M812" s="36"/>
      <c r="N812" s="36"/>
      <c r="O812" s="36"/>
      <c r="P812" s="36" t="str">
        <f t="shared" si="168"/>
        <v>n / A</v>
      </c>
      <c r="Q812" s="10" t="str">
        <f t="shared" si="174"/>
        <v>CCS : Stockage: CO2 transféré</v>
      </c>
      <c r="R812" s="10"/>
      <c r="S812" s="10" t="str">
        <f t="shared" si="175"/>
        <v>ConvF_CCS : Stockage: CO2 transféré</v>
      </c>
      <c r="Z812" s="11" t="b">
        <f t="shared" si="176"/>
        <v>1</v>
      </c>
      <c r="AB812" s="10"/>
      <c r="AC812" s="10"/>
      <c r="AD812" s="10"/>
      <c r="AE812" s="10"/>
      <c r="AF812" s="10"/>
      <c r="AG812" s="10"/>
      <c r="AH812" s="10"/>
      <c r="AI812" s="10"/>
      <c r="AL812" s="11" t="s">
        <v>1040</v>
      </c>
      <c r="AM812" s="11" t="s">
        <v>1040</v>
      </c>
      <c r="AN812" s="11" t="s">
        <v>1040</v>
      </c>
      <c r="AO812" s="11" t="s">
        <v>1040</v>
      </c>
      <c r="AP812" s="11" t="s">
        <v>1040</v>
      </c>
    </row>
    <row r="813" spans="1:89" ht="12.75" customHeight="1" x14ac:dyDescent="0.25">
      <c r="A813" s="11">
        <v>68</v>
      </c>
      <c r="B813" s="10" t="str">
        <f t="shared" si="169"/>
        <v>Stockage des gaz à effet de serre en vertu de la directive 2009/31/CE</v>
      </c>
      <c r="C813" s="10" t="str">
        <f t="shared" si="169"/>
        <v>CCS : Stockage</v>
      </c>
      <c r="D813" s="10" t="str">
        <f t="shared" si="169"/>
        <v>CO2 émis par purge</v>
      </c>
      <c r="E813" s="10"/>
      <c r="F813" s="10" t="str">
        <f t="shared" si="173"/>
        <v>Émissions de procédé</v>
      </c>
      <c r="G813" s="36" t="str">
        <f t="shared" si="167"/>
        <v>n / A</v>
      </c>
      <c r="H813" s="36"/>
      <c r="I813" s="36"/>
      <c r="J813" s="36"/>
      <c r="K813" s="36"/>
      <c r="L813" s="36"/>
      <c r="M813" s="36"/>
      <c r="N813" s="36"/>
      <c r="O813" s="36"/>
      <c r="P813" s="36" t="str">
        <f t="shared" si="168"/>
        <v>n / A</v>
      </c>
      <c r="Q813" s="10" t="str">
        <f t="shared" si="174"/>
        <v>CCS : Stockage: CO2 émis par purge</v>
      </c>
      <c r="R813" s="10"/>
      <c r="S813" s="10" t="str">
        <f t="shared" si="175"/>
        <v>ConvF_CCS : Stockage: CO2 émis par purge</v>
      </c>
      <c r="Z813" s="11" t="b">
        <f t="shared" si="176"/>
        <v>1</v>
      </c>
      <c r="AB813" s="10"/>
      <c r="AC813" s="10"/>
      <c r="AD813" s="10"/>
      <c r="AE813" s="10"/>
      <c r="AF813" s="10"/>
      <c r="AG813" s="10"/>
      <c r="AH813" s="10"/>
      <c r="AI813" s="10"/>
      <c r="AL813" s="11" t="s">
        <v>1040</v>
      </c>
      <c r="AM813" s="11" t="s">
        <v>1040</v>
      </c>
      <c r="AN813" s="11" t="s">
        <v>1040</v>
      </c>
      <c r="AO813" s="11" t="s">
        <v>1040</v>
      </c>
      <c r="AP813" s="11" t="s">
        <v>1040</v>
      </c>
    </row>
    <row r="814" spans="1:89" ht="12.75" customHeight="1" x14ac:dyDescent="0.25">
      <c r="A814" s="11">
        <v>69</v>
      </c>
      <c r="B814" s="10" t="str">
        <f t="shared" si="169"/>
        <v>Stockage des gaz à effet de serre en vertu de la directive 2009/31/CE</v>
      </c>
      <c r="C814" s="10" t="str">
        <f t="shared" si="169"/>
        <v>CCS : Stockage</v>
      </c>
      <c r="D814" s="10" t="str">
        <f t="shared" si="169"/>
        <v>CO2 résultant de fuites</v>
      </c>
      <c r="E814" s="10"/>
      <c r="F814" s="10" t="str">
        <f t="shared" si="173"/>
        <v>Émissions de procédé</v>
      </c>
      <c r="G814" s="36" t="str">
        <f t="shared" si="167"/>
        <v>n / A</v>
      </c>
      <c r="H814" s="36"/>
      <c r="I814" s="36"/>
      <c r="J814" s="36"/>
      <c r="K814" s="36"/>
      <c r="L814" s="36"/>
      <c r="M814" s="36"/>
      <c r="N814" s="36"/>
      <c r="O814" s="36"/>
      <c r="P814" s="36" t="str">
        <f t="shared" si="168"/>
        <v>n / A</v>
      </c>
      <c r="Q814" s="10" t="str">
        <f t="shared" si="174"/>
        <v>CCS : Stockage: CO2 résultant de fuites</v>
      </c>
      <c r="R814" s="10"/>
      <c r="S814" s="10" t="str">
        <f t="shared" si="175"/>
        <v>ConvF_CCS : Stockage: CO2 résultant de fuites</v>
      </c>
      <c r="Z814" s="11" t="b">
        <f t="shared" si="176"/>
        <v>1</v>
      </c>
      <c r="AB814" s="10"/>
      <c r="AC814" s="10"/>
      <c r="AD814" s="10"/>
      <c r="AE814" s="10"/>
      <c r="AF814" s="10"/>
      <c r="AG814" s="10"/>
      <c r="AH814" s="10"/>
      <c r="AI814" s="10"/>
      <c r="AL814" s="11" t="s">
        <v>1040</v>
      </c>
      <c r="AM814" s="11" t="s">
        <v>1040</v>
      </c>
      <c r="AN814" s="11" t="s">
        <v>1040</v>
      </c>
      <c r="AO814" s="11" t="s">
        <v>1040</v>
      </c>
      <c r="AP814" s="11" t="s">
        <v>1040</v>
      </c>
    </row>
    <row r="815" spans="1:89" ht="12.75" customHeight="1" x14ac:dyDescent="0.25">
      <c r="A815" s="11">
        <v>70</v>
      </c>
      <c r="B815" s="10" t="str">
        <f t="shared" si="169"/>
        <v>Stockage des gaz à effet de serre en vertu de la directive 2009/31/CE</v>
      </c>
      <c r="C815" s="10" t="str">
        <f t="shared" si="169"/>
        <v>CCS : Stockage</v>
      </c>
      <c r="D815" s="10" t="str">
        <f t="shared" si="169"/>
        <v>CO2 résultant d'émissions fugitives</v>
      </c>
      <c r="E815" s="10"/>
      <c r="F815" s="10" t="str">
        <f t="shared" si="173"/>
        <v>Émissions de procédé</v>
      </c>
      <c r="G815" s="36" t="str">
        <f t="shared" si="167"/>
        <v>n / A</v>
      </c>
      <c r="H815" s="36"/>
      <c r="I815" s="36"/>
      <c r="J815" s="36"/>
      <c r="K815" s="36"/>
      <c r="L815" s="36"/>
      <c r="M815" s="36"/>
      <c r="N815" s="36"/>
      <c r="O815" s="36"/>
      <c r="P815" s="36" t="str">
        <f t="shared" si="168"/>
        <v>n / A</v>
      </c>
      <c r="Q815" s="10" t="str">
        <f t="shared" si="174"/>
        <v>CCS : Stockage: CO2 résultant d'émissions fugitives</v>
      </c>
      <c r="R815" s="10"/>
      <c r="S815" s="10" t="str">
        <f t="shared" si="175"/>
        <v>ConvF_CCS : Stockage: CO2 résultant d'émissions fugitives</v>
      </c>
      <c r="Z815" s="11" t="b">
        <f t="shared" si="176"/>
        <v>1</v>
      </c>
      <c r="AB815" s="10"/>
      <c r="AC815" s="10"/>
      <c r="AD815" s="10"/>
      <c r="AE815" s="10"/>
      <c r="AF815" s="10"/>
      <c r="AG815" s="10"/>
      <c r="AH815" s="10"/>
      <c r="AI815" s="10"/>
      <c r="AL815" s="11" t="s">
        <v>1040</v>
      </c>
      <c r="AM815" s="11" t="s">
        <v>1040</v>
      </c>
      <c r="AN815" s="11" t="s">
        <v>1040</v>
      </c>
      <c r="AO815" s="11" t="s">
        <v>1040</v>
      </c>
      <c r="AP815" s="11" t="s">
        <v>1040</v>
      </c>
    </row>
    <row r="816" spans="1:89" ht="12.75" customHeight="1" x14ac:dyDescent="0.25">
      <c r="B816" s="10"/>
      <c r="C816" s="10"/>
      <c r="D816" s="10"/>
      <c r="E816" s="10"/>
      <c r="F816" s="10"/>
      <c r="G816" s="10"/>
      <c r="H816" s="10"/>
      <c r="I816" s="10"/>
      <c r="J816" s="10"/>
      <c r="K816" s="10"/>
      <c r="L816" s="10"/>
      <c r="M816" s="10"/>
      <c r="N816" s="10"/>
      <c r="O816" s="10"/>
      <c r="P816" s="10"/>
      <c r="Q816" s="10"/>
      <c r="R816" s="10"/>
      <c r="S816" s="10"/>
      <c r="AB816" s="10"/>
      <c r="AC816" s="10"/>
      <c r="AD816" s="10"/>
      <c r="AE816" s="10"/>
      <c r="AF816" s="10"/>
      <c r="AG816" s="10"/>
      <c r="AH816" s="10"/>
      <c r="AI816" s="10"/>
    </row>
    <row r="817" spans="1:44" s="44" customFormat="1" x14ac:dyDescent="0.25">
      <c r="A817" s="594" t="str">
        <f>Translations!$B$722</f>
        <v>CCU</v>
      </c>
      <c r="B817" s="50"/>
      <c r="C817" s="50" t="str">
        <f>Translations!$B$286</f>
        <v>Nom court</v>
      </c>
      <c r="D817" s="50" t="str">
        <f>Translations!$B$287</f>
        <v>Sous-activité</v>
      </c>
      <c r="E817" s="50" t="str">
        <f>Translations!$B$100</f>
        <v>Paramètre</v>
      </c>
      <c r="F817" s="50" t="str">
        <f>Translations!$B$288</f>
        <v>Type de source</v>
      </c>
      <c r="G817" s="51" t="str">
        <f>Translations!$B$289</f>
        <v>Minimum</v>
      </c>
      <c r="H817" s="51">
        <v>1</v>
      </c>
      <c r="I817" s="51">
        <v>2</v>
      </c>
      <c r="J817" s="51" t="s">
        <v>441</v>
      </c>
      <c r="K817" s="51" t="str">
        <f>Translations!$B$257</f>
        <v>2b</v>
      </c>
      <c r="L817" s="51">
        <v>3</v>
      </c>
      <c r="M817" s="51" t="s">
        <v>1100</v>
      </c>
      <c r="N817" s="51" t="s">
        <v>1101</v>
      </c>
      <c r="O817" s="51">
        <v>4</v>
      </c>
      <c r="P817" s="51" t="str">
        <f>Translations!$B$290</f>
        <v>Le plus haut</v>
      </c>
      <c r="Q817" s="52"/>
      <c r="R817" s="49"/>
      <c r="S817" s="49"/>
      <c r="T817" s="49"/>
      <c r="U817" s="49"/>
      <c r="V817" s="49"/>
      <c r="W817" s="49"/>
      <c r="X817" s="49"/>
      <c r="Y817" s="49"/>
      <c r="Z817" s="49" t="s">
        <v>531</v>
      </c>
      <c r="AA817" s="49"/>
      <c r="AB817" s="49"/>
      <c r="AC817" s="49"/>
      <c r="AD817" s="49"/>
      <c r="AE817" s="49"/>
      <c r="AF817" s="49"/>
      <c r="AG817" s="49"/>
      <c r="AH817" s="49"/>
      <c r="AI817" s="49"/>
      <c r="AJ817" s="49"/>
      <c r="AK817" s="49" t="s">
        <v>1039</v>
      </c>
      <c r="AL817" s="92">
        <v>1</v>
      </c>
      <c r="AM817" s="92">
        <v>2</v>
      </c>
      <c r="AN817" s="92" t="s">
        <v>441</v>
      </c>
      <c r="AO817" s="92" t="str">
        <f>Translations!$B$257</f>
        <v>2b</v>
      </c>
      <c r="AP817" s="92">
        <v>3</v>
      </c>
      <c r="AQ817" s="92" t="s">
        <v>1100</v>
      </c>
      <c r="AR817" s="92" t="s">
        <v>1101</v>
      </c>
    </row>
    <row r="818" spans="1:44" ht="12.75" customHeight="1" outlineLevel="1" x14ac:dyDescent="0.25">
      <c r="B818" s="566"/>
      <c r="C818" s="10" t="str">
        <f>Translations!$B$722</f>
        <v>CCU</v>
      </c>
      <c r="D818" s="10" t="str">
        <f>Translations!$B$723</f>
        <v>Entrées et sorties du process</v>
      </c>
      <c r="E818" s="10" t="s">
        <v>547</v>
      </c>
      <c r="F818" s="58" t="str">
        <f t="shared" ref="F818:F825" si="177">EUconst_MassBalance</f>
        <v>Bilan massique</v>
      </c>
      <c r="G818" s="36">
        <v>4</v>
      </c>
      <c r="H818" s="53" t="str">
        <f>Translations!$B$295</f>
        <v>± 7,5%</v>
      </c>
      <c r="I818" s="53" t="str">
        <f>Translations!$B$296</f>
        <v>± 5,0%</v>
      </c>
      <c r="J818" s="10"/>
      <c r="K818" s="10"/>
      <c r="L818" s="53" t="str">
        <f>Translations!$B$297</f>
        <v>± 2,5%</v>
      </c>
      <c r="M818" s="53"/>
      <c r="N818" s="53"/>
      <c r="O818" s="53" t="str">
        <f>Translations!$B$298</f>
        <v>± 1,5%</v>
      </c>
      <c r="P818" s="36">
        <v>4</v>
      </c>
      <c r="Q818" s="54" t="str">
        <f>C818 &amp; ": " &amp;D818</f>
        <v>CCU: Entrées et sorties du process</v>
      </c>
      <c r="R818" s="10"/>
      <c r="S818" s="10" t="str">
        <f>EUconst_CNTR_ActivityData&amp;Q818</f>
        <v>ActivityData_CCU: Entrées et sorties du process</v>
      </c>
      <c r="Z818" s="11" t="b">
        <f t="shared" ref="Z818:Z825" si="178">IF(G818=EUconst_NA,TRUE,FALSE)</f>
        <v>0</v>
      </c>
      <c r="AL818" s="391" t="s">
        <v>1040</v>
      </c>
      <c r="AM818" s="391" t="s">
        <v>1040</v>
      </c>
      <c r="AN818" s="391" t="s">
        <v>1040</v>
      </c>
      <c r="AO818" s="391" t="s">
        <v>1040</v>
      </c>
      <c r="AP818" s="391" t="s">
        <v>1040</v>
      </c>
      <c r="AQ818" s="391" t="s">
        <v>1040</v>
      </c>
      <c r="AR818" s="391" t="s">
        <v>1040</v>
      </c>
    </row>
    <row r="819" spans="1:44" ht="12.75" customHeight="1" outlineLevel="1" x14ac:dyDescent="0.25">
      <c r="B819" s="566"/>
      <c r="C819" s="10" t="str">
        <f t="shared" ref="C819:D825" si="179">C818</f>
        <v>CCU</v>
      </c>
      <c r="D819" s="10" t="str">
        <f t="shared" si="179"/>
        <v>Entrées et sorties du process</v>
      </c>
      <c r="E819" s="563"/>
      <c r="F819" s="58" t="str">
        <f t="shared" si="177"/>
        <v>Bilan massique</v>
      </c>
      <c r="G819" s="36" t="str">
        <f>EUconst_NA</f>
        <v>n / A</v>
      </c>
      <c r="H819" s="56"/>
      <c r="I819" s="56"/>
      <c r="J819" s="58"/>
      <c r="K819" s="58"/>
      <c r="L819" s="56"/>
      <c r="M819" s="56"/>
      <c r="N819" s="56"/>
      <c r="O819" s="57"/>
      <c r="P819" s="36" t="str">
        <f>G819</f>
        <v>n / A</v>
      </c>
      <c r="Q819" s="54" t="str">
        <f t="shared" ref="Q819:Q825" si="180">C819 &amp; ": " &amp;D819</f>
        <v>CCU: Entrées et sorties du process</v>
      </c>
      <c r="R819" s="10"/>
      <c r="S819" s="10" t="str">
        <f>EUconst_CNTR_EF&amp;Q819</f>
        <v>EF_CCU: Entrées et sorties du process</v>
      </c>
      <c r="Z819" s="11" t="b">
        <f t="shared" si="178"/>
        <v>1</v>
      </c>
      <c r="AL819" s="391" t="s">
        <v>1040</v>
      </c>
      <c r="AM819" s="391" t="s">
        <v>1040</v>
      </c>
      <c r="AN819" s="391" t="s">
        <v>1040</v>
      </c>
      <c r="AO819" s="391" t="s">
        <v>1040</v>
      </c>
      <c r="AP819" s="391" t="s">
        <v>1040</v>
      </c>
      <c r="AQ819" s="391" t="s">
        <v>1040</v>
      </c>
      <c r="AR819" s="391" t="s">
        <v>1040</v>
      </c>
    </row>
    <row r="820" spans="1:44" ht="12.75" customHeight="1" outlineLevel="1" x14ac:dyDescent="0.25">
      <c r="B820" s="566"/>
      <c r="C820" s="10" t="str">
        <f t="shared" si="179"/>
        <v>CCU</v>
      </c>
      <c r="D820" s="10" t="str">
        <f t="shared" si="179"/>
        <v>Entrées et sorties du process</v>
      </c>
      <c r="E820" s="563"/>
      <c r="F820" s="58" t="str">
        <f t="shared" si="177"/>
        <v>Bilan massique</v>
      </c>
      <c r="G820" s="36">
        <v>3</v>
      </c>
      <c r="H820" s="56" t="str">
        <f>Translations!$B$691</f>
        <v>valeurs par défaut de type I</v>
      </c>
      <c r="I820" s="56"/>
      <c r="J820" s="58" t="str">
        <f>Translations!$B$692</f>
        <v>valeurs par défaut de type II</v>
      </c>
      <c r="K820" s="58" t="str">
        <f>Translations!$B$701</f>
        <v>Données d'achat (le cas échéant)</v>
      </c>
      <c r="L820" s="56" t="str">
        <f>Translations!$B$694</f>
        <v>Analyses de laboratoire</v>
      </c>
      <c r="M820" s="56"/>
      <c r="N820" s="56"/>
      <c r="O820" s="57"/>
      <c r="P820" s="36">
        <f>IF(G820=EUconst_NA,EUconst_NA,IF(ISBLANK(J820),COUNTA(H820:O820),COUNTA(H820,J820,L820)))</f>
        <v>3</v>
      </c>
      <c r="Q820" s="54" t="str">
        <f t="shared" si="180"/>
        <v>CCU: Entrées et sorties du process</v>
      </c>
      <c r="R820" s="10"/>
      <c r="S820" s="10" t="str">
        <f>EUconst_CNTR_NCV&amp;Q820</f>
        <v>NCV_CCU: Entrées et sorties du process</v>
      </c>
      <c r="Z820" s="11" t="b">
        <f t="shared" si="178"/>
        <v>0</v>
      </c>
      <c r="AL820" s="391">
        <v>1</v>
      </c>
      <c r="AM820" s="391">
        <v>1</v>
      </c>
      <c r="AN820" s="391">
        <v>1</v>
      </c>
      <c r="AO820" s="391">
        <v>2</v>
      </c>
      <c r="AP820" s="391">
        <v>2</v>
      </c>
      <c r="AQ820" s="391"/>
      <c r="AR820" s="391"/>
    </row>
    <row r="821" spans="1:44" ht="12.75" customHeight="1" outlineLevel="1" x14ac:dyDescent="0.25">
      <c r="B821" s="566"/>
      <c r="C821" s="10" t="str">
        <f t="shared" si="179"/>
        <v>CCU</v>
      </c>
      <c r="D821" s="10" t="str">
        <f t="shared" si="179"/>
        <v>Entrées et sorties du process</v>
      </c>
      <c r="E821" s="563"/>
      <c r="F821" s="58" t="str">
        <f t="shared" si="177"/>
        <v>Bilan massique</v>
      </c>
      <c r="G821" s="36">
        <v>3</v>
      </c>
      <c r="H821" s="56" t="str">
        <f>Translations!$B$691</f>
        <v>valeurs par défaut de type I</v>
      </c>
      <c r="I821" s="56"/>
      <c r="J821" s="58" t="str">
        <f>Translations!$B$692</f>
        <v>valeurs par défaut de type II</v>
      </c>
      <c r="K821" s="58" t="str">
        <f>Translations!$B$701</f>
        <v>Données d'achat (le cas échéant)</v>
      </c>
      <c r="L821" s="56" t="str">
        <f>Translations!$B$694</f>
        <v>Analyses de laboratoire</v>
      </c>
      <c r="M821" s="56"/>
      <c r="N821" s="56"/>
      <c r="O821" s="57"/>
      <c r="P821" s="36">
        <f>IF(G821=EUconst_NA,EUconst_NA,IF(ISBLANK(J821),COUNTA(H821:O821),COUNTA(H821,J821,L821)))</f>
        <v>3</v>
      </c>
      <c r="Q821" s="54" t="str">
        <f t="shared" si="180"/>
        <v>CCU: Entrées et sorties du process</v>
      </c>
      <c r="R821" s="10"/>
      <c r="S821" s="10" t="str">
        <f>EUconst_CNTR_CarbonContent&amp;Q821</f>
        <v>CarbC_CCU: Entrées et sorties du process</v>
      </c>
      <c r="Z821" s="11" t="b">
        <f t="shared" si="178"/>
        <v>0</v>
      </c>
      <c r="AL821" s="391">
        <v>1</v>
      </c>
      <c r="AM821" s="391">
        <v>1</v>
      </c>
      <c r="AN821" s="391">
        <v>1</v>
      </c>
      <c r="AO821" s="391">
        <v>2</v>
      </c>
      <c r="AP821" s="391">
        <v>2</v>
      </c>
      <c r="AQ821" s="391"/>
      <c r="AR821" s="391"/>
    </row>
    <row r="822" spans="1:44" ht="12.75" customHeight="1" outlineLevel="1" x14ac:dyDescent="0.25">
      <c r="B822" s="566"/>
      <c r="C822" s="10" t="str">
        <f t="shared" si="179"/>
        <v>CCU</v>
      </c>
      <c r="D822" s="10" t="str">
        <f t="shared" si="179"/>
        <v>Entrées et sorties du process</v>
      </c>
      <c r="E822" s="563"/>
      <c r="F822" s="58" t="str">
        <f t="shared" si="177"/>
        <v>Bilan massique</v>
      </c>
      <c r="G822" s="36">
        <v>3</v>
      </c>
      <c r="H822" s="56" t="str">
        <f>Translations!$B$702</f>
        <v>fraction de biomasse de type I</v>
      </c>
      <c r="I822" s="56" t="str">
        <f>Translations!$B$703</f>
        <v>fraction de biomasse de type II</v>
      </c>
      <c r="J822" s="58"/>
      <c r="K822" s="58"/>
      <c r="L822" s="56"/>
      <c r="M822" s="56" t="str">
        <f>Translations!$B$704</f>
        <v>Analyser la fraction de biomasse</v>
      </c>
      <c r="N822" s="56" t="str">
        <f>Translations!$B$721</f>
        <v>Bilan massique, conformément à l'article 30, paragraphe 1, de la directive RED II</v>
      </c>
      <c r="O822" s="57"/>
      <c r="P822" s="36">
        <v>3</v>
      </c>
      <c r="Q822" s="54" t="str">
        <f t="shared" si="180"/>
        <v>CCU: Entrées et sorties du process</v>
      </c>
      <c r="R822" s="10"/>
      <c r="S822" s="10" t="str">
        <f>EUconst_CNTR_BiomassContent&amp;Q822</f>
        <v>BioC_CCU: Entrées et sorties du process</v>
      </c>
      <c r="Z822" s="11" t="b">
        <f t="shared" si="178"/>
        <v>0</v>
      </c>
      <c r="AL822" s="391">
        <v>1</v>
      </c>
      <c r="AM822" s="391" t="s">
        <v>1040</v>
      </c>
      <c r="AN822" s="391" t="s">
        <v>1040</v>
      </c>
      <c r="AO822" s="391" t="s">
        <v>1040</v>
      </c>
      <c r="AP822" s="391" t="s">
        <v>1040</v>
      </c>
      <c r="AQ822" s="391">
        <v>2</v>
      </c>
      <c r="AR822" s="391">
        <v>3</v>
      </c>
    </row>
    <row r="823" spans="1:44" ht="12.75" customHeight="1" outlineLevel="1" x14ac:dyDescent="0.25">
      <c r="B823" s="566"/>
      <c r="C823" s="10" t="str">
        <f t="shared" si="179"/>
        <v>CCU</v>
      </c>
      <c r="D823" s="10" t="str">
        <f t="shared" si="179"/>
        <v>Entrées et sorties du process</v>
      </c>
      <c r="E823" s="563"/>
      <c r="F823" s="58" t="str">
        <f t="shared" si="177"/>
        <v>Bilan massique</v>
      </c>
      <c r="G823" s="36" t="str">
        <f>EUconst_NA</f>
        <v>n / A</v>
      </c>
      <c r="H823" s="56"/>
      <c r="I823" s="56"/>
      <c r="J823" s="58"/>
      <c r="K823" s="58"/>
      <c r="L823" s="56"/>
      <c r="M823" s="56"/>
      <c r="N823" s="56"/>
      <c r="O823" s="57"/>
      <c r="P823" s="36" t="str">
        <f>G823</f>
        <v>n / A</v>
      </c>
      <c r="Q823" s="54" t="str">
        <f t="shared" si="180"/>
        <v>CCU: Entrées et sorties du process</v>
      </c>
      <c r="R823" s="10"/>
      <c r="S823" s="10" t="str">
        <f>EUconst_CNTR_OxidationFactor&amp;Q823</f>
        <v>OxF_CCU: Entrées et sorties du process</v>
      </c>
      <c r="Z823" s="11" t="b">
        <f t="shared" si="178"/>
        <v>1</v>
      </c>
      <c r="AL823" s="391" t="s">
        <v>1040</v>
      </c>
      <c r="AM823" s="391" t="s">
        <v>1040</v>
      </c>
      <c r="AN823" s="391" t="s">
        <v>1040</v>
      </c>
      <c r="AO823" s="391" t="s">
        <v>1040</v>
      </c>
      <c r="AP823" s="391" t="s">
        <v>1040</v>
      </c>
      <c r="AQ823" s="391" t="s">
        <v>1040</v>
      </c>
      <c r="AR823" s="391" t="s">
        <v>1040</v>
      </c>
    </row>
    <row r="824" spans="1:44" ht="12.75" customHeight="1" outlineLevel="1" x14ac:dyDescent="0.25">
      <c r="B824" s="566"/>
      <c r="C824" s="10" t="str">
        <f t="shared" si="179"/>
        <v>CCU</v>
      </c>
      <c r="D824" s="10" t="str">
        <f t="shared" si="179"/>
        <v>Entrées et sorties du process</v>
      </c>
      <c r="E824" s="563"/>
      <c r="F824" s="58" t="str">
        <f t="shared" si="177"/>
        <v>Bilan massique</v>
      </c>
      <c r="G824" s="36" t="str">
        <f>EUconst_NA</f>
        <v>n / A</v>
      </c>
      <c r="H824" s="56"/>
      <c r="I824" s="56"/>
      <c r="J824" s="58"/>
      <c r="K824" s="58"/>
      <c r="L824" s="56"/>
      <c r="M824" s="56"/>
      <c r="N824" s="56"/>
      <c r="O824" s="57"/>
      <c r="P824" s="36" t="str">
        <f>G824</f>
        <v>n / A</v>
      </c>
      <c r="Q824" s="54" t="str">
        <f t="shared" si="180"/>
        <v>CCU: Entrées et sorties du process</v>
      </c>
      <c r="R824" s="10"/>
      <c r="S824" s="10" t="str">
        <f>EUconst_CNTR_ConversionFactor&amp;Q824</f>
        <v>ConvF_CCU: Entrées et sorties du process</v>
      </c>
      <c r="Z824" s="11" t="b">
        <f t="shared" si="178"/>
        <v>1</v>
      </c>
      <c r="AL824" s="391" t="s">
        <v>1040</v>
      </c>
      <c r="AM824" s="391" t="s">
        <v>1040</v>
      </c>
      <c r="AN824" s="391" t="s">
        <v>1040</v>
      </c>
      <c r="AO824" s="391" t="s">
        <v>1040</v>
      </c>
      <c r="AP824" s="391" t="s">
        <v>1040</v>
      </c>
      <c r="AQ824" s="391" t="s">
        <v>1040</v>
      </c>
      <c r="AR824" s="391" t="s">
        <v>1040</v>
      </c>
    </row>
    <row r="825" spans="1:44" ht="12.75" customHeight="1" outlineLevel="1" x14ac:dyDescent="0.25">
      <c r="B825" s="566"/>
      <c r="C825" s="10" t="str">
        <f t="shared" si="179"/>
        <v>CCU</v>
      </c>
      <c r="D825" s="10" t="str">
        <f t="shared" si="179"/>
        <v>Entrées et sorties du process</v>
      </c>
      <c r="E825" s="563"/>
      <c r="F825" s="58" t="str">
        <f t="shared" si="177"/>
        <v>Bilan massique</v>
      </c>
      <c r="G825" s="36">
        <v>1</v>
      </c>
      <c r="H825" s="56" t="str">
        <f>Translations!$B$721</f>
        <v>Bilan massique, conformément à l'article 30, paragraphe 1, de la directive RED II</v>
      </c>
      <c r="I825" s="56"/>
      <c r="J825" s="58"/>
      <c r="K825" s="58"/>
      <c r="L825" s="56"/>
      <c r="M825" s="56"/>
      <c r="N825" s="56"/>
      <c r="O825" s="57"/>
      <c r="P825" s="36">
        <f>G825</f>
        <v>1</v>
      </c>
      <c r="Q825" s="54" t="str">
        <f t="shared" si="180"/>
        <v>CCU: Entrées et sorties du process</v>
      </c>
      <c r="R825" s="10"/>
      <c r="S825" s="10" t="str">
        <f>EUconst_CNTR_RFNBOetcContent&amp;Q825</f>
        <v>RNFBOC_CCU: Entrées et sorties du process</v>
      </c>
      <c r="Z825" s="11" t="b">
        <f t="shared" si="178"/>
        <v>0</v>
      </c>
      <c r="AL825" s="391">
        <v>3</v>
      </c>
      <c r="AM825" s="391"/>
      <c r="AN825" s="391"/>
      <c r="AO825" s="391"/>
      <c r="AP825" s="391"/>
      <c r="AQ825" s="391"/>
      <c r="AR825" s="391"/>
    </row>
    <row r="826" spans="1:44" ht="12.75" customHeight="1" outlineLevel="1" x14ac:dyDescent="0.25">
      <c r="B826" s="10"/>
      <c r="C826" s="10"/>
      <c r="D826" s="10"/>
      <c r="E826" s="10"/>
      <c r="F826" s="10"/>
      <c r="G826" s="10"/>
      <c r="H826" s="10"/>
      <c r="I826" s="10"/>
      <c r="J826" s="10"/>
      <c r="K826" s="10"/>
      <c r="L826" s="10"/>
      <c r="M826" s="10"/>
      <c r="N826" s="10"/>
      <c r="O826" s="10"/>
      <c r="P826" s="10"/>
      <c r="Q826" s="10"/>
      <c r="R826" s="10"/>
      <c r="S826" s="10"/>
      <c r="AL826" s="391" t="s">
        <v>1040</v>
      </c>
      <c r="AM826" s="391" t="s">
        <v>1040</v>
      </c>
      <c r="AN826" s="391" t="s">
        <v>1040</v>
      </c>
      <c r="AO826" s="391" t="s">
        <v>1040</v>
      </c>
      <c r="AP826" s="391" t="s">
        <v>1040</v>
      </c>
      <c r="AQ826" s="391" t="s">
        <v>1040</v>
      </c>
      <c r="AR826" s="391" t="s">
        <v>1040</v>
      </c>
    </row>
    <row r="827" spans="1:44" s="44" customFormat="1" ht="13.8" thickBot="1" x14ac:dyDescent="0.3">
      <c r="B827" s="50" t="str">
        <f>Translations!$B$411</f>
        <v>Mesures</v>
      </c>
      <c r="C827" s="49"/>
      <c r="D827" s="49"/>
      <c r="E827" s="49"/>
      <c r="F827" s="50"/>
      <c r="G827" s="51" t="str">
        <f>Translations!$B$289</f>
        <v>Minimum</v>
      </c>
      <c r="H827" s="51">
        <v>1</v>
      </c>
      <c r="I827" s="51">
        <v>2</v>
      </c>
      <c r="J827" s="51" t="s">
        <v>441</v>
      </c>
      <c r="K827" s="51" t="str">
        <f>Translations!$B$257</f>
        <v>2b</v>
      </c>
      <c r="L827" s="51">
        <v>3</v>
      </c>
      <c r="M827" s="51"/>
      <c r="N827" s="51"/>
      <c r="O827" s="92">
        <v>4</v>
      </c>
      <c r="P827" s="51" t="str">
        <f>Translations!$B$290</f>
        <v>Le plus haut</v>
      </c>
    </row>
    <row r="828" spans="1:44" ht="12.75" customHeight="1" x14ac:dyDescent="0.25">
      <c r="B828" s="171" t="str">
        <f>B99</f>
        <v>CO2</v>
      </c>
      <c r="C828" s="168"/>
      <c r="D828" s="168"/>
      <c r="E828" s="168"/>
      <c r="F828" s="168"/>
      <c r="G828" s="168">
        <v>2</v>
      </c>
      <c r="H828" s="167" t="str">
        <f>Translations!$B$412</f>
        <v>± 10,0%</v>
      </c>
      <c r="I828" s="167" t="str">
        <f>Translations!$B$295</f>
        <v>± 7,5%</v>
      </c>
      <c r="J828" s="168"/>
      <c r="K828" s="168"/>
      <c r="L828" s="167" t="str">
        <f>Translations!$B$296</f>
        <v>± 5,0%</v>
      </c>
      <c r="M828" s="167"/>
      <c r="N828" s="167"/>
      <c r="O828" s="167" t="str">
        <f>Translations!$B$297</f>
        <v>± 2,5%</v>
      </c>
      <c r="P828" s="174">
        <f>IF(G828=EUconst_NA,EUconst_NA,IF(ISBLANK(J828),COUNTA(H828:O828),COUNTA(H828,J828,L828)))</f>
        <v>4</v>
      </c>
      <c r="AB828" s="10"/>
      <c r="AC828" s="10"/>
      <c r="AD828" s="10"/>
      <c r="AE828" s="10"/>
      <c r="AF828" s="10"/>
      <c r="AG828" s="10"/>
      <c r="AH828" s="10"/>
      <c r="AI828" s="10"/>
    </row>
    <row r="829" spans="1:44" ht="12.75" customHeight="1" x14ac:dyDescent="0.25">
      <c r="B829" s="172" t="str">
        <f>C99</f>
        <v>N2O</v>
      </c>
      <c r="C829" s="37"/>
      <c r="D829" s="37"/>
      <c r="E829" s="37"/>
      <c r="F829" s="37"/>
      <c r="G829" s="37">
        <v>2</v>
      </c>
      <c r="H829" s="165" t="str">
        <f>Translations!$B$412</f>
        <v>± 10,0%</v>
      </c>
      <c r="I829" s="165" t="str">
        <f>Translations!$B$295</f>
        <v>± 7,5%</v>
      </c>
      <c r="J829" s="37"/>
      <c r="K829" s="37"/>
      <c r="L829" s="165" t="str">
        <f>Translations!$B$296</f>
        <v>± 5,0%</v>
      </c>
      <c r="M829" s="165"/>
      <c r="N829" s="165"/>
      <c r="O829" s="166" t="str">
        <f>EUconst_NA</f>
        <v>n / A</v>
      </c>
      <c r="P829" s="175">
        <v>3</v>
      </c>
      <c r="AB829" s="10"/>
      <c r="AC829" s="10"/>
      <c r="AD829" s="10"/>
      <c r="AE829" s="10"/>
      <c r="AF829" s="10"/>
      <c r="AG829" s="10"/>
      <c r="AH829" s="10"/>
      <c r="AI829" s="10"/>
    </row>
    <row r="830" spans="1:44" ht="12.75" customHeight="1" x14ac:dyDescent="0.25">
      <c r="B830" s="574" t="str">
        <f>D99</f>
        <v>transfert de CO2</v>
      </c>
      <c r="C830" s="575"/>
      <c r="D830" s="575"/>
      <c r="E830" s="575"/>
      <c r="F830" s="575"/>
      <c r="G830" s="575">
        <v>2</v>
      </c>
      <c r="H830" s="576" t="str">
        <f>Translations!$B$412</f>
        <v>± 10,0%</v>
      </c>
      <c r="I830" s="576" t="str">
        <f>Translations!$B$295</f>
        <v>± 7,5%</v>
      </c>
      <c r="J830" s="575"/>
      <c r="K830" s="575"/>
      <c r="L830" s="576" t="str">
        <f>Translations!$B$296</f>
        <v>± 5,0%</v>
      </c>
      <c r="M830" s="576"/>
      <c r="N830" s="576"/>
      <c r="O830" s="577" t="str">
        <f>Translations!$B$297</f>
        <v>± 2,5%</v>
      </c>
      <c r="P830" s="578">
        <f>IF(G830=EUconst_NA,EUconst_NA,IF(ISBLANK(J830),COUNTA(H830:O830),COUNTA(H830,J830,L830)))</f>
        <v>4</v>
      </c>
      <c r="AB830" s="10"/>
      <c r="AC830" s="10"/>
      <c r="AD830" s="10"/>
      <c r="AE830" s="10"/>
      <c r="AF830" s="10"/>
      <c r="AG830" s="10"/>
      <c r="AH830" s="10"/>
      <c r="AI830" s="10"/>
    </row>
    <row r="831" spans="1:44" ht="12.75" customHeight="1" thickBot="1" x14ac:dyDescent="0.3">
      <c r="B831" s="173" t="str">
        <f>E99</f>
        <v>transfert de N2O</v>
      </c>
      <c r="C831" s="170"/>
      <c r="D831" s="170"/>
      <c r="E831" s="170"/>
      <c r="F831" s="170"/>
      <c r="G831" s="170">
        <v>2</v>
      </c>
      <c r="H831" s="169" t="str">
        <f>Translations!$B$412</f>
        <v>± 10,0%</v>
      </c>
      <c r="I831" s="169" t="str">
        <f>Translations!$B$295</f>
        <v>± 7,5%</v>
      </c>
      <c r="J831" s="170"/>
      <c r="K831" s="170"/>
      <c r="L831" s="169" t="str">
        <f>Translations!$B$296</f>
        <v>± 5,0%</v>
      </c>
      <c r="M831" s="169"/>
      <c r="N831" s="169"/>
      <c r="O831" s="169" t="str">
        <f>EUconst_NA</f>
        <v>n / A</v>
      </c>
      <c r="P831" s="176">
        <v>3</v>
      </c>
      <c r="AB831" s="10"/>
      <c r="AC831" s="10"/>
      <c r="AD831" s="10"/>
      <c r="AE831" s="10"/>
      <c r="AF831" s="10"/>
      <c r="AG831" s="10"/>
      <c r="AH831" s="10"/>
      <c r="AI831" s="10"/>
    </row>
    <row r="832" spans="1:44" ht="12.75" customHeight="1" x14ac:dyDescent="0.25">
      <c r="AB832" s="10"/>
      <c r="AC832" s="10"/>
      <c r="AD832" s="10"/>
      <c r="AE832" s="10"/>
      <c r="AF832" s="10"/>
      <c r="AG832" s="10"/>
      <c r="AH832" s="10"/>
      <c r="AI832" s="10"/>
    </row>
    <row r="833" spans="2:18" s="44" customFormat="1" ht="13.8" thickBot="1" x14ac:dyDescent="0.3">
      <c r="B833" s="50" t="str">
        <f>Translations!$B$724</f>
        <v>intervalles de rapport d'amélioration</v>
      </c>
    </row>
    <row r="834" spans="2:18" x14ac:dyDescent="0.25">
      <c r="C834" s="177" t="s">
        <v>805</v>
      </c>
      <c r="D834" s="152">
        <v>5</v>
      </c>
      <c r="E834" s="60"/>
      <c r="F834" s="48"/>
      <c r="G834" s="60"/>
      <c r="H834" s="60"/>
      <c r="J834" s="34"/>
      <c r="K834" s="60"/>
      <c r="L834" s="60"/>
      <c r="M834" s="60"/>
      <c r="N834" s="60"/>
      <c r="O834" s="48"/>
      <c r="P834" s="48"/>
      <c r="Q834" s="60"/>
      <c r="R834" s="48"/>
    </row>
    <row r="835" spans="2:18" x14ac:dyDescent="0.25">
      <c r="C835" s="178" t="s">
        <v>806</v>
      </c>
      <c r="D835" s="156">
        <v>3</v>
      </c>
      <c r="E835" s="60"/>
      <c r="F835" s="48"/>
      <c r="G835" s="60"/>
      <c r="H835" s="60"/>
      <c r="J835" s="34"/>
      <c r="K835" s="60"/>
      <c r="L835" s="60"/>
      <c r="M835" s="60"/>
      <c r="N835" s="60"/>
      <c r="O835" s="48"/>
      <c r="P835" s="48"/>
      <c r="Q835" s="60"/>
      <c r="R835" s="48"/>
    </row>
    <row r="836" spans="2:18" x14ac:dyDescent="0.25">
      <c r="C836" s="178" t="s">
        <v>807</v>
      </c>
      <c r="D836" s="156">
        <v>2</v>
      </c>
      <c r="E836" s="60"/>
      <c r="F836" s="48"/>
      <c r="G836" s="60"/>
      <c r="H836" s="60"/>
      <c r="J836" s="34"/>
      <c r="K836" s="60"/>
      <c r="L836" s="60"/>
      <c r="M836" s="60"/>
      <c r="N836" s="60"/>
      <c r="O836" s="48"/>
      <c r="P836" s="48"/>
      <c r="Q836" s="60"/>
      <c r="R836" s="48"/>
    </row>
    <row r="837" spans="2:18" s="44" customFormat="1" ht="13.8" thickBot="1" x14ac:dyDescent="0.3">
      <c r="D837" s="61" t="str">
        <f>Translations!$B$413</f>
        <v>Niveaux</v>
      </c>
    </row>
    <row r="838" spans="2:18" customFormat="1" x14ac:dyDescent="0.25">
      <c r="B838" s="11"/>
      <c r="C838" s="177">
        <v>1</v>
      </c>
      <c r="D838" s="152">
        <v>1</v>
      </c>
      <c r="E838" s="11"/>
      <c r="F838" s="11"/>
    </row>
    <row r="839" spans="2:18" customFormat="1" x14ac:dyDescent="0.25">
      <c r="B839" s="11"/>
      <c r="C839" s="178">
        <v>2</v>
      </c>
      <c r="D839" s="156">
        <v>2</v>
      </c>
      <c r="E839" s="11"/>
      <c r="F839" s="11"/>
    </row>
    <row r="840" spans="2:18" customFormat="1" x14ac:dyDescent="0.25">
      <c r="B840" s="11"/>
      <c r="C840" s="178">
        <v>3</v>
      </c>
      <c r="D840" s="156" t="s">
        <v>441</v>
      </c>
      <c r="E840" s="11"/>
      <c r="F840" s="11"/>
    </row>
    <row r="841" spans="2:18" customFormat="1" x14ac:dyDescent="0.25">
      <c r="B841" s="11"/>
      <c r="C841" s="178">
        <v>4</v>
      </c>
      <c r="D841" s="156" t="str">
        <f>Translations!$B$257</f>
        <v>2b</v>
      </c>
      <c r="E841" s="11"/>
      <c r="F841" s="11"/>
    </row>
    <row r="842" spans="2:18" customFormat="1" x14ac:dyDescent="0.25">
      <c r="B842" s="11"/>
      <c r="C842" s="178">
        <v>5</v>
      </c>
      <c r="D842" s="156">
        <v>3</v>
      </c>
      <c r="E842" s="11"/>
      <c r="F842" s="11"/>
    </row>
    <row r="843" spans="2:18" customFormat="1" x14ac:dyDescent="0.25">
      <c r="B843" s="11"/>
      <c r="C843" s="178">
        <v>6</v>
      </c>
      <c r="D843" s="156" t="s">
        <v>1100</v>
      </c>
      <c r="E843" s="11"/>
      <c r="F843" s="11"/>
    </row>
    <row r="844" spans="2:18" customFormat="1" x14ac:dyDescent="0.25">
      <c r="B844" s="11"/>
      <c r="C844" s="178">
        <v>7</v>
      </c>
      <c r="D844" s="156" t="s">
        <v>1101</v>
      </c>
      <c r="E844" s="11"/>
      <c r="F844" s="11"/>
    </row>
    <row r="845" spans="2:18" customFormat="1" ht="13.8" thickBot="1" x14ac:dyDescent="0.3">
      <c r="B845" s="11"/>
      <c r="C845" s="179">
        <v>8</v>
      </c>
      <c r="D845" s="157">
        <v>4</v>
      </c>
      <c r="E845" s="11"/>
      <c r="F845" s="11"/>
    </row>
    <row r="846" spans="2:18" s="62" customFormat="1" ht="13.8" thickBot="1" x14ac:dyDescent="0.3"/>
    <row r="847" spans="2:18" customFormat="1" ht="13.8" thickBot="1" x14ac:dyDescent="0.3">
      <c r="B847" s="10" t="s">
        <v>815</v>
      </c>
      <c r="C847" s="10" t="s">
        <v>824</v>
      </c>
      <c r="D847" s="10" t="s">
        <v>882</v>
      </c>
      <c r="E847" s="10" t="s">
        <v>823</v>
      </c>
      <c r="J847" s="278" t="s">
        <v>818</v>
      </c>
      <c r="K847" s="325" t="str">
        <f ca="1">IF(ISERROR(CELL("filename",I847)),"EUwideConstants",MID(CELL("filename",I847),FIND("]",CELL("filename",I847))+1,1024))</f>
        <v>EUwideConstants</v>
      </c>
    </row>
    <row r="848" spans="2:18" customFormat="1" x14ac:dyDescent="0.25">
      <c r="B848" s="327" t="str">
        <f>Translations!$B$635</f>
        <v>Données d'activité</v>
      </c>
      <c r="C848" s="341" t="str">
        <f>EUconst_CNTR_ActivityData</f>
        <v>ActivityData_</v>
      </c>
      <c r="D848" s="331" t="b">
        <f t="shared" ref="D848:D863" si="181">C848=EUconst_CNTR_ActivityData</f>
        <v>1</v>
      </c>
      <c r="E848" s="331" t="str">
        <f t="shared" ref="E848:E854" ca="1" si="182">ADDRESS(ROW(),COLUMN(F848),,,$K$847)&amp;":"&amp;ADDRESS(ROW(),COLUMN(F848)+MAX(0,5-COUNTIF(G848:K848,EUconst_NA)-COUNTIF(F848:K848,"")))</f>
        <v>EUwideConstants!$F$848:$J$848</v>
      </c>
      <c r="F848" s="330">
        <f>INDEX(ActivityDataTiers,COLUMNS($F848:F848))</f>
        <v>1</v>
      </c>
      <c r="G848" s="326">
        <f>INDEX(ActivityDataTiers,COLUMNS($F848:G848))</f>
        <v>2</v>
      </c>
      <c r="H848" s="326">
        <f>INDEX(ActivityDataTiers,COLUMNS($F848:H848))</f>
        <v>3</v>
      </c>
      <c r="I848" s="326">
        <f>INDEX(ActivityDataTiers,COLUMNS($F848:I848))</f>
        <v>4</v>
      </c>
      <c r="J848" s="326" t="str">
        <f>INDEX(ActivityDataTiers,COLUMNS($F848:J848))</f>
        <v>Aucun niveau</v>
      </c>
      <c r="K848" s="326" t="str">
        <f>INDEX(ActivityDataTiers,COLUMNS($F848:K848))</f>
        <v>n / A</v>
      </c>
    </row>
    <row r="849" spans="1:11" customFormat="1" x14ac:dyDescent="0.25">
      <c r="B849" s="328" t="str">
        <f>Translations!$B$636</f>
        <v>Facteur d'émission</v>
      </c>
      <c r="C849" s="340" t="str">
        <f>EUconst_CNTR_EF</f>
        <v>EF_</v>
      </c>
      <c r="D849" s="332" t="b">
        <f t="shared" si="181"/>
        <v>0</v>
      </c>
      <c r="E849" s="332" t="str">
        <f t="shared" ca="1" si="182"/>
        <v>EUwideConstants!$F$849:$K$849</v>
      </c>
      <c r="F849" s="330">
        <f>INDEX(EFTiers,COLUMNS($F849:F849))</f>
        <v>1</v>
      </c>
      <c r="G849" s="326">
        <f>INDEX(EFTiers,COLUMNS($F849:G849))</f>
        <v>2</v>
      </c>
      <c r="H849" s="326" t="str">
        <f>INDEX(EFTiers,COLUMNS($F849:H849))</f>
        <v>2a</v>
      </c>
      <c r="I849" s="326" t="str">
        <f>INDEX(EFTiers,COLUMNS($F849:I849))</f>
        <v>2b</v>
      </c>
      <c r="J849" s="326">
        <f>INDEX(EFTiers,COLUMNS($F849:J849))</f>
        <v>3</v>
      </c>
      <c r="K849" s="326" t="str">
        <f>INDEX(EFTiers,COLUMNS($F849:K849))</f>
        <v>Aucun niveau</v>
      </c>
    </row>
    <row r="850" spans="1:11" customFormat="1" x14ac:dyDescent="0.25">
      <c r="B850" s="328" t="str">
        <f>Translations!$B$637</f>
        <v>pouvoir calorifique inférieur</v>
      </c>
      <c r="C850" s="340" t="str">
        <f>EUconst_CNTR_NCV</f>
        <v>NCV_</v>
      </c>
      <c r="D850" s="332" t="b">
        <f t="shared" si="181"/>
        <v>0</v>
      </c>
      <c r="E850" s="332" t="str">
        <f t="shared" ca="1" si="182"/>
        <v>EUwideConstants!$F$850:$J$850</v>
      </c>
      <c r="F850" s="330">
        <f>INDEX(NCVTiers,COLUMNS($F850:F850))</f>
        <v>1</v>
      </c>
      <c r="G850" s="326" t="str">
        <f>INDEX(NCVTiers,COLUMNS($F850:G850))</f>
        <v>2a</v>
      </c>
      <c r="H850" s="326" t="str">
        <f>INDEX(NCVTiers,COLUMNS($F850:H850))</f>
        <v>2b</v>
      </c>
      <c r="I850" s="326">
        <f>INDEX(NCVTiers,COLUMNS($F850:I850))</f>
        <v>3</v>
      </c>
      <c r="J850" s="326" t="str">
        <f>INDEX(NCVTiers,COLUMNS($F850:J850))</f>
        <v>Aucun niveau</v>
      </c>
      <c r="K850" s="326" t="str">
        <f>INDEX(NCVTiers,COLUMNS($F850:K850))</f>
        <v>n / A</v>
      </c>
    </row>
    <row r="851" spans="1:11" customFormat="1" x14ac:dyDescent="0.25">
      <c r="B851" s="328" t="str">
        <f>Translations!$B$638</f>
        <v>Facteur d'oxydation</v>
      </c>
      <c r="C851" s="340" t="str">
        <f>EUconst_CNTR_OxidationFactor</f>
        <v>OxF_</v>
      </c>
      <c r="D851" s="332" t="b">
        <f t="shared" si="181"/>
        <v>0</v>
      </c>
      <c r="E851" s="332" t="str">
        <f t="shared" ca="1" si="182"/>
        <v>EUwideConstants!$F$851:$K$851</v>
      </c>
      <c r="F851" s="330">
        <f>INDEX(EFTiers,COLUMNS($F851:F851))</f>
        <v>1</v>
      </c>
      <c r="G851" s="326">
        <f>INDEX(EFTiers,COLUMNS($F851:G851))</f>
        <v>2</v>
      </c>
      <c r="H851" s="326" t="str">
        <f>INDEX(EFTiers,COLUMNS($F851:H851))</f>
        <v>2a</v>
      </c>
      <c r="I851" s="326" t="str">
        <f>INDEX(EFTiers,COLUMNS($F851:I851))</f>
        <v>2b</v>
      </c>
      <c r="J851" s="326">
        <f>INDEX(EFTiers,COLUMNS($F851:J851))</f>
        <v>3</v>
      </c>
      <c r="K851" s="326" t="str">
        <f>INDEX(EFTiers,COLUMNS($F851:K851))</f>
        <v>Aucun niveau</v>
      </c>
    </row>
    <row r="852" spans="1:11" customFormat="1" x14ac:dyDescent="0.25">
      <c r="B852" s="328" t="str">
        <f>Translations!$B$639</f>
        <v>Facteur de conversion</v>
      </c>
      <c r="C852" s="340" t="str">
        <f>EUconst_CNTR_ConversionFactor</f>
        <v>ConvF_</v>
      </c>
      <c r="D852" s="332" t="b">
        <f t="shared" si="181"/>
        <v>0</v>
      </c>
      <c r="E852" s="332" t="str">
        <f t="shared" ca="1" si="182"/>
        <v>EUwideConstants!$F$852:$H$852</v>
      </c>
      <c r="F852" s="330">
        <f>INDEX(ConversionFactorTiers,COLUMNS($F852:F852))</f>
        <v>1</v>
      </c>
      <c r="G852" s="326">
        <f>INDEX(ConversionFactorTiers,COLUMNS($F852:G852))</f>
        <v>2</v>
      </c>
      <c r="H852" s="326" t="str">
        <f>INDEX(ConversionFactorTiers,COLUMNS($F852:H852))</f>
        <v>Aucun niveau</v>
      </c>
      <c r="I852" s="326" t="str">
        <f>INDEX(ConversionFactorTiers,COLUMNS($F852:I852))</f>
        <v>n / A</v>
      </c>
      <c r="J852" s="326"/>
      <c r="K852" s="326"/>
    </row>
    <row r="853" spans="1:11" customFormat="1" x14ac:dyDescent="0.25">
      <c r="B853" s="328" t="str">
        <f>Translations!$B$408</f>
        <v>teneur en carbone</v>
      </c>
      <c r="C853" s="340" t="str">
        <f>EUconst_CNTR_CarbonContent</f>
        <v>CarbC_</v>
      </c>
      <c r="D853" s="332" t="b">
        <f t="shared" si="181"/>
        <v>0</v>
      </c>
      <c r="E853" s="332" t="str">
        <f t="shared" ca="1" si="182"/>
        <v>EUwideConstants!$F$853:$J$853</v>
      </c>
      <c r="F853" s="330">
        <f>INDEX(CarbonContentTiers,COLUMNS($F853:F853))</f>
        <v>1</v>
      </c>
      <c r="G853" s="326" t="str">
        <f>INDEX(CarbonContentTiers,COLUMNS($F853:G853))</f>
        <v>2a</v>
      </c>
      <c r="H853" s="326" t="str">
        <f>INDEX(CarbonContentTiers,COLUMNS($F853:H853))</f>
        <v>2b</v>
      </c>
      <c r="I853" s="326">
        <f>INDEX(CarbonContentTiers,COLUMNS($F853:I853))</f>
        <v>3</v>
      </c>
      <c r="J853" s="326" t="str">
        <f>INDEX(CarbonContentTiers,COLUMNS($F853:J853))</f>
        <v>Aucun niveau</v>
      </c>
      <c r="K853" s="326" t="str">
        <f>INDEX(CarbonContentTiers,COLUMNS($F853:K853))</f>
        <v>n / A</v>
      </c>
    </row>
    <row r="854" spans="1:11" customFormat="1" ht="13.8" thickBot="1" x14ac:dyDescent="0.3">
      <c r="B854" s="329" t="str">
        <f>Translations!$B$640</f>
        <v>Fraction de biomasse</v>
      </c>
      <c r="C854" s="340" t="str">
        <f>EUconst_CNTR_BiomassContent</f>
        <v>BioC_</v>
      </c>
      <c r="D854" s="333" t="b">
        <f t="shared" si="181"/>
        <v>0</v>
      </c>
      <c r="E854" s="333" t="str">
        <f t="shared" ca="1" si="182"/>
        <v>EUwideConstants!$F$854:$J$854</v>
      </c>
      <c r="F854" s="330">
        <f>INDEX(BiomassTiers,COLUMNS($F854:F854))</f>
        <v>1</v>
      </c>
      <c r="G854" s="326">
        <f>INDEX(BiomassTiers,COLUMNS($F854:G854))</f>
        <v>2</v>
      </c>
      <c r="H854" s="593" t="s">
        <v>1100</v>
      </c>
      <c r="I854" s="593" t="s">
        <v>1101</v>
      </c>
      <c r="J854" s="326" t="str">
        <f>INDEX(CarbonContentTiers,COLUMNS($F854:J854))</f>
        <v>Aucun niveau</v>
      </c>
      <c r="K854" s="326" t="str">
        <f>INDEX(CarbonContentTiers,COLUMNS($F854:K854))</f>
        <v>n / A</v>
      </c>
    </row>
    <row r="855" spans="1:11" customFormat="1" ht="13.8" thickBot="1" x14ac:dyDescent="0.3">
      <c r="B855" s="342" t="s">
        <v>822</v>
      </c>
      <c r="C855" s="342"/>
      <c r="D855" s="342" t="b">
        <f t="shared" si="181"/>
        <v>0</v>
      </c>
      <c r="E855" s="342"/>
    </row>
    <row r="856" spans="1:11" customFormat="1" x14ac:dyDescent="0.25">
      <c r="B856" s="327" t="str">
        <f>Translations!$B$635</f>
        <v>Données d'activité</v>
      </c>
      <c r="C856" s="340" t="str">
        <f>EUconst_CNTR_ActivityData</f>
        <v>ActivityData_</v>
      </c>
      <c r="D856" s="331" t="b">
        <f t="shared" si="181"/>
        <v>1</v>
      </c>
      <c r="E856" s="331" t="str">
        <f t="shared" ref="E856:E863" ca="1" si="183">ADDRESS(ROW(),COLUMN(F856),,,$K$847)&amp;":"&amp;ADDRESS(ROW(),COLUMN(F856)+MAX(0,5-COUNTIF(G856:K856,EUconst_NA)-COUNTIF(F856:K856,"")))</f>
        <v>EUwideConstants!$F$856:$G$856</v>
      </c>
      <c r="F856" s="330">
        <f>INDEX(PFCTiers,COLUMNS($F856:F856))</f>
        <v>1</v>
      </c>
      <c r="G856" s="326">
        <f>INDEX(PFCTiers,COLUMNS($F856:G856))</f>
        <v>2</v>
      </c>
      <c r="H856" s="326"/>
      <c r="I856" s="326"/>
      <c r="J856" s="326"/>
      <c r="K856" s="326"/>
    </row>
    <row r="857" spans="1:11" customFormat="1" x14ac:dyDescent="0.25">
      <c r="B857" s="328" t="str">
        <f>Translations!$B$455</f>
        <v>A : Fréquence</v>
      </c>
      <c r="C857" s="340" t="str">
        <f>EUconst_CNTR_ActivityData</f>
        <v>ActivityData_</v>
      </c>
      <c r="D857" s="332" t="b">
        <f t="shared" si="181"/>
        <v>1</v>
      </c>
      <c r="E857" s="332" t="str">
        <f t="shared" ca="1" si="183"/>
        <v>EUwideConstants!$F$857:$G$857</v>
      </c>
      <c r="F857" s="330">
        <f>INDEX(PFCTiers,COLUMNS($F857:F857))</f>
        <v>1</v>
      </c>
      <c r="G857" s="326">
        <f>INDEX(PFCTiers,COLUMNS($F857:G857))</f>
        <v>2</v>
      </c>
      <c r="H857" s="326"/>
      <c r="I857" s="326"/>
      <c r="J857" s="326"/>
      <c r="K857" s="326"/>
    </row>
    <row r="858" spans="1:11" customFormat="1" x14ac:dyDescent="0.25">
      <c r="B858" s="328" t="str">
        <f>Translations!$B$456</f>
        <v>A : Durée</v>
      </c>
      <c r="C858" s="340" t="str">
        <f>EUconst_CNTR_ActivityData</f>
        <v>ActivityData_</v>
      </c>
      <c r="D858" s="332" t="b">
        <f t="shared" si="181"/>
        <v>1</v>
      </c>
      <c r="E858" s="332" t="str">
        <f t="shared" ca="1" si="183"/>
        <v>EUwideConstants!$F$858:$G$858</v>
      </c>
      <c r="F858" s="330">
        <f>INDEX(PFCTiers,COLUMNS($F858:F858))</f>
        <v>1</v>
      </c>
      <c r="G858" s="326">
        <f>INDEX(PFCTiers,COLUMNS($F858:G858))</f>
        <v>2</v>
      </c>
      <c r="H858" s="326"/>
      <c r="I858" s="326"/>
      <c r="J858" s="326"/>
      <c r="K858" s="326"/>
    </row>
    <row r="859" spans="1:11" customFormat="1" x14ac:dyDescent="0.25">
      <c r="B859" s="328" t="str">
        <f>Translations!$B$457</f>
        <v>A: SEF(CF4)</v>
      </c>
      <c r="C859" s="340" t="str">
        <f>EUconst_CNTR_EF</f>
        <v>EF_</v>
      </c>
      <c r="D859" s="332" t="b">
        <f t="shared" si="181"/>
        <v>0</v>
      </c>
      <c r="E859" s="332" t="str">
        <f t="shared" ca="1" si="183"/>
        <v>EUwideConstants!$F$859:$G$859</v>
      </c>
      <c r="F859" s="330">
        <f>INDEX(PFCTiers,COLUMNS($F859:F859))</f>
        <v>1</v>
      </c>
      <c r="G859" s="330">
        <f>INDEX(PFCTiers,COLUMNS($F859:G859))</f>
        <v>2</v>
      </c>
      <c r="H859" s="330"/>
      <c r="I859" s="330"/>
      <c r="J859" s="330"/>
      <c r="K859" s="330"/>
    </row>
    <row r="860" spans="1:11" customFormat="1" x14ac:dyDescent="0.25">
      <c r="B860" s="328" t="str">
        <f>Translations!$B$458</f>
        <v>B : AEO</v>
      </c>
      <c r="C860" s="340" t="str">
        <f>EUconst_CNTR_ActivityData</f>
        <v>ActivityData_</v>
      </c>
      <c r="D860" s="332" t="b">
        <f t="shared" si="181"/>
        <v>1</v>
      </c>
      <c r="E860" s="332" t="str">
        <f t="shared" ca="1" si="183"/>
        <v>EUwideConstants!$F$860:$G$860</v>
      </c>
      <c r="F860" s="330">
        <f>INDEX(PFCTiers,COLUMNS($F860:F860))</f>
        <v>1</v>
      </c>
      <c r="G860" s="326">
        <f>INDEX(PFCTiers,COLUMNS($F860:G860))</f>
        <v>2</v>
      </c>
      <c r="H860" s="326"/>
      <c r="I860" s="326"/>
      <c r="J860" s="326"/>
      <c r="K860" s="326"/>
    </row>
    <row r="861" spans="1:11" customFormat="1" x14ac:dyDescent="0.25">
      <c r="B861" s="328" t="str">
        <f>Translations!$B$459</f>
        <v>B : CE</v>
      </c>
      <c r="C861" s="340" t="str">
        <f>EUconst_CNTR_ActivityData</f>
        <v>ActivityData_</v>
      </c>
      <c r="D861" s="332" t="b">
        <f t="shared" si="181"/>
        <v>1</v>
      </c>
      <c r="E861" s="332" t="str">
        <f t="shared" ca="1" si="183"/>
        <v>EUwideConstants!$F$861:$G$861</v>
      </c>
      <c r="F861" s="330">
        <f>INDEX(PFCTiers,COLUMNS($F861:F861))</f>
        <v>1</v>
      </c>
      <c r="G861" s="326">
        <f>INDEX(PFCTiers,COLUMNS($F861:G861))</f>
        <v>2</v>
      </c>
      <c r="H861" s="326"/>
      <c r="I861" s="326"/>
      <c r="J861" s="326"/>
      <c r="K861" s="326"/>
    </row>
    <row r="862" spans="1:11" customFormat="1" x14ac:dyDescent="0.25">
      <c r="B862" s="328" t="str">
        <f>Translations!$B$460</f>
        <v>B : OVC</v>
      </c>
      <c r="C862" s="340" t="str">
        <f>EUconst_CNTR_EF</f>
        <v>EF_</v>
      </c>
      <c r="D862" s="332" t="b">
        <f t="shared" si="181"/>
        <v>0</v>
      </c>
      <c r="E862" s="332" t="str">
        <f t="shared" ca="1" si="183"/>
        <v>EUwideConstants!$F$862:$G$862</v>
      </c>
      <c r="F862" s="330">
        <f>INDEX(PFCTiers,COLUMNS($F862:F862))</f>
        <v>1</v>
      </c>
      <c r="G862" s="326">
        <f>INDEX(PFCTiers,COLUMNS($F862:G862))</f>
        <v>2</v>
      </c>
      <c r="H862" s="326"/>
      <c r="I862" s="326"/>
      <c r="J862" s="326"/>
      <c r="K862" s="326"/>
    </row>
    <row r="863" spans="1:11" customFormat="1" ht="13.8" thickBot="1" x14ac:dyDescent="0.3">
      <c r="B863" s="329" t="str">
        <f>Translations!$B$461</f>
        <v>F(C2F6)</v>
      </c>
      <c r="C863" s="343" t="str">
        <f>EUconst_CNTR_EF</f>
        <v>EF_</v>
      </c>
      <c r="D863" s="333" t="b">
        <f t="shared" si="181"/>
        <v>0</v>
      </c>
      <c r="E863" s="333" t="str">
        <f t="shared" ca="1" si="183"/>
        <v>EUwideConstants!$F$863:$G$863</v>
      </c>
      <c r="F863" s="330">
        <f>INDEX(PFCTiers,COLUMNS($F863:F863))</f>
        <v>1</v>
      </c>
      <c r="G863" s="326">
        <f>INDEX(PFCTiers,COLUMNS($F863:G863))</f>
        <v>2</v>
      </c>
      <c r="H863" s="326"/>
      <c r="I863" s="326"/>
      <c r="J863" s="326"/>
      <c r="K863" s="326"/>
    </row>
    <row r="864" spans="1:11" s="30" customFormat="1" ht="9" customHeight="1" x14ac:dyDescent="0.25">
      <c r="A864" s="30" t="s">
        <v>302</v>
      </c>
    </row>
  </sheetData>
  <sheetProtection sheet="1" objects="1" scenarios="1" formatCells="0" formatColumns="0" formatRows="0"/>
  <mergeCells count="1">
    <mergeCell ref="E278:I278"/>
  </mergeCells>
  <phoneticPr fontId="51" type="noConversion"/>
  <conditionalFormatting sqref="B833">
    <cfRule type="containsText" dxfId="155" priority="17" stopIfTrue="1" operator="containsText" text="!">
      <formula>NOT(ISERROR(SEARCH("!",B833)))</formula>
    </cfRule>
    <cfRule type="expression" dxfId="154" priority="18" stopIfTrue="1">
      <formula>$Z833</formula>
    </cfRule>
  </conditionalFormatting>
  <conditionalFormatting sqref="B827:I827 L827:P831 H828:I831">
    <cfRule type="containsText" dxfId="153" priority="74" stopIfTrue="1" operator="containsText" text="!">
      <formula>NOT(ISERROR(SEARCH("!",B827)))</formula>
    </cfRule>
  </conditionalFormatting>
  <conditionalFormatting sqref="B827:P827 P828:P831">
    <cfRule type="expression" dxfId="152" priority="75" stopIfTrue="1">
      <formula>$Z827</formula>
    </cfRule>
  </conditionalFormatting>
  <conditionalFormatting sqref="B319:S383">
    <cfRule type="expression" dxfId="151" priority="19" stopIfTrue="1">
      <formula>$B318&lt;&gt;$B319</formula>
    </cfRule>
  </conditionalFormatting>
  <conditionalFormatting sqref="B384:S384">
    <cfRule type="expression" dxfId="150" priority="20" stopIfTrue="1">
      <formula>$Z384</formula>
    </cfRule>
  </conditionalFormatting>
  <conditionalFormatting sqref="B386:S389 B458:S461 B530:S533 B602:S605 B607:S662 B674:S677 B679:S734 B746:S749 B751:S806 P603:P607 B314:S317 B391:S454 B463:S527 B535:S599">
    <cfRule type="expression" dxfId="149" priority="30" stopIfTrue="1">
      <formula>$B313&lt;&gt;$B314</formula>
    </cfRule>
  </conditionalFormatting>
  <conditionalFormatting sqref="B386:S815">
    <cfRule type="expression" dxfId="148" priority="27" stopIfTrue="1">
      <formula>$Z386</formula>
    </cfRule>
  </conditionalFormatting>
  <conditionalFormatting sqref="B455:S455">
    <cfRule type="expression" dxfId="147" priority="16" stopIfTrue="1">
      <formula>$B454&lt;&gt;$B455</formula>
    </cfRule>
  </conditionalFormatting>
  <conditionalFormatting sqref="B606:S606 B390:S390 B462:S462 B534:S534 B678:S678 B750:S750 B318:S318">
    <cfRule type="expression" dxfId="146" priority="4999" stopIfTrue="1">
      <formula>$B316&lt;&gt;$B318</formula>
    </cfRule>
  </conditionalFormatting>
  <conditionalFormatting sqref="B663:S671">
    <cfRule type="expression" dxfId="145" priority="7" stopIfTrue="1">
      <formula>$B662&lt;&gt;$B663</formula>
    </cfRule>
  </conditionalFormatting>
  <conditionalFormatting sqref="H384:M384">
    <cfRule type="expression" dxfId="144" priority="24" stopIfTrue="1">
      <formula>AL384=2</formula>
    </cfRule>
    <cfRule type="expression" dxfId="143" priority="25" stopIfTrue="1">
      <formula>AL384=1</formula>
    </cfRule>
  </conditionalFormatting>
  <conditionalFormatting sqref="H386:M806">
    <cfRule type="expression" dxfId="142" priority="5001" stopIfTrue="1">
      <formula>AL386=2</formula>
    </cfRule>
    <cfRule type="expression" dxfId="141" priority="5002" stopIfTrue="1">
      <formula>AL386=1</formula>
    </cfRule>
  </conditionalFormatting>
  <conditionalFormatting sqref="L384:Q384 B384:I384">
    <cfRule type="containsText" dxfId="140" priority="23" stopIfTrue="1" operator="containsText" text="!">
      <formula>NOT(ISERROR(SEARCH("!",B384)))</formula>
    </cfRule>
  </conditionalFormatting>
  <conditionalFormatting sqref="L456:Q456 B456:I456">
    <cfRule type="containsText" dxfId="139" priority="31" stopIfTrue="1" operator="containsText" text="!">
      <formula>NOT(ISERROR(SEARCH("!",B456)))</formula>
    </cfRule>
  </conditionalFormatting>
  <conditionalFormatting sqref="N384">
    <cfRule type="expression" dxfId="138" priority="21" stopIfTrue="1">
      <formula>AQ384=2</formula>
    </cfRule>
    <cfRule type="expression" dxfId="137" priority="22" stopIfTrue="1">
      <formula>AQ384=1</formula>
    </cfRule>
  </conditionalFormatting>
  <conditionalFormatting sqref="N386:N806">
    <cfRule type="expression" dxfId="136" priority="28" stopIfTrue="1">
      <formula>AQ386=2</formula>
    </cfRule>
    <cfRule type="expression" dxfId="135" priority="29" stopIfTrue="1">
      <formula>AQ386=1</formula>
    </cfRule>
  </conditionalFormatting>
  <conditionalFormatting sqref="B817:S817 B819:S825 B818:G818 P818:S818">
    <cfRule type="expression" dxfId="134" priority="3">
      <formula>$Z817=TRUE</formula>
    </cfRule>
  </conditionalFormatting>
  <conditionalFormatting sqref="H817:O817 H819:O825">
    <cfRule type="containsText" dxfId="133" priority="2" stopIfTrue="1" operator="containsText" text="!">
      <formula>NOT(ISERROR(SEARCH("!",H817)))</formula>
    </cfRule>
    <cfRule type="expression" dxfId="132" priority="4">
      <formula>AL817=3</formula>
    </cfRule>
    <cfRule type="expression" dxfId="131" priority="5" stopIfTrue="1">
      <formula>AL817=2</formula>
    </cfRule>
    <cfRule type="expression" dxfId="130" priority="6" stopIfTrue="1">
      <formula>AL817=1</formula>
    </cfRule>
  </conditionalFormatting>
  <conditionalFormatting sqref="H818:O818">
    <cfRule type="expression" dxfId="129" priority="1" stopIfTrue="1">
      <formula>$B817&lt;&gt;$B818</formula>
    </cfRule>
  </conditionalFormatting>
  <pageMargins left="0.70866141732283472" right="0.70866141732283472" top="0.78740157480314965" bottom="0.78740157480314965" header="0.31496062992125984" footer="0.31496062992125984"/>
  <pageSetup paperSize="9" scale="46" fitToWidth="3" fitToHeight="10" orientation="portrait"/>
  <headerFooter>
    <oddHeader>&amp;L&amp;F, &amp;A&amp;R&amp;D, &amp;T</oddHeader>
    <oddFooter>&amp;C&amp;P / &amp;N</oddFooter>
  </headerFooter>
  <legacy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11C610-E9E2-4B16-B9B2-742DBBC3763A}">
  <sheetPr codeName="Tabelle16">
    <tabColor theme="3"/>
  </sheetPr>
  <dimension ref="A2:K2"/>
  <sheetViews>
    <sheetView workbookViewId="0"/>
  </sheetViews>
  <sheetFormatPr baseColWidth="10" defaultColWidth="11.44140625" defaultRowHeight="13.2" x14ac:dyDescent="0.25"/>
  <cols>
    <col min="1" max="1" width="32.33203125" style="11" customWidth="1"/>
    <col min="2" max="2" width="18.88671875" style="11" customWidth="1"/>
    <col min="3" max="47" width="12.6640625" style="11" customWidth="1"/>
    <col min="48" max="16384" width="11.44140625" style="11"/>
  </cols>
  <sheetData>
    <row r="2" spans="1:11" ht="22.8" x14ac:dyDescent="0.4">
      <c r="A2" s="64" t="s">
        <v>591</v>
      </c>
      <c r="B2" s="64"/>
      <c r="C2" s="64"/>
      <c r="J2" s="64"/>
      <c r="K2" s="64"/>
    </row>
  </sheetData>
  <sheetProtection sheet="1" objects="1" scenarios="1" formatCells="0" formatColumns="0" formatRows="0"/>
  <phoneticPr fontId="55" type="noConversion"/>
  <pageMargins left="0.7" right="0.7" top="0.78740157499999996" bottom="0.78740157499999996" header="0.3" footer="0.3"/>
  <pageSetup paperSize="9" orientation="portrait"/>
  <headerFooter>
    <oddHeader>&amp;L&amp;F, &amp;A&amp;R&amp;D, &amp;T</oddHeader>
    <oddFooter>&amp;C&amp;P / &amp;N</oddFooter>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BE4D9B-BD85-4D2D-B306-AE770355E888}">
  <sheetPr codeName="Tabelle17">
    <tabColor indexed="12"/>
  </sheetPr>
  <dimension ref="A1:D724"/>
  <sheetViews>
    <sheetView topLeftCell="A449" workbookViewId="0">
      <selection activeCell="B464" sqref="B464"/>
    </sheetView>
  </sheetViews>
  <sheetFormatPr baseColWidth="10" defaultRowHeight="13.2" x14ac:dyDescent="0.25"/>
  <cols>
    <col min="1" max="1" width="8.33203125" customWidth="1"/>
    <col min="2" max="3" width="68.5546875" style="304" customWidth="1"/>
    <col min="4" max="5" width="12.6640625" customWidth="1"/>
  </cols>
  <sheetData>
    <row r="1" spans="1:3" ht="14.4" x14ac:dyDescent="0.3">
      <c r="A1" s="25" t="s">
        <v>917</v>
      </c>
      <c r="B1" s="313" t="s">
        <v>1156</v>
      </c>
      <c r="C1" s="313" t="s">
        <v>749</v>
      </c>
    </row>
    <row r="2" spans="1:3" ht="24.6" x14ac:dyDescent="0.25">
      <c r="A2" s="146">
        <v>1</v>
      </c>
      <c r="B2" s="883" t="s">
        <v>1157</v>
      </c>
      <c r="C2" s="445" t="s">
        <v>861</v>
      </c>
    </row>
    <row r="3" spans="1:3" ht="15.6" x14ac:dyDescent="0.25">
      <c r="A3" s="146">
        <f>A2+1</f>
        <v>2</v>
      </c>
      <c r="B3" s="884" t="s">
        <v>1158</v>
      </c>
      <c r="C3" s="446" t="s">
        <v>11</v>
      </c>
    </row>
    <row r="4" spans="1:3" ht="26.4" x14ac:dyDescent="0.25">
      <c r="A4" s="146">
        <f t="shared" ref="A4:A67" si="0">A3+1</f>
        <v>3</v>
      </c>
      <c r="B4" s="885" t="s">
        <v>1159</v>
      </c>
      <c r="C4" s="447" t="s">
        <v>593</v>
      </c>
    </row>
    <row r="5" spans="1:3" x14ac:dyDescent="0.25">
      <c r="A5" s="146">
        <f t="shared" si="0"/>
        <v>4</v>
      </c>
      <c r="B5" s="448" t="s">
        <v>487</v>
      </c>
      <c r="C5" s="448" t="s">
        <v>487</v>
      </c>
    </row>
    <row r="6" spans="1:3" x14ac:dyDescent="0.25">
      <c r="A6" s="146">
        <f t="shared" si="0"/>
        <v>5</v>
      </c>
      <c r="B6" s="448" t="s">
        <v>488</v>
      </c>
      <c r="C6" s="448" t="s">
        <v>488</v>
      </c>
    </row>
    <row r="7" spans="1:3" x14ac:dyDescent="0.25">
      <c r="A7" s="146">
        <f t="shared" si="0"/>
        <v>6</v>
      </c>
      <c r="B7" s="885" t="s">
        <v>1160</v>
      </c>
      <c r="C7" s="447" t="s">
        <v>237</v>
      </c>
    </row>
    <row r="8" spans="1:3" x14ac:dyDescent="0.25">
      <c r="A8" s="146">
        <f t="shared" si="0"/>
        <v>7</v>
      </c>
      <c r="B8" s="885" t="s">
        <v>1161</v>
      </c>
      <c r="C8" s="447" t="s">
        <v>80</v>
      </c>
    </row>
    <row r="9" spans="1:3" x14ac:dyDescent="0.25">
      <c r="A9" s="146">
        <f t="shared" si="0"/>
        <v>8</v>
      </c>
      <c r="B9" s="449" t="s">
        <v>1162</v>
      </c>
      <c r="C9" s="449" t="s">
        <v>592</v>
      </c>
    </row>
    <row r="10" spans="1:3" x14ac:dyDescent="0.25">
      <c r="A10" s="146">
        <f t="shared" si="0"/>
        <v>9</v>
      </c>
      <c r="B10" s="885" t="s">
        <v>1163</v>
      </c>
      <c r="C10" s="447" t="s">
        <v>9</v>
      </c>
    </row>
    <row r="11" spans="1:3" x14ac:dyDescent="0.25">
      <c r="A11" s="146">
        <f t="shared" si="0"/>
        <v>10</v>
      </c>
      <c r="B11" s="885" t="s">
        <v>1164</v>
      </c>
      <c r="C11" s="447" t="s">
        <v>429</v>
      </c>
    </row>
    <row r="12" spans="1:3" x14ac:dyDescent="0.25">
      <c r="A12" s="146">
        <f t="shared" si="0"/>
        <v>11</v>
      </c>
      <c r="B12" s="885" t="s">
        <v>1165</v>
      </c>
      <c r="C12" s="447" t="s">
        <v>53</v>
      </c>
    </row>
    <row r="13" spans="1:3" x14ac:dyDescent="0.25">
      <c r="A13" s="146">
        <f t="shared" si="0"/>
        <v>12</v>
      </c>
      <c r="B13" s="886" t="s">
        <v>1166</v>
      </c>
      <c r="C13" s="449" t="s">
        <v>107</v>
      </c>
    </row>
    <row r="14" spans="1:3" x14ac:dyDescent="0.25">
      <c r="A14" s="146">
        <f t="shared" si="0"/>
        <v>13</v>
      </c>
      <c r="B14" s="885" t="s">
        <v>1167</v>
      </c>
      <c r="C14" s="447" t="s">
        <v>296</v>
      </c>
    </row>
    <row r="15" spans="1:3" ht="13.8" thickBot="1" x14ac:dyDescent="0.3">
      <c r="A15" s="146">
        <f t="shared" si="0"/>
        <v>14</v>
      </c>
      <c r="B15" s="885" t="s">
        <v>1168</v>
      </c>
      <c r="C15" s="447" t="s">
        <v>581</v>
      </c>
    </row>
    <row r="16" spans="1:3" x14ac:dyDescent="0.25">
      <c r="A16" s="146">
        <f t="shared" si="0"/>
        <v>15</v>
      </c>
      <c r="B16" s="887" t="s">
        <v>1169</v>
      </c>
      <c r="C16" s="450" t="s">
        <v>971</v>
      </c>
    </row>
    <row r="17" spans="1:3" ht="13.8" thickBot="1" x14ac:dyDescent="0.3">
      <c r="A17" s="146">
        <f t="shared" si="0"/>
        <v>16</v>
      </c>
      <c r="B17" s="886" t="s">
        <v>1170</v>
      </c>
      <c r="C17" s="449" t="s">
        <v>106</v>
      </c>
    </row>
    <row r="18" spans="1:3" ht="13.8" thickBot="1" x14ac:dyDescent="0.3">
      <c r="A18" s="146">
        <f t="shared" si="0"/>
        <v>17</v>
      </c>
      <c r="B18" s="888" t="s">
        <v>1171</v>
      </c>
      <c r="C18" s="451" t="s">
        <v>102</v>
      </c>
    </row>
    <row r="19" spans="1:3" ht="13.8" thickBot="1" x14ac:dyDescent="0.3">
      <c r="A19" s="146">
        <f t="shared" si="0"/>
        <v>18</v>
      </c>
      <c r="B19" s="889" t="s">
        <v>1172</v>
      </c>
      <c r="C19" s="452" t="s">
        <v>105</v>
      </c>
    </row>
    <row r="20" spans="1:3" ht="13.8" thickBot="1" x14ac:dyDescent="0.3">
      <c r="A20" s="146">
        <f t="shared" si="0"/>
        <v>19</v>
      </c>
      <c r="B20" s="889" t="s">
        <v>1173</v>
      </c>
      <c r="C20" s="452" t="s">
        <v>103</v>
      </c>
    </row>
    <row r="21" spans="1:3" ht="13.8" thickBot="1" x14ac:dyDescent="0.3">
      <c r="A21" s="146">
        <f t="shared" si="0"/>
        <v>20</v>
      </c>
      <c r="B21" s="889" t="s">
        <v>1174</v>
      </c>
      <c r="C21" s="452" t="s">
        <v>104</v>
      </c>
    </row>
    <row r="22" spans="1:3" ht="13.8" thickBot="1" x14ac:dyDescent="0.3">
      <c r="A22" s="146">
        <f t="shared" si="0"/>
        <v>21</v>
      </c>
      <c r="B22" s="453" t="s">
        <v>970</v>
      </c>
      <c r="C22" s="453" t="s">
        <v>970</v>
      </c>
    </row>
    <row r="23" spans="1:3" ht="13.8" thickBot="1" x14ac:dyDescent="0.3">
      <c r="A23" s="146">
        <f t="shared" si="0"/>
        <v>22</v>
      </c>
      <c r="B23" s="890" t="s">
        <v>1175</v>
      </c>
      <c r="C23" s="454" t="s">
        <v>396</v>
      </c>
    </row>
    <row r="24" spans="1:3" x14ac:dyDescent="0.25">
      <c r="A24" s="146">
        <f t="shared" si="0"/>
        <v>23</v>
      </c>
      <c r="B24" s="891" t="s">
        <v>1176</v>
      </c>
      <c r="C24" s="448" t="s">
        <v>397</v>
      </c>
    </row>
    <row r="25" spans="1:3" x14ac:dyDescent="0.25">
      <c r="A25" s="146">
        <f t="shared" si="0"/>
        <v>24</v>
      </c>
      <c r="B25" s="891" t="s">
        <v>1177</v>
      </c>
      <c r="C25" s="448" t="s">
        <v>398</v>
      </c>
    </row>
    <row r="26" spans="1:3" x14ac:dyDescent="0.25">
      <c r="A26" s="146">
        <f t="shared" si="0"/>
        <v>25</v>
      </c>
      <c r="B26" s="891" t="s">
        <v>1178</v>
      </c>
      <c r="C26" s="448" t="s">
        <v>399</v>
      </c>
    </row>
    <row r="27" spans="1:3" x14ac:dyDescent="0.25">
      <c r="A27" s="146">
        <f t="shared" si="0"/>
        <v>26</v>
      </c>
      <c r="B27" s="891" t="s">
        <v>1179</v>
      </c>
      <c r="C27" s="448" t="s">
        <v>400</v>
      </c>
    </row>
    <row r="28" spans="1:3" x14ac:dyDescent="0.25">
      <c r="A28" s="146">
        <f t="shared" si="0"/>
        <v>27</v>
      </c>
      <c r="B28" s="891" t="s">
        <v>1180</v>
      </c>
      <c r="C28" s="448" t="s">
        <v>401</v>
      </c>
    </row>
    <row r="29" spans="1:3" ht="17.399999999999999" x14ac:dyDescent="0.25">
      <c r="A29" s="146">
        <f t="shared" si="0"/>
        <v>28</v>
      </c>
      <c r="B29" s="892" t="s">
        <v>1181</v>
      </c>
      <c r="C29" s="455" t="s">
        <v>12</v>
      </c>
    </row>
    <row r="30" spans="1:3" x14ac:dyDescent="0.25">
      <c r="A30" s="146">
        <f t="shared" si="0"/>
        <v>29</v>
      </c>
      <c r="B30" s="893" t="s">
        <v>1182</v>
      </c>
      <c r="C30" s="456" t="s">
        <v>582</v>
      </c>
    </row>
    <row r="31" spans="1:3" ht="39.6" x14ac:dyDescent="0.25">
      <c r="A31" s="146" t="s">
        <v>1155</v>
      </c>
      <c r="B31" s="891" t="s">
        <v>348</v>
      </c>
      <c r="C31" s="448" t="s">
        <v>348</v>
      </c>
    </row>
    <row r="32" spans="1:3" ht="52.8" x14ac:dyDescent="0.25">
      <c r="A32" s="146" t="s">
        <v>1155</v>
      </c>
      <c r="B32" s="893" t="s">
        <v>1183</v>
      </c>
      <c r="C32" s="456" t="s">
        <v>762</v>
      </c>
    </row>
    <row r="33" spans="1:3" ht="26.4" x14ac:dyDescent="0.25">
      <c r="A33" s="146" t="s">
        <v>1155</v>
      </c>
      <c r="B33" s="891" t="s">
        <v>763</v>
      </c>
      <c r="C33" s="448" t="s">
        <v>763</v>
      </c>
    </row>
    <row r="34" spans="1:3" ht="39.6" x14ac:dyDescent="0.25">
      <c r="A34" s="146" t="s">
        <v>1155</v>
      </c>
      <c r="B34" s="893" t="s">
        <v>1184</v>
      </c>
      <c r="C34" s="456" t="s">
        <v>1009</v>
      </c>
    </row>
    <row r="35" spans="1:3" ht="26.4" x14ac:dyDescent="0.25">
      <c r="A35" s="146" t="e">
        <f t="shared" si="0"/>
        <v>#VALUE!</v>
      </c>
      <c r="B35" s="893" t="s">
        <v>1185</v>
      </c>
      <c r="C35" s="456" t="s">
        <v>886</v>
      </c>
    </row>
    <row r="36" spans="1:3" ht="26.4" x14ac:dyDescent="0.25">
      <c r="A36" s="146" t="e">
        <f t="shared" si="0"/>
        <v>#VALUE!</v>
      </c>
      <c r="B36" s="893" t="s">
        <v>1186</v>
      </c>
      <c r="C36" s="456" t="s">
        <v>736</v>
      </c>
    </row>
    <row r="37" spans="1:3" x14ac:dyDescent="0.25">
      <c r="A37" s="146" t="s">
        <v>1155</v>
      </c>
      <c r="B37" s="891" t="s">
        <v>455</v>
      </c>
      <c r="C37" s="448" t="s">
        <v>455</v>
      </c>
    </row>
    <row r="38" spans="1:3" x14ac:dyDescent="0.25">
      <c r="A38" s="146" t="e">
        <f t="shared" si="0"/>
        <v>#VALUE!</v>
      </c>
      <c r="B38" s="894" t="s">
        <v>1187</v>
      </c>
      <c r="C38" s="457" t="s">
        <v>485</v>
      </c>
    </row>
    <row r="39" spans="1:3" x14ac:dyDescent="0.25">
      <c r="A39" s="146" t="e">
        <f t="shared" si="0"/>
        <v>#VALUE!</v>
      </c>
      <c r="B39" s="895" t="s">
        <v>1188</v>
      </c>
      <c r="C39" s="458" t="s">
        <v>737</v>
      </c>
    </row>
    <row r="40" spans="1:3" ht="66" x14ac:dyDescent="0.25">
      <c r="A40" s="146" t="e">
        <f t="shared" si="0"/>
        <v>#VALUE!</v>
      </c>
      <c r="B40" s="893" t="s">
        <v>1189</v>
      </c>
      <c r="C40" s="456" t="s">
        <v>738</v>
      </c>
    </row>
    <row r="41" spans="1:3" ht="52.8" x14ac:dyDescent="0.25">
      <c r="A41" s="146" t="e">
        <f t="shared" si="0"/>
        <v>#VALUE!</v>
      </c>
      <c r="B41" s="893" t="s">
        <v>1190</v>
      </c>
      <c r="C41" s="456" t="s">
        <v>739</v>
      </c>
    </row>
    <row r="42" spans="1:3" ht="53.4" thickBot="1" x14ac:dyDescent="0.3">
      <c r="A42" s="146" t="e">
        <f t="shared" si="0"/>
        <v>#VALUE!</v>
      </c>
      <c r="B42" s="893" t="s">
        <v>1191</v>
      </c>
      <c r="C42" s="456" t="s">
        <v>579</v>
      </c>
    </row>
    <row r="43" spans="1:3" x14ac:dyDescent="0.25">
      <c r="A43" s="146" t="e">
        <f t="shared" si="0"/>
        <v>#VALUE!</v>
      </c>
      <c r="B43" s="896" t="s">
        <v>1192</v>
      </c>
      <c r="C43" s="459" t="s">
        <v>36</v>
      </c>
    </row>
    <row r="44" spans="1:3" ht="13.8" x14ac:dyDescent="0.25">
      <c r="A44" s="146" t="e">
        <f t="shared" si="0"/>
        <v>#VALUE!</v>
      </c>
      <c r="B44" s="897" t="s">
        <v>1193</v>
      </c>
      <c r="C44" s="460" t="s">
        <v>37</v>
      </c>
    </row>
    <row r="45" spans="1:3" x14ac:dyDescent="0.25">
      <c r="A45" s="146" t="e">
        <f t="shared" si="0"/>
        <v>#VALUE!</v>
      </c>
      <c r="B45" s="894" t="s">
        <v>1194</v>
      </c>
      <c r="C45" s="457" t="s">
        <v>38</v>
      </c>
    </row>
    <row r="46" spans="1:3" x14ac:dyDescent="0.25">
      <c r="A46" s="146" t="e">
        <f t="shared" si="0"/>
        <v>#VALUE!</v>
      </c>
      <c r="B46" s="893" t="s">
        <v>1195</v>
      </c>
      <c r="C46" s="456" t="s">
        <v>40</v>
      </c>
    </row>
    <row r="47" spans="1:3" x14ac:dyDescent="0.25">
      <c r="A47" s="146" t="e">
        <f t="shared" si="0"/>
        <v>#VALUE!</v>
      </c>
      <c r="B47" s="891" t="s">
        <v>1196</v>
      </c>
      <c r="C47" s="448" t="s">
        <v>39</v>
      </c>
    </row>
    <row r="48" spans="1:3" x14ac:dyDescent="0.25">
      <c r="A48" s="146" t="e">
        <f t="shared" si="0"/>
        <v>#VALUE!</v>
      </c>
      <c r="B48" s="893" t="s">
        <v>1197</v>
      </c>
      <c r="C48" s="456" t="s">
        <v>41</v>
      </c>
    </row>
    <row r="49" spans="1:3" x14ac:dyDescent="0.25">
      <c r="A49" s="146" t="s">
        <v>1155</v>
      </c>
      <c r="B49" s="895" t="s">
        <v>79</v>
      </c>
      <c r="C49" s="458" t="s">
        <v>79</v>
      </c>
    </row>
    <row r="50" spans="1:3" x14ac:dyDescent="0.25">
      <c r="A50" s="146" t="e">
        <f t="shared" si="0"/>
        <v>#VALUE!</v>
      </c>
      <c r="B50" s="893" t="s">
        <v>1198</v>
      </c>
      <c r="C50" s="456" t="s">
        <v>42</v>
      </c>
    </row>
    <row r="51" spans="1:3" x14ac:dyDescent="0.25">
      <c r="A51" s="146" t="e">
        <f t="shared" si="0"/>
        <v>#VALUE!</v>
      </c>
      <c r="B51" s="894" t="s">
        <v>1199</v>
      </c>
      <c r="C51" s="457" t="s">
        <v>43</v>
      </c>
    </row>
    <row r="52" spans="1:3" x14ac:dyDescent="0.25">
      <c r="A52" s="146" t="e">
        <f t="shared" si="0"/>
        <v>#VALUE!</v>
      </c>
      <c r="B52" s="898" t="s">
        <v>1200</v>
      </c>
      <c r="C52" s="461" t="s">
        <v>44</v>
      </c>
    </row>
    <row r="53" spans="1:3" x14ac:dyDescent="0.25">
      <c r="A53" s="146" t="e">
        <f t="shared" si="0"/>
        <v>#VALUE!</v>
      </c>
      <c r="B53" s="894" t="s">
        <v>1201</v>
      </c>
      <c r="C53" s="457" t="s">
        <v>45</v>
      </c>
    </row>
    <row r="54" spans="1:3" x14ac:dyDescent="0.25">
      <c r="A54" s="146" t="e">
        <f t="shared" si="0"/>
        <v>#VALUE!</v>
      </c>
      <c r="B54" s="898" t="s">
        <v>1202</v>
      </c>
      <c r="C54" s="461" t="s">
        <v>46</v>
      </c>
    </row>
    <row r="55" spans="1:3" ht="15.6" x14ac:dyDescent="0.25">
      <c r="A55" s="146" t="e">
        <f t="shared" si="0"/>
        <v>#VALUE!</v>
      </c>
      <c r="B55" s="899" t="s">
        <v>1203</v>
      </c>
      <c r="C55" s="462" t="s">
        <v>47</v>
      </c>
    </row>
    <row r="56" spans="1:3" ht="52.8" x14ac:dyDescent="0.25">
      <c r="A56" s="146" t="e">
        <f t="shared" si="0"/>
        <v>#VALUE!</v>
      </c>
      <c r="B56" s="893" t="s">
        <v>1204</v>
      </c>
      <c r="C56" s="456" t="s">
        <v>13</v>
      </c>
    </row>
    <row r="57" spans="1:3" ht="79.2" x14ac:dyDescent="0.25">
      <c r="A57" s="146" t="e">
        <f t="shared" si="0"/>
        <v>#VALUE!</v>
      </c>
      <c r="B57" s="893" t="s">
        <v>1205</v>
      </c>
      <c r="C57" s="456" t="s">
        <v>313</v>
      </c>
    </row>
    <row r="58" spans="1:3" x14ac:dyDescent="0.25">
      <c r="A58" s="146" t="e">
        <f t="shared" si="0"/>
        <v>#VALUE!</v>
      </c>
      <c r="B58" s="895" t="s">
        <v>1206</v>
      </c>
      <c r="C58" s="458" t="s">
        <v>236</v>
      </c>
    </row>
    <row r="59" spans="1:3" x14ac:dyDescent="0.25">
      <c r="A59" s="146" t="e">
        <f t="shared" si="0"/>
        <v>#VALUE!</v>
      </c>
      <c r="B59" s="886" t="s">
        <v>1207</v>
      </c>
      <c r="C59" s="449" t="s">
        <v>49</v>
      </c>
    </row>
    <row r="60" spans="1:3" ht="26.4" x14ac:dyDescent="0.25">
      <c r="A60" s="146" t="e">
        <f t="shared" si="0"/>
        <v>#VALUE!</v>
      </c>
      <c r="B60" s="893" t="s">
        <v>1208</v>
      </c>
      <c r="C60" s="456" t="s">
        <v>50</v>
      </c>
    </row>
    <row r="61" spans="1:3" ht="13.8" thickBot="1" x14ac:dyDescent="0.3">
      <c r="A61" s="146" t="e">
        <f t="shared" si="0"/>
        <v>#VALUE!</v>
      </c>
      <c r="B61" s="900" t="s">
        <v>1209</v>
      </c>
      <c r="C61" s="463" t="s">
        <v>51</v>
      </c>
    </row>
    <row r="62" spans="1:3" ht="39.6" x14ac:dyDescent="0.25">
      <c r="A62" s="146" t="e">
        <f t="shared" si="0"/>
        <v>#VALUE!</v>
      </c>
      <c r="B62" s="893" t="s">
        <v>1210</v>
      </c>
      <c r="C62" s="456" t="s">
        <v>52</v>
      </c>
    </row>
    <row r="63" spans="1:3" ht="66" x14ac:dyDescent="0.25">
      <c r="A63" s="146" t="e">
        <f t="shared" si="0"/>
        <v>#VALUE!</v>
      </c>
      <c r="B63" s="894" t="s">
        <v>1211</v>
      </c>
      <c r="C63" s="457" t="s">
        <v>782</v>
      </c>
    </row>
    <row r="64" spans="1:3" x14ac:dyDescent="0.25">
      <c r="A64" s="146" t="e">
        <f t="shared" si="0"/>
        <v>#VALUE!</v>
      </c>
      <c r="B64" s="893" t="s">
        <v>1212</v>
      </c>
      <c r="C64" s="456" t="s">
        <v>349</v>
      </c>
    </row>
    <row r="65" spans="1:3" ht="26.4" x14ac:dyDescent="0.25">
      <c r="A65" s="146" t="e">
        <f t="shared" si="0"/>
        <v>#VALUE!</v>
      </c>
      <c r="B65" s="893" t="s">
        <v>1213</v>
      </c>
      <c r="C65" s="456" t="s">
        <v>797</v>
      </c>
    </row>
    <row r="66" spans="1:3" ht="26.4" x14ac:dyDescent="0.25">
      <c r="A66" s="146" t="e">
        <f t="shared" si="0"/>
        <v>#VALUE!</v>
      </c>
      <c r="B66" s="893" t="s">
        <v>1214</v>
      </c>
      <c r="C66" s="456" t="s">
        <v>781</v>
      </c>
    </row>
    <row r="67" spans="1:3" ht="26.4" x14ac:dyDescent="0.25">
      <c r="A67" s="146" t="e">
        <f t="shared" si="0"/>
        <v>#VALUE!</v>
      </c>
      <c r="B67" s="893" t="s">
        <v>1215</v>
      </c>
      <c r="C67" s="456" t="s">
        <v>778</v>
      </c>
    </row>
    <row r="68" spans="1:3" x14ac:dyDescent="0.25">
      <c r="A68" s="146" t="e">
        <f t="shared" ref="A68:A131" si="1">A67+1</f>
        <v>#VALUE!</v>
      </c>
      <c r="B68" s="893" t="s">
        <v>1216</v>
      </c>
      <c r="C68" s="456" t="s">
        <v>350</v>
      </c>
    </row>
    <row r="69" spans="1:3" ht="79.2" x14ac:dyDescent="0.25">
      <c r="A69" s="146" t="e">
        <f t="shared" si="1"/>
        <v>#VALUE!</v>
      </c>
      <c r="B69" s="901" t="s">
        <v>1217</v>
      </c>
      <c r="C69" s="464" t="s">
        <v>779</v>
      </c>
    </row>
    <row r="70" spans="1:3" ht="79.2" x14ac:dyDescent="0.25">
      <c r="A70" s="146" t="e">
        <f t="shared" si="1"/>
        <v>#VALUE!</v>
      </c>
      <c r="B70" s="901" t="s">
        <v>1218</v>
      </c>
      <c r="C70" s="464" t="s">
        <v>1</v>
      </c>
    </row>
    <row r="71" spans="1:3" ht="66" x14ac:dyDescent="0.25">
      <c r="A71" s="146" t="e">
        <f t="shared" si="1"/>
        <v>#VALUE!</v>
      </c>
      <c r="B71" s="902" t="s">
        <v>1219</v>
      </c>
      <c r="C71" s="465" t="s">
        <v>968</v>
      </c>
    </row>
    <row r="72" spans="1:3" ht="93" thickBot="1" x14ac:dyDescent="0.3">
      <c r="A72" s="146" t="e">
        <f t="shared" si="1"/>
        <v>#VALUE!</v>
      </c>
      <c r="B72" s="901" t="s">
        <v>1220</v>
      </c>
      <c r="C72" s="464" t="s">
        <v>740</v>
      </c>
    </row>
    <row r="73" spans="1:3" ht="119.4" thickBot="1" x14ac:dyDescent="0.3">
      <c r="A73" s="146" t="e">
        <f t="shared" si="1"/>
        <v>#VALUE!</v>
      </c>
      <c r="B73" s="903" t="s">
        <v>1221</v>
      </c>
      <c r="C73" s="466" t="s">
        <v>969</v>
      </c>
    </row>
    <row r="74" spans="1:3" ht="53.4" thickBot="1" x14ac:dyDescent="0.3">
      <c r="A74" s="146" t="e">
        <f t="shared" si="1"/>
        <v>#VALUE!</v>
      </c>
      <c r="B74" s="904" t="s">
        <v>1222</v>
      </c>
      <c r="C74" s="467" t="s">
        <v>741</v>
      </c>
    </row>
    <row r="75" spans="1:3" ht="31.8" thickBot="1" x14ac:dyDescent="0.3">
      <c r="A75" s="146" t="e">
        <f t="shared" si="1"/>
        <v>#VALUE!</v>
      </c>
      <c r="B75" s="899" t="s">
        <v>1223</v>
      </c>
      <c r="C75" s="462" t="s">
        <v>631</v>
      </c>
    </row>
    <row r="76" spans="1:3" ht="13.8" thickBot="1" x14ac:dyDescent="0.3">
      <c r="A76" s="146" t="e">
        <f t="shared" si="1"/>
        <v>#VALUE!</v>
      </c>
      <c r="B76" s="905" t="s">
        <v>1224</v>
      </c>
      <c r="C76" s="468" t="s">
        <v>171</v>
      </c>
    </row>
    <row r="77" spans="1:3" ht="13.8" thickBot="1" x14ac:dyDescent="0.3">
      <c r="A77" s="146" t="e">
        <f t="shared" si="1"/>
        <v>#VALUE!</v>
      </c>
      <c r="B77" s="906" t="s">
        <v>1225</v>
      </c>
      <c r="C77" s="469" t="s">
        <v>367</v>
      </c>
    </row>
    <row r="78" spans="1:3" ht="13.8" thickBot="1" x14ac:dyDescent="0.3">
      <c r="A78" s="146" t="e">
        <f t="shared" si="1"/>
        <v>#VALUE!</v>
      </c>
      <c r="B78" s="906" t="s">
        <v>1226</v>
      </c>
      <c r="C78" s="469" t="s">
        <v>364</v>
      </c>
    </row>
    <row r="79" spans="1:3" x14ac:dyDescent="0.25">
      <c r="A79" s="146" t="e">
        <f t="shared" si="1"/>
        <v>#VALUE!</v>
      </c>
      <c r="B79" s="891" t="s">
        <v>1227</v>
      </c>
      <c r="C79" s="448" t="s">
        <v>109</v>
      </c>
    </row>
    <row r="80" spans="1:3" x14ac:dyDescent="0.25">
      <c r="A80" s="146" t="e">
        <f t="shared" si="1"/>
        <v>#VALUE!</v>
      </c>
      <c r="B80" s="891" t="s">
        <v>230</v>
      </c>
      <c r="C80" s="448" t="s">
        <v>230</v>
      </c>
    </row>
    <row r="81" spans="1:3" x14ac:dyDescent="0.25">
      <c r="A81" s="146" t="e">
        <f t="shared" si="1"/>
        <v>#VALUE!</v>
      </c>
      <c r="B81" s="907" t="s">
        <v>1228</v>
      </c>
      <c r="C81" s="470" t="s">
        <v>800</v>
      </c>
    </row>
    <row r="82" spans="1:3" x14ac:dyDescent="0.25">
      <c r="A82" s="146" t="e">
        <f t="shared" si="1"/>
        <v>#VALUE!</v>
      </c>
      <c r="B82" s="907" t="s">
        <v>1229</v>
      </c>
      <c r="C82" s="470" t="s">
        <v>435</v>
      </c>
    </row>
    <row r="83" spans="1:3" x14ac:dyDescent="0.25">
      <c r="A83" s="146" t="e">
        <f t="shared" si="1"/>
        <v>#VALUE!</v>
      </c>
      <c r="B83" s="907" t="s">
        <v>1230</v>
      </c>
      <c r="C83" s="470" t="s">
        <v>48</v>
      </c>
    </row>
    <row r="84" spans="1:3" x14ac:dyDescent="0.25">
      <c r="A84" s="146" t="e">
        <f t="shared" si="1"/>
        <v>#VALUE!</v>
      </c>
      <c r="B84" s="908" t="s">
        <v>1231</v>
      </c>
      <c r="C84" s="471" t="s">
        <v>137</v>
      </c>
    </row>
    <row r="85" spans="1:3" x14ac:dyDescent="0.25">
      <c r="A85" s="146" t="e">
        <f t="shared" si="1"/>
        <v>#VALUE!</v>
      </c>
      <c r="B85" s="886" t="s">
        <v>1232</v>
      </c>
      <c r="C85" s="449" t="s">
        <v>233</v>
      </c>
    </row>
    <row r="86" spans="1:3" x14ac:dyDescent="0.25">
      <c r="A86" s="146" t="e">
        <f t="shared" si="1"/>
        <v>#VALUE!</v>
      </c>
      <c r="B86" s="886" t="s">
        <v>1233</v>
      </c>
      <c r="C86" s="449" t="s">
        <v>234</v>
      </c>
    </row>
    <row r="87" spans="1:3" x14ac:dyDescent="0.25">
      <c r="A87" s="146" t="e">
        <f t="shared" si="1"/>
        <v>#VALUE!</v>
      </c>
      <c r="B87" s="886" t="s">
        <v>1234</v>
      </c>
      <c r="C87" s="449" t="s">
        <v>35</v>
      </c>
    </row>
    <row r="88" spans="1:3" ht="13.8" thickBot="1" x14ac:dyDescent="0.3">
      <c r="A88" s="146" t="e">
        <f t="shared" si="1"/>
        <v>#VALUE!</v>
      </c>
      <c r="B88" s="886" t="s">
        <v>1235</v>
      </c>
      <c r="C88" s="449" t="s">
        <v>744</v>
      </c>
    </row>
    <row r="89" spans="1:3" ht="13.8" thickBot="1" x14ac:dyDescent="0.3">
      <c r="A89" s="146" t="e">
        <f t="shared" si="1"/>
        <v>#VALUE!</v>
      </c>
      <c r="B89" s="909" t="s">
        <v>1236</v>
      </c>
      <c r="C89" s="472" t="s">
        <v>533</v>
      </c>
    </row>
    <row r="90" spans="1:3" ht="13.8" thickBot="1" x14ac:dyDescent="0.3">
      <c r="A90" s="146" t="e">
        <f t="shared" si="1"/>
        <v>#VALUE!</v>
      </c>
      <c r="B90" s="906" t="s">
        <v>1237</v>
      </c>
      <c r="C90" s="469" t="s">
        <v>147</v>
      </c>
    </row>
    <row r="91" spans="1:3" ht="13.8" thickBot="1" x14ac:dyDescent="0.3">
      <c r="A91" s="146" t="e">
        <f t="shared" si="1"/>
        <v>#VALUE!</v>
      </c>
      <c r="B91" s="906" t="s">
        <v>1238</v>
      </c>
      <c r="C91" s="469" t="s">
        <v>77</v>
      </c>
    </row>
    <row r="92" spans="1:3" x14ac:dyDescent="0.25">
      <c r="A92" s="146" t="e">
        <f t="shared" si="1"/>
        <v>#VALUE!</v>
      </c>
      <c r="B92" s="886" t="s">
        <v>1239</v>
      </c>
      <c r="C92" s="449" t="s">
        <v>181</v>
      </c>
    </row>
    <row r="93" spans="1:3" ht="27" thickBot="1" x14ac:dyDescent="0.3">
      <c r="A93" s="146" t="e">
        <f t="shared" si="1"/>
        <v>#VALUE!</v>
      </c>
      <c r="B93" s="886" t="s">
        <v>1240</v>
      </c>
      <c r="C93" s="449" t="s">
        <v>310</v>
      </c>
    </row>
    <row r="94" spans="1:3" ht="13.8" thickBot="1" x14ac:dyDescent="0.3">
      <c r="A94" s="146" t="e">
        <f t="shared" si="1"/>
        <v>#VALUE!</v>
      </c>
      <c r="B94" s="910" t="s">
        <v>172</v>
      </c>
      <c r="C94" s="473" t="s">
        <v>172</v>
      </c>
    </row>
    <row r="95" spans="1:3" ht="13.8" thickBot="1" x14ac:dyDescent="0.3">
      <c r="A95" s="146" t="e">
        <f t="shared" si="1"/>
        <v>#VALUE!</v>
      </c>
      <c r="B95" s="911" t="s">
        <v>1241</v>
      </c>
      <c r="C95" s="474" t="s">
        <v>76</v>
      </c>
    </row>
    <row r="96" spans="1:3" ht="13.8" thickBot="1" x14ac:dyDescent="0.3">
      <c r="A96" s="146" t="e">
        <f t="shared" si="1"/>
        <v>#VALUE!</v>
      </c>
      <c r="B96" s="912" t="s">
        <v>1242</v>
      </c>
      <c r="C96" s="475" t="s">
        <v>745</v>
      </c>
    </row>
    <row r="97" spans="1:4" ht="13.8" thickBot="1" x14ac:dyDescent="0.3">
      <c r="A97" s="146" t="e">
        <f t="shared" si="1"/>
        <v>#VALUE!</v>
      </c>
      <c r="B97" s="913" t="s">
        <v>1243</v>
      </c>
      <c r="C97" s="476" t="s">
        <v>535</v>
      </c>
    </row>
    <row r="98" spans="1:4" ht="13.8" thickBot="1" x14ac:dyDescent="0.3">
      <c r="A98" s="146" t="e">
        <f t="shared" si="1"/>
        <v>#VALUE!</v>
      </c>
      <c r="B98" s="914" t="s">
        <v>1244</v>
      </c>
      <c r="C98" s="477" t="s">
        <v>125</v>
      </c>
    </row>
    <row r="99" spans="1:4" ht="13.8" thickBot="1" x14ac:dyDescent="0.3">
      <c r="A99" s="146" t="e">
        <f t="shared" si="1"/>
        <v>#VALUE!</v>
      </c>
      <c r="B99" s="915" t="s">
        <v>1245</v>
      </c>
      <c r="C99" s="478" t="s">
        <v>311</v>
      </c>
    </row>
    <row r="100" spans="1:4" ht="13.8" thickBot="1" x14ac:dyDescent="0.3">
      <c r="A100" s="146" t="e">
        <f t="shared" si="1"/>
        <v>#VALUE!</v>
      </c>
      <c r="B100" s="910" t="s">
        <v>1246</v>
      </c>
      <c r="C100" s="473" t="s">
        <v>437</v>
      </c>
      <c r="D100" t="s">
        <v>1145</v>
      </c>
    </row>
    <row r="101" spans="1:4" ht="13.8" thickBot="1" x14ac:dyDescent="0.3">
      <c r="A101" s="146" t="e">
        <f t="shared" si="1"/>
        <v>#VALUE!</v>
      </c>
      <c r="B101" s="453" t="s">
        <v>927</v>
      </c>
      <c r="C101" s="453" t="s">
        <v>927</v>
      </c>
    </row>
    <row r="102" spans="1:4" ht="13.8" thickBot="1" x14ac:dyDescent="0.3">
      <c r="A102" s="146" t="e">
        <f t="shared" si="1"/>
        <v>#VALUE!</v>
      </c>
      <c r="B102" s="916" t="s">
        <v>1247</v>
      </c>
      <c r="C102" s="479" t="s">
        <v>540</v>
      </c>
    </row>
    <row r="103" spans="1:4" ht="13.8" thickBot="1" x14ac:dyDescent="0.3">
      <c r="A103" s="146" t="e">
        <f t="shared" si="1"/>
        <v>#VALUE!</v>
      </c>
      <c r="B103" s="917" t="s">
        <v>1248</v>
      </c>
      <c r="C103" s="480" t="s">
        <v>180</v>
      </c>
    </row>
    <row r="104" spans="1:4" ht="13.8" thickBot="1" x14ac:dyDescent="0.3">
      <c r="A104" s="146" t="e">
        <f t="shared" si="1"/>
        <v>#VALUE!</v>
      </c>
      <c r="B104" s="918" t="s">
        <v>325</v>
      </c>
      <c r="C104" s="481" t="s">
        <v>325</v>
      </c>
    </row>
    <row r="105" spans="1:4" x14ac:dyDescent="0.25">
      <c r="A105" s="146" t="e">
        <f t="shared" si="1"/>
        <v>#VALUE!</v>
      </c>
      <c r="B105" s="919" t="s">
        <v>1249</v>
      </c>
      <c r="C105" s="482" t="s">
        <v>339</v>
      </c>
    </row>
    <row r="106" spans="1:4" ht="13.8" thickBot="1" x14ac:dyDescent="0.3">
      <c r="A106" s="146" t="e">
        <f t="shared" si="1"/>
        <v>#VALUE!</v>
      </c>
      <c r="B106" s="918" t="s">
        <v>1250</v>
      </c>
      <c r="C106" s="481" t="s">
        <v>340</v>
      </c>
    </row>
    <row r="107" spans="1:4" ht="13.8" thickBot="1" x14ac:dyDescent="0.3">
      <c r="A107" s="146" t="e">
        <f t="shared" si="1"/>
        <v>#VALUE!</v>
      </c>
      <c r="B107" s="920" t="s">
        <v>1251</v>
      </c>
      <c r="C107" s="483" t="s">
        <v>128</v>
      </c>
    </row>
    <row r="108" spans="1:4" ht="13.8" thickBot="1" x14ac:dyDescent="0.3">
      <c r="A108" s="146" t="e">
        <f t="shared" si="1"/>
        <v>#VALUE!</v>
      </c>
      <c r="B108" s="920" t="s">
        <v>1252</v>
      </c>
      <c r="C108" s="483" t="s">
        <v>129</v>
      </c>
    </row>
    <row r="109" spans="1:4" ht="13.8" thickBot="1" x14ac:dyDescent="0.3">
      <c r="A109" s="146" t="s">
        <v>1155</v>
      </c>
      <c r="B109" s="917" t="s">
        <v>1253</v>
      </c>
      <c r="C109" s="480" t="s">
        <v>324</v>
      </c>
    </row>
    <row r="110" spans="1:4" ht="13.8" thickBot="1" x14ac:dyDescent="0.3">
      <c r="A110" s="146" t="e">
        <f t="shared" si="1"/>
        <v>#VALUE!</v>
      </c>
      <c r="B110" s="917" t="s">
        <v>326</v>
      </c>
      <c r="C110" s="480" t="s">
        <v>326</v>
      </c>
    </row>
    <row r="111" spans="1:4" ht="13.8" thickBot="1" x14ac:dyDescent="0.3">
      <c r="A111" s="146" t="s">
        <v>1155</v>
      </c>
      <c r="B111" s="917" t="s">
        <v>1254</v>
      </c>
      <c r="C111" s="480" t="s">
        <v>342</v>
      </c>
    </row>
    <row r="112" spans="1:4" ht="13.8" thickBot="1" x14ac:dyDescent="0.3">
      <c r="A112" s="146" t="e">
        <f t="shared" si="1"/>
        <v>#VALUE!</v>
      </c>
      <c r="B112" s="921" t="s">
        <v>1255</v>
      </c>
      <c r="C112" s="484" t="s">
        <v>160</v>
      </c>
    </row>
    <row r="113" spans="1:3" ht="13.8" thickBot="1" x14ac:dyDescent="0.3">
      <c r="A113" s="146" t="e">
        <f t="shared" si="1"/>
        <v>#VALUE!</v>
      </c>
      <c r="B113" s="922" t="s">
        <v>1256</v>
      </c>
      <c r="C113" s="485" t="s">
        <v>203</v>
      </c>
    </row>
    <row r="114" spans="1:3" ht="13.8" thickBot="1" x14ac:dyDescent="0.3">
      <c r="A114" s="146" t="e">
        <f t="shared" si="1"/>
        <v>#VALUE!</v>
      </c>
      <c r="B114" s="921" t="s">
        <v>1257</v>
      </c>
      <c r="C114" s="484" t="s">
        <v>112</v>
      </c>
    </row>
    <row r="115" spans="1:3" ht="13.8" thickBot="1" x14ac:dyDescent="0.3">
      <c r="A115" s="146" t="e">
        <f t="shared" si="1"/>
        <v>#VALUE!</v>
      </c>
      <c r="B115" s="921" t="s">
        <v>1258</v>
      </c>
      <c r="C115" s="484" t="s">
        <v>361</v>
      </c>
    </row>
    <row r="116" spans="1:3" ht="13.8" thickBot="1" x14ac:dyDescent="0.3">
      <c r="A116" s="146" t="e">
        <f t="shared" si="1"/>
        <v>#VALUE!</v>
      </c>
      <c r="B116" s="453" t="s">
        <v>746</v>
      </c>
      <c r="C116" s="453" t="s">
        <v>746</v>
      </c>
    </row>
    <row r="117" spans="1:3" ht="13.8" thickBot="1" x14ac:dyDescent="0.3">
      <c r="A117" s="146" t="e">
        <f t="shared" si="1"/>
        <v>#VALUE!</v>
      </c>
      <c r="B117" s="909" t="s">
        <v>1259</v>
      </c>
      <c r="C117" s="472" t="s">
        <v>427</v>
      </c>
    </row>
    <row r="118" spans="1:3" ht="13.8" thickBot="1" x14ac:dyDescent="0.3">
      <c r="A118" s="146" t="e">
        <f t="shared" si="1"/>
        <v>#VALUE!</v>
      </c>
      <c r="B118" s="912" t="s">
        <v>1260</v>
      </c>
      <c r="C118" s="475" t="s">
        <v>428</v>
      </c>
    </row>
    <row r="119" spans="1:3" ht="53.4" thickBot="1" x14ac:dyDescent="0.3">
      <c r="A119" s="146" t="e">
        <f t="shared" si="1"/>
        <v>#VALUE!</v>
      </c>
      <c r="B119" s="886" t="s">
        <v>1261</v>
      </c>
      <c r="C119" s="449" t="s">
        <v>798</v>
      </c>
    </row>
    <row r="120" spans="1:3" ht="13.8" thickBot="1" x14ac:dyDescent="0.3">
      <c r="A120" s="146" t="e">
        <f t="shared" si="1"/>
        <v>#VALUE!</v>
      </c>
      <c r="B120" s="909" t="s">
        <v>1262</v>
      </c>
      <c r="C120" s="472" t="s">
        <v>6</v>
      </c>
    </row>
    <row r="121" spans="1:3" ht="13.8" thickBot="1" x14ac:dyDescent="0.3">
      <c r="A121" s="146" t="e">
        <f t="shared" si="1"/>
        <v>#VALUE!</v>
      </c>
      <c r="B121" s="912" t="s">
        <v>1263</v>
      </c>
      <c r="C121" s="475" t="s">
        <v>5</v>
      </c>
    </row>
    <row r="122" spans="1:3" x14ac:dyDescent="0.25">
      <c r="A122" s="146" t="e">
        <f t="shared" si="1"/>
        <v>#VALUE!</v>
      </c>
      <c r="B122" s="886" t="s">
        <v>1264</v>
      </c>
      <c r="C122" s="449" t="s">
        <v>54</v>
      </c>
    </row>
    <row r="123" spans="1:3" x14ac:dyDescent="0.25">
      <c r="A123" s="146" t="e">
        <f t="shared" si="1"/>
        <v>#VALUE!</v>
      </c>
      <c r="B123" s="923" t="s">
        <v>1265</v>
      </c>
      <c r="C123" s="486" t="s">
        <v>486</v>
      </c>
    </row>
    <row r="124" spans="1:3" x14ac:dyDescent="0.25">
      <c r="A124" s="146" t="e">
        <f t="shared" si="1"/>
        <v>#VALUE!</v>
      </c>
      <c r="B124" s="923" t="s">
        <v>1266</v>
      </c>
      <c r="C124" s="486" t="s">
        <v>30</v>
      </c>
    </row>
    <row r="125" spans="1:3" x14ac:dyDescent="0.25">
      <c r="A125" s="146" t="e">
        <f t="shared" si="1"/>
        <v>#VALUE!</v>
      </c>
      <c r="B125" s="923" t="s">
        <v>1267</v>
      </c>
      <c r="C125" s="486" t="s">
        <v>232</v>
      </c>
    </row>
    <row r="126" spans="1:3" x14ac:dyDescent="0.25">
      <c r="A126" s="146" t="e">
        <f t="shared" si="1"/>
        <v>#VALUE!</v>
      </c>
      <c r="B126" s="923" t="s">
        <v>1268</v>
      </c>
      <c r="C126" s="486" t="s">
        <v>753</v>
      </c>
    </row>
    <row r="127" spans="1:3" x14ac:dyDescent="0.25">
      <c r="A127" s="146" t="e">
        <f t="shared" si="1"/>
        <v>#VALUE!</v>
      </c>
      <c r="B127" s="923" t="s">
        <v>1269</v>
      </c>
      <c r="C127" s="486" t="s">
        <v>179</v>
      </c>
    </row>
    <row r="128" spans="1:3" x14ac:dyDescent="0.25">
      <c r="A128" s="146" t="e">
        <f t="shared" si="1"/>
        <v>#VALUE!</v>
      </c>
      <c r="B128" s="923" t="s">
        <v>1270</v>
      </c>
      <c r="C128" s="486" t="s">
        <v>495</v>
      </c>
    </row>
    <row r="129" spans="1:3" x14ac:dyDescent="0.25">
      <c r="A129" s="146" t="e">
        <f t="shared" si="1"/>
        <v>#VALUE!</v>
      </c>
      <c r="B129" s="923" t="s">
        <v>1271</v>
      </c>
      <c r="C129" s="486" t="s">
        <v>494</v>
      </c>
    </row>
    <row r="130" spans="1:3" x14ac:dyDescent="0.25">
      <c r="A130" s="146" t="e">
        <f t="shared" si="1"/>
        <v>#VALUE!</v>
      </c>
      <c r="B130" s="923" t="s">
        <v>1272</v>
      </c>
      <c r="C130" s="486" t="s">
        <v>584</v>
      </c>
    </row>
    <row r="131" spans="1:3" x14ac:dyDescent="0.25">
      <c r="A131" s="146" t="e">
        <f t="shared" si="1"/>
        <v>#VALUE!</v>
      </c>
      <c r="B131" s="923" t="s">
        <v>1273</v>
      </c>
      <c r="C131" s="486" t="s">
        <v>31</v>
      </c>
    </row>
    <row r="132" spans="1:3" x14ac:dyDescent="0.25">
      <c r="A132" s="146" t="e">
        <f t="shared" ref="A132:A195" si="2">A131+1</f>
        <v>#VALUE!</v>
      </c>
      <c r="B132" s="923" t="s">
        <v>1274</v>
      </c>
      <c r="C132" s="486" t="s">
        <v>351</v>
      </c>
    </row>
    <row r="133" spans="1:3" x14ac:dyDescent="0.25">
      <c r="A133" s="146" t="e">
        <f t="shared" si="2"/>
        <v>#VALUE!</v>
      </c>
      <c r="B133" s="923" t="s">
        <v>1275</v>
      </c>
      <c r="C133" s="486" t="s">
        <v>357</v>
      </c>
    </row>
    <row r="134" spans="1:3" ht="26.4" x14ac:dyDescent="0.25">
      <c r="A134" s="146" t="e">
        <f t="shared" si="2"/>
        <v>#VALUE!</v>
      </c>
      <c r="B134" s="923" t="s">
        <v>1276</v>
      </c>
      <c r="C134" s="486" t="s">
        <v>291</v>
      </c>
    </row>
    <row r="135" spans="1:3" x14ac:dyDescent="0.25">
      <c r="A135" s="146" t="e">
        <f t="shared" si="2"/>
        <v>#VALUE!</v>
      </c>
      <c r="B135" s="923" t="s">
        <v>1277</v>
      </c>
      <c r="C135" s="486" t="s">
        <v>447</v>
      </c>
    </row>
    <row r="136" spans="1:3" x14ac:dyDescent="0.25">
      <c r="A136" s="146" t="e">
        <f t="shared" si="2"/>
        <v>#VALUE!</v>
      </c>
      <c r="B136" s="923" t="s">
        <v>1278</v>
      </c>
      <c r="C136" s="486" t="s">
        <v>292</v>
      </c>
    </row>
    <row r="137" spans="1:3" x14ac:dyDescent="0.25">
      <c r="A137" s="146" t="e">
        <f t="shared" si="2"/>
        <v>#VALUE!</v>
      </c>
      <c r="B137" s="923" t="s">
        <v>1279</v>
      </c>
      <c r="C137" s="486" t="s">
        <v>224</v>
      </c>
    </row>
    <row r="138" spans="1:3" x14ac:dyDescent="0.25">
      <c r="A138" s="146" t="e">
        <f t="shared" si="2"/>
        <v>#VALUE!</v>
      </c>
      <c r="B138" s="923" t="s">
        <v>1280</v>
      </c>
      <c r="C138" s="486" t="s">
        <v>225</v>
      </c>
    </row>
    <row r="139" spans="1:3" x14ac:dyDescent="0.25">
      <c r="A139" s="146" t="e">
        <f t="shared" si="2"/>
        <v>#VALUE!</v>
      </c>
      <c r="B139" s="923" t="s">
        <v>1281</v>
      </c>
      <c r="C139" s="486" t="s">
        <v>862</v>
      </c>
    </row>
    <row r="140" spans="1:3" x14ac:dyDescent="0.25">
      <c r="A140" s="146" t="e">
        <f t="shared" si="2"/>
        <v>#VALUE!</v>
      </c>
      <c r="B140" s="923" t="s">
        <v>1282</v>
      </c>
      <c r="C140" s="486" t="s">
        <v>750</v>
      </c>
    </row>
    <row r="141" spans="1:3" x14ac:dyDescent="0.25">
      <c r="A141" s="146" t="e">
        <f t="shared" si="2"/>
        <v>#VALUE!</v>
      </c>
      <c r="B141" s="923" t="s">
        <v>1283</v>
      </c>
      <c r="C141" s="486" t="s">
        <v>32</v>
      </c>
    </row>
    <row r="142" spans="1:3" x14ac:dyDescent="0.25">
      <c r="A142" s="146" t="e">
        <f t="shared" si="2"/>
        <v>#VALUE!</v>
      </c>
      <c r="B142" s="923" t="s">
        <v>1284</v>
      </c>
      <c r="C142" s="486" t="s">
        <v>238</v>
      </c>
    </row>
    <row r="143" spans="1:3" x14ac:dyDescent="0.25">
      <c r="A143" s="146" t="e">
        <f t="shared" si="2"/>
        <v>#VALUE!</v>
      </c>
      <c r="B143" s="923" t="s">
        <v>1285</v>
      </c>
      <c r="C143" s="486" t="s">
        <v>239</v>
      </c>
    </row>
    <row r="144" spans="1:3" x14ac:dyDescent="0.25">
      <c r="A144" s="146" t="e">
        <f t="shared" si="2"/>
        <v>#VALUE!</v>
      </c>
      <c r="B144" s="923" t="s">
        <v>1286</v>
      </c>
      <c r="C144" s="486" t="s">
        <v>240</v>
      </c>
    </row>
    <row r="145" spans="1:3" x14ac:dyDescent="0.25">
      <c r="A145" s="146" t="e">
        <f t="shared" si="2"/>
        <v>#VALUE!</v>
      </c>
      <c r="B145" s="923" t="s">
        <v>1287</v>
      </c>
      <c r="C145" s="486" t="s">
        <v>206</v>
      </c>
    </row>
    <row r="146" spans="1:3" x14ac:dyDescent="0.25">
      <c r="A146" s="146" t="e">
        <f t="shared" si="2"/>
        <v>#VALUE!</v>
      </c>
      <c r="B146" s="923" t="s">
        <v>1288</v>
      </c>
      <c r="C146" s="486" t="s">
        <v>241</v>
      </c>
    </row>
    <row r="147" spans="1:3" x14ac:dyDescent="0.25">
      <c r="A147" s="146" t="e">
        <f t="shared" si="2"/>
        <v>#VALUE!</v>
      </c>
      <c r="B147" s="923" t="s">
        <v>1289</v>
      </c>
      <c r="C147" s="486" t="s">
        <v>242</v>
      </c>
    </row>
    <row r="148" spans="1:3" x14ac:dyDescent="0.25">
      <c r="A148" s="146" t="e">
        <f t="shared" si="2"/>
        <v>#VALUE!</v>
      </c>
      <c r="B148" s="923" t="s">
        <v>1290</v>
      </c>
      <c r="C148" s="486" t="s">
        <v>243</v>
      </c>
    </row>
    <row r="149" spans="1:3" x14ac:dyDescent="0.25">
      <c r="A149" s="146" t="e">
        <f t="shared" si="2"/>
        <v>#VALUE!</v>
      </c>
      <c r="B149" s="923" t="s">
        <v>1291</v>
      </c>
      <c r="C149" s="486" t="s">
        <v>244</v>
      </c>
    </row>
    <row r="150" spans="1:3" x14ac:dyDescent="0.25">
      <c r="A150" s="146" t="e">
        <f t="shared" si="2"/>
        <v>#VALUE!</v>
      </c>
      <c r="B150" s="923" t="s">
        <v>1292</v>
      </c>
      <c r="C150" s="486" t="s">
        <v>245</v>
      </c>
    </row>
    <row r="151" spans="1:3" x14ac:dyDescent="0.25">
      <c r="A151" s="146" t="e">
        <f t="shared" si="2"/>
        <v>#VALUE!</v>
      </c>
      <c r="B151" s="923" t="s">
        <v>246</v>
      </c>
      <c r="C151" s="486" t="s">
        <v>246</v>
      </c>
    </row>
    <row r="152" spans="1:3" x14ac:dyDescent="0.25">
      <c r="A152" s="146" t="e">
        <f t="shared" si="2"/>
        <v>#VALUE!</v>
      </c>
      <c r="B152" s="923" t="s">
        <v>1293</v>
      </c>
      <c r="C152" s="486" t="s">
        <v>247</v>
      </c>
    </row>
    <row r="153" spans="1:3" x14ac:dyDescent="0.25">
      <c r="A153" s="146" t="e">
        <f t="shared" si="2"/>
        <v>#VALUE!</v>
      </c>
      <c r="B153" s="923" t="s">
        <v>1294</v>
      </c>
      <c r="C153" s="486" t="s">
        <v>248</v>
      </c>
    </row>
    <row r="154" spans="1:3" x14ac:dyDescent="0.25">
      <c r="A154" s="146" t="e">
        <f t="shared" si="2"/>
        <v>#VALUE!</v>
      </c>
      <c r="B154" s="923" t="s">
        <v>1295</v>
      </c>
      <c r="C154" s="486" t="s">
        <v>249</v>
      </c>
    </row>
    <row r="155" spans="1:3" x14ac:dyDescent="0.25">
      <c r="A155" s="146" t="e">
        <f t="shared" si="2"/>
        <v>#VALUE!</v>
      </c>
      <c r="B155" s="923" t="s">
        <v>1296</v>
      </c>
      <c r="C155" s="486" t="s">
        <v>208</v>
      </c>
    </row>
    <row r="156" spans="1:3" x14ac:dyDescent="0.25">
      <c r="A156" s="146" t="e">
        <f t="shared" si="2"/>
        <v>#VALUE!</v>
      </c>
      <c r="B156" s="923" t="s">
        <v>1297</v>
      </c>
      <c r="C156" s="486" t="s">
        <v>250</v>
      </c>
    </row>
    <row r="157" spans="1:3" x14ac:dyDescent="0.25">
      <c r="A157" s="146" t="e">
        <f t="shared" si="2"/>
        <v>#VALUE!</v>
      </c>
      <c r="B157" s="923" t="s">
        <v>1298</v>
      </c>
      <c r="C157" s="486" t="s">
        <v>251</v>
      </c>
    </row>
    <row r="158" spans="1:3" x14ac:dyDescent="0.25">
      <c r="A158" s="146" t="e">
        <f t="shared" si="2"/>
        <v>#VALUE!</v>
      </c>
      <c r="B158" s="923" t="s">
        <v>1299</v>
      </c>
      <c r="C158" s="486" t="s">
        <v>252</v>
      </c>
    </row>
    <row r="159" spans="1:3" x14ac:dyDescent="0.25">
      <c r="A159" s="146" t="e">
        <f t="shared" si="2"/>
        <v>#VALUE!</v>
      </c>
      <c r="B159" s="923" t="s">
        <v>210</v>
      </c>
      <c r="C159" s="486" t="s">
        <v>210</v>
      </c>
    </row>
    <row r="160" spans="1:3" x14ac:dyDescent="0.25">
      <c r="A160" s="146" t="e">
        <f t="shared" si="2"/>
        <v>#VALUE!</v>
      </c>
      <c r="B160" s="923" t="s">
        <v>1300</v>
      </c>
      <c r="C160" s="486" t="s">
        <v>253</v>
      </c>
    </row>
    <row r="161" spans="1:3" x14ac:dyDescent="0.25">
      <c r="A161" s="146" t="e">
        <f t="shared" si="2"/>
        <v>#VALUE!</v>
      </c>
      <c r="B161" s="923" t="s">
        <v>254</v>
      </c>
      <c r="C161" s="486" t="s">
        <v>254</v>
      </c>
    </row>
    <row r="162" spans="1:3" x14ac:dyDescent="0.25">
      <c r="A162" s="146" t="e">
        <f t="shared" si="2"/>
        <v>#VALUE!</v>
      </c>
      <c r="B162" s="923" t="s">
        <v>1301</v>
      </c>
      <c r="C162" s="486" t="s">
        <v>255</v>
      </c>
    </row>
    <row r="163" spans="1:3" x14ac:dyDescent="0.25">
      <c r="A163" s="146" t="e">
        <f t="shared" si="2"/>
        <v>#VALUE!</v>
      </c>
      <c r="B163" s="923" t="s">
        <v>1302</v>
      </c>
      <c r="C163" s="486" t="s">
        <v>756</v>
      </c>
    </row>
    <row r="164" spans="1:3" x14ac:dyDescent="0.25">
      <c r="A164" s="146" t="e">
        <f t="shared" si="2"/>
        <v>#VALUE!</v>
      </c>
      <c r="B164" s="923" t="s">
        <v>1303</v>
      </c>
      <c r="C164" s="486" t="s">
        <v>212</v>
      </c>
    </row>
    <row r="165" spans="1:3" x14ac:dyDescent="0.25">
      <c r="A165" s="146" t="e">
        <f t="shared" si="2"/>
        <v>#VALUE!</v>
      </c>
      <c r="B165" s="923" t="s">
        <v>1304</v>
      </c>
      <c r="C165" s="486" t="s">
        <v>757</v>
      </c>
    </row>
    <row r="166" spans="1:3" x14ac:dyDescent="0.25">
      <c r="A166" s="146" t="e">
        <f t="shared" si="2"/>
        <v>#VALUE!</v>
      </c>
      <c r="B166" s="923" t="s">
        <v>758</v>
      </c>
      <c r="C166" s="486" t="s">
        <v>758</v>
      </c>
    </row>
    <row r="167" spans="1:3" x14ac:dyDescent="0.25">
      <c r="A167" s="146" t="e">
        <f t="shared" si="2"/>
        <v>#VALUE!</v>
      </c>
      <c r="B167" s="923" t="s">
        <v>1305</v>
      </c>
      <c r="C167" s="486" t="s">
        <v>759</v>
      </c>
    </row>
    <row r="168" spans="1:3" x14ac:dyDescent="0.25">
      <c r="A168" s="146" t="e">
        <f t="shared" si="2"/>
        <v>#VALUE!</v>
      </c>
      <c r="B168" s="923" t="s">
        <v>1306</v>
      </c>
      <c r="C168" s="486" t="s">
        <v>760</v>
      </c>
    </row>
    <row r="169" spans="1:3" x14ac:dyDescent="0.25">
      <c r="A169" s="146" t="e">
        <f t="shared" si="2"/>
        <v>#VALUE!</v>
      </c>
      <c r="B169" s="923" t="s">
        <v>1307</v>
      </c>
      <c r="C169" s="486" t="s">
        <v>761</v>
      </c>
    </row>
    <row r="170" spans="1:3" x14ac:dyDescent="0.25">
      <c r="A170" s="146" t="e">
        <f t="shared" si="2"/>
        <v>#VALUE!</v>
      </c>
      <c r="B170" s="923" t="s">
        <v>1308</v>
      </c>
      <c r="C170" s="486" t="s">
        <v>116</v>
      </c>
    </row>
    <row r="171" spans="1:3" x14ac:dyDescent="0.25">
      <c r="A171" s="146" t="e">
        <f t="shared" si="2"/>
        <v>#VALUE!</v>
      </c>
      <c r="B171" s="923" t="s">
        <v>1309</v>
      </c>
      <c r="C171" s="486" t="s">
        <v>117</v>
      </c>
    </row>
    <row r="172" spans="1:3" x14ac:dyDescent="0.25">
      <c r="A172" s="146" t="e">
        <f t="shared" si="2"/>
        <v>#VALUE!</v>
      </c>
      <c r="B172" s="923" t="s">
        <v>1310</v>
      </c>
      <c r="C172" s="486" t="s">
        <v>118</v>
      </c>
    </row>
    <row r="173" spans="1:3" x14ac:dyDescent="0.25">
      <c r="A173" s="146" t="e">
        <f t="shared" si="2"/>
        <v>#VALUE!</v>
      </c>
      <c r="B173" s="923" t="s">
        <v>1311</v>
      </c>
      <c r="C173" s="486" t="s">
        <v>365</v>
      </c>
    </row>
    <row r="174" spans="1:3" x14ac:dyDescent="0.25">
      <c r="A174" s="146" t="e">
        <f t="shared" si="2"/>
        <v>#VALUE!</v>
      </c>
      <c r="B174" s="923" t="s">
        <v>1312</v>
      </c>
      <c r="C174" s="486" t="s">
        <v>366</v>
      </c>
    </row>
    <row r="175" spans="1:3" x14ac:dyDescent="0.25">
      <c r="A175" s="146" t="e">
        <f t="shared" si="2"/>
        <v>#VALUE!</v>
      </c>
      <c r="B175" s="923" t="s">
        <v>1313</v>
      </c>
      <c r="C175" s="486" t="s">
        <v>184</v>
      </c>
    </row>
    <row r="176" spans="1:3" x14ac:dyDescent="0.25">
      <c r="A176" s="146" t="e">
        <f t="shared" si="2"/>
        <v>#VALUE!</v>
      </c>
      <c r="B176" s="923" t="s">
        <v>1314</v>
      </c>
      <c r="C176" s="486" t="s">
        <v>639</v>
      </c>
    </row>
    <row r="177" spans="1:3" x14ac:dyDescent="0.25">
      <c r="A177" s="146" t="e">
        <f t="shared" si="2"/>
        <v>#VALUE!</v>
      </c>
      <c r="B177" s="923" t="s">
        <v>1315</v>
      </c>
      <c r="C177" s="486" t="s">
        <v>161</v>
      </c>
    </row>
    <row r="178" spans="1:3" x14ac:dyDescent="0.25">
      <c r="A178" s="146" t="e">
        <f t="shared" si="2"/>
        <v>#VALUE!</v>
      </c>
      <c r="B178" s="923" t="s">
        <v>1316</v>
      </c>
      <c r="C178" s="486" t="s">
        <v>162</v>
      </c>
    </row>
    <row r="179" spans="1:3" x14ac:dyDescent="0.25">
      <c r="A179" s="146" t="e">
        <f t="shared" si="2"/>
        <v>#VALUE!</v>
      </c>
      <c r="B179" s="923" t="s">
        <v>1317</v>
      </c>
      <c r="C179" s="486" t="s">
        <v>163</v>
      </c>
    </row>
    <row r="180" spans="1:3" x14ac:dyDescent="0.25">
      <c r="A180" s="146" t="e">
        <f t="shared" si="2"/>
        <v>#VALUE!</v>
      </c>
      <c r="B180" s="923" t="s">
        <v>1318</v>
      </c>
      <c r="C180" s="486" t="s">
        <v>164</v>
      </c>
    </row>
    <row r="181" spans="1:3" x14ac:dyDescent="0.25">
      <c r="A181" s="146" t="e">
        <f t="shared" si="2"/>
        <v>#VALUE!</v>
      </c>
      <c r="B181" s="923" t="s">
        <v>1319</v>
      </c>
      <c r="C181" s="486" t="s">
        <v>165</v>
      </c>
    </row>
    <row r="182" spans="1:3" x14ac:dyDescent="0.25">
      <c r="A182" s="146" t="e">
        <f t="shared" si="2"/>
        <v>#VALUE!</v>
      </c>
      <c r="B182" s="923" t="s">
        <v>1320</v>
      </c>
      <c r="C182" s="486" t="s">
        <v>166</v>
      </c>
    </row>
    <row r="183" spans="1:3" x14ac:dyDescent="0.25">
      <c r="A183" s="146" t="e">
        <f t="shared" si="2"/>
        <v>#VALUE!</v>
      </c>
      <c r="B183" s="923" t="s">
        <v>1321</v>
      </c>
      <c r="C183" s="486" t="s">
        <v>167</v>
      </c>
    </row>
    <row r="184" spans="1:3" x14ac:dyDescent="0.25">
      <c r="A184" s="146" t="e">
        <f t="shared" si="2"/>
        <v>#VALUE!</v>
      </c>
      <c r="B184" s="923" t="s">
        <v>1322</v>
      </c>
      <c r="C184" s="486" t="s">
        <v>170</v>
      </c>
    </row>
    <row r="185" spans="1:3" x14ac:dyDescent="0.25">
      <c r="A185" s="146" t="e">
        <f t="shared" si="2"/>
        <v>#VALUE!</v>
      </c>
      <c r="B185" s="923" t="s">
        <v>1323</v>
      </c>
      <c r="C185" s="486" t="s">
        <v>633</v>
      </c>
    </row>
    <row r="186" spans="1:3" x14ac:dyDescent="0.25">
      <c r="A186" s="146" t="e">
        <f t="shared" si="2"/>
        <v>#VALUE!</v>
      </c>
      <c r="B186" s="923" t="s">
        <v>1324</v>
      </c>
      <c r="C186" s="486" t="s">
        <v>634</v>
      </c>
    </row>
    <row r="187" spans="1:3" x14ac:dyDescent="0.25">
      <c r="A187" s="146" t="e">
        <f t="shared" si="2"/>
        <v>#VALUE!</v>
      </c>
      <c r="B187" s="924" t="s">
        <v>1325</v>
      </c>
      <c r="C187" s="487" t="s">
        <v>138</v>
      </c>
    </row>
    <row r="188" spans="1:3" x14ac:dyDescent="0.25">
      <c r="A188" s="146" t="s">
        <v>1155</v>
      </c>
      <c r="B188" s="923" t="s">
        <v>1326</v>
      </c>
      <c r="C188" s="486" t="s">
        <v>140</v>
      </c>
    </row>
    <row r="189" spans="1:3" x14ac:dyDescent="0.25">
      <c r="A189" s="146" t="e">
        <f t="shared" si="2"/>
        <v>#VALUE!</v>
      </c>
      <c r="B189" s="923" t="s">
        <v>1327</v>
      </c>
      <c r="C189" s="486" t="s">
        <v>139</v>
      </c>
    </row>
    <row r="190" spans="1:3" x14ac:dyDescent="0.25">
      <c r="A190" s="146" t="e">
        <f t="shared" si="2"/>
        <v>#VALUE!</v>
      </c>
      <c r="B190" s="923" t="s">
        <v>1328</v>
      </c>
      <c r="C190" s="486" t="s">
        <v>141</v>
      </c>
    </row>
    <row r="191" spans="1:3" x14ac:dyDescent="0.25">
      <c r="A191" s="146" t="s">
        <v>1155</v>
      </c>
      <c r="B191" s="923" t="s">
        <v>1329</v>
      </c>
      <c r="C191" s="486" t="s">
        <v>142</v>
      </c>
    </row>
    <row r="192" spans="1:3" x14ac:dyDescent="0.25">
      <c r="A192" s="146" t="e">
        <f t="shared" si="2"/>
        <v>#VALUE!</v>
      </c>
      <c r="B192" s="923" t="s">
        <v>1330</v>
      </c>
      <c r="C192" s="486" t="s">
        <v>143</v>
      </c>
    </row>
    <row r="193" spans="1:3" x14ac:dyDescent="0.25">
      <c r="A193" s="146" t="e">
        <f t="shared" si="2"/>
        <v>#VALUE!</v>
      </c>
      <c r="B193" s="923" t="s">
        <v>1331</v>
      </c>
      <c r="C193" s="486" t="s">
        <v>144</v>
      </c>
    </row>
    <row r="194" spans="1:3" x14ac:dyDescent="0.25">
      <c r="A194" s="146" t="e">
        <f t="shared" si="2"/>
        <v>#VALUE!</v>
      </c>
      <c r="B194" s="923" t="s">
        <v>1332</v>
      </c>
      <c r="C194" s="486" t="s">
        <v>145</v>
      </c>
    </row>
    <row r="195" spans="1:3" x14ac:dyDescent="0.25">
      <c r="A195" s="146" t="e">
        <f t="shared" si="2"/>
        <v>#VALUE!</v>
      </c>
      <c r="B195" s="923" t="s">
        <v>1333</v>
      </c>
      <c r="C195" s="486" t="s">
        <v>146</v>
      </c>
    </row>
    <row r="196" spans="1:3" x14ac:dyDescent="0.25">
      <c r="A196" s="146" t="e">
        <f t="shared" ref="A196:A259" si="3">A195+1</f>
        <v>#VALUE!</v>
      </c>
      <c r="B196" s="923" t="s">
        <v>1334</v>
      </c>
      <c r="C196" s="486" t="s">
        <v>148</v>
      </c>
    </row>
    <row r="197" spans="1:3" x14ac:dyDescent="0.25">
      <c r="A197" s="146" t="e">
        <f t="shared" si="3"/>
        <v>#VALUE!</v>
      </c>
      <c r="B197" s="923" t="s">
        <v>1335</v>
      </c>
      <c r="C197" s="486" t="s">
        <v>149</v>
      </c>
    </row>
    <row r="198" spans="1:3" x14ac:dyDescent="0.25">
      <c r="A198" s="146" t="e">
        <f t="shared" si="3"/>
        <v>#VALUE!</v>
      </c>
      <c r="B198" s="923" t="s">
        <v>1336</v>
      </c>
      <c r="C198" s="486" t="s">
        <v>150</v>
      </c>
    </row>
    <row r="199" spans="1:3" x14ac:dyDescent="0.25">
      <c r="A199" s="146" t="e">
        <f t="shared" si="3"/>
        <v>#VALUE!</v>
      </c>
      <c r="B199" s="923" t="s">
        <v>1337</v>
      </c>
      <c r="C199" s="486" t="s">
        <v>520</v>
      </c>
    </row>
    <row r="200" spans="1:3" x14ac:dyDescent="0.25">
      <c r="A200" s="146" t="e">
        <f t="shared" si="3"/>
        <v>#VALUE!</v>
      </c>
      <c r="B200" s="923" t="s">
        <v>1338</v>
      </c>
      <c r="C200" s="486" t="s">
        <v>521</v>
      </c>
    </row>
    <row r="201" spans="1:3" x14ac:dyDescent="0.25">
      <c r="A201" s="146" t="e">
        <f t="shared" si="3"/>
        <v>#VALUE!</v>
      </c>
      <c r="B201" s="923" t="s">
        <v>1339</v>
      </c>
      <c r="C201" s="486" t="s">
        <v>522</v>
      </c>
    </row>
    <row r="202" spans="1:3" x14ac:dyDescent="0.25">
      <c r="A202" s="146" t="e">
        <f t="shared" si="3"/>
        <v>#VALUE!</v>
      </c>
      <c r="B202" s="923" t="s">
        <v>1340</v>
      </c>
      <c r="C202" s="486" t="s">
        <v>523</v>
      </c>
    </row>
    <row r="203" spans="1:3" x14ac:dyDescent="0.25">
      <c r="A203" s="146" t="e">
        <f t="shared" si="3"/>
        <v>#VALUE!</v>
      </c>
      <c r="B203" s="923" t="s">
        <v>1341</v>
      </c>
      <c r="C203" s="486" t="s">
        <v>524</v>
      </c>
    </row>
    <row r="204" spans="1:3" x14ac:dyDescent="0.25">
      <c r="A204" s="146" t="e">
        <f t="shared" si="3"/>
        <v>#VALUE!</v>
      </c>
      <c r="B204" s="923" t="s">
        <v>1342</v>
      </c>
      <c r="C204" s="486" t="s">
        <v>223</v>
      </c>
    </row>
    <row r="205" spans="1:3" x14ac:dyDescent="0.25">
      <c r="A205" s="146" t="e">
        <f t="shared" si="3"/>
        <v>#VALUE!</v>
      </c>
      <c r="B205" s="923" t="s">
        <v>1343</v>
      </c>
      <c r="C205" s="486" t="s">
        <v>525</v>
      </c>
    </row>
    <row r="206" spans="1:3" x14ac:dyDescent="0.25">
      <c r="A206" s="146" t="e">
        <f t="shared" si="3"/>
        <v>#VALUE!</v>
      </c>
      <c r="B206" s="923" t="s">
        <v>1344</v>
      </c>
      <c r="C206" s="486" t="s">
        <v>526</v>
      </c>
    </row>
    <row r="207" spans="1:3" x14ac:dyDescent="0.25">
      <c r="A207" s="146" t="e">
        <f t="shared" si="3"/>
        <v>#VALUE!</v>
      </c>
      <c r="B207" s="923" t="s">
        <v>1345</v>
      </c>
      <c r="C207" s="486" t="s">
        <v>527</v>
      </c>
    </row>
    <row r="208" spans="1:3" x14ac:dyDescent="0.25">
      <c r="A208" s="146" t="e">
        <f t="shared" si="3"/>
        <v>#VALUE!</v>
      </c>
      <c r="B208" s="923" t="s">
        <v>1346</v>
      </c>
      <c r="C208" s="486" t="s">
        <v>304</v>
      </c>
    </row>
    <row r="209" spans="1:4" x14ac:dyDescent="0.25">
      <c r="A209" s="146" t="e">
        <f t="shared" si="3"/>
        <v>#VALUE!</v>
      </c>
      <c r="B209" s="923" t="s">
        <v>1347</v>
      </c>
      <c r="C209" s="486" t="s">
        <v>305</v>
      </c>
    </row>
    <row r="210" spans="1:4" x14ac:dyDescent="0.25">
      <c r="A210" s="146" t="e">
        <f t="shared" si="3"/>
        <v>#VALUE!</v>
      </c>
      <c r="B210" s="923" t="s">
        <v>1348</v>
      </c>
      <c r="C210" s="486" t="s">
        <v>306</v>
      </c>
    </row>
    <row r="211" spans="1:4" x14ac:dyDescent="0.25">
      <c r="A211" s="146" t="e">
        <f t="shared" si="3"/>
        <v>#VALUE!</v>
      </c>
      <c r="B211" s="923" t="s">
        <v>1349</v>
      </c>
      <c r="C211" s="486" t="s">
        <v>307</v>
      </c>
      <c r="D211" t="s">
        <v>1122</v>
      </c>
    </row>
    <row r="212" spans="1:4" x14ac:dyDescent="0.25">
      <c r="A212" s="146" t="e">
        <f t="shared" si="3"/>
        <v>#VALUE!</v>
      </c>
      <c r="B212" s="923" t="s">
        <v>1350</v>
      </c>
      <c r="C212" s="486" t="s">
        <v>308</v>
      </c>
      <c r="D212" t="s">
        <v>1125</v>
      </c>
    </row>
    <row r="213" spans="1:4" x14ac:dyDescent="0.25">
      <c r="A213" s="146" t="e">
        <f t="shared" si="3"/>
        <v>#VALUE!</v>
      </c>
      <c r="B213" s="923" t="s">
        <v>1351</v>
      </c>
      <c r="C213" s="486" t="s">
        <v>309</v>
      </c>
      <c r="D213" t="s">
        <v>1133</v>
      </c>
    </row>
    <row r="214" spans="1:4" x14ac:dyDescent="0.25">
      <c r="A214" s="146" t="e">
        <f t="shared" si="3"/>
        <v>#VALUE!</v>
      </c>
      <c r="B214" s="924" t="s">
        <v>1352</v>
      </c>
      <c r="C214" s="487" t="s">
        <v>55</v>
      </c>
    </row>
    <row r="215" spans="1:4" x14ac:dyDescent="0.25">
      <c r="A215" s="146" t="e">
        <f t="shared" si="3"/>
        <v>#VALUE!</v>
      </c>
      <c r="B215" s="923" t="s">
        <v>1353</v>
      </c>
      <c r="C215" s="486" t="s">
        <v>58</v>
      </c>
    </row>
    <row r="216" spans="1:4" x14ac:dyDescent="0.25">
      <c r="A216" s="146" t="e">
        <f t="shared" si="3"/>
        <v>#VALUE!</v>
      </c>
      <c r="B216" s="923" t="s">
        <v>1354</v>
      </c>
      <c r="C216" s="486" t="s">
        <v>59</v>
      </c>
    </row>
    <row r="217" spans="1:4" x14ac:dyDescent="0.25">
      <c r="A217" s="146" t="e">
        <f t="shared" si="3"/>
        <v>#VALUE!</v>
      </c>
      <c r="B217" s="923" t="s">
        <v>1355</v>
      </c>
      <c r="C217" s="486" t="s">
        <v>60</v>
      </c>
    </row>
    <row r="218" spans="1:4" x14ac:dyDescent="0.25">
      <c r="A218" s="146" t="e">
        <f t="shared" si="3"/>
        <v>#VALUE!</v>
      </c>
      <c r="B218" s="924" t="s">
        <v>1356</v>
      </c>
      <c r="C218" s="487" t="s">
        <v>534</v>
      </c>
    </row>
    <row r="219" spans="1:4" x14ac:dyDescent="0.25">
      <c r="A219" s="146" t="e">
        <f t="shared" si="3"/>
        <v>#VALUE!</v>
      </c>
      <c r="B219" s="923" t="s">
        <v>1357</v>
      </c>
      <c r="C219" s="486" t="s">
        <v>536</v>
      </c>
    </row>
    <row r="220" spans="1:4" x14ac:dyDescent="0.25">
      <c r="A220" s="146" t="e">
        <f t="shared" si="3"/>
        <v>#VALUE!</v>
      </c>
      <c r="B220" s="924" t="s">
        <v>226</v>
      </c>
      <c r="C220" s="487" t="s">
        <v>226</v>
      </c>
    </row>
    <row r="221" spans="1:4" x14ac:dyDescent="0.25">
      <c r="A221" s="146" t="e">
        <f t="shared" si="3"/>
        <v>#VALUE!</v>
      </c>
      <c r="B221" s="924" t="s">
        <v>1358</v>
      </c>
      <c r="C221" s="487" t="s">
        <v>450</v>
      </c>
    </row>
    <row r="222" spans="1:4" x14ac:dyDescent="0.25">
      <c r="A222" s="146" t="e">
        <f t="shared" si="3"/>
        <v>#VALUE!</v>
      </c>
      <c r="B222" s="923" t="s">
        <v>1359</v>
      </c>
      <c r="C222" s="486" t="s">
        <v>438</v>
      </c>
    </row>
    <row r="223" spans="1:4" x14ac:dyDescent="0.25">
      <c r="A223" s="146" t="e">
        <f t="shared" si="3"/>
        <v>#VALUE!</v>
      </c>
      <c r="B223" s="923" t="s">
        <v>1360</v>
      </c>
      <c r="C223" s="486" t="s">
        <v>111</v>
      </c>
    </row>
    <row r="224" spans="1:4" x14ac:dyDescent="0.25">
      <c r="A224" s="146" t="e">
        <f t="shared" si="3"/>
        <v>#VALUE!</v>
      </c>
      <c r="B224" s="923" t="s">
        <v>1361</v>
      </c>
      <c r="C224" s="486" t="s">
        <v>113</v>
      </c>
    </row>
    <row r="225" spans="1:3" x14ac:dyDescent="0.25">
      <c r="A225" s="146" t="e">
        <f t="shared" si="3"/>
        <v>#VALUE!</v>
      </c>
      <c r="B225" s="923" t="s">
        <v>1362</v>
      </c>
      <c r="C225" s="486" t="s">
        <v>448</v>
      </c>
    </row>
    <row r="226" spans="1:3" x14ac:dyDescent="0.25">
      <c r="A226" s="146" t="e">
        <f t="shared" si="3"/>
        <v>#VALUE!</v>
      </c>
      <c r="B226" s="923" t="s">
        <v>1363</v>
      </c>
      <c r="C226" s="486" t="s">
        <v>449</v>
      </c>
    </row>
    <row r="227" spans="1:3" x14ac:dyDescent="0.25">
      <c r="A227" s="146" t="e">
        <f t="shared" si="3"/>
        <v>#VALUE!</v>
      </c>
      <c r="B227" s="923" t="s">
        <v>1364</v>
      </c>
      <c r="C227" s="486" t="s">
        <v>114</v>
      </c>
    </row>
    <row r="228" spans="1:3" x14ac:dyDescent="0.25">
      <c r="A228" s="146" t="e">
        <f t="shared" si="3"/>
        <v>#VALUE!</v>
      </c>
      <c r="B228" s="924" t="s">
        <v>1365</v>
      </c>
      <c r="C228" s="487" t="s">
        <v>360</v>
      </c>
    </row>
    <row r="229" spans="1:3" x14ac:dyDescent="0.25">
      <c r="A229" s="146" t="e">
        <f t="shared" si="3"/>
        <v>#VALUE!</v>
      </c>
      <c r="B229" s="923" t="s">
        <v>1366</v>
      </c>
      <c r="C229" s="486" t="s">
        <v>359</v>
      </c>
    </row>
    <row r="230" spans="1:3" x14ac:dyDescent="0.25">
      <c r="A230" s="146" t="e">
        <f t="shared" si="3"/>
        <v>#VALUE!</v>
      </c>
      <c r="B230" s="923" t="s">
        <v>1367</v>
      </c>
      <c r="C230" s="486" t="s">
        <v>358</v>
      </c>
    </row>
    <row r="231" spans="1:3" x14ac:dyDescent="0.25">
      <c r="A231" s="146" t="e">
        <f t="shared" si="3"/>
        <v>#VALUE!</v>
      </c>
      <c r="B231" s="924" t="s">
        <v>1368</v>
      </c>
      <c r="C231" s="487" t="s">
        <v>451</v>
      </c>
    </row>
    <row r="232" spans="1:3" x14ac:dyDescent="0.25">
      <c r="A232" s="146" t="e">
        <f t="shared" si="3"/>
        <v>#VALUE!</v>
      </c>
      <c r="B232" s="923" t="s">
        <v>1369</v>
      </c>
      <c r="C232" s="486" t="s">
        <v>452</v>
      </c>
    </row>
    <row r="233" spans="1:3" x14ac:dyDescent="0.25">
      <c r="A233" s="146" t="e">
        <f t="shared" si="3"/>
        <v>#VALUE!</v>
      </c>
      <c r="B233" s="923" t="s">
        <v>1370</v>
      </c>
      <c r="C233" s="486" t="s">
        <v>453</v>
      </c>
    </row>
    <row r="234" spans="1:3" x14ac:dyDescent="0.25">
      <c r="A234" s="146" t="e">
        <f t="shared" si="3"/>
        <v>#VALUE!</v>
      </c>
      <c r="B234" s="924" t="s">
        <v>1371</v>
      </c>
      <c r="C234" s="487" t="s">
        <v>62</v>
      </c>
    </row>
    <row r="235" spans="1:3" x14ac:dyDescent="0.25">
      <c r="A235" s="146" t="e">
        <f t="shared" si="3"/>
        <v>#VALUE!</v>
      </c>
      <c r="B235" s="923" t="s">
        <v>1372</v>
      </c>
      <c r="C235" s="486" t="s">
        <v>787</v>
      </c>
    </row>
    <row r="236" spans="1:3" x14ac:dyDescent="0.25">
      <c r="A236" s="146" t="e">
        <f t="shared" si="3"/>
        <v>#VALUE!</v>
      </c>
      <c r="B236" s="923" t="s">
        <v>1373</v>
      </c>
      <c r="C236" s="486" t="s">
        <v>788</v>
      </c>
    </row>
    <row r="237" spans="1:3" x14ac:dyDescent="0.25">
      <c r="A237" s="146" t="e">
        <f t="shared" si="3"/>
        <v>#VALUE!</v>
      </c>
      <c r="B237" s="923" t="s">
        <v>1374</v>
      </c>
      <c r="C237" s="486" t="s">
        <v>789</v>
      </c>
    </row>
    <row r="238" spans="1:3" x14ac:dyDescent="0.25">
      <c r="A238" s="146" t="e">
        <f t="shared" si="3"/>
        <v>#VALUE!</v>
      </c>
      <c r="B238" s="923" t="s">
        <v>1375</v>
      </c>
      <c r="C238" s="486" t="s">
        <v>790</v>
      </c>
    </row>
    <row r="239" spans="1:3" x14ac:dyDescent="0.25">
      <c r="A239" s="146" t="e">
        <f t="shared" si="3"/>
        <v>#VALUE!</v>
      </c>
      <c r="B239" s="924" t="s">
        <v>1376</v>
      </c>
      <c r="C239" s="487" t="s">
        <v>136</v>
      </c>
    </row>
    <row r="240" spans="1:3" x14ac:dyDescent="0.25">
      <c r="A240" s="146" t="e">
        <f t="shared" si="3"/>
        <v>#VALUE!</v>
      </c>
      <c r="B240" s="923" t="s">
        <v>1377</v>
      </c>
      <c r="C240" s="486" t="s">
        <v>124</v>
      </c>
    </row>
    <row r="241" spans="1:3" x14ac:dyDescent="0.25">
      <c r="A241" s="146" t="e">
        <f t="shared" si="3"/>
        <v>#VALUE!</v>
      </c>
      <c r="B241" s="923" t="s">
        <v>1378</v>
      </c>
      <c r="C241" s="486" t="s">
        <v>126</v>
      </c>
    </row>
    <row r="242" spans="1:3" x14ac:dyDescent="0.25">
      <c r="A242" s="146" t="e">
        <f t="shared" si="3"/>
        <v>#VALUE!</v>
      </c>
      <c r="B242" s="923" t="s">
        <v>1379</v>
      </c>
      <c r="C242" s="486" t="s">
        <v>130</v>
      </c>
    </row>
    <row r="243" spans="1:3" x14ac:dyDescent="0.25">
      <c r="A243" s="146" t="e">
        <f t="shared" si="3"/>
        <v>#VALUE!</v>
      </c>
      <c r="B243" s="923" t="s">
        <v>1380</v>
      </c>
      <c r="C243" s="486" t="s">
        <v>131</v>
      </c>
    </row>
    <row r="244" spans="1:3" x14ac:dyDescent="0.25">
      <c r="A244" s="146" t="e">
        <f t="shared" si="3"/>
        <v>#VALUE!</v>
      </c>
      <c r="B244" s="923" t="s">
        <v>1381</v>
      </c>
      <c r="C244" s="486" t="s">
        <v>132</v>
      </c>
    </row>
    <row r="245" spans="1:3" x14ac:dyDescent="0.25">
      <c r="A245" s="146" t="e">
        <f t="shared" si="3"/>
        <v>#VALUE!</v>
      </c>
      <c r="B245" s="923" t="s">
        <v>1382</v>
      </c>
      <c r="C245" s="486" t="s">
        <v>133</v>
      </c>
    </row>
    <row r="246" spans="1:3" x14ac:dyDescent="0.25">
      <c r="A246" s="146" t="e">
        <f t="shared" si="3"/>
        <v>#VALUE!</v>
      </c>
      <c r="B246" s="923" t="s">
        <v>1383</v>
      </c>
      <c r="C246" s="486" t="s">
        <v>134</v>
      </c>
    </row>
    <row r="247" spans="1:3" x14ac:dyDescent="0.25">
      <c r="A247" s="146" t="e">
        <f t="shared" si="3"/>
        <v>#VALUE!</v>
      </c>
      <c r="B247" s="923" t="s">
        <v>1384</v>
      </c>
      <c r="C247" s="486" t="s">
        <v>799</v>
      </c>
    </row>
    <row r="248" spans="1:3" x14ac:dyDescent="0.25">
      <c r="A248" s="146" t="e">
        <f t="shared" si="3"/>
        <v>#VALUE!</v>
      </c>
      <c r="B248" s="923" t="s">
        <v>1385</v>
      </c>
      <c r="C248" s="486" t="s">
        <v>135</v>
      </c>
    </row>
    <row r="249" spans="1:3" x14ac:dyDescent="0.25">
      <c r="A249" s="146" t="e">
        <f t="shared" si="3"/>
        <v>#VALUE!</v>
      </c>
      <c r="B249" s="923" t="s">
        <v>1386</v>
      </c>
      <c r="C249" s="486" t="s">
        <v>61</v>
      </c>
    </row>
    <row r="250" spans="1:3" x14ac:dyDescent="0.25">
      <c r="A250" s="146" t="e">
        <f t="shared" si="3"/>
        <v>#VALUE!</v>
      </c>
      <c r="B250" s="923" t="s">
        <v>1387</v>
      </c>
      <c r="C250" s="486" t="s">
        <v>312</v>
      </c>
    </row>
    <row r="251" spans="1:3" x14ac:dyDescent="0.25">
      <c r="A251" s="146" t="e">
        <f t="shared" si="3"/>
        <v>#VALUE!</v>
      </c>
      <c r="B251" s="924" t="s">
        <v>1388</v>
      </c>
      <c r="C251" s="487" t="s">
        <v>362</v>
      </c>
    </row>
    <row r="252" spans="1:3" x14ac:dyDescent="0.25">
      <c r="A252" s="146" t="e">
        <f t="shared" si="3"/>
        <v>#VALUE!</v>
      </c>
      <c r="B252" s="924" t="s">
        <v>454</v>
      </c>
      <c r="C252" s="487" t="s">
        <v>454</v>
      </c>
    </row>
    <row r="253" spans="1:3" x14ac:dyDescent="0.25">
      <c r="A253" s="146" t="e">
        <f t="shared" si="3"/>
        <v>#VALUE!</v>
      </c>
      <c r="B253" s="924" t="s">
        <v>1389</v>
      </c>
      <c r="C253" s="487" t="s">
        <v>78</v>
      </c>
    </row>
    <row r="254" spans="1:3" x14ac:dyDescent="0.25">
      <c r="A254" s="146" t="e">
        <f t="shared" si="3"/>
        <v>#VALUE!</v>
      </c>
      <c r="B254" s="924" t="s">
        <v>1390</v>
      </c>
      <c r="C254" s="487" t="s">
        <v>445</v>
      </c>
    </row>
    <row r="255" spans="1:3" x14ac:dyDescent="0.25">
      <c r="A255" s="146" t="e">
        <f t="shared" si="3"/>
        <v>#VALUE!</v>
      </c>
      <c r="B255" s="924" t="s">
        <v>1391</v>
      </c>
      <c r="C255" s="487" t="s">
        <v>439</v>
      </c>
    </row>
    <row r="256" spans="1:3" x14ac:dyDescent="0.25">
      <c r="A256" s="146" t="e">
        <f t="shared" si="3"/>
        <v>#VALUE!</v>
      </c>
      <c r="B256" s="924" t="s">
        <v>440</v>
      </c>
      <c r="C256" s="487" t="s">
        <v>440</v>
      </c>
    </row>
    <row r="257" spans="1:4" x14ac:dyDescent="0.25">
      <c r="A257" s="146" t="e">
        <f t="shared" si="3"/>
        <v>#VALUE!</v>
      </c>
      <c r="B257" s="923" t="s">
        <v>442</v>
      </c>
      <c r="C257" s="486" t="s">
        <v>442</v>
      </c>
      <c r="D257" t="s">
        <v>1149</v>
      </c>
    </row>
    <row r="258" spans="1:4" x14ac:dyDescent="0.25">
      <c r="A258" s="146" t="e">
        <f t="shared" si="3"/>
        <v>#VALUE!</v>
      </c>
      <c r="B258" s="924" t="s">
        <v>443</v>
      </c>
      <c r="C258" s="487" t="s">
        <v>443</v>
      </c>
    </row>
    <row r="259" spans="1:4" x14ac:dyDescent="0.25">
      <c r="A259" s="146" t="e">
        <f t="shared" si="3"/>
        <v>#VALUE!</v>
      </c>
      <c r="B259" s="924" t="s">
        <v>1392</v>
      </c>
      <c r="C259" s="487" t="s">
        <v>444</v>
      </c>
    </row>
    <row r="260" spans="1:4" x14ac:dyDescent="0.25">
      <c r="A260" s="146" t="e">
        <f t="shared" ref="A260:A323" si="4">A259+1</f>
        <v>#VALUE!</v>
      </c>
      <c r="B260" s="891" t="s">
        <v>1393</v>
      </c>
      <c r="C260" s="448" t="s">
        <v>422</v>
      </c>
    </row>
    <row r="261" spans="1:4" x14ac:dyDescent="0.25">
      <c r="A261" s="146" t="s">
        <v>1155</v>
      </c>
      <c r="B261" s="891" t="s">
        <v>1394</v>
      </c>
      <c r="C261" s="448" t="s">
        <v>587</v>
      </c>
    </row>
    <row r="262" spans="1:4" ht="39.6" x14ac:dyDescent="0.25">
      <c r="A262" s="146" t="e">
        <f t="shared" si="4"/>
        <v>#VALUE!</v>
      </c>
      <c r="B262" s="923" t="s">
        <v>1395</v>
      </c>
      <c r="C262" s="486" t="s">
        <v>580</v>
      </c>
    </row>
    <row r="263" spans="1:4" ht="26.4" x14ac:dyDescent="0.25">
      <c r="A263" s="146" t="e">
        <f t="shared" si="4"/>
        <v>#VALUE!</v>
      </c>
      <c r="B263" s="923" t="s">
        <v>1396</v>
      </c>
      <c r="C263" s="486" t="s">
        <v>173</v>
      </c>
    </row>
    <row r="264" spans="1:4" ht="26.4" x14ac:dyDescent="0.25">
      <c r="A264" s="146" t="s">
        <v>1155</v>
      </c>
      <c r="B264" s="923" t="s">
        <v>1397</v>
      </c>
      <c r="C264" s="486" t="s">
        <v>174</v>
      </c>
    </row>
    <row r="265" spans="1:4" ht="66" x14ac:dyDescent="0.25">
      <c r="A265" s="146" t="e">
        <f t="shared" si="4"/>
        <v>#VALUE!</v>
      </c>
      <c r="B265" s="923" t="s">
        <v>1398</v>
      </c>
      <c r="C265" s="486" t="s">
        <v>752</v>
      </c>
    </row>
    <row r="266" spans="1:4" ht="26.4" x14ac:dyDescent="0.25">
      <c r="A266" s="146" t="e">
        <f t="shared" si="4"/>
        <v>#VALUE!</v>
      </c>
      <c r="B266" s="923" t="s">
        <v>1399</v>
      </c>
      <c r="C266" s="486" t="s">
        <v>175</v>
      </c>
    </row>
    <row r="267" spans="1:4" ht="52.8" x14ac:dyDescent="0.25">
      <c r="A267" s="146" t="e">
        <f t="shared" si="4"/>
        <v>#VALUE!</v>
      </c>
      <c r="B267" s="923" t="s">
        <v>1400</v>
      </c>
      <c r="C267" s="486" t="s">
        <v>402</v>
      </c>
    </row>
    <row r="268" spans="1:4" ht="39.6" x14ac:dyDescent="0.25">
      <c r="A268" s="146" t="e">
        <f t="shared" si="4"/>
        <v>#VALUE!</v>
      </c>
      <c r="B268" s="923" t="s">
        <v>1401</v>
      </c>
      <c r="C268" s="486" t="s">
        <v>403</v>
      </c>
    </row>
    <row r="269" spans="1:4" ht="39.6" x14ac:dyDescent="0.25">
      <c r="A269" s="146" t="e">
        <f t="shared" si="4"/>
        <v>#VALUE!</v>
      </c>
      <c r="B269" s="923" t="s">
        <v>1402</v>
      </c>
      <c r="C269" s="486" t="s">
        <v>404</v>
      </c>
    </row>
    <row r="270" spans="1:4" ht="26.4" x14ac:dyDescent="0.25">
      <c r="A270" s="146" t="e">
        <f t="shared" si="4"/>
        <v>#VALUE!</v>
      </c>
      <c r="B270" s="923" t="s">
        <v>1403</v>
      </c>
      <c r="C270" s="486" t="s">
        <v>405</v>
      </c>
    </row>
    <row r="271" spans="1:4" ht="39.6" x14ac:dyDescent="0.25">
      <c r="A271" s="146" t="e">
        <f t="shared" si="4"/>
        <v>#VALUE!</v>
      </c>
      <c r="B271" s="923" t="s">
        <v>1404</v>
      </c>
      <c r="C271" s="486" t="s">
        <v>406</v>
      </c>
    </row>
    <row r="272" spans="1:4" ht="26.4" x14ac:dyDescent="0.25">
      <c r="A272" s="146" t="e">
        <f t="shared" si="4"/>
        <v>#VALUE!</v>
      </c>
      <c r="B272" s="923" t="s">
        <v>1405</v>
      </c>
      <c r="C272" s="486" t="s">
        <v>407</v>
      </c>
    </row>
    <row r="273" spans="1:4" ht="39.6" x14ac:dyDescent="0.25">
      <c r="A273" s="146" t="e">
        <f t="shared" si="4"/>
        <v>#VALUE!</v>
      </c>
      <c r="B273" s="923" t="s">
        <v>1406</v>
      </c>
      <c r="C273" s="486" t="s">
        <v>408</v>
      </c>
    </row>
    <row r="274" spans="1:4" x14ac:dyDescent="0.25">
      <c r="A274" s="146" t="e">
        <f t="shared" si="4"/>
        <v>#VALUE!</v>
      </c>
      <c r="B274" s="923" t="s">
        <v>1407</v>
      </c>
      <c r="C274" s="486" t="s">
        <v>409</v>
      </c>
    </row>
    <row r="275" spans="1:4" ht="26.4" x14ac:dyDescent="0.25">
      <c r="A275" s="146" t="e">
        <f t="shared" si="4"/>
        <v>#VALUE!</v>
      </c>
      <c r="B275" s="923" t="s">
        <v>1408</v>
      </c>
      <c r="C275" s="486" t="s">
        <v>410</v>
      </c>
    </row>
    <row r="276" spans="1:4" ht="52.8" x14ac:dyDescent="0.25">
      <c r="A276" s="146" t="e">
        <f t="shared" si="4"/>
        <v>#VALUE!</v>
      </c>
      <c r="B276" s="923" t="s">
        <v>1409</v>
      </c>
      <c r="C276" s="486" t="s">
        <v>411</v>
      </c>
    </row>
    <row r="277" spans="1:4" ht="39.6" x14ac:dyDescent="0.25">
      <c r="A277" s="146" t="e">
        <f t="shared" si="4"/>
        <v>#VALUE!</v>
      </c>
      <c r="B277" s="923" t="s">
        <v>1410</v>
      </c>
      <c r="C277" s="486" t="s">
        <v>2</v>
      </c>
    </row>
    <row r="278" spans="1:4" ht="26.4" x14ac:dyDescent="0.25">
      <c r="A278" s="146" t="e">
        <f t="shared" si="4"/>
        <v>#VALUE!</v>
      </c>
      <c r="B278" s="923" t="s">
        <v>1411</v>
      </c>
      <c r="C278" s="486" t="s">
        <v>3</v>
      </c>
    </row>
    <row r="279" spans="1:4" ht="26.4" x14ac:dyDescent="0.25">
      <c r="A279" s="146" t="e">
        <f t="shared" si="4"/>
        <v>#VALUE!</v>
      </c>
      <c r="B279" s="923" t="s">
        <v>1412</v>
      </c>
      <c r="C279" s="486" t="s">
        <v>4</v>
      </c>
    </row>
    <row r="280" spans="1:4" ht="39.6" x14ac:dyDescent="0.25">
      <c r="A280" s="146" t="e">
        <f t="shared" si="4"/>
        <v>#VALUE!</v>
      </c>
      <c r="B280" s="923" t="s">
        <v>1413</v>
      </c>
      <c r="C280" s="486" t="s">
        <v>70</v>
      </c>
    </row>
    <row r="281" spans="1:4" ht="39.6" x14ac:dyDescent="0.25">
      <c r="A281" s="146" t="e">
        <f t="shared" si="4"/>
        <v>#VALUE!</v>
      </c>
      <c r="B281" s="923" t="s">
        <v>1414</v>
      </c>
      <c r="C281" s="486" t="s">
        <v>71</v>
      </c>
    </row>
    <row r="282" spans="1:4" ht="26.4" x14ac:dyDescent="0.25">
      <c r="A282" s="146" t="e">
        <f t="shared" si="4"/>
        <v>#VALUE!</v>
      </c>
      <c r="B282" s="923" t="s">
        <v>1415</v>
      </c>
      <c r="C282" s="486" t="s">
        <v>421</v>
      </c>
    </row>
    <row r="283" spans="1:4" x14ac:dyDescent="0.25">
      <c r="A283" s="146" t="e">
        <f t="shared" si="4"/>
        <v>#VALUE!</v>
      </c>
      <c r="B283" s="925" t="s">
        <v>1416</v>
      </c>
      <c r="C283" s="488" t="s">
        <v>235</v>
      </c>
    </row>
    <row r="284" spans="1:4" x14ac:dyDescent="0.25">
      <c r="A284" s="146" t="e">
        <f t="shared" si="4"/>
        <v>#VALUE!</v>
      </c>
      <c r="B284" s="925" t="s">
        <v>1417</v>
      </c>
      <c r="C284" s="488" t="s">
        <v>424</v>
      </c>
      <c r="D284" t="s">
        <v>1115</v>
      </c>
    </row>
    <row r="285" spans="1:4" x14ac:dyDescent="0.25">
      <c r="A285" s="146" t="e">
        <f t="shared" si="4"/>
        <v>#VALUE!</v>
      </c>
      <c r="B285" s="925" t="s">
        <v>1418</v>
      </c>
      <c r="C285" s="488" t="s">
        <v>185</v>
      </c>
    </row>
    <row r="286" spans="1:4" x14ac:dyDescent="0.25">
      <c r="A286" s="146" t="e">
        <f t="shared" si="4"/>
        <v>#VALUE!</v>
      </c>
      <c r="B286" s="925" t="s">
        <v>1419</v>
      </c>
      <c r="C286" s="488" t="s">
        <v>460</v>
      </c>
      <c r="D286" t="s">
        <v>1143</v>
      </c>
    </row>
    <row r="287" spans="1:4" x14ac:dyDescent="0.25">
      <c r="A287" s="146" t="e">
        <f t="shared" si="4"/>
        <v>#VALUE!</v>
      </c>
      <c r="B287" s="925" t="s">
        <v>1420</v>
      </c>
      <c r="C287" s="488" t="s">
        <v>423</v>
      </c>
      <c r="D287" t="s">
        <v>1144</v>
      </c>
    </row>
    <row r="288" spans="1:4" x14ac:dyDescent="0.25">
      <c r="A288" s="146" t="e">
        <f t="shared" si="4"/>
        <v>#VALUE!</v>
      </c>
      <c r="B288" s="925" t="s">
        <v>1421</v>
      </c>
      <c r="C288" s="488" t="s">
        <v>412</v>
      </c>
      <c r="D288" t="s">
        <v>1146</v>
      </c>
    </row>
    <row r="289" spans="1:4" x14ac:dyDescent="0.25">
      <c r="A289" s="146" t="e">
        <f t="shared" si="4"/>
        <v>#VALUE!</v>
      </c>
      <c r="B289" s="925" t="s">
        <v>17</v>
      </c>
      <c r="C289" s="488" t="s">
        <v>17</v>
      </c>
      <c r="D289" t="s">
        <v>1147</v>
      </c>
    </row>
    <row r="290" spans="1:4" x14ac:dyDescent="0.25">
      <c r="A290" s="146" t="e">
        <f t="shared" si="4"/>
        <v>#VALUE!</v>
      </c>
      <c r="B290" s="925" t="s">
        <v>1422</v>
      </c>
      <c r="C290" s="488" t="s">
        <v>395</v>
      </c>
      <c r="D290" t="s">
        <v>1148</v>
      </c>
    </row>
    <row r="291" spans="1:4" x14ac:dyDescent="0.25">
      <c r="A291" s="146" t="e">
        <f t="shared" si="4"/>
        <v>#VALUE!</v>
      </c>
      <c r="B291" s="926" t="s">
        <v>1423</v>
      </c>
      <c r="C291" s="489" t="s">
        <v>531</v>
      </c>
    </row>
    <row r="292" spans="1:4" ht="26.4" x14ac:dyDescent="0.25">
      <c r="A292" s="146" t="s">
        <v>1155</v>
      </c>
      <c r="B292" s="923" t="s">
        <v>1424</v>
      </c>
      <c r="C292" s="486" t="s">
        <v>459</v>
      </c>
    </row>
    <row r="293" spans="1:4" x14ac:dyDescent="0.25">
      <c r="A293" s="146" t="e">
        <f t="shared" si="4"/>
        <v>#VALUE!</v>
      </c>
      <c r="B293" s="923" t="s">
        <v>33</v>
      </c>
      <c r="C293" s="486" t="s">
        <v>33</v>
      </c>
    </row>
    <row r="294" spans="1:4" x14ac:dyDescent="0.25">
      <c r="A294" s="146" t="e">
        <f t="shared" si="4"/>
        <v>#VALUE!</v>
      </c>
      <c r="B294" s="923" t="s">
        <v>1425</v>
      </c>
      <c r="C294" s="486" t="s">
        <v>375</v>
      </c>
    </row>
    <row r="295" spans="1:4" x14ac:dyDescent="0.25">
      <c r="A295" s="146" t="e">
        <f t="shared" si="4"/>
        <v>#VALUE!</v>
      </c>
      <c r="B295" s="927" t="s">
        <v>368</v>
      </c>
      <c r="C295" s="490" t="s">
        <v>368</v>
      </c>
      <c r="D295" t="s">
        <v>1139</v>
      </c>
    </row>
    <row r="296" spans="1:4" x14ac:dyDescent="0.25">
      <c r="A296" s="146" t="e">
        <f t="shared" si="4"/>
        <v>#VALUE!</v>
      </c>
      <c r="B296" s="927" t="s">
        <v>369</v>
      </c>
      <c r="C296" s="490" t="s">
        <v>369</v>
      </c>
      <c r="D296" t="s">
        <v>1128</v>
      </c>
    </row>
    <row r="297" spans="1:4" x14ac:dyDescent="0.25">
      <c r="A297" s="146" t="e">
        <f t="shared" si="4"/>
        <v>#VALUE!</v>
      </c>
      <c r="B297" s="927" t="s">
        <v>370</v>
      </c>
      <c r="C297" s="490" t="s">
        <v>370</v>
      </c>
      <c r="D297" t="s">
        <v>1129</v>
      </c>
    </row>
    <row r="298" spans="1:4" x14ac:dyDescent="0.25">
      <c r="A298" s="146" t="e">
        <f t="shared" si="4"/>
        <v>#VALUE!</v>
      </c>
      <c r="B298" s="927" t="s">
        <v>371</v>
      </c>
      <c r="C298" s="490" t="s">
        <v>371</v>
      </c>
      <c r="D298" t="s">
        <v>1130</v>
      </c>
    </row>
    <row r="299" spans="1:4" x14ac:dyDescent="0.25">
      <c r="A299" s="146" t="e">
        <f t="shared" si="4"/>
        <v>#VALUE!</v>
      </c>
      <c r="B299" s="923" t="s">
        <v>1426</v>
      </c>
      <c r="C299" s="486" t="s">
        <v>376</v>
      </c>
    </row>
    <row r="300" spans="1:4" x14ac:dyDescent="0.25">
      <c r="A300" s="146" t="e">
        <f t="shared" si="4"/>
        <v>#VALUE!</v>
      </c>
      <c r="B300" s="923" t="s">
        <v>1427</v>
      </c>
      <c r="C300" s="486" t="s">
        <v>377</v>
      </c>
    </row>
    <row r="301" spans="1:4" x14ac:dyDescent="0.25">
      <c r="A301" s="146" t="e">
        <f t="shared" si="4"/>
        <v>#VALUE!</v>
      </c>
      <c r="B301" s="923" t="s">
        <v>1428</v>
      </c>
      <c r="C301" s="486" t="s">
        <v>541</v>
      </c>
    </row>
    <row r="302" spans="1:4" x14ac:dyDescent="0.25">
      <c r="A302" s="146" t="e">
        <f t="shared" si="4"/>
        <v>#VALUE!</v>
      </c>
      <c r="B302" s="923" t="s">
        <v>1429</v>
      </c>
      <c r="C302" s="486" t="s">
        <v>532</v>
      </c>
      <c r="D302" t="s">
        <v>1117</v>
      </c>
    </row>
    <row r="303" spans="1:4" x14ac:dyDescent="0.25">
      <c r="A303" s="146" t="e">
        <f t="shared" si="4"/>
        <v>#VALUE!</v>
      </c>
      <c r="B303" s="923" t="s">
        <v>1430</v>
      </c>
      <c r="C303" s="486" t="s">
        <v>547</v>
      </c>
      <c r="D303" t="s">
        <v>1152</v>
      </c>
    </row>
    <row r="304" spans="1:4" x14ac:dyDescent="0.25">
      <c r="A304" s="146" t="e">
        <f t="shared" si="4"/>
        <v>#VALUE!</v>
      </c>
      <c r="B304" s="923" t="s">
        <v>1431</v>
      </c>
      <c r="C304" s="486" t="s">
        <v>378</v>
      </c>
    </row>
    <row r="305" spans="1:4" x14ac:dyDescent="0.25">
      <c r="A305" s="146" t="e">
        <f t="shared" si="4"/>
        <v>#VALUE!</v>
      </c>
      <c r="B305" s="923" t="s">
        <v>1432</v>
      </c>
      <c r="C305" s="486" t="s">
        <v>542</v>
      </c>
    </row>
    <row r="306" spans="1:4" x14ac:dyDescent="0.25">
      <c r="A306" s="146" t="e">
        <f t="shared" si="4"/>
        <v>#VALUE!</v>
      </c>
      <c r="B306" s="927" t="s">
        <v>372</v>
      </c>
      <c r="C306" s="490" t="s">
        <v>372</v>
      </c>
      <c r="D306" t="s">
        <v>1137</v>
      </c>
    </row>
    <row r="307" spans="1:4" x14ac:dyDescent="0.25">
      <c r="A307" s="146" t="e">
        <f t="shared" si="4"/>
        <v>#VALUE!</v>
      </c>
      <c r="B307" s="927" t="s">
        <v>373</v>
      </c>
      <c r="C307" s="490" t="s">
        <v>373</v>
      </c>
      <c r="D307" t="s">
        <v>1138</v>
      </c>
    </row>
    <row r="308" spans="1:4" x14ac:dyDescent="0.25">
      <c r="A308" s="146" t="e">
        <f t="shared" si="4"/>
        <v>#VALUE!</v>
      </c>
      <c r="B308" s="923" t="s">
        <v>1433</v>
      </c>
      <c r="C308" s="486" t="s">
        <v>379</v>
      </c>
    </row>
    <row r="309" spans="1:4" x14ac:dyDescent="0.25">
      <c r="A309" s="146" t="e">
        <f t="shared" si="4"/>
        <v>#VALUE!</v>
      </c>
      <c r="B309" s="923" t="s">
        <v>1434</v>
      </c>
      <c r="C309" s="486" t="s">
        <v>543</v>
      </c>
    </row>
    <row r="310" spans="1:4" x14ac:dyDescent="0.25">
      <c r="A310" s="146" t="e">
        <f t="shared" si="4"/>
        <v>#VALUE!</v>
      </c>
      <c r="B310" s="923" t="s">
        <v>1435</v>
      </c>
      <c r="C310" s="486" t="s">
        <v>380</v>
      </c>
    </row>
    <row r="311" spans="1:4" x14ac:dyDescent="0.25">
      <c r="A311" s="146" t="e">
        <f t="shared" si="4"/>
        <v>#VALUE!</v>
      </c>
      <c r="B311" s="923" t="s">
        <v>1436</v>
      </c>
      <c r="C311" s="486" t="s">
        <v>544</v>
      </c>
    </row>
    <row r="312" spans="1:4" x14ac:dyDescent="0.25">
      <c r="A312" s="146" t="e">
        <f t="shared" si="4"/>
        <v>#VALUE!</v>
      </c>
      <c r="B312" s="923" t="s">
        <v>1437</v>
      </c>
      <c r="C312" s="486" t="s">
        <v>192</v>
      </c>
    </row>
    <row r="313" spans="1:4" x14ac:dyDescent="0.25">
      <c r="A313" s="146" t="e">
        <f t="shared" si="4"/>
        <v>#VALUE!</v>
      </c>
      <c r="B313" s="923" t="s">
        <v>1438</v>
      </c>
      <c r="C313" s="486" t="s">
        <v>383</v>
      </c>
      <c r="D313" t="s">
        <v>1124</v>
      </c>
    </row>
    <row r="314" spans="1:4" x14ac:dyDescent="0.25">
      <c r="A314" s="146" t="e">
        <f t="shared" si="4"/>
        <v>#VALUE!</v>
      </c>
      <c r="B314" s="923" t="s">
        <v>1439</v>
      </c>
      <c r="C314" s="486" t="s">
        <v>381</v>
      </c>
    </row>
    <row r="315" spans="1:4" ht="26.4" x14ac:dyDescent="0.25">
      <c r="A315" s="146" t="e">
        <f t="shared" si="4"/>
        <v>#VALUE!</v>
      </c>
      <c r="B315" s="923" t="s">
        <v>1440</v>
      </c>
      <c r="C315" s="486" t="s">
        <v>545</v>
      </c>
    </row>
    <row r="316" spans="1:4" x14ac:dyDescent="0.25">
      <c r="A316" s="146" t="s">
        <v>1155</v>
      </c>
      <c r="B316" s="927" t="s">
        <v>1441</v>
      </c>
      <c r="C316" s="490" t="s">
        <v>334</v>
      </c>
    </row>
    <row r="317" spans="1:4" x14ac:dyDescent="0.25">
      <c r="A317" s="146" t="s">
        <v>1155</v>
      </c>
      <c r="B317" s="927" t="s">
        <v>1442</v>
      </c>
      <c r="C317" s="490" t="s">
        <v>335</v>
      </c>
    </row>
    <row r="318" spans="1:4" x14ac:dyDescent="0.25">
      <c r="A318" s="146" t="s">
        <v>1155</v>
      </c>
      <c r="B318" s="927" t="s">
        <v>1443</v>
      </c>
      <c r="C318" s="490" t="s">
        <v>336</v>
      </c>
    </row>
    <row r="319" spans="1:4" x14ac:dyDescent="0.25">
      <c r="A319" s="146" t="s">
        <v>1155</v>
      </c>
      <c r="B319" s="927" t="s">
        <v>1444</v>
      </c>
      <c r="C319" s="490" t="s">
        <v>337</v>
      </c>
    </row>
    <row r="320" spans="1:4" x14ac:dyDescent="0.25">
      <c r="A320" s="146" t="e">
        <f t="shared" si="4"/>
        <v>#VALUE!</v>
      </c>
      <c r="B320" s="923" t="s">
        <v>1445</v>
      </c>
      <c r="C320" s="486" t="s">
        <v>382</v>
      </c>
    </row>
    <row r="321" spans="1:3" x14ac:dyDescent="0.25">
      <c r="A321" s="146" t="e">
        <f t="shared" si="4"/>
        <v>#VALUE!</v>
      </c>
      <c r="B321" s="923" t="s">
        <v>1446</v>
      </c>
      <c r="C321" s="486" t="s">
        <v>546</v>
      </c>
    </row>
    <row r="322" spans="1:3" x14ac:dyDescent="0.25">
      <c r="A322" s="146" t="e">
        <f t="shared" si="4"/>
        <v>#VALUE!</v>
      </c>
      <c r="B322" s="923" t="s">
        <v>193</v>
      </c>
      <c r="C322" s="486" t="s">
        <v>193</v>
      </c>
    </row>
    <row r="323" spans="1:3" x14ac:dyDescent="0.25">
      <c r="A323" s="146" t="e">
        <f t="shared" si="4"/>
        <v>#VALUE!</v>
      </c>
      <c r="B323" s="923" t="s">
        <v>1447</v>
      </c>
      <c r="C323" s="486" t="s">
        <v>384</v>
      </c>
    </row>
    <row r="324" spans="1:3" x14ac:dyDescent="0.25">
      <c r="A324" s="146" t="s">
        <v>1155</v>
      </c>
      <c r="B324" s="923" t="s">
        <v>1448</v>
      </c>
      <c r="C324" s="486" t="s">
        <v>529</v>
      </c>
    </row>
    <row r="325" spans="1:3" x14ac:dyDescent="0.25">
      <c r="A325" s="146" t="s">
        <v>1155</v>
      </c>
      <c r="B325" s="923" t="s">
        <v>1449</v>
      </c>
      <c r="C325" s="486" t="s">
        <v>754</v>
      </c>
    </row>
    <row r="326" spans="1:3" x14ac:dyDescent="0.25">
      <c r="A326" s="146" t="s">
        <v>1155</v>
      </c>
      <c r="B326" s="923" t="s">
        <v>1450</v>
      </c>
      <c r="C326" s="486" t="s">
        <v>530</v>
      </c>
    </row>
    <row r="327" spans="1:3" x14ac:dyDescent="0.25">
      <c r="A327" s="146" t="e">
        <f t="shared" ref="A327:A386" si="5">A326+1</f>
        <v>#VALUE!</v>
      </c>
      <c r="B327" s="923" t="s">
        <v>1451</v>
      </c>
      <c r="C327" s="486" t="s">
        <v>755</v>
      </c>
    </row>
    <row r="328" spans="1:3" x14ac:dyDescent="0.25">
      <c r="A328" s="146" t="s">
        <v>1155</v>
      </c>
      <c r="B328" s="923" t="s">
        <v>1452</v>
      </c>
      <c r="C328" s="486" t="s">
        <v>385</v>
      </c>
    </row>
    <row r="329" spans="1:3" x14ac:dyDescent="0.25">
      <c r="A329" s="146" t="e">
        <f t="shared" si="5"/>
        <v>#VALUE!</v>
      </c>
      <c r="B329" s="923" t="s">
        <v>1453</v>
      </c>
      <c r="C329" s="486" t="s">
        <v>194</v>
      </c>
    </row>
    <row r="330" spans="1:3" x14ac:dyDescent="0.25">
      <c r="A330" s="146" t="s">
        <v>1155</v>
      </c>
      <c r="B330" s="923" t="s">
        <v>1454</v>
      </c>
      <c r="C330" s="486" t="s">
        <v>386</v>
      </c>
    </row>
    <row r="331" spans="1:3" x14ac:dyDescent="0.25">
      <c r="A331" s="146" t="s">
        <v>1155</v>
      </c>
      <c r="B331" s="923" t="s">
        <v>1455</v>
      </c>
      <c r="C331" s="486" t="s">
        <v>548</v>
      </c>
    </row>
    <row r="332" spans="1:3" x14ac:dyDescent="0.25">
      <c r="A332" s="146" t="s">
        <v>1155</v>
      </c>
      <c r="B332" s="923" t="s">
        <v>1456</v>
      </c>
      <c r="C332" s="486" t="s">
        <v>387</v>
      </c>
    </row>
    <row r="333" spans="1:3" x14ac:dyDescent="0.25">
      <c r="A333" s="146" t="e">
        <f t="shared" si="5"/>
        <v>#VALUE!</v>
      </c>
      <c r="B333" s="923" t="s">
        <v>1457</v>
      </c>
      <c r="C333" s="486" t="s">
        <v>462</v>
      </c>
    </row>
    <row r="334" spans="1:3" x14ac:dyDescent="0.25">
      <c r="A334" s="146" t="e">
        <f t="shared" si="5"/>
        <v>#VALUE!</v>
      </c>
      <c r="B334" s="923" t="s">
        <v>1458</v>
      </c>
      <c r="C334" s="486" t="s">
        <v>549</v>
      </c>
    </row>
    <row r="335" spans="1:3" x14ac:dyDescent="0.25">
      <c r="A335" s="146" t="e">
        <f t="shared" si="5"/>
        <v>#VALUE!</v>
      </c>
      <c r="B335" s="923" t="s">
        <v>1459</v>
      </c>
      <c r="C335" s="486" t="s">
        <v>461</v>
      </c>
    </row>
    <row r="336" spans="1:3" x14ac:dyDescent="0.25">
      <c r="A336" s="146" t="e">
        <f t="shared" si="5"/>
        <v>#VALUE!</v>
      </c>
      <c r="B336" s="923" t="s">
        <v>1460</v>
      </c>
      <c r="C336" s="486" t="s">
        <v>538</v>
      </c>
    </row>
    <row r="337" spans="1:3" x14ac:dyDescent="0.25">
      <c r="A337" s="146" t="e">
        <f t="shared" si="5"/>
        <v>#VALUE!</v>
      </c>
      <c r="B337" s="923" t="s">
        <v>1461</v>
      </c>
      <c r="C337" s="486" t="s">
        <v>550</v>
      </c>
    </row>
    <row r="338" spans="1:3" x14ac:dyDescent="0.25">
      <c r="A338" s="146" t="e">
        <f t="shared" si="5"/>
        <v>#VALUE!</v>
      </c>
      <c r="B338" s="923" t="s">
        <v>1462</v>
      </c>
      <c r="C338" s="486" t="s">
        <v>539</v>
      </c>
    </row>
    <row r="339" spans="1:3" x14ac:dyDescent="0.25">
      <c r="A339" s="146" t="e">
        <f t="shared" si="5"/>
        <v>#VALUE!</v>
      </c>
      <c r="B339" s="923" t="s">
        <v>1463</v>
      </c>
      <c r="C339" s="486" t="s">
        <v>551</v>
      </c>
    </row>
    <row r="340" spans="1:3" x14ac:dyDescent="0.25">
      <c r="A340" s="146" t="e">
        <f t="shared" si="5"/>
        <v>#VALUE!</v>
      </c>
      <c r="B340" s="923" t="s">
        <v>1464</v>
      </c>
      <c r="C340" s="486" t="s">
        <v>393</v>
      </c>
    </row>
    <row r="341" spans="1:3" x14ac:dyDescent="0.25">
      <c r="A341" s="146" t="e">
        <f t="shared" si="5"/>
        <v>#VALUE!</v>
      </c>
      <c r="B341" s="923" t="s">
        <v>1465</v>
      </c>
      <c r="C341" s="486" t="s">
        <v>552</v>
      </c>
    </row>
    <row r="342" spans="1:3" x14ac:dyDescent="0.25">
      <c r="A342" s="146" t="e">
        <f t="shared" si="5"/>
        <v>#VALUE!</v>
      </c>
      <c r="B342" s="923" t="s">
        <v>1466</v>
      </c>
      <c r="C342" s="486" t="s">
        <v>394</v>
      </c>
    </row>
    <row r="343" spans="1:3" x14ac:dyDescent="0.25">
      <c r="A343" s="146" t="e">
        <f t="shared" si="5"/>
        <v>#VALUE!</v>
      </c>
      <c r="B343" s="923" t="s">
        <v>1467</v>
      </c>
      <c r="C343" s="486" t="s">
        <v>553</v>
      </c>
    </row>
    <row r="344" spans="1:3" x14ac:dyDescent="0.25">
      <c r="A344" s="146" t="e">
        <f t="shared" si="5"/>
        <v>#VALUE!</v>
      </c>
      <c r="B344" s="927" t="s">
        <v>374</v>
      </c>
      <c r="C344" s="490" t="s">
        <v>374</v>
      </c>
    </row>
    <row r="345" spans="1:3" x14ac:dyDescent="0.25">
      <c r="A345" s="146" t="s">
        <v>1155</v>
      </c>
      <c r="B345" s="923" t="s">
        <v>1468</v>
      </c>
      <c r="C345" s="486" t="s">
        <v>537</v>
      </c>
    </row>
    <row r="346" spans="1:3" x14ac:dyDescent="0.25">
      <c r="A346" s="146" t="e">
        <f t="shared" si="5"/>
        <v>#VALUE!</v>
      </c>
      <c r="B346" s="923" t="s">
        <v>1469</v>
      </c>
      <c r="C346" s="486" t="s">
        <v>201</v>
      </c>
    </row>
    <row r="347" spans="1:3" x14ac:dyDescent="0.25">
      <c r="A347" s="146" t="s">
        <v>1155</v>
      </c>
      <c r="B347" s="923" t="s">
        <v>1470</v>
      </c>
      <c r="C347" s="486" t="s">
        <v>554</v>
      </c>
    </row>
    <row r="348" spans="1:3" x14ac:dyDescent="0.25">
      <c r="A348" s="146" t="s">
        <v>1155</v>
      </c>
      <c r="B348" s="923" t="s">
        <v>1471</v>
      </c>
      <c r="C348" s="486" t="s">
        <v>555</v>
      </c>
    </row>
    <row r="349" spans="1:3" x14ac:dyDescent="0.25">
      <c r="A349" s="146" t="s">
        <v>1155</v>
      </c>
      <c r="B349" s="923" t="s">
        <v>1472</v>
      </c>
      <c r="C349" s="486" t="s">
        <v>557</v>
      </c>
    </row>
    <row r="350" spans="1:3" x14ac:dyDescent="0.25">
      <c r="A350" s="146" t="e">
        <f t="shared" si="5"/>
        <v>#VALUE!</v>
      </c>
      <c r="B350" s="923" t="s">
        <v>1473</v>
      </c>
      <c r="C350" s="486" t="s">
        <v>186</v>
      </c>
    </row>
    <row r="351" spans="1:3" x14ac:dyDescent="0.25">
      <c r="A351" s="146" t="e">
        <f t="shared" si="5"/>
        <v>#VALUE!</v>
      </c>
      <c r="B351" s="923" t="s">
        <v>1474</v>
      </c>
      <c r="C351" s="486" t="s">
        <v>556</v>
      </c>
    </row>
    <row r="352" spans="1:3" x14ac:dyDescent="0.25">
      <c r="A352" s="146" t="s">
        <v>1155</v>
      </c>
      <c r="B352" s="923" t="s">
        <v>1475</v>
      </c>
      <c r="C352" s="486" t="s">
        <v>558</v>
      </c>
    </row>
    <row r="353" spans="1:3" x14ac:dyDescent="0.25">
      <c r="A353" s="146" t="e">
        <f t="shared" si="5"/>
        <v>#VALUE!</v>
      </c>
      <c r="B353" s="923" t="s">
        <v>1476</v>
      </c>
      <c r="C353" s="486" t="s">
        <v>463</v>
      </c>
    </row>
    <row r="354" spans="1:3" x14ac:dyDescent="0.25">
      <c r="A354" s="146" t="s">
        <v>1155</v>
      </c>
      <c r="B354" s="923" t="s">
        <v>1477</v>
      </c>
      <c r="C354" s="486" t="s">
        <v>559</v>
      </c>
    </row>
    <row r="355" spans="1:3" ht="26.4" x14ac:dyDescent="0.25">
      <c r="A355" s="146" t="s">
        <v>1155</v>
      </c>
      <c r="B355" s="923" t="s">
        <v>1478</v>
      </c>
      <c r="C355" s="486" t="s">
        <v>564</v>
      </c>
    </row>
    <row r="356" spans="1:3" x14ac:dyDescent="0.25">
      <c r="A356" s="146" t="s">
        <v>1155</v>
      </c>
      <c r="B356" s="923" t="s">
        <v>1479</v>
      </c>
      <c r="C356" s="486" t="s">
        <v>560</v>
      </c>
    </row>
    <row r="357" spans="1:3" x14ac:dyDescent="0.25">
      <c r="A357" s="146" t="e">
        <f t="shared" si="5"/>
        <v>#VALUE!</v>
      </c>
      <c r="B357" s="923" t="s">
        <v>1480</v>
      </c>
      <c r="C357" s="486" t="s">
        <v>195</v>
      </c>
    </row>
    <row r="358" spans="1:3" x14ac:dyDescent="0.25">
      <c r="A358" s="146" t="s">
        <v>1155</v>
      </c>
      <c r="B358" s="923" t="s">
        <v>1481</v>
      </c>
      <c r="C358" s="486" t="s">
        <v>561</v>
      </c>
    </row>
    <row r="359" spans="1:3" ht="26.4" x14ac:dyDescent="0.25">
      <c r="A359" s="146" t="s">
        <v>1155</v>
      </c>
      <c r="B359" s="923" t="s">
        <v>1478</v>
      </c>
      <c r="C359" s="486" t="s">
        <v>564</v>
      </c>
    </row>
    <row r="360" spans="1:3" x14ac:dyDescent="0.25">
      <c r="A360" s="146" t="s">
        <v>1155</v>
      </c>
      <c r="B360" s="923" t="s">
        <v>1482</v>
      </c>
      <c r="C360" s="486" t="s">
        <v>562</v>
      </c>
    </row>
    <row r="361" spans="1:3" ht="26.4" x14ac:dyDescent="0.25">
      <c r="A361" s="146" t="e">
        <f t="shared" si="5"/>
        <v>#VALUE!</v>
      </c>
      <c r="B361" s="923" t="s">
        <v>1483</v>
      </c>
      <c r="C361" s="486" t="s">
        <v>565</v>
      </c>
    </row>
    <row r="362" spans="1:3" x14ac:dyDescent="0.25">
      <c r="A362" s="146" t="e">
        <f t="shared" si="5"/>
        <v>#VALUE!</v>
      </c>
      <c r="B362" s="923" t="s">
        <v>1484</v>
      </c>
      <c r="C362" s="486" t="s">
        <v>563</v>
      </c>
    </row>
    <row r="363" spans="1:3" x14ac:dyDescent="0.25">
      <c r="A363" s="146" t="e">
        <f t="shared" si="5"/>
        <v>#VALUE!</v>
      </c>
      <c r="B363" s="923" t="s">
        <v>1485</v>
      </c>
      <c r="C363" s="486" t="s">
        <v>566</v>
      </c>
    </row>
    <row r="364" spans="1:3" x14ac:dyDescent="0.25">
      <c r="A364" s="146" t="s">
        <v>1155</v>
      </c>
      <c r="B364" s="923" t="s">
        <v>1486</v>
      </c>
      <c r="C364" s="486" t="s">
        <v>567</v>
      </c>
    </row>
    <row r="365" spans="1:3" x14ac:dyDescent="0.25">
      <c r="A365" s="146" t="e">
        <f t="shared" si="5"/>
        <v>#VALUE!</v>
      </c>
      <c r="B365" s="923" t="s">
        <v>1487</v>
      </c>
      <c r="C365" s="486" t="s">
        <v>464</v>
      </c>
    </row>
    <row r="366" spans="1:3" x14ac:dyDescent="0.25">
      <c r="A366" s="146" t="e">
        <f t="shared" si="5"/>
        <v>#VALUE!</v>
      </c>
      <c r="B366" s="923" t="s">
        <v>1488</v>
      </c>
      <c r="C366" s="486" t="s">
        <v>568</v>
      </c>
    </row>
    <row r="367" spans="1:3" x14ac:dyDescent="0.25">
      <c r="A367" s="146" t="e">
        <f t="shared" si="5"/>
        <v>#VALUE!</v>
      </c>
      <c r="B367" s="923" t="s">
        <v>1489</v>
      </c>
      <c r="C367" s="486" t="s">
        <v>569</v>
      </c>
    </row>
    <row r="368" spans="1:3" x14ac:dyDescent="0.25">
      <c r="A368" s="146" t="e">
        <f t="shared" si="5"/>
        <v>#VALUE!</v>
      </c>
      <c r="B368" s="923" t="s">
        <v>1490</v>
      </c>
      <c r="C368" s="486" t="s">
        <v>465</v>
      </c>
    </row>
    <row r="369" spans="1:3" x14ac:dyDescent="0.25">
      <c r="A369" s="146" t="e">
        <f t="shared" si="5"/>
        <v>#VALUE!</v>
      </c>
      <c r="B369" s="923" t="s">
        <v>1491</v>
      </c>
      <c r="C369" s="486" t="s">
        <v>570</v>
      </c>
    </row>
    <row r="370" spans="1:3" x14ac:dyDescent="0.25">
      <c r="A370" s="146" t="e">
        <f t="shared" si="5"/>
        <v>#VALUE!</v>
      </c>
      <c r="B370" s="923" t="s">
        <v>1492</v>
      </c>
      <c r="C370" s="486" t="s">
        <v>466</v>
      </c>
    </row>
    <row r="371" spans="1:3" x14ac:dyDescent="0.25">
      <c r="A371" s="146" t="e">
        <f t="shared" si="5"/>
        <v>#VALUE!</v>
      </c>
      <c r="B371" s="923" t="s">
        <v>1493</v>
      </c>
      <c r="C371" s="486" t="s">
        <v>571</v>
      </c>
    </row>
    <row r="372" spans="1:3" x14ac:dyDescent="0.25">
      <c r="A372" s="146" t="e">
        <f t="shared" si="5"/>
        <v>#VALUE!</v>
      </c>
      <c r="B372" s="923" t="s">
        <v>1494</v>
      </c>
      <c r="C372" s="486" t="s">
        <v>467</v>
      </c>
    </row>
    <row r="373" spans="1:3" ht="26.4" x14ac:dyDescent="0.25">
      <c r="A373" s="146" t="e">
        <f t="shared" si="5"/>
        <v>#VALUE!</v>
      </c>
      <c r="B373" s="923" t="s">
        <v>1495</v>
      </c>
      <c r="C373" s="486" t="s">
        <v>572</v>
      </c>
    </row>
    <row r="374" spans="1:3" x14ac:dyDescent="0.25">
      <c r="A374" s="146" t="s">
        <v>1155</v>
      </c>
      <c r="B374" s="923" t="s">
        <v>1496</v>
      </c>
      <c r="C374" s="486" t="s">
        <v>573</v>
      </c>
    </row>
    <row r="375" spans="1:3" x14ac:dyDescent="0.25">
      <c r="A375" s="146" t="e">
        <f t="shared" si="5"/>
        <v>#VALUE!</v>
      </c>
      <c r="B375" s="923" t="s">
        <v>1497</v>
      </c>
      <c r="C375" s="486" t="s">
        <v>468</v>
      </c>
    </row>
    <row r="376" spans="1:3" ht="26.4" x14ac:dyDescent="0.25">
      <c r="A376" s="146" t="s">
        <v>1155</v>
      </c>
      <c r="B376" s="923" t="s">
        <v>1498</v>
      </c>
      <c r="C376" s="486" t="s">
        <v>388</v>
      </c>
    </row>
    <row r="377" spans="1:3" x14ac:dyDescent="0.25">
      <c r="A377" s="146" t="e">
        <f t="shared" si="5"/>
        <v>#VALUE!</v>
      </c>
      <c r="B377" s="923" t="s">
        <v>1499</v>
      </c>
      <c r="C377" s="486" t="s">
        <v>200</v>
      </c>
    </row>
    <row r="378" spans="1:3" x14ac:dyDescent="0.25">
      <c r="A378" s="146" t="s">
        <v>1155</v>
      </c>
      <c r="B378" s="923" t="s">
        <v>1500</v>
      </c>
      <c r="C378" s="486" t="s">
        <v>389</v>
      </c>
    </row>
    <row r="379" spans="1:3" ht="26.4" x14ac:dyDescent="0.25">
      <c r="A379" s="146" t="s">
        <v>1155</v>
      </c>
      <c r="B379" s="923" t="s">
        <v>1501</v>
      </c>
      <c r="C379" s="486" t="s">
        <v>156</v>
      </c>
    </row>
    <row r="380" spans="1:3" x14ac:dyDescent="0.25">
      <c r="A380" s="146" t="e">
        <f t="shared" si="5"/>
        <v>#VALUE!</v>
      </c>
      <c r="B380" s="923" t="s">
        <v>1502</v>
      </c>
      <c r="C380" s="486" t="s">
        <v>202</v>
      </c>
    </row>
    <row r="381" spans="1:3" x14ac:dyDescent="0.25">
      <c r="A381" s="146" t="s">
        <v>1155</v>
      </c>
      <c r="B381" s="923" t="s">
        <v>1331</v>
      </c>
      <c r="C381" s="486" t="s">
        <v>390</v>
      </c>
    </row>
    <row r="382" spans="1:3" x14ac:dyDescent="0.25">
      <c r="A382" s="146" t="e">
        <f t="shared" si="5"/>
        <v>#VALUE!</v>
      </c>
      <c r="B382" s="923" t="s">
        <v>1503</v>
      </c>
      <c r="C382" s="486" t="s">
        <v>469</v>
      </c>
    </row>
    <row r="383" spans="1:3" x14ac:dyDescent="0.25">
      <c r="A383" s="146" t="e">
        <f t="shared" si="5"/>
        <v>#VALUE!</v>
      </c>
      <c r="B383" s="923" t="s">
        <v>1504</v>
      </c>
      <c r="C383" s="486" t="s">
        <v>391</v>
      </c>
    </row>
    <row r="384" spans="1:3" ht="39.6" x14ac:dyDescent="0.25">
      <c r="A384" s="146" t="e">
        <f t="shared" si="5"/>
        <v>#VALUE!</v>
      </c>
      <c r="B384" s="923" t="s">
        <v>1505</v>
      </c>
      <c r="C384" s="486" t="s">
        <v>157</v>
      </c>
    </row>
    <row r="385" spans="1:3" x14ac:dyDescent="0.25">
      <c r="A385" s="146" t="e">
        <f t="shared" si="5"/>
        <v>#VALUE!</v>
      </c>
      <c r="B385" s="923" t="s">
        <v>1506</v>
      </c>
      <c r="C385" s="486" t="s">
        <v>392</v>
      </c>
    </row>
    <row r="386" spans="1:3" ht="26.4" x14ac:dyDescent="0.25">
      <c r="A386" s="146" t="e">
        <f t="shared" si="5"/>
        <v>#VALUE!</v>
      </c>
      <c r="B386" s="923" t="s">
        <v>1507</v>
      </c>
      <c r="C386" s="486" t="s">
        <v>158</v>
      </c>
    </row>
    <row r="387" spans="1:3" x14ac:dyDescent="0.25">
      <c r="A387" s="146" t="s">
        <v>1155</v>
      </c>
      <c r="B387" s="923" t="s">
        <v>1508</v>
      </c>
      <c r="C387" s="486" t="s">
        <v>416</v>
      </c>
    </row>
    <row r="388" spans="1:3" x14ac:dyDescent="0.25">
      <c r="A388" s="146" t="e">
        <f t="shared" ref="A388:A451" si="6">A387+1</f>
        <v>#VALUE!</v>
      </c>
      <c r="B388" s="925" t="s">
        <v>1509</v>
      </c>
      <c r="C388" s="488" t="s">
        <v>127</v>
      </c>
    </row>
    <row r="389" spans="1:3" x14ac:dyDescent="0.25">
      <c r="A389" s="146" t="s">
        <v>1155</v>
      </c>
      <c r="B389" s="925" t="s">
        <v>1510</v>
      </c>
      <c r="C389" s="488" t="s">
        <v>747</v>
      </c>
    </row>
    <row r="390" spans="1:3" x14ac:dyDescent="0.25">
      <c r="A390" s="146" t="s">
        <v>1155</v>
      </c>
      <c r="B390" s="923" t="s">
        <v>1511</v>
      </c>
      <c r="C390" s="486" t="s">
        <v>328</v>
      </c>
    </row>
    <row r="391" spans="1:3" x14ac:dyDescent="0.25">
      <c r="A391" s="146" t="e">
        <f t="shared" si="6"/>
        <v>#VALUE!</v>
      </c>
      <c r="B391" s="923" t="s">
        <v>1512</v>
      </c>
      <c r="C391" s="486" t="s">
        <v>430</v>
      </c>
    </row>
    <row r="392" spans="1:3" x14ac:dyDescent="0.25">
      <c r="A392" s="146" t="s">
        <v>1155</v>
      </c>
      <c r="B392" s="923" t="s">
        <v>1513</v>
      </c>
      <c r="C392" s="486" t="s">
        <v>327</v>
      </c>
    </row>
    <row r="393" spans="1:3" x14ac:dyDescent="0.25">
      <c r="A393" s="146" t="s">
        <v>1155</v>
      </c>
      <c r="B393" s="923" t="s">
        <v>1514</v>
      </c>
      <c r="C393" s="486" t="s">
        <v>338</v>
      </c>
    </row>
    <row r="394" spans="1:3" x14ac:dyDescent="0.25">
      <c r="A394" s="146" t="s">
        <v>1155</v>
      </c>
      <c r="B394" s="923" t="s">
        <v>1515</v>
      </c>
      <c r="C394" s="486" t="s">
        <v>333</v>
      </c>
    </row>
    <row r="395" spans="1:3" x14ac:dyDescent="0.25">
      <c r="A395" s="146" t="s">
        <v>1155</v>
      </c>
      <c r="B395" s="923" t="s">
        <v>1516</v>
      </c>
      <c r="C395" s="486" t="s">
        <v>176</v>
      </c>
    </row>
    <row r="396" spans="1:3" x14ac:dyDescent="0.25">
      <c r="A396" s="146" t="s">
        <v>1155</v>
      </c>
      <c r="B396" s="923" t="s">
        <v>1040</v>
      </c>
      <c r="C396" s="486" t="s">
        <v>352</v>
      </c>
    </row>
    <row r="397" spans="1:3" x14ac:dyDescent="0.25">
      <c r="A397" s="146" t="e">
        <f t="shared" si="6"/>
        <v>#VALUE!</v>
      </c>
      <c r="B397" s="923" t="s">
        <v>1517</v>
      </c>
      <c r="C397" s="486" t="s">
        <v>432</v>
      </c>
    </row>
    <row r="398" spans="1:3" x14ac:dyDescent="0.25">
      <c r="A398" s="146" t="s">
        <v>1155</v>
      </c>
      <c r="B398" s="923" t="s">
        <v>1518</v>
      </c>
      <c r="C398" s="486" t="s">
        <v>431</v>
      </c>
    </row>
    <row r="399" spans="1:3" x14ac:dyDescent="0.25">
      <c r="A399" s="146" t="e">
        <f t="shared" si="6"/>
        <v>#VALUE!</v>
      </c>
      <c r="B399" s="923" t="s">
        <v>1519</v>
      </c>
      <c r="C399" s="486" t="s">
        <v>433</v>
      </c>
    </row>
    <row r="400" spans="1:3" x14ac:dyDescent="0.25">
      <c r="A400" s="146" t="s">
        <v>1155</v>
      </c>
      <c r="B400" s="923" t="s">
        <v>1520</v>
      </c>
      <c r="C400" s="486" t="s">
        <v>330</v>
      </c>
    </row>
    <row r="401" spans="1:3" x14ac:dyDescent="0.25">
      <c r="A401" s="146" t="s">
        <v>1155</v>
      </c>
      <c r="B401" s="923" t="s">
        <v>1521</v>
      </c>
      <c r="C401" s="486" t="s">
        <v>331</v>
      </c>
    </row>
    <row r="402" spans="1:3" x14ac:dyDescent="0.25">
      <c r="A402" s="146" t="s">
        <v>1155</v>
      </c>
      <c r="B402" s="923" t="s">
        <v>325</v>
      </c>
      <c r="C402" s="486" t="s">
        <v>325</v>
      </c>
    </row>
    <row r="403" spans="1:3" x14ac:dyDescent="0.25">
      <c r="A403" s="146" t="e">
        <f t="shared" si="6"/>
        <v>#VALUE!</v>
      </c>
      <c r="B403" s="923" t="s">
        <v>1522</v>
      </c>
      <c r="C403" s="486" t="s">
        <v>63</v>
      </c>
    </row>
    <row r="404" spans="1:3" x14ac:dyDescent="0.25">
      <c r="A404" s="146" t="s">
        <v>1155</v>
      </c>
      <c r="B404" s="923" t="s">
        <v>1523</v>
      </c>
      <c r="C404" s="486" t="s">
        <v>329</v>
      </c>
    </row>
    <row r="405" spans="1:3" x14ac:dyDescent="0.25">
      <c r="A405" s="146" t="s">
        <v>1155</v>
      </c>
      <c r="B405" s="923" t="s">
        <v>1524</v>
      </c>
      <c r="C405" s="486" t="s">
        <v>343</v>
      </c>
    </row>
    <row r="406" spans="1:3" x14ac:dyDescent="0.25">
      <c r="A406" s="146" t="e">
        <f t="shared" si="6"/>
        <v>#VALUE!</v>
      </c>
      <c r="B406" s="925" t="s">
        <v>1525</v>
      </c>
      <c r="C406" s="488" t="s">
        <v>115</v>
      </c>
    </row>
    <row r="407" spans="1:3" x14ac:dyDescent="0.25">
      <c r="A407" s="146" t="s">
        <v>1155</v>
      </c>
      <c r="B407" s="923" t="s">
        <v>1526</v>
      </c>
      <c r="C407" s="486" t="s">
        <v>332</v>
      </c>
    </row>
    <row r="408" spans="1:3" x14ac:dyDescent="0.25">
      <c r="A408" s="146" t="e">
        <f t="shared" si="6"/>
        <v>#VALUE!</v>
      </c>
      <c r="B408" s="925" t="s">
        <v>1527</v>
      </c>
      <c r="C408" s="488" t="s">
        <v>446</v>
      </c>
    </row>
    <row r="409" spans="1:3" x14ac:dyDescent="0.25">
      <c r="A409" s="146" t="s">
        <v>1155</v>
      </c>
      <c r="B409" s="925" t="s">
        <v>1528</v>
      </c>
      <c r="C409" s="488" t="s">
        <v>415</v>
      </c>
    </row>
    <row r="410" spans="1:3" x14ac:dyDescent="0.25">
      <c r="A410" s="146" t="s">
        <v>1155</v>
      </c>
      <c r="B410" s="923" t="s">
        <v>341</v>
      </c>
      <c r="C410" s="486" t="s">
        <v>341</v>
      </c>
    </row>
    <row r="411" spans="1:3" x14ac:dyDescent="0.25">
      <c r="A411" s="146" t="e">
        <f t="shared" si="6"/>
        <v>#VALUE!</v>
      </c>
      <c r="B411" s="925" t="s">
        <v>1529</v>
      </c>
      <c r="C411" s="488" t="s">
        <v>34</v>
      </c>
    </row>
    <row r="412" spans="1:3" x14ac:dyDescent="0.25">
      <c r="A412" s="146" t="e">
        <f t="shared" si="6"/>
        <v>#VALUE!</v>
      </c>
      <c r="B412" s="927" t="s">
        <v>489</v>
      </c>
      <c r="C412" s="490" t="s">
        <v>489</v>
      </c>
    </row>
    <row r="413" spans="1:3" x14ac:dyDescent="0.25">
      <c r="A413" s="146" t="e">
        <f t="shared" si="6"/>
        <v>#VALUE!</v>
      </c>
      <c r="B413" s="926" t="s">
        <v>1530</v>
      </c>
      <c r="C413" s="489" t="s">
        <v>182</v>
      </c>
    </row>
    <row r="414" spans="1:3" ht="13.8" thickBot="1" x14ac:dyDescent="0.3">
      <c r="A414" s="146" t="e">
        <f t="shared" si="6"/>
        <v>#VALUE!</v>
      </c>
      <c r="B414" s="923" t="s">
        <v>1531</v>
      </c>
      <c r="C414" s="486" t="s">
        <v>434</v>
      </c>
    </row>
    <row r="415" spans="1:3" x14ac:dyDescent="0.25">
      <c r="A415" s="146" t="e">
        <f t="shared" si="6"/>
        <v>#VALUE!</v>
      </c>
      <c r="B415" s="928" t="s">
        <v>1532</v>
      </c>
      <c r="C415" s="491" t="s">
        <v>765</v>
      </c>
    </row>
    <row r="416" spans="1:3" x14ac:dyDescent="0.25">
      <c r="A416" s="146" t="e">
        <f t="shared" si="6"/>
        <v>#VALUE!</v>
      </c>
      <c r="B416" s="492" t="s">
        <v>770</v>
      </c>
      <c r="C416" s="492" t="s">
        <v>770</v>
      </c>
    </row>
    <row r="417" spans="1:3" x14ac:dyDescent="0.25">
      <c r="A417" s="146" t="e">
        <f t="shared" si="6"/>
        <v>#VALUE!</v>
      </c>
      <c r="B417" s="929" t="s">
        <v>1533</v>
      </c>
      <c r="C417" s="493" t="s">
        <v>891</v>
      </c>
    </row>
    <row r="418" spans="1:3" x14ac:dyDescent="0.25">
      <c r="A418" s="146" t="e">
        <f t="shared" si="6"/>
        <v>#VALUE!</v>
      </c>
      <c r="B418" s="929" t="s">
        <v>1534</v>
      </c>
      <c r="C418" s="493" t="s">
        <v>774</v>
      </c>
    </row>
    <row r="419" spans="1:3" x14ac:dyDescent="0.25">
      <c r="A419" s="146" t="e">
        <f t="shared" si="6"/>
        <v>#VALUE!</v>
      </c>
      <c r="B419" s="492" t="s">
        <v>845</v>
      </c>
      <c r="C419" s="492" t="s">
        <v>845</v>
      </c>
    </row>
    <row r="420" spans="1:3" x14ac:dyDescent="0.25">
      <c r="A420" s="146" t="e">
        <f t="shared" si="6"/>
        <v>#VALUE!</v>
      </c>
      <c r="B420" s="492" t="s">
        <v>1535</v>
      </c>
      <c r="C420" s="492" t="s">
        <v>985</v>
      </c>
    </row>
    <row r="421" spans="1:3" x14ac:dyDescent="0.25">
      <c r="A421" s="146" t="e">
        <f t="shared" si="6"/>
        <v>#VALUE!</v>
      </c>
      <c r="B421" s="492" t="s">
        <v>771</v>
      </c>
      <c r="C421" s="492" t="s">
        <v>771</v>
      </c>
    </row>
    <row r="422" spans="1:3" x14ac:dyDescent="0.25">
      <c r="A422" s="146" t="e">
        <f t="shared" si="6"/>
        <v>#VALUE!</v>
      </c>
      <c r="B422" s="929" t="s">
        <v>1536</v>
      </c>
      <c r="C422" s="493" t="s">
        <v>772</v>
      </c>
    </row>
    <row r="423" spans="1:3" x14ac:dyDescent="0.25">
      <c r="A423" s="146" t="e">
        <f t="shared" si="6"/>
        <v>#VALUE!</v>
      </c>
      <c r="B423" s="885" t="s">
        <v>1537</v>
      </c>
      <c r="C423" s="447" t="s">
        <v>863</v>
      </c>
    </row>
    <row r="424" spans="1:3" ht="39.6" x14ac:dyDescent="0.25">
      <c r="A424" s="146" t="e">
        <f t="shared" si="6"/>
        <v>#VALUE!</v>
      </c>
      <c r="B424" s="886" t="s">
        <v>1538</v>
      </c>
      <c r="C424" s="449" t="s">
        <v>864</v>
      </c>
    </row>
    <row r="425" spans="1:3" ht="79.2" x14ac:dyDescent="0.25">
      <c r="A425" s="146" t="e">
        <f t="shared" si="6"/>
        <v>#VALUE!</v>
      </c>
      <c r="B425" s="893" t="s">
        <v>1539</v>
      </c>
      <c r="C425" s="456" t="s">
        <v>786</v>
      </c>
    </row>
    <row r="426" spans="1:3" x14ac:dyDescent="0.25">
      <c r="A426" s="146" t="e">
        <f t="shared" si="6"/>
        <v>#VALUE!</v>
      </c>
      <c r="B426" s="893" t="s">
        <v>1540</v>
      </c>
      <c r="C426" s="456" t="s">
        <v>885</v>
      </c>
    </row>
    <row r="427" spans="1:3" ht="39.6" x14ac:dyDescent="0.25">
      <c r="A427" s="146" t="e">
        <f t="shared" si="6"/>
        <v>#VALUE!</v>
      </c>
      <c r="B427" s="930" t="s">
        <v>1541</v>
      </c>
      <c r="C427" s="494" t="s">
        <v>991</v>
      </c>
    </row>
    <row r="428" spans="1:3" ht="92.4" x14ac:dyDescent="0.25">
      <c r="A428" s="146" t="s">
        <v>1155</v>
      </c>
      <c r="B428" s="893" t="s">
        <v>1542</v>
      </c>
      <c r="C428" s="456" t="s">
        <v>1000</v>
      </c>
    </row>
    <row r="429" spans="1:3" ht="26.4" x14ac:dyDescent="0.25">
      <c r="A429" s="146" t="e">
        <f t="shared" si="6"/>
        <v>#VALUE!</v>
      </c>
      <c r="B429" s="894" t="s">
        <v>1543</v>
      </c>
      <c r="C429" s="457" t="s">
        <v>887</v>
      </c>
    </row>
    <row r="430" spans="1:3" ht="39.6" x14ac:dyDescent="0.25">
      <c r="A430" s="146" t="e">
        <f t="shared" si="6"/>
        <v>#VALUE!</v>
      </c>
      <c r="B430" s="894" t="s">
        <v>1544</v>
      </c>
      <c r="C430" s="457" t="s">
        <v>784</v>
      </c>
    </row>
    <row r="431" spans="1:3" ht="26.4" x14ac:dyDescent="0.25">
      <c r="A431" s="146" t="e">
        <f t="shared" si="6"/>
        <v>#VALUE!</v>
      </c>
      <c r="B431" s="893" t="s">
        <v>1545</v>
      </c>
      <c r="C431" s="456" t="s">
        <v>73</v>
      </c>
    </row>
    <row r="432" spans="1:3" ht="69.599999999999994" x14ac:dyDescent="0.25">
      <c r="A432" s="146" t="s">
        <v>1155</v>
      </c>
      <c r="B432" s="931" t="s">
        <v>1546</v>
      </c>
      <c r="C432" s="495" t="s">
        <v>1008</v>
      </c>
    </row>
    <row r="433" spans="1:3" x14ac:dyDescent="0.25">
      <c r="A433" s="146" t="s">
        <v>1155</v>
      </c>
      <c r="B433" s="932" t="s">
        <v>776</v>
      </c>
      <c r="C433" s="496" t="s">
        <v>776</v>
      </c>
    </row>
    <row r="434" spans="1:3" ht="26.4" x14ac:dyDescent="0.25">
      <c r="A434" s="146" t="e">
        <f t="shared" si="6"/>
        <v>#VALUE!</v>
      </c>
      <c r="B434" s="893" t="s">
        <v>1547</v>
      </c>
      <c r="C434" s="456" t="s">
        <v>74</v>
      </c>
    </row>
    <row r="435" spans="1:3" ht="52.8" x14ac:dyDescent="0.25">
      <c r="A435" s="146" t="e">
        <f t="shared" si="6"/>
        <v>#VALUE!</v>
      </c>
      <c r="B435" s="893" t="s">
        <v>1548</v>
      </c>
      <c r="C435" s="456" t="s">
        <v>890</v>
      </c>
    </row>
    <row r="436" spans="1:3" ht="118.8" x14ac:dyDescent="0.25">
      <c r="A436" s="146" t="e">
        <f t="shared" si="6"/>
        <v>#VALUE!</v>
      </c>
      <c r="B436" s="894" t="s">
        <v>1549</v>
      </c>
      <c r="C436" s="457" t="s">
        <v>777</v>
      </c>
    </row>
    <row r="437" spans="1:3" ht="40.200000000000003" thickBot="1" x14ac:dyDescent="0.3">
      <c r="A437" s="146" t="e">
        <f t="shared" si="6"/>
        <v>#VALUE!</v>
      </c>
      <c r="B437" s="933" t="s">
        <v>1550</v>
      </c>
      <c r="C437" s="497" t="s">
        <v>785</v>
      </c>
    </row>
    <row r="438" spans="1:3" ht="66.599999999999994" thickBot="1" x14ac:dyDescent="0.3">
      <c r="A438" s="146" t="e">
        <f t="shared" si="6"/>
        <v>#VALUE!</v>
      </c>
      <c r="B438" s="498" t="s">
        <v>923</v>
      </c>
      <c r="C438" s="498" t="s">
        <v>923</v>
      </c>
    </row>
    <row r="439" spans="1:3" ht="13.8" thickBot="1" x14ac:dyDescent="0.3">
      <c r="A439" s="146" t="e">
        <f t="shared" si="6"/>
        <v>#VALUE!</v>
      </c>
      <c r="B439" s="934" t="s">
        <v>1551</v>
      </c>
      <c r="C439" s="499" t="s">
        <v>775</v>
      </c>
    </row>
    <row r="440" spans="1:3" ht="13.8" thickBot="1" x14ac:dyDescent="0.3">
      <c r="A440" s="146" t="e">
        <f t="shared" si="6"/>
        <v>#VALUE!</v>
      </c>
      <c r="B440" s="885" t="s">
        <v>1552</v>
      </c>
      <c r="C440" s="447" t="s">
        <v>513</v>
      </c>
    </row>
    <row r="441" spans="1:3" ht="13.8" thickBot="1" x14ac:dyDescent="0.3">
      <c r="A441" s="146" t="e">
        <f t="shared" si="6"/>
        <v>#VALUE!</v>
      </c>
      <c r="B441" s="887" t="s">
        <v>1553</v>
      </c>
      <c r="C441" s="450" t="s">
        <v>514</v>
      </c>
    </row>
    <row r="442" spans="1:3" ht="13.8" thickBot="1" x14ac:dyDescent="0.3">
      <c r="A442" s="146" t="e">
        <f t="shared" si="6"/>
        <v>#VALUE!</v>
      </c>
      <c r="B442" s="887" t="s">
        <v>1554</v>
      </c>
      <c r="C442" s="450" t="s">
        <v>516</v>
      </c>
    </row>
    <row r="443" spans="1:3" ht="13.8" thickBot="1" x14ac:dyDescent="0.3">
      <c r="A443" s="146" t="e">
        <f t="shared" si="6"/>
        <v>#VALUE!</v>
      </c>
      <c r="B443" s="935" t="s">
        <v>517</v>
      </c>
      <c r="C443" s="500" t="s">
        <v>517</v>
      </c>
    </row>
    <row r="444" spans="1:3" ht="13.8" thickBot="1" x14ac:dyDescent="0.3">
      <c r="A444" s="146" t="e">
        <f t="shared" si="6"/>
        <v>#VALUE!</v>
      </c>
      <c r="B444" s="936" t="s">
        <v>1168</v>
      </c>
      <c r="C444" s="501" t="s">
        <v>703</v>
      </c>
    </row>
    <row r="445" spans="1:3" ht="27" thickBot="1" x14ac:dyDescent="0.3">
      <c r="A445" s="146" t="e">
        <f t="shared" si="6"/>
        <v>#VALUE!</v>
      </c>
      <c r="B445" s="886" t="s">
        <v>1555</v>
      </c>
      <c r="C445" s="449" t="s">
        <v>518</v>
      </c>
    </row>
    <row r="446" spans="1:3" x14ac:dyDescent="0.25">
      <c r="A446" s="146" t="e">
        <f t="shared" si="6"/>
        <v>#VALUE!</v>
      </c>
      <c r="B446" s="887" t="s">
        <v>1556</v>
      </c>
      <c r="C446" s="450" t="s">
        <v>229</v>
      </c>
    </row>
    <row r="447" spans="1:3" ht="51" x14ac:dyDescent="0.25">
      <c r="A447" s="146" t="e">
        <f t="shared" si="6"/>
        <v>#VALUE!</v>
      </c>
      <c r="B447" s="919" t="s">
        <v>1557</v>
      </c>
      <c r="C447" s="482" t="s">
        <v>783</v>
      </c>
    </row>
    <row r="448" spans="1:3" ht="30.6" x14ac:dyDescent="0.25">
      <c r="A448" s="146" t="e">
        <f t="shared" si="6"/>
        <v>#VALUE!</v>
      </c>
      <c r="B448" s="919" t="s">
        <v>1558</v>
      </c>
      <c r="C448" s="482" t="s">
        <v>925</v>
      </c>
    </row>
    <row r="449" spans="1:3" ht="16.2" thickBot="1" x14ac:dyDescent="0.3">
      <c r="A449" s="146" t="e">
        <f t="shared" si="6"/>
        <v>#VALUE!</v>
      </c>
      <c r="B449" s="937" t="s">
        <v>1559</v>
      </c>
      <c r="C449" s="502" t="s">
        <v>700</v>
      </c>
    </row>
    <row r="450" spans="1:3" x14ac:dyDescent="0.25">
      <c r="A450" s="146" t="e">
        <f t="shared" si="6"/>
        <v>#VALUE!</v>
      </c>
      <c r="B450" s="498" t="s">
        <v>986</v>
      </c>
      <c r="C450" s="498" t="s">
        <v>986</v>
      </c>
    </row>
    <row r="451" spans="1:3" ht="31.8" thickBot="1" x14ac:dyDescent="0.3">
      <c r="A451" s="146" t="e">
        <f t="shared" si="6"/>
        <v>#VALUE!</v>
      </c>
      <c r="B451" s="937" t="s">
        <v>1560</v>
      </c>
      <c r="C451" s="502" t="s">
        <v>701</v>
      </c>
    </row>
    <row r="452" spans="1:3" x14ac:dyDescent="0.25">
      <c r="A452" s="146" t="e">
        <f t="shared" ref="A452:A515" si="7">A451+1</f>
        <v>#VALUE!</v>
      </c>
      <c r="B452" s="498" t="s">
        <v>746</v>
      </c>
      <c r="C452" s="498" t="s">
        <v>746</v>
      </c>
    </row>
    <row r="453" spans="1:3" ht="17.399999999999999" x14ac:dyDescent="0.25">
      <c r="A453" s="146" t="e">
        <f t="shared" si="7"/>
        <v>#VALUE!</v>
      </c>
      <c r="B453" s="455" t="s">
        <v>1561</v>
      </c>
      <c r="C453" s="455" t="s">
        <v>987</v>
      </c>
    </row>
    <row r="454" spans="1:3" ht="16.2" thickBot="1" x14ac:dyDescent="0.3">
      <c r="A454" s="146" t="e">
        <f t="shared" si="7"/>
        <v>#VALUE!</v>
      </c>
      <c r="B454" s="937" t="s">
        <v>1562</v>
      </c>
      <c r="C454" s="502" t="s">
        <v>702</v>
      </c>
    </row>
    <row r="455" spans="1:3" ht="13.8" thickBot="1" x14ac:dyDescent="0.3">
      <c r="A455" s="146" t="e">
        <f t="shared" si="7"/>
        <v>#VALUE!</v>
      </c>
      <c r="B455" s="938" t="s">
        <v>1563</v>
      </c>
      <c r="C455" s="503" t="s">
        <v>696</v>
      </c>
    </row>
    <row r="456" spans="1:3" ht="13.8" thickBot="1" x14ac:dyDescent="0.3">
      <c r="A456" s="146" t="e">
        <f t="shared" si="7"/>
        <v>#VALUE!</v>
      </c>
      <c r="B456" s="919" t="s">
        <v>1564</v>
      </c>
      <c r="C456" s="482" t="s">
        <v>697</v>
      </c>
    </row>
    <row r="457" spans="1:3" ht="13.8" thickBot="1" x14ac:dyDescent="0.3">
      <c r="A457" s="146" t="e">
        <f t="shared" si="7"/>
        <v>#VALUE!</v>
      </c>
      <c r="B457" s="939" t="s">
        <v>695</v>
      </c>
      <c r="C457" s="504" t="s">
        <v>695</v>
      </c>
    </row>
    <row r="458" spans="1:3" ht="13.8" thickBot="1" x14ac:dyDescent="0.3">
      <c r="A458" s="146" t="e">
        <f t="shared" si="7"/>
        <v>#VALUE!</v>
      </c>
      <c r="B458" s="939" t="s">
        <v>1565</v>
      </c>
      <c r="C458" s="504" t="s">
        <v>691</v>
      </c>
    </row>
    <row r="459" spans="1:3" ht="13.8" thickBot="1" x14ac:dyDescent="0.3">
      <c r="A459" s="146" t="e">
        <f t="shared" si="7"/>
        <v>#VALUE!</v>
      </c>
      <c r="B459" s="939" t="s">
        <v>1566</v>
      </c>
      <c r="C459" s="504" t="s">
        <v>692</v>
      </c>
    </row>
    <row r="460" spans="1:3" ht="13.8" thickBot="1" x14ac:dyDescent="0.3">
      <c r="A460" s="146" t="e">
        <f t="shared" si="7"/>
        <v>#VALUE!</v>
      </c>
      <c r="B460" s="939" t="s">
        <v>1567</v>
      </c>
      <c r="C460" s="504" t="s">
        <v>693</v>
      </c>
    </row>
    <row r="461" spans="1:3" ht="13.8" thickBot="1" x14ac:dyDescent="0.3">
      <c r="A461" s="146" t="e">
        <f t="shared" si="7"/>
        <v>#VALUE!</v>
      </c>
      <c r="B461" s="938" t="s">
        <v>694</v>
      </c>
      <c r="C461" s="503" t="s">
        <v>694</v>
      </c>
    </row>
    <row r="462" spans="1:3" ht="13.8" thickBot="1" x14ac:dyDescent="0.3">
      <c r="A462" s="146" t="e">
        <f t="shared" si="7"/>
        <v>#VALUE!</v>
      </c>
      <c r="B462" s="453" t="s">
        <v>769</v>
      </c>
      <c r="C462" s="453" t="s">
        <v>769</v>
      </c>
    </row>
    <row r="463" spans="1:3" ht="13.8" thickBot="1" x14ac:dyDescent="0.3">
      <c r="A463" s="146" t="e">
        <f t="shared" si="7"/>
        <v>#VALUE!</v>
      </c>
      <c r="B463" s="934" t="s">
        <v>1164</v>
      </c>
      <c r="C463" s="499" t="s">
        <v>773</v>
      </c>
    </row>
    <row r="464" spans="1:3" ht="17.399999999999999" x14ac:dyDescent="0.25">
      <c r="A464" s="146" t="e">
        <f t="shared" si="7"/>
        <v>#VALUE!</v>
      </c>
      <c r="B464" s="455" t="s">
        <v>1794</v>
      </c>
      <c r="C464" s="455" t="s">
        <v>768</v>
      </c>
    </row>
    <row r="465" spans="1:3" ht="26.4" x14ac:dyDescent="0.25">
      <c r="A465" s="146" t="e">
        <f t="shared" si="7"/>
        <v>#VALUE!</v>
      </c>
      <c r="B465" s="886" t="s">
        <v>1568</v>
      </c>
      <c r="C465" s="449" t="s">
        <v>865</v>
      </c>
    </row>
    <row r="466" spans="1:3" ht="57" x14ac:dyDescent="0.25">
      <c r="A466" s="146" t="e">
        <f t="shared" si="7"/>
        <v>#VALUE!</v>
      </c>
      <c r="B466" s="940" t="s">
        <v>1569</v>
      </c>
      <c r="C466" s="505" t="s">
        <v>780</v>
      </c>
    </row>
    <row r="467" spans="1:3" ht="34.799999999999997" x14ac:dyDescent="0.25">
      <c r="A467" s="146" t="e">
        <f t="shared" si="7"/>
        <v>#VALUE!</v>
      </c>
      <c r="B467" s="892" t="s">
        <v>1570</v>
      </c>
      <c r="C467" s="455" t="s">
        <v>635</v>
      </c>
    </row>
    <row r="468" spans="1:3" ht="24.6" x14ac:dyDescent="0.25">
      <c r="A468" s="146" t="e">
        <f t="shared" si="7"/>
        <v>#VALUE!</v>
      </c>
      <c r="B468" s="941" t="s">
        <v>1571</v>
      </c>
      <c r="C468" s="506" t="s">
        <v>704</v>
      </c>
    </row>
    <row r="469" spans="1:3" x14ac:dyDescent="0.25">
      <c r="A469" s="146" t="e">
        <f t="shared" si="7"/>
        <v>#VALUE!</v>
      </c>
      <c r="B469" s="923" t="s">
        <v>1500</v>
      </c>
      <c r="C469" s="486" t="s">
        <v>766</v>
      </c>
    </row>
    <row r="470" spans="1:3" x14ac:dyDescent="0.25">
      <c r="A470" s="146" t="e">
        <f t="shared" si="7"/>
        <v>#VALUE!</v>
      </c>
      <c r="B470" s="923" t="s">
        <v>709</v>
      </c>
      <c r="C470" s="486" t="s">
        <v>709</v>
      </c>
    </row>
    <row r="471" spans="1:3" x14ac:dyDescent="0.25">
      <c r="A471" s="146" t="e">
        <f t="shared" si="7"/>
        <v>#VALUE!</v>
      </c>
      <c r="B471" s="923" t="s">
        <v>792</v>
      </c>
      <c r="C471" s="486" t="s">
        <v>792</v>
      </c>
    </row>
    <row r="472" spans="1:3" x14ac:dyDescent="0.25">
      <c r="A472" s="146" t="e">
        <f t="shared" si="7"/>
        <v>#VALUE!</v>
      </c>
      <c r="B472" s="923" t="s">
        <v>793</v>
      </c>
      <c r="C472" s="486" t="s">
        <v>793</v>
      </c>
    </row>
    <row r="473" spans="1:3" x14ac:dyDescent="0.25">
      <c r="A473" s="146" t="e">
        <f t="shared" si="7"/>
        <v>#VALUE!</v>
      </c>
      <c r="B473" s="923" t="s">
        <v>794</v>
      </c>
      <c r="C473" s="486" t="s">
        <v>794</v>
      </c>
    </row>
    <row r="474" spans="1:3" x14ac:dyDescent="0.25">
      <c r="A474" s="146" t="e">
        <f t="shared" si="7"/>
        <v>#VALUE!</v>
      </c>
      <c r="B474" s="923" t="s">
        <v>1572</v>
      </c>
      <c r="C474" s="486" t="s">
        <v>478</v>
      </c>
    </row>
    <row r="475" spans="1:3" x14ac:dyDescent="0.25">
      <c r="A475" s="146" t="e">
        <f t="shared" si="7"/>
        <v>#VALUE!</v>
      </c>
      <c r="B475" s="923" t="s">
        <v>767</v>
      </c>
      <c r="C475" s="486" t="s">
        <v>767</v>
      </c>
    </row>
    <row r="476" spans="1:3" x14ac:dyDescent="0.25">
      <c r="A476" s="146" t="e">
        <f t="shared" si="7"/>
        <v>#VALUE!</v>
      </c>
      <c r="B476" s="923" t="s">
        <v>69</v>
      </c>
      <c r="C476" s="486" t="s">
        <v>69</v>
      </c>
    </row>
    <row r="477" spans="1:3" x14ac:dyDescent="0.25">
      <c r="A477" s="146" t="e">
        <f t="shared" si="7"/>
        <v>#VALUE!</v>
      </c>
      <c r="B477" s="923" t="s">
        <v>498</v>
      </c>
      <c r="C477" s="486" t="s">
        <v>498</v>
      </c>
    </row>
    <row r="478" spans="1:3" x14ac:dyDescent="0.25">
      <c r="A478" s="146" t="e">
        <f t="shared" si="7"/>
        <v>#VALUE!</v>
      </c>
      <c r="B478" s="923" t="s">
        <v>66</v>
      </c>
      <c r="C478" s="486" t="s">
        <v>66</v>
      </c>
    </row>
    <row r="479" spans="1:3" x14ac:dyDescent="0.25">
      <c r="A479" s="146" t="e">
        <f t="shared" si="7"/>
        <v>#VALUE!</v>
      </c>
      <c r="B479" s="923" t="s">
        <v>1573</v>
      </c>
      <c r="C479" s="486" t="s">
        <v>512</v>
      </c>
    </row>
    <row r="480" spans="1:3" x14ac:dyDescent="0.25">
      <c r="A480" s="146" t="e">
        <f t="shared" si="7"/>
        <v>#VALUE!</v>
      </c>
      <c r="B480" s="923" t="s">
        <v>1574</v>
      </c>
      <c r="C480" s="486" t="s">
        <v>72</v>
      </c>
    </row>
    <row r="481" spans="1:3" x14ac:dyDescent="0.25">
      <c r="A481" s="146" t="e">
        <f t="shared" si="7"/>
        <v>#VALUE!</v>
      </c>
      <c r="B481" s="923" t="s">
        <v>507</v>
      </c>
      <c r="C481" s="486" t="s">
        <v>507</v>
      </c>
    </row>
    <row r="482" spans="1:3" x14ac:dyDescent="0.25">
      <c r="A482" s="146" t="e">
        <f t="shared" si="7"/>
        <v>#VALUE!</v>
      </c>
      <c r="B482" s="923" t="s">
        <v>1575</v>
      </c>
      <c r="C482" s="486" t="s">
        <v>511</v>
      </c>
    </row>
    <row r="483" spans="1:3" x14ac:dyDescent="0.25">
      <c r="A483" s="146" t="e">
        <f t="shared" si="7"/>
        <v>#VALUE!</v>
      </c>
      <c r="B483" s="923" t="s">
        <v>1576</v>
      </c>
      <c r="C483" s="486" t="s">
        <v>315</v>
      </c>
    </row>
    <row r="484" spans="1:3" x14ac:dyDescent="0.25">
      <c r="A484" s="146" t="e">
        <f t="shared" si="7"/>
        <v>#VALUE!</v>
      </c>
      <c r="B484" s="923" t="s">
        <v>1577</v>
      </c>
      <c r="C484" s="486" t="s">
        <v>317</v>
      </c>
    </row>
    <row r="485" spans="1:3" x14ac:dyDescent="0.25">
      <c r="A485" s="146" t="e">
        <f t="shared" si="7"/>
        <v>#VALUE!</v>
      </c>
      <c r="B485" s="923" t="s">
        <v>1578</v>
      </c>
      <c r="C485" s="486" t="s">
        <v>699</v>
      </c>
    </row>
    <row r="486" spans="1:3" x14ac:dyDescent="0.25">
      <c r="A486" s="146" t="e">
        <f t="shared" si="7"/>
        <v>#VALUE!</v>
      </c>
      <c r="B486" s="923" t="s">
        <v>1579</v>
      </c>
      <c r="C486" s="486" t="s">
        <v>319</v>
      </c>
    </row>
    <row r="487" spans="1:3" x14ac:dyDescent="0.25">
      <c r="A487" s="146" t="e">
        <f t="shared" si="7"/>
        <v>#VALUE!</v>
      </c>
      <c r="B487" s="923" t="s">
        <v>707</v>
      </c>
      <c r="C487" s="486" t="s">
        <v>707</v>
      </c>
    </row>
    <row r="488" spans="1:3" x14ac:dyDescent="0.25">
      <c r="A488" s="146" t="e">
        <f t="shared" si="7"/>
        <v>#VALUE!</v>
      </c>
      <c r="B488" s="923" t="s">
        <v>1580</v>
      </c>
      <c r="C488" s="486" t="s">
        <v>321</v>
      </c>
    </row>
    <row r="489" spans="1:3" x14ac:dyDescent="0.25">
      <c r="A489" s="146" t="e">
        <f t="shared" si="7"/>
        <v>#VALUE!</v>
      </c>
      <c r="B489" s="923" t="s">
        <v>1581</v>
      </c>
      <c r="C489" s="486" t="s">
        <v>323</v>
      </c>
    </row>
    <row r="490" spans="1:3" ht="26.4" x14ac:dyDescent="0.25">
      <c r="A490" s="146" t="e">
        <f t="shared" si="7"/>
        <v>#VALUE!</v>
      </c>
      <c r="B490" s="923" t="s">
        <v>1582</v>
      </c>
      <c r="C490" s="486" t="s">
        <v>710</v>
      </c>
    </row>
    <row r="491" spans="1:3" x14ac:dyDescent="0.25">
      <c r="A491" s="146" t="e">
        <f t="shared" si="7"/>
        <v>#VALUE!</v>
      </c>
      <c r="B491" s="923" t="s">
        <v>1583</v>
      </c>
      <c r="C491" s="486" t="s">
        <v>764</v>
      </c>
    </row>
    <row r="492" spans="1:3" ht="26.4" x14ac:dyDescent="0.25">
      <c r="A492" s="146" t="e">
        <f t="shared" si="7"/>
        <v>#VALUE!</v>
      </c>
      <c r="B492" s="923" t="s">
        <v>1584</v>
      </c>
      <c r="C492" s="486" t="s">
        <v>638</v>
      </c>
    </row>
    <row r="493" spans="1:3" x14ac:dyDescent="0.25">
      <c r="A493" s="146" t="e">
        <f t="shared" si="7"/>
        <v>#VALUE!</v>
      </c>
      <c r="B493" s="923" t="s">
        <v>1585</v>
      </c>
      <c r="C493" s="486" t="s">
        <v>641</v>
      </c>
    </row>
    <row r="494" spans="1:3" x14ac:dyDescent="0.25">
      <c r="A494" s="146" t="e">
        <f t="shared" si="7"/>
        <v>#VALUE!</v>
      </c>
      <c r="B494" s="923" t="s">
        <v>1586</v>
      </c>
      <c r="C494" s="486" t="s">
        <v>501</v>
      </c>
    </row>
    <row r="495" spans="1:3" x14ac:dyDescent="0.25">
      <c r="A495" s="146" t="e">
        <f t="shared" si="7"/>
        <v>#VALUE!</v>
      </c>
      <c r="B495" s="923" t="s">
        <v>1587</v>
      </c>
      <c r="C495" s="486" t="s">
        <v>502</v>
      </c>
    </row>
    <row r="496" spans="1:3" x14ac:dyDescent="0.25">
      <c r="A496" s="146" t="e">
        <f t="shared" si="7"/>
        <v>#VALUE!</v>
      </c>
      <c r="B496" s="924" t="s">
        <v>1588</v>
      </c>
      <c r="C496" s="487" t="s">
        <v>683</v>
      </c>
    </row>
    <row r="497" spans="1:3" x14ac:dyDescent="0.25">
      <c r="A497" s="146" t="e">
        <f t="shared" si="7"/>
        <v>#VALUE!</v>
      </c>
      <c r="B497" s="923" t="s">
        <v>1589</v>
      </c>
      <c r="C497" s="486" t="s">
        <v>689</v>
      </c>
    </row>
    <row r="498" spans="1:3" x14ac:dyDescent="0.25">
      <c r="A498" s="146" t="e">
        <f t="shared" si="7"/>
        <v>#VALUE!</v>
      </c>
      <c r="B498" s="923" t="s">
        <v>688</v>
      </c>
      <c r="C498" s="486" t="s">
        <v>688</v>
      </c>
    </row>
    <row r="499" spans="1:3" x14ac:dyDescent="0.25">
      <c r="A499" s="146" t="e">
        <f t="shared" si="7"/>
        <v>#VALUE!</v>
      </c>
      <c r="B499" s="923" t="s">
        <v>1590</v>
      </c>
      <c r="C499" s="486" t="s">
        <v>684</v>
      </c>
    </row>
    <row r="500" spans="1:3" x14ac:dyDescent="0.25">
      <c r="A500" s="146" t="e">
        <f t="shared" si="7"/>
        <v>#VALUE!</v>
      </c>
      <c r="B500" s="923" t="s">
        <v>687</v>
      </c>
      <c r="C500" s="486" t="s">
        <v>687</v>
      </c>
    </row>
    <row r="501" spans="1:3" x14ac:dyDescent="0.25">
      <c r="A501" s="146" t="e">
        <f t="shared" si="7"/>
        <v>#VALUE!</v>
      </c>
      <c r="B501" s="923" t="s">
        <v>686</v>
      </c>
      <c r="C501" s="486" t="s">
        <v>686</v>
      </c>
    </row>
    <row r="502" spans="1:3" x14ac:dyDescent="0.25">
      <c r="A502" s="146" t="e">
        <f t="shared" si="7"/>
        <v>#VALUE!</v>
      </c>
      <c r="B502" s="891" t="s">
        <v>1591</v>
      </c>
      <c r="C502" s="448" t="s">
        <v>743</v>
      </c>
    </row>
    <row r="503" spans="1:3" x14ac:dyDescent="0.25">
      <c r="A503" s="146" t="e">
        <f t="shared" si="7"/>
        <v>#VALUE!</v>
      </c>
      <c r="B503" s="891" t="s">
        <v>742</v>
      </c>
      <c r="C503" s="448" t="s">
        <v>742</v>
      </c>
    </row>
    <row r="504" spans="1:3" x14ac:dyDescent="0.25">
      <c r="A504" s="146" t="e">
        <f t="shared" si="7"/>
        <v>#VALUE!</v>
      </c>
      <c r="B504" s="891" t="s">
        <v>1592</v>
      </c>
      <c r="C504" s="448" t="s">
        <v>590</v>
      </c>
    </row>
    <row r="505" spans="1:3" x14ac:dyDescent="0.25">
      <c r="A505" s="146" t="e">
        <f t="shared" si="7"/>
        <v>#VALUE!</v>
      </c>
      <c r="B505" s="942" t="s">
        <v>1593</v>
      </c>
      <c r="C505" s="507" t="s">
        <v>832</v>
      </c>
    </row>
    <row r="506" spans="1:3" x14ac:dyDescent="0.25">
      <c r="A506" s="146" t="e">
        <f t="shared" si="7"/>
        <v>#VALUE!</v>
      </c>
      <c r="B506" s="942" t="s">
        <v>1594</v>
      </c>
      <c r="C506" s="507" t="s">
        <v>892</v>
      </c>
    </row>
    <row r="507" spans="1:3" x14ac:dyDescent="0.25">
      <c r="A507" s="146" t="e">
        <f t="shared" si="7"/>
        <v>#VALUE!</v>
      </c>
      <c r="B507" s="942" t="s">
        <v>1595</v>
      </c>
      <c r="C507" s="507" t="s">
        <v>894</v>
      </c>
    </row>
    <row r="508" spans="1:3" x14ac:dyDescent="0.25">
      <c r="A508" s="146" t="e">
        <f t="shared" si="7"/>
        <v>#VALUE!</v>
      </c>
      <c r="B508" s="942" t="s">
        <v>1596</v>
      </c>
      <c r="C508" s="507" t="s">
        <v>966</v>
      </c>
    </row>
    <row r="509" spans="1:3" x14ac:dyDescent="0.25">
      <c r="A509" s="146" t="e">
        <f t="shared" si="7"/>
        <v>#VALUE!</v>
      </c>
      <c r="B509" s="942" t="s">
        <v>1597</v>
      </c>
      <c r="C509" s="507" t="s">
        <v>967</v>
      </c>
    </row>
    <row r="510" spans="1:3" x14ac:dyDescent="0.25">
      <c r="A510" s="146" t="e">
        <f t="shared" si="7"/>
        <v>#VALUE!</v>
      </c>
      <c r="B510" s="942" t="s">
        <v>1598</v>
      </c>
      <c r="C510" s="507" t="s">
        <v>895</v>
      </c>
    </row>
    <row r="511" spans="1:3" x14ac:dyDescent="0.25">
      <c r="A511" s="146" t="e">
        <f t="shared" si="7"/>
        <v>#VALUE!</v>
      </c>
      <c r="B511" s="942" t="s">
        <v>1599</v>
      </c>
      <c r="C511" s="507" t="s">
        <v>896</v>
      </c>
    </row>
    <row r="512" spans="1:3" x14ac:dyDescent="0.25">
      <c r="A512" s="146" t="s">
        <v>1155</v>
      </c>
      <c r="B512" s="942" t="s">
        <v>1600</v>
      </c>
      <c r="C512" s="507" t="s">
        <v>897</v>
      </c>
    </row>
    <row r="513" spans="1:3" ht="52.8" x14ac:dyDescent="0.25">
      <c r="A513" s="146" t="e">
        <f t="shared" si="7"/>
        <v>#VALUE!</v>
      </c>
      <c r="B513" s="943" t="s">
        <v>1601</v>
      </c>
      <c r="C513" s="508" t="s">
        <v>999</v>
      </c>
    </row>
    <row r="514" spans="1:3" ht="26.4" x14ac:dyDescent="0.25">
      <c r="A514" s="146" t="e">
        <f t="shared" si="7"/>
        <v>#VALUE!</v>
      </c>
      <c r="B514" s="894" t="s">
        <v>1602</v>
      </c>
      <c r="C514" s="457" t="s">
        <v>900</v>
      </c>
    </row>
    <row r="515" spans="1:3" ht="52.8" x14ac:dyDescent="0.25">
      <c r="A515" s="146" t="e">
        <f t="shared" si="7"/>
        <v>#VALUE!</v>
      </c>
      <c r="B515" s="894" t="s">
        <v>1603</v>
      </c>
      <c r="C515" s="457" t="s">
        <v>992</v>
      </c>
    </row>
    <row r="516" spans="1:3" x14ac:dyDescent="0.25">
      <c r="A516" s="146" t="e">
        <f t="shared" ref="A516:A579" si="8">A515+1</f>
        <v>#VALUE!</v>
      </c>
      <c r="B516" s="893" t="s">
        <v>1604</v>
      </c>
      <c r="C516" s="456" t="s">
        <v>889</v>
      </c>
    </row>
    <row r="517" spans="1:3" x14ac:dyDescent="0.25">
      <c r="A517" s="146" t="e">
        <f t="shared" si="8"/>
        <v>#VALUE!</v>
      </c>
      <c r="B517" s="893" t="s">
        <v>1605</v>
      </c>
      <c r="C517" s="456" t="s">
        <v>888</v>
      </c>
    </row>
    <row r="518" spans="1:3" ht="52.2" x14ac:dyDescent="0.25">
      <c r="A518" s="146" t="e">
        <f t="shared" si="8"/>
        <v>#VALUE!</v>
      </c>
      <c r="B518" s="892" t="s">
        <v>1606</v>
      </c>
      <c r="C518" s="455" t="s">
        <v>883</v>
      </c>
    </row>
    <row r="519" spans="1:3" ht="40.799999999999997" x14ac:dyDescent="0.25">
      <c r="A519" s="146" t="e">
        <f t="shared" si="8"/>
        <v>#VALUE!</v>
      </c>
      <c r="B519" s="919" t="s">
        <v>1607</v>
      </c>
      <c r="C519" s="482" t="s">
        <v>931</v>
      </c>
    </row>
    <row r="520" spans="1:3" ht="40.799999999999997" x14ac:dyDescent="0.25">
      <c r="A520" s="146" t="e">
        <f t="shared" si="8"/>
        <v>#VALUE!</v>
      </c>
      <c r="B520" s="919" t="s">
        <v>1608</v>
      </c>
      <c r="C520" s="482" t="s">
        <v>963</v>
      </c>
    </row>
    <row r="521" spans="1:3" ht="14.4" thickBot="1" x14ac:dyDescent="0.3">
      <c r="A521" s="146" t="e">
        <f t="shared" si="8"/>
        <v>#VALUE!</v>
      </c>
      <c r="B521" s="944" t="s">
        <v>1609</v>
      </c>
      <c r="C521" s="509" t="s">
        <v>854</v>
      </c>
    </row>
    <row r="522" spans="1:3" ht="13.8" thickBot="1" x14ac:dyDescent="0.3">
      <c r="A522" s="146" t="e">
        <f t="shared" si="8"/>
        <v>#VALUE!</v>
      </c>
      <c r="B522" s="935" t="s">
        <v>1610</v>
      </c>
      <c r="C522" s="500" t="s">
        <v>804</v>
      </c>
    </row>
    <row r="523" spans="1:3" ht="30.6" x14ac:dyDescent="0.25">
      <c r="A523" s="146" t="e">
        <f t="shared" si="8"/>
        <v>#VALUE!</v>
      </c>
      <c r="B523" s="945" t="s">
        <v>1611</v>
      </c>
      <c r="C523" s="510" t="s">
        <v>960</v>
      </c>
    </row>
    <row r="524" spans="1:3" ht="30.6" x14ac:dyDescent="0.25">
      <c r="A524" s="146" t="e">
        <f t="shared" si="8"/>
        <v>#VALUE!</v>
      </c>
      <c r="B524" s="945" t="s">
        <v>1612</v>
      </c>
      <c r="C524" s="510" t="s">
        <v>993</v>
      </c>
    </row>
    <row r="525" spans="1:3" ht="28.2" thickBot="1" x14ac:dyDescent="0.3">
      <c r="A525" s="146" t="e">
        <f t="shared" si="8"/>
        <v>#VALUE!</v>
      </c>
      <c r="B525" s="944" t="s">
        <v>1613</v>
      </c>
      <c r="C525" s="509" t="s">
        <v>964</v>
      </c>
    </row>
    <row r="526" spans="1:3" ht="13.8" thickBot="1" x14ac:dyDescent="0.3">
      <c r="A526" s="146" t="e">
        <f t="shared" si="8"/>
        <v>#VALUE!</v>
      </c>
      <c r="B526" s="935" t="s">
        <v>1614</v>
      </c>
      <c r="C526" s="500" t="s">
        <v>803</v>
      </c>
    </row>
    <row r="527" spans="1:3" ht="21" thickBot="1" x14ac:dyDescent="0.3">
      <c r="A527" s="146" t="e">
        <f t="shared" si="8"/>
        <v>#VALUE!</v>
      </c>
      <c r="B527" s="945" t="s">
        <v>1615</v>
      </c>
      <c r="C527" s="510" t="s">
        <v>855</v>
      </c>
    </row>
    <row r="528" spans="1:3" ht="13.8" thickBot="1" x14ac:dyDescent="0.3">
      <c r="A528" s="146" t="e">
        <f t="shared" si="8"/>
        <v>#VALUE!</v>
      </c>
      <c r="B528" s="935" t="s">
        <v>1616</v>
      </c>
      <c r="C528" s="500" t="s">
        <v>965</v>
      </c>
    </row>
    <row r="529" spans="1:3" ht="51" x14ac:dyDescent="0.25">
      <c r="A529" s="146" t="s">
        <v>1155</v>
      </c>
      <c r="B529" s="945" t="s">
        <v>1617</v>
      </c>
      <c r="C529" s="510" t="s">
        <v>988</v>
      </c>
    </row>
    <row r="530" spans="1:3" ht="30.6" x14ac:dyDescent="0.25">
      <c r="A530" s="146" t="e">
        <f t="shared" si="8"/>
        <v>#VALUE!</v>
      </c>
      <c r="B530" s="919" t="s">
        <v>1618</v>
      </c>
      <c r="C530" s="482" t="s">
        <v>884</v>
      </c>
    </row>
    <row r="531" spans="1:3" ht="20.399999999999999" x14ac:dyDescent="0.25">
      <c r="A531" s="146" t="e">
        <f t="shared" si="8"/>
        <v>#VALUE!</v>
      </c>
      <c r="B531" s="919" t="s">
        <v>1619</v>
      </c>
      <c r="C531" s="482" t="s">
        <v>916</v>
      </c>
    </row>
    <row r="532" spans="1:3" x14ac:dyDescent="0.25">
      <c r="A532" s="146" t="e">
        <f t="shared" si="8"/>
        <v>#VALUE!</v>
      </c>
      <c r="B532" s="886" t="s">
        <v>1620</v>
      </c>
      <c r="C532" s="449" t="s">
        <v>913</v>
      </c>
    </row>
    <row r="533" spans="1:3" ht="20.399999999999999" x14ac:dyDescent="0.25">
      <c r="A533" s="146" t="e">
        <f t="shared" si="8"/>
        <v>#VALUE!</v>
      </c>
      <c r="B533" s="919" t="s">
        <v>1621</v>
      </c>
      <c r="C533" s="482" t="s">
        <v>904</v>
      </c>
    </row>
    <row r="534" spans="1:3" x14ac:dyDescent="0.25">
      <c r="A534" s="146" t="e">
        <f t="shared" si="8"/>
        <v>#VALUE!</v>
      </c>
      <c r="B534" s="942" t="s">
        <v>1622</v>
      </c>
      <c r="C534" s="507" t="s">
        <v>893</v>
      </c>
    </row>
    <row r="535" spans="1:3" ht="17.399999999999999" x14ac:dyDescent="0.25">
      <c r="A535" s="146" t="e">
        <f t="shared" si="8"/>
        <v>#VALUE!</v>
      </c>
      <c r="B535" s="892" t="s">
        <v>1623</v>
      </c>
      <c r="C535" s="455" t="s">
        <v>845</v>
      </c>
    </row>
    <row r="536" spans="1:3" ht="15.6" x14ac:dyDescent="0.25">
      <c r="A536" s="146" t="e">
        <f t="shared" si="8"/>
        <v>#VALUE!</v>
      </c>
      <c r="B536" s="946" t="s">
        <v>1594</v>
      </c>
      <c r="C536" s="511" t="s">
        <v>833</v>
      </c>
    </row>
    <row r="537" spans="1:3" ht="40.799999999999997" x14ac:dyDescent="0.25">
      <c r="A537" s="146" t="e">
        <f t="shared" si="8"/>
        <v>#VALUE!</v>
      </c>
      <c r="B537" s="945" t="s">
        <v>1624</v>
      </c>
      <c r="C537" s="510" t="s">
        <v>978</v>
      </c>
    </row>
    <row r="538" spans="1:3" ht="28.2" thickBot="1" x14ac:dyDescent="0.3">
      <c r="A538" s="146" t="e">
        <f t="shared" si="8"/>
        <v>#VALUE!</v>
      </c>
      <c r="B538" s="944" t="s">
        <v>1625</v>
      </c>
      <c r="C538" s="509" t="s">
        <v>961</v>
      </c>
    </row>
    <row r="539" spans="1:3" ht="13.8" thickBot="1" x14ac:dyDescent="0.3">
      <c r="A539" s="146" t="e">
        <f t="shared" si="8"/>
        <v>#VALUE!</v>
      </c>
      <c r="B539" s="947" t="s">
        <v>1626</v>
      </c>
      <c r="C539" s="512" t="s">
        <v>926</v>
      </c>
    </row>
    <row r="540" spans="1:3" x14ac:dyDescent="0.25">
      <c r="A540" s="146" t="e">
        <f t="shared" si="8"/>
        <v>#VALUE!</v>
      </c>
      <c r="B540" s="919" t="s">
        <v>1627</v>
      </c>
      <c r="C540" s="482" t="s">
        <v>932</v>
      </c>
    </row>
    <row r="541" spans="1:3" ht="40.799999999999997" x14ac:dyDescent="0.25">
      <c r="A541" s="146" t="s">
        <v>1155</v>
      </c>
      <c r="B541" s="945" t="s">
        <v>1628</v>
      </c>
      <c r="C541" s="510" t="s">
        <v>962</v>
      </c>
    </row>
    <row r="542" spans="1:3" ht="28.2" thickBot="1" x14ac:dyDescent="0.3">
      <c r="A542" s="146" t="e">
        <f t="shared" si="8"/>
        <v>#VALUE!</v>
      </c>
      <c r="B542" s="944" t="s">
        <v>1629</v>
      </c>
      <c r="C542" s="509" t="s">
        <v>871</v>
      </c>
    </row>
    <row r="543" spans="1:3" ht="13.8" thickBot="1" x14ac:dyDescent="0.3">
      <c r="A543" s="146" t="e">
        <f t="shared" si="8"/>
        <v>#VALUE!</v>
      </c>
      <c r="B543" s="947" t="s">
        <v>1630</v>
      </c>
      <c r="C543" s="512" t="s">
        <v>930</v>
      </c>
    </row>
    <row r="544" spans="1:3" ht="13.8" thickBot="1" x14ac:dyDescent="0.3">
      <c r="A544" s="146" t="e">
        <f t="shared" si="8"/>
        <v>#VALUE!</v>
      </c>
      <c r="B544" s="948" t="s">
        <v>1631</v>
      </c>
      <c r="C544" s="513" t="s">
        <v>972</v>
      </c>
    </row>
    <row r="545" spans="1:3" ht="13.8" thickBot="1" x14ac:dyDescent="0.3">
      <c r="A545" s="146" t="e">
        <f t="shared" si="8"/>
        <v>#VALUE!</v>
      </c>
      <c r="B545" s="919" t="s">
        <v>1632</v>
      </c>
      <c r="C545" s="482" t="s">
        <v>918</v>
      </c>
    </row>
    <row r="546" spans="1:3" x14ac:dyDescent="0.25">
      <c r="A546" s="146" t="e">
        <f t="shared" si="8"/>
        <v>#VALUE!</v>
      </c>
      <c r="B546" s="949" t="s">
        <v>1633</v>
      </c>
      <c r="C546" s="514" t="s">
        <v>994</v>
      </c>
    </row>
    <row r="547" spans="1:3" ht="20.399999999999999" x14ac:dyDescent="0.25">
      <c r="A547" s="146" t="e">
        <f t="shared" si="8"/>
        <v>#VALUE!</v>
      </c>
      <c r="B547" s="945" t="s">
        <v>1634</v>
      </c>
      <c r="C547" s="510" t="s">
        <v>996</v>
      </c>
    </row>
    <row r="548" spans="1:3" ht="21" thickBot="1" x14ac:dyDescent="0.3">
      <c r="A548" s="146" t="e">
        <f t="shared" si="8"/>
        <v>#VALUE!</v>
      </c>
      <c r="B548" s="950" t="s">
        <v>1635</v>
      </c>
      <c r="C548" s="515" t="s">
        <v>1001</v>
      </c>
    </row>
    <row r="549" spans="1:3" ht="13.8" thickBot="1" x14ac:dyDescent="0.3">
      <c r="A549" s="146" t="e">
        <f t="shared" si="8"/>
        <v>#VALUE!</v>
      </c>
      <c r="B549" s="948" t="s">
        <v>1636</v>
      </c>
      <c r="C549" s="513" t="s">
        <v>973</v>
      </c>
    </row>
    <row r="550" spans="1:3" ht="13.8" thickBot="1" x14ac:dyDescent="0.3">
      <c r="A550" s="146" t="e">
        <f t="shared" si="8"/>
        <v>#VALUE!</v>
      </c>
      <c r="B550" s="919" t="s">
        <v>1637</v>
      </c>
      <c r="C550" s="482" t="s">
        <v>919</v>
      </c>
    </row>
    <row r="551" spans="1:3" ht="20.399999999999999" x14ac:dyDescent="0.25">
      <c r="A551" s="146" t="e">
        <f t="shared" si="8"/>
        <v>#VALUE!</v>
      </c>
      <c r="B551" s="949" t="s">
        <v>1638</v>
      </c>
      <c r="C551" s="514" t="s">
        <v>995</v>
      </c>
    </row>
    <row r="552" spans="1:3" ht="20.399999999999999" x14ac:dyDescent="0.25">
      <c r="A552" s="146" t="e">
        <f t="shared" si="8"/>
        <v>#VALUE!</v>
      </c>
      <c r="B552" s="945" t="s">
        <v>1639</v>
      </c>
      <c r="C552" s="510" t="s">
        <v>997</v>
      </c>
    </row>
    <row r="553" spans="1:3" ht="21" thickBot="1" x14ac:dyDescent="0.3">
      <c r="A553" s="146" t="e">
        <f t="shared" si="8"/>
        <v>#VALUE!</v>
      </c>
      <c r="B553" s="950" t="s">
        <v>1640</v>
      </c>
      <c r="C553" s="515" t="s">
        <v>1002</v>
      </c>
    </row>
    <row r="554" spans="1:3" ht="13.8" thickBot="1" x14ac:dyDescent="0.3">
      <c r="A554" s="146" t="e">
        <f t="shared" si="8"/>
        <v>#VALUE!</v>
      </c>
      <c r="B554" s="948" t="s">
        <v>1641</v>
      </c>
      <c r="C554" s="513" t="s">
        <v>974</v>
      </c>
    </row>
    <row r="555" spans="1:3" ht="13.8" thickBot="1" x14ac:dyDescent="0.3">
      <c r="A555" s="146" t="e">
        <f t="shared" si="8"/>
        <v>#VALUE!</v>
      </c>
      <c r="B555" s="918" t="s">
        <v>1642</v>
      </c>
      <c r="C555" s="481" t="s">
        <v>920</v>
      </c>
    </row>
    <row r="556" spans="1:3" ht="21" thickBot="1" x14ac:dyDescent="0.3">
      <c r="A556" s="146" t="e">
        <f t="shared" si="8"/>
        <v>#VALUE!</v>
      </c>
      <c r="B556" s="950" t="s">
        <v>1643</v>
      </c>
      <c r="C556" s="515" t="s">
        <v>842</v>
      </c>
    </row>
    <row r="557" spans="1:3" ht="15.6" x14ac:dyDescent="0.25">
      <c r="A557" s="146" t="e">
        <f t="shared" si="8"/>
        <v>#VALUE!</v>
      </c>
      <c r="B557" s="946" t="s">
        <v>1644</v>
      </c>
      <c r="C557" s="511" t="s">
        <v>829</v>
      </c>
    </row>
    <row r="558" spans="1:3" ht="13.8" x14ac:dyDescent="0.25">
      <c r="A558" s="146" t="e">
        <f t="shared" si="8"/>
        <v>#VALUE!</v>
      </c>
      <c r="B558" s="944" t="s">
        <v>1645</v>
      </c>
      <c r="C558" s="509" t="s">
        <v>830</v>
      </c>
    </row>
    <row r="559" spans="1:3" x14ac:dyDescent="0.25">
      <c r="A559" s="146" t="e">
        <f t="shared" si="8"/>
        <v>#VALUE!</v>
      </c>
      <c r="B559" s="945" t="s">
        <v>1646</v>
      </c>
      <c r="C559" s="510" t="s">
        <v>831</v>
      </c>
    </row>
    <row r="560" spans="1:3" ht="20.399999999999999" x14ac:dyDescent="0.25">
      <c r="A560" s="146" t="e">
        <f t="shared" si="8"/>
        <v>#VALUE!</v>
      </c>
      <c r="B560" s="945" t="s">
        <v>1647</v>
      </c>
      <c r="C560" s="510" t="s">
        <v>982</v>
      </c>
    </row>
    <row r="561" spans="1:3" ht="21" thickBot="1" x14ac:dyDescent="0.3">
      <c r="A561" s="146" t="e">
        <f t="shared" si="8"/>
        <v>#VALUE!</v>
      </c>
      <c r="B561" s="919" t="s">
        <v>1648</v>
      </c>
      <c r="C561" s="482" t="s">
        <v>837</v>
      </c>
    </row>
    <row r="562" spans="1:3" ht="13.8" thickBot="1" x14ac:dyDescent="0.3">
      <c r="A562" s="146" t="e">
        <f t="shared" si="8"/>
        <v>#VALUE!</v>
      </c>
      <c r="B562" s="516" t="s">
        <v>834</v>
      </c>
      <c r="C562" s="516" t="s">
        <v>834</v>
      </c>
    </row>
    <row r="563" spans="1:3" ht="13.8" thickBot="1" x14ac:dyDescent="0.3">
      <c r="A563" s="146" t="e">
        <f t="shared" si="8"/>
        <v>#VALUE!</v>
      </c>
      <c r="B563" s="951" t="s">
        <v>1649</v>
      </c>
      <c r="C563" s="517" t="s">
        <v>835</v>
      </c>
    </row>
    <row r="564" spans="1:3" ht="13.8" thickBot="1" x14ac:dyDescent="0.3">
      <c r="A564" s="146" t="e">
        <f t="shared" si="8"/>
        <v>#VALUE!</v>
      </c>
      <c r="B564" s="952" t="s">
        <v>1650</v>
      </c>
      <c r="C564" s="518" t="s">
        <v>836</v>
      </c>
    </row>
    <row r="565" spans="1:3" ht="40.799999999999997" x14ac:dyDescent="0.25">
      <c r="A565" s="146" t="e">
        <f t="shared" si="8"/>
        <v>#VALUE!</v>
      </c>
      <c r="B565" s="945" t="s">
        <v>1651</v>
      </c>
      <c r="C565" s="510" t="s">
        <v>914</v>
      </c>
    </row>
    <row r="566" spans="1:3" ht="21" thickBot="1" x14ac:dyDescent="0.3">
      <c r="A566" s="146" t="e">
        <f t="shared" si="8"/>
        <v>#VALUE!</v>
      </c>
      <c r="B566" s="945" t="s">
        <v>1652</v>
      </c>
      <c r="C566" s="510" t="s">
        <v>899</v>
      </c>
    </row>
    <row r="567" spans="1:3" ht="13.8" thickBot="1" x14ac:dyDescent="0.3">
      <c r="A567" s="146" t="e">
        <f t="shared" si="8"/>
        <v>#VALUE!</v>
      </c>
      <c r="B567" s="953" t="s">
        <v>1653</v>
      </c>
      <c r="C567" s="516" t="s">
        <v>838</v>
      </c>
    </row>
    <row r="568" spans="1:3" ht="17.399999999999999" x14ac:dyDescent="0.25">
      <c r="A568" s="146" t="e">
        <f t="shared" si="8"/>
        <v>#VALUE!</v>
      </c>
      <c r="B568" s="892" t="s">
        <v>1654</v>
      </c>
      <c r="C568" s="455" t="s">
        <v>928</v>
      </c>
    </row>
    <row r="569" spans="1:3" ht="15.6" x14ac:dyDescent="0.25">
      <c r="A569" s="146" t="e">
        <f t="shared" si="8"/>
        <v>#VALUE!</v>
      </c>
      <c r="B569" s="946" t="s">
        <v>1655</v>
      </c>
      <c r="C569" s="511" t="s">
        <v>950</v>
      </c>
    </row>
    <row r="570" spans="1:3" ht="20.399999999999999" x14ac:dyDescent="0.25">
      <c r="A570" s="146" t="s">
        <v>1155</v>
      </c>
      <c r="B570" s="945" t="s">
        <v>1656</v>
      </c>
      <c r="C570" s="510" t="s">
        <v>953</v>
      </c>
    </row>
    <row r="571" spans="1:3" ht="30.6" x14ac:dyDescent="0.25">
      <c r="A571" s="146" t="s">
        <v>1155</v>
      </c>
      <c r="B571" s="945" t="s">
        <v>1657</v>
      </c>
      <c r="C571" s="510" t="s">
        <v>873</v>
      </c>
    </row>
    <row r="572" spans="1:3" x14ac:dyDescent="0.25">
      <c r="A572" s="146" t="e">
        <f t="shared" si="8"/>
        <v>#VALUE!</v>
      </c>
      <c r="B572" s="945" t="s">
        <v>878</v>
      </c>
      <c r="C572" s="510" t="s">
        <v>878</v>
      </c>
    </row>
    <row r="573" spans="1:3" x14ac:dyDescent="0.25">
      <c r="A573" s="146" t="e">
        <f t="shared" si="8"/>
        <v>#VALUE!</v>
      </c>
      <c r="B573" s="945" t="s">
        <v>1658</v>
      </c>
      <c r="C573" s="510" t="s">
        <v>875</v>
      </c>
    </row>
    <row r="574" spans="1:3" x14ac:dyDescent="0.25">
      <c r="A574" s="146" t="e">
        <f t="shared" si="8"/>
        <v>#VALUE!</v>
      </c>
      <c r="B574" s="945" t="s">
        <v>879</v>
      </c>
      <c r="C574" s="510" t="s">
        <v>879</v>
      </c>
    </row>
    <row r="575" spans="1:3" ht="20.399999999999999" x14ac:dyDescent="0.25">
      <c r="A575" s="146" t="e">
        <f t="shared" si="8"/>
        <v>#VALUE!</v>
      </c>
      <c r="B575" s="945" t="s">
        <v>1659</v>
      </c>
      <c r="C575" s="510" t="s">
        <v>874</v>
      </c>
    </row>
    <row r="576" spans="1:3" x14ac:dyDescent="0.25">
      <c r="A576" s="146" t="e">
        <f t="shared" si="8"/>
        <v>#VALUE!</v>
      </c>
      <c r="B576" s="945" t="s">
        <v>880</v>
      </c>
      <c r="C576" s="510" t="s">
        <v>880</v>
      </c>
    </row>
    <row r="577" spans="1:3" ht="30.6" x14ac:dyDescent="0.25">
      <c r="A577" s="146" t="s">
        <v>1155</v>
      </c>
      <c r="B577" s="945" t="s">
        <v>1660</v>
      </c>
      <c r="C577" s="510" t="s">
        <v>876</v>
      </c>
    </row>
    <row r="578" spans="1:3" x14ac:dyDescent="0.25">
      <c r="A578" s="146" t="e">
        <f t="shared" si="8"/>
        <v>#VALUE!</v>
      </c>
      <c r="B578" s="945" t="s">
        <v>881</v>
      </c>
      <c r="C578" s="510" t="s">
        <v>881</v>
      </c>
    </row>
    <row r="579" spans="1:3" ht="20.399999999999999" x14ac:dyDescent="0.25">
      <c r="A579" s="146" t="e">
        <f t="shared" si="8"/>
        <v>#VALUE!</v>
      </c>
      <c r="B579" s="945" t="s">
        <v>1661</v>
      </c>
      <c r="C579" s="510" t="s">
        <v>877</v>
      </c>
    </row>
    <row r="580" spans="1:3" ht="40.799999999999997" x14ac:dyDescent="0.25">
      <c r="A580" s="146" t="s">
        <v>1155</v>
      </c>
      <c r="B580" s="945" t="s">
        <v>1662</v>
      </c>
      <c r="C580" s="510" t="s">
        <v>954</v>
      </c>
    </row>
    <row r="581" spans="1:3" ht="20.399999999999999" x14ac:dyDescent="0.25">
      <c r="A581" s="146" t="e">
        <f t="shared" ref="A581:A641" si="9">A580+1</f>
        <v>#VALUE!</v>
      </c>
      <c r="B581" s="919" t="s">
        <v>1663</v>
      </c>
      <c r="C581" s="482" t="s">
        <v>851</v>
      </c>
    </row>
    <row r="582" spans="1:3" ht="30.6" x14ac:dyDescent="0.25">
      <c r="A582" s="146" t="e">
        <f t="shared" si="9"/>
        <v>#VALUE!</v>
      </c>
      <c r="B582" s="945" t="s">
        <v>1664</v>
      </c>
      <c r="C582" s="510" t="s">
        <v>998</v>
      </c>
    </row>
    <row r="583" spans="1:3" ht="21" thickBot="1" x14ac:dyDescent="0.3">
      <c r="A583" s="146" t="e">
        <f t="shared" si="9"/>
        <v>#VALUE!</v>
      </c>
      <c r="B583" s="945" t="s">
        <v>1665</v>
      </c>
      <c r="C583" s="510" t="s">
        <v>852</v>
      </c>
    </row>
    <row r="584" spans="1:3" ht="13.8" thickBot="1" x14ac:dyDescent="0.3">
      <c r="A584" s="146" t="e">
        <f t="shared" si="9"/>
        <v>#VALUE!</v>
      </c>
      <c r="B584" s="947" t="s">
        <v>1666</v>
      </c>
      <c r="C584" s="512" t="s">
        <v>867</v>
      </c>
    </row>
    <row r="585" spans="1:3" ht="13.8" thickBot="1" x14ac:dyDescent="0.3">
      <c r="A585" s="146" t="e">
        <f t="shared" si="9"/>
        <v>#VALUE!</v>
      </c>
      <c r="B585" s="954" t="s">
        <v>1667</v>
      </c>
      <c r="C585" s="519" t="s">
        <v>825</v>
      </c>
    </row>
    <row r="586" spans="1:3" x14ac:dyDescent="0.25">
      <c r="A586" s="146" t="e">
        <f t="shared" si="9"/>
        <v>#VALUE!</v>
      </c>
      <c r="B586" s="955" t="s">
        <v>1668</v>
      </c>
      <c r="C586" s="520" t="s">
        <v>849</v>
      </c>
    </row>
    <row r="587" spans="1:3" x14ac:dyDescent="0.25">
      <c r="A587" s="146" t="e">
        <f t="shared" si="9"/>
        <v>#VALUE!</v>
      </c>
      <c r="B587" s="885" t="s">
        <v>850</v>
      </c>
      <c r="C587" s="447" t="s">
        <v>850</v>
      </c>
    </row>
    <row r="588" spans="1:3" ht="21" thickBot="1" x14ac:dyDescent="0.3">
      <c r="A588" s="146" t="e">
        <f t="shared" si="9"/>
        <v>#VALUE!</v>
      </c>
      <c r="B588" s="945" t="s">
        <v>1669</v>
      </c>
      <c r="C588" s="510" t="s">
        <v>868</v>
      </c>
    </row>
    <row r="589" spans="1:3" x14ac:dyDescent="0.25">
      <c r="A589" s="146" t="e">
        <f t="shared" si="9"/>
        <v>#VALUE!</v>
      </c>
      <c r="B589" s="956" t="s">
        <v>1670</v>
      </c>
      <c r="C589" s="498" t="s">
        <v>929</v>
      </c>
    </row>
    <row r="590" spans="1:3" ht="15.6" x14ac:dyDescent="0.25">
      <c r="A590" s="146" t="e">
        <f t="shared" si="9"/>
        <v>#VALUE!</v>
      </c>
      <c r="B590" s="946" t="s">
        <v>1671</v>
      </c>
      <c r="C590" s="511" t="s">
        <v>949</v>
      </c>
    </row>
    <row r="591" spans="1:3" ht="31.2" thickBot="1" x14ac:dyDescent="0.3">
      <c r="A591" s="146" t="e">
        <f t="shared" si="9"/>
        <v>#VALUE!</v>
      </c>
      <c r="B591" s="919" t="s">
        <v>1672</v>
      </c>
      <c r="C591" s="482" t="s">
        <v>872</v>
      </c>
    </row>
    <row r="592" spans="1:3" ht="13.8" thickBot="1" x14ac:dyDescent="0.3">
      <c r="A592" s="146" t="e">
        <f t="shared" si="9"/>
        <v>#VALUE!</v>
      </c>
      <c r="B592" s="939" t="s">
        <v>1673</v>
      </c>
      <c r="C592" s="504" t="s">
        <v>977</v>
      </c>
    </row>
    <row r="593" spans="1:3" ht="21" thickBot="1" x14ac:dyDescent="0.3">
      <c r="A593" s="146" t="e">
        <f t="shared" si="9"/>
        <v>#VALUE!</v>
      </c>
      <c r="B593" s="949" t="s">
        <v>1674</v>
      </c>
      <c r="C593" s="514" t="s">
        <v>911</v>
      </c>
    </row>
    <row r="594" spans="1:3" ht="13.8" thickBot="1" x14ac:dyDescent="0.3">
      <c r="A594" s="146" t="e">
        <f t="shared" si="9"/>
        <v>#VALUE!</v>
      </c>
      <c r="B594" s="939" t="s">
        <v>1675</v>
      </c>
      <c r="C594" s="504" t="s">
        <v>840</v>
      </c>
    </row>
    <row r="595" spans="1:3" ht="21" thickBot="1" x14ac:dyDescent="0.3">
      <c r="A595" s="146" t="e">
        <f t="shared" si="9"/>
        <v>#VALUE!</v>
      </c>
      <c r="B595" s="949" t="s">
        <v>1676</v>
      </c>
      <c r="C595" s="514" t="s">
        <v>866</v>
      </c>
    </row>
    <row r="596" spans="1:3" ht="13.8" thickBot="1" x14ac:dyDescent="0.3">
      <c r="A596" s="146" t="e">
        <f t="shared" si="9"/>
        <v>#VALUE!</v>
      </c>
      <c r="B596" s="939" t="s">
        <v>1677</v>
      </c>
      <c r="C596" s="504" t="s">
        <v>841</v>
      </c>
    </row>
    <row r="597" spans="1:3" ht="30.6" x14ac:dyDescent="0.25">
      <c r="A597" s="146" t="e">
        <f t="shared" si="9"/>
        <v>#VALUE!</v>
      </c>
      <c r="B597" s="949" t="s">
        <v>1678</v>
      </c>
      <c r="C597" s="514" t="s">
        <v>853</v>
      </c>
    </row>
    <row r="598" spans="1:3" ht="31.2" thickBot="1" x14ac:dyDescent="0.3">
      <c r="A598" s="146" t="e">
        <f t="shared" si="9"/>
        <v>#VALUE!</v>
      </c>
      <c r="B598" s="945" t="s">
        <v>1679</v>
      </c>
      <c r="C598" s="510" t="s">
        <v>984</v>
      </c>
    </row>
    <row r="599" spans="1:3" ht="13.8" thickBot="1" x14ac:dyDescent="0.3">
      <c r="A599" s="146" t="e">
        <f t="shared" si="9"/>
        <v>#VALUE!</v>
      </c>
      <c r="B599" s="939" t="s">
        <v>1680</v>
      </c>
      <c r="C599" s="504" t="s">
        <v>907</v>
      </c>
    </row>
    <row r="600" spans="1:3" ht="31.2" thickBot="1" x14ac:dyDescent="0.3">
      <c r="A600" s="146" t="e">
        <f t="shared" si="9"/>
        <v>#VALUE!</v>
      </c>
      <c r="B600" s="949" t="s">
        <v>1681</v>
      </c>
      <c r="C600" s="514" t="s">
        <v>910</v>
      </c>
    </row>
    <row r="601" spans="1:3" ht="13.8" thickBot="1" x14ac:dyDescent="0.3">
      <c r="A601" s="146" t="e">
        <f t="shared" si="9"/>
        <v>#VALUE!</v>
      </c>
      <c r="B601" s="939" t="s">
        <v>1682</v>
      </c>
      <c r="C601" s="504" t="s">
        <v>816</v>
      </c>
    </row>
    <row r="602" spans="1:3" ht="21" thickBot="1" x14ac:dyDescent="0.3">
      <c r="A602" s="146" t="e">
        <f t="shared" si="9"/>
        <v>#VALUE!</v>
      </c>
      <c r="B602" s="949" t="s">
        <v>1683</v>
      </c>
      <c r="C602" s="514" t="s">
        <v>856</v>
      </c>
    </row>
    <row r="603" spans="1:3" ht="13.8" thickBot="1" x14ac:dyDescent="0.3">
      <c r="A603" s="146" t="e">
        <f t="shared" si="9"/>
        <v>#VALUE!</v>
      </c>
      <c r="B603" s="938" t="s">
        <v>1684</v>
      </c>
      <c r="C603" s="503" t="s">
        <v>817</v>
      </c>
    </row>
    <row r="604" spans="1:3" ht="21" thickBot="1" x14ac:dyDescent="0.3">
      <c r="A604" s="146" t="e">
        <f t="shared" si="9"/>
        <v>#VALUE!</v>
      </c>
      <c r="B604" s="950" t="s">
        <v>1685</v>
      </c>
      <c r="C604" s="515" t="s">
        <v>980</v>
      </c>
    </row>
    <row r="605" spans="1:3" ht="40.799999999999997" x14ac:dyDescent="0.25">
      <c r="A605" s="146" t="e">
        <f t="shared" si="9"/>
        <v>#VALUE!</v>
      </c>
      <c r="B605" s="945" t="s">
        <v>1686</v>
      </c>
      <c r="C605" s="510" t="s">
        <v>981</v>
      </c>
    </row>
    <row r="606" spans="1:3" x14ac:dyDescent="0.25">
      <c r="A606" s="146" t="e">
        <f t="shared" si="9"/>
        <v>#VALUE!</v>
      </c>
      <c r="B606" s="945" t="s">
        <v>1687</v>
      </c>
      <c r="C606" s="510" t="s">
        <v>828</v>
      </c>
    </row>
    <row r="607" spans="1:3" ht="20.399999999999999" x14ac:dyDescent="0.25">
      <c r="A607" s="146" t="e">
        <f t="shared" si="9"/>
        <v>#VALUE!</v>
      </c>
      <c r="B607" s="945" t="s">
        <v>1688</v>
      </c>
      <c r="C607" s="510" t="s">
        <v>858</v>
      </c>
    </row>
    <row r="608" spans="1:3" ht="21" thickBot="1" x14ac:dyDescent="0.3">
      <c r="A608" s="146" t="e">
        <f t="shared" si="9"/>
        <v>#VALUE!</v>
      </c>
      <c r="B608" s="950" t="s">
        <v>1689</v>
      </c>
      <c r="C608" s="515" t="s">
        <v>827</v>
      </c>
    </row>
    <row r="609" spans="1:3" x14ac:dyDescent="0.25">
      <c r="A609" s="146" t="e">
        <f t="shared" si="9"/>
        <v>#VALUE!</v>
      </c>
      <c r="B609" s="886" t="s">
        <v>1690</v>
      </c>
      <c r="C609" s="449" t="s">
        <v>909</v>
      </c>
    </row>
    <row r="610" spans="1:3" ht="13.8" thickBot="1" x14ac:dyDescent="0.3">
      <c r="A610" s="146" t="e">
        <f t="shared" si="9"/>
        <v>#VALUE!</v>
      </c>
      <c r="B610" s="957" t="s">
        <v>1691</v>
      </c>
      <c r="C610" s="521" t="s">
        <v>860</v>
      </c>
    </row>
    <row r="611" spans="1:3" x14ac:dyDescent="0.25">
      <c r="A611" s="146" t="e">
        <f t="shared" si="9"/>
        <v>#VALUE!</v>
      </c>
      <c r="B611" s="886" t="s">
        <v>1692</v>
      </c>
      <c r="C611" s="449" t="s">
        <v>906</v>
      </c>
    </row>
    <row r="612" spans="1:3" ht="13.8" thickBot="1" x14ac:dyDescent="0.3">
      <c r="A612" s="146" t="e">
        <f t="shared" si="9"/>
        <v>#VALUE!</v>
      </c>
      <c r="B612" s="886" t="s">
        <v>1693</v>
      </c>
      <c r="C612" s="449" t="s">
        <v>907</v>
      </c>
    </row>
    <row r="613" spans="1:3" ht="30.6" x14ac:dyDescent="0.25">
      <c r="A613" s="146" t="e">
        <f t="shared" si="9"/>
        <v>#VALUE!</v>
      </c>
      <c r="B613" s="949" t="s">
        <v>1694</v>
      </c>
      <c r="C613" s="514" t="s">
        <v>857</v>
      </c>
    </row>
    <row r="614" spans="1:3" ht="21" thickBot="1" x14ac:dyDescent="0.3">
      <c r="A614" s="146" t="s">
        <v>1155</v>
      </c>
      <c r="B614" s="945" t="s">
        <v>1695</v>
      </c>
      <c r="C614" s="510" t="s">
        <v>915</v>
      </c>
    </row>
    <row r="615" spans="1:3" ht="20.399999999999999" x14ac:dyDescent="0.25">
      <c r="A615" s="146" t="e">
        <f t="shared" si="9"/>
        <v>#VALUE!</v>
      </c>
      <c r="B615" s="949" t="s">
        <v>1696</v>
      </c>
      <c r="C615" s="514" t="s">
        <v>921</v>
      </c>
    </row>
    <row r="616" spans="1:3" ht="41.4" thickBot="1" x14ac:dyDescent="0.3">
      <c r="A616" s="146" t="s">
        <v>1155</v>
      </c>
      <c r="B616" s="945" t="s">
        <v>1686</v>
      </c>
      <c r="C616" s="510" t="s">
        <v>922</v>
      </c>
    </row>
    <row r="617" spans="1:3" ht="13.8" thickBot="1" x14ac:dyDescent="0.3">
      <c r="A617" s="146" t="e">
        <f t="shared" si="9"/>
        <v>#VALUE!</v>
      </c>
      <c r="B617" s="958" t="s">
        <v>1697</v>
      </c>
      <c r="C617" s="522" t="s">
        <v>826</v>
      </c>
    </row>
    <row r="618" spans="1:3" ht="51" x14ac:dyDescent="0.25">
      <c r="A618" s="146" t="e">
        <f t="shared" si="9"/>
        <v>#VALUE!</v>
      </c>
      <c r="B618" s="945" t="s">
        <v>1698</v>
      </c>
      <c r="C618" s="510" t="s">
        <v>844</v>
      </c>
    </row>
    <row r="619" spans="1:3" ht="30.6" x14ac:dyDescent="0.25">
      <c r="A619" s="146" t="e">
        <f t="shared" si="9"/>
        <v>#VALUE!</v>
      </c>
      <c r="B619" s="945" t="s">
        <v>1699</v>
      </c>
      <c r="C619" s="510" t="s">
        <v>843</v>
      </c>
    </row>
    <row r="620" spans="1:3" x14ac:dyDescent="0.25">
      <c r="A620" s="146" t="e">
        <f t="shared" si="9"/>
        <v>#VALUE!</v>
      </c>
      <c r="B620" s="959" t="s">
        <v>1700</v>
      </c>
      <c r="C620" s="523" t="s">
        <v>957</v>
      </c>
    </row>
    <row r="621" spans="1:3" ht="21" thickBot="1" x14ac:dyDescent="0.3">
      <c r="A621" s="146" t="e">
        <f t="shared" si="9"/>
        <v>#VALUE!</v>
      </c>
      <c r="B621" s="960" t="s">
        <v>1701</v>
      </c>
      <c r="C621" s="524" t="s">
        <v>958</v>
      </c>
    </row>
    <row r="622" spans="1:3" x14ac:dyDescent="0.25">
      <c r="A622" s="146" t="e">
        <f t="shared" si="9"/>
        <v>#VALUE!</v>
      </c>
      <c r="B622" s="885" t="s">
        <v>1702</v>
      </c>
      <c r="C622" s="447" t="s">
        <v>924</v>
      </c>
    </row>
    <row r="623" spans="1:3" x14ac:dyDescent="0.25">
      <c r="A623" s="146" t="e">
        <f t="shared" si="9"/>
        <v>#VALUE!</v>
      </c>
      <c r="B623" s="961" t="s">
        <v>1703</v>
      </c>
      <c r="C623" s="395" t="s">
        <v>820</v>
      </c>
    </row>
    <row r="624" spans="1:3" x14ac:dyDescent="0.25">
      <c r="A624" s="146" t="e">
        <f t="shared" si="9"/>
        <v>#VALUE!</v>
      </c>
      <c r="B624" s="961" t="s">
        <v>1704</v>
      </c>
      <c r="C624" s="395" t="s">
        <v>821</v>
      </c>
    </row>
    <row r="625" spans="1:3" x14ac:dyDescent="0.25">
      <c r="A625" s="146" t="e">
        <f t="shared" si="9"/>
        <v>#VALUE!</v>
      </c>
      <c r="B625" s="961" t="s">
        <v>1705</v>
      </c>
      <c r="C625" s="395" t="s">
        <v>859</v>
      </c>
    </row>
    <row r="626" spans="1:3" x14ac:dyDescent="0.25">
      <c r="A626" s="146" t="e">
        <f t="shared" si="9"/>
        <v>#VALUE!</v>
      </c>
      <c r="B626" s="961" t="s">
        <v>1706</v>
      </c>
      <c r="C626" s="395" t="s">
        <v>979</v>
      </c>
    </row>
    <row r="627" spans="1:3" x14ac:dyDescent="0.25">
      <c r="A627" s="146" t="e">
        <f t="shared" si="9"/>
        <v>#VALUE!</v>
      </c>
      <c r="B627" s="961" t="s">
        <v>1707</v>
      </c>
      <c r="C627" s="395" t="s">
        <v>847</v>
      </c>
    </row>
    <row r="628" spans="1:3" x14ac:dyDescent="0.25">
      <c r="A628" s="146" t="e">
        <f t="shared" si="9"/>
        <v>#VALUE!</v>
      </c>
      <c r="B628" s="961" t="s">
        <v>1708</v>
      </c>
      <c r="C628" s="395" t="s">
        <v>848</v>
      </c>
    </row>
    <row r="629" spans="1:3" x14ac:dyDescent="0.25">
      <c r="A629" s="146" t="e">
        <f t="shared" si="9"/>
        <v>#VALUE!</v>
      </c>
      <c r="B629" s="961" t="s">
        <v>1709</v>
      </c>
      <c r="C629" s="395" t="s">
        <v>1004</v>
      </c>
    </row>
    <row r="630" spans="1:3" x14ac:dyDescent="0.25">
      <c r="A630" s="146" t="e">
        <f t="shared" si="9"/>
        <v>#VALUE!</v>
      </c>
      <c r="B630" s="961" t="s">
        <v>1710</v>
      </c>
      <c r="C630" s="395" t="s">
        <v>975</v>
      </c>
    </row>
    <row r="631" spans="1:3" x14ac:dyDescent="0.25">
      <c r="A631" s="146" t="e">
        <f t="shared" si="9"/>
        <v>#VALUE!</v>
      </c>
      <c r="B631" s="961" t="s">
        <v>1711</v>
      </c>
      <c r="C631" s="395" t="s">
        <v>903</v>
      </c>
    </row>
    <row r="632" spans="1:3" x14ac:dyDescent="0.25">
      <c r="A632" s="146" t="e">
        <f t="shared" si="9"/>
        <v>#VALUE!</v>
      </c>
      <c r="B632" s="961" t="s">
        <v>1712</v>
      </c>
      <c r="C632" s="395" t="s">
        <v>901</v>
      </c>
    </row>
    <row r="633" spans="1:3" x14ac:dyDescent="0.25">
      <c r="A633" s="146" t="e">
        <f t="shared" si="9"/>
        <v>#VALUE!</v>
      </c>
      <c r="B633" s="961" t="s">
        <v>1713</v>
      </c>
      <c r="C633" s="395" t="s">
        <v>902</v>
      </c>
    </row>
    <row r="634" spans="1:3" ht="13.8" thickBot="1" x14ac:dyDescent="0.3">
      <c r="A634" s="146" t="e">
        <f t="shared" si="9"/>
        <v>#VALUE!</v>
      </c>
      <c r="B634" s="961" t="s">
        <v>1714</v>
      </c>
      <c r="C634" s="395" t="s">
        <v>976</v>
      </c>
    </row>
    <row r="635" spans="1:3" ht="13.8" thickBot="1" x14ac:dyDescent="0.3">
      <c r="A635" s="146" t="e">
        <f t="shared" si="9"/>
        <v>#VALUE!</v>
      </c>
      <c r="B635" s="962" t="s">
        <v>1416</v>
      </c>
      <c r="C635" s="525" t="s">
        <v>528</v>
      </c>
    </row>
    <row r="636" spans="1:3" ht="13.8" thickBot="1" x14ac:dyDescent="0.3">
      <c r="A636" s="146" t="e">
        <f t="shared" si="9"/>
        <v>#VALUE!</v>
      </c>
      <c r="B636" s="963" t="s">
        <v>1509</v>
      </c>
      <c r="C636" s="526" t="s">
        <v>810</v>
      </c>
    </row>
    <row r="637" spans="1:3" ht="13.8" thickBot="1" x14ac:dyDescent="0.3">
      <c r="A637" s="146" t="e">
        <f t="shared" si="9"/>
        <v>#VALUE!</v>
      </c>
      <c r="B637" s="963" t="s">
        <v>1715</v>
      </c>
      <c r="C637" s="526" t="s">
        <v>811</v>
      </c>
    </row>
    <row r="638" spans="1:3" ht="13.8" thickBot="1" x14ac:dyDescent="0.3">
      <c r="A638" s="146" t="e">
        <f t="shared" si="9"/>
        <v>#VALUE!</v>
      </c>
      <c r="B638" s="963" t="s">
        <v>1251</v>
      </c>
      <c r="C638" s="526" t="s">
        <v>812</v>
      </c>
    </row>
    <row r="639" spans="1:3" ht="13.8" thickBot="1" x14ac:dyDescent="0.3">
      <c r="A639" s="146" t="e">
        <f t="shared" si="9"/>
        <v>#VALUE!</v>
      </c>
      <c r="B639" s="963" t="s">
        <v>1716</v>
      </c>
      <c r="C639" s="526" t="s">
        <v>813</v>
      </c>
    </row>
    <row r="640" spans="1:3" ht="13.8" thickBot="1" x14ac:dyDescent="0.3">
      <c r="A640" s="146" t="e">
        <f t="shared" si="9"/>
        <v>#VALUE!</v>
      </c>
      <c r="B640" s="963" t="s">
        <v>1717</v>
      </c>
      <c r="C640" s="526" t="s">
        <v>814</v>
      </c>
    </row>
    <row r="641" spans="1:3" x14ac:dyDescent="0.25">
      <c r="A641" s="146" t="e">
        <f t="shared" si="9"/>
        <v>#VALUE!</v>
      </c>
      <c r="B641" s="919" t="s">
        <v>1718</v>
      </c>
      <c r="C641" s="482" t="s">
        <v>933</v>
      </c>
    </row>
    <row r="642" spans="1:3" ht="72" thickBot="1" x14ac:dyDescent="0.3">
      <c r="A642" s="146" t="s">
        <v>1155</v>
      </c>
      <c r="B642" s="918" t="s">
        <v>1719</v>
      </c>
      <c r="C642" s="481" t="s">
        <v>1005</v>
      </c>
    </row>
    <row r="643" spans="1:3" ht="20.399999999999999" x14ac:dyDescent="0.25">
      <c r="A643" s="146" t="s">
        <v>1155</v>
      </c>
      <c r="B643" s="945" t="s">
        <v>1720</v>
      </c>
      <c r="C643" s="510" t="s">
        <v>951</v>
      </c>
    </row>
    <row r="644" spans="1:3" ht="40.799999999999997" x14ac:dyDescent="0.25">
      <c r="A644" s="146" t="s">
        <v>1155</v>
      </c>
      <c r="B644" s="919" t="s">
        <v>1721</v>
      </c>
      <c r="C644" s="482" t="s">
        <v>952</v>
      </c>
    </row>
    <row r="645" spans="1:3" x14ac:dyDescent="0.25">
      <c r="A645" s="146" t="e">
        <f t="shared" ref="A645:A657" si="10">A644+1</f>
        <v>#VALUE!</v>
      </c>
      <c r="B645" s="964" t="s">
        <v>1722</v>
      </c>
      <c r="C645" s="527" t="s">
        <v>959</v>
      </c>
    </row>
    <row r="646" spans="1:3" x14ac:dyDescent="0.25">
      <c r="A646" s="146" t="e">
        <f t="shared" si="10"/>
        <v>#VALUE!</v>
      </c>
      <c r="B646" s="964" t="s">
        <v>1723</v>
      </c>
      <c r="C646" s="527" t="s">
        <v>955</v>
      </c>
    </row>
    <row r="647" spans="1:3" x14ac:dyDescent="0.25">
      <c r="A647" s="146" t="e">
        <f t="shared" si="10"/>
        <v>#VALUE!</v>
      </c>
      <c r="B647" s="964" t="s">
        <v>1724</v>
      </c>
      <c r="C647" s="527" t="s">
        <v>956</v>
      </c>
    </row>
    <row r="648" spans="1:3" ht="21" thickBot="1" x14ac:dyDescent="0.3">
      <c r="A648" s="146" t="e">
        <f t="shared" si="10"/>
        <v>#VALUE!</v>
      </c>
      <c r="B648" s="919" t="s">
        <v>1725</v>
      </c>
      <c r="C648" s="482" t="s">
        <v>1006</v>
      </c>
    </row>
    <row r="649" spans="1:3" ht="41.4" thickBot="1" x14ac:dyDescent="0.3">
      <c r="A649" s="146" t="s">
        <v>1155</v>
      </c>
      <c r="B649" s="965" t="s">
        <v>1726</v>
      </c>
      <c r="C649" s="528" t="s">
        <v>1007</v>
      </c>
    </row>
    <row r="650" spans="1:3" x14ac:dyDescent="0.25">
      <c r="A650" s="146" t="e">
        <f t="shared" si="10"/>
        <v>#VALUE!</v>
      </c>
      <c r="B650" s="923" t="s">
        <v>1727</v>
      </c>
      <c r="C650" s="486" t="s">
        <v>983</v>
      </c>
    </row>
    <row r="651" spans="1:3" x14ac:dyDescent="0.25">
      <c r="A651" s="146" t="e">
        <f t="shared" si="10"/>
        <v>#VALUE!</v>
      </c>
      <c r="B651" s="893" t="s">
        <v>1728</v>
      </c>
      <c r="C651" s="456" t="s">
        <v>989</v>
      </c>
    </row>
    <row r="652" spans="1:3" ht="118.8" x14ac:dyDescent="0.25">
      <c r="A652" s="146" t="e">
        <f t="shared" si="10"/>
        <v>#VALUE!</v>
      </c>
      <c r="B652" s="966" t="s">
        <v>1729</v>
      </c>
      <c r="C652" s="529" t="s">
        <v>990</v>
      </c>
    </row>
    <row r="653" spans="1:3" ht="132" x14ac:dyDescent="0.25">
      <c r="A653" s="146" t="e">
        <f t="shared" si="10"/>
        <v>#VALUE!</v>
      </c>
      <c r="B653" s="894" t="s">
        <v>1730</v>
      </c>
      <c r="C653" s="457" t="s">
        <v>1003</v>
      </c>
    </row>
    <row r="654" spans="1:3" ht="20.399999999999999" x14ac:dyDescent="0.25">
      <c r="A654" s="146" t="e">
        <f t="shared" si="10"/>
        <v>#VALUE!</v>
      </c>
      <c r="B654" s="967" t="s">
        <v>1731</v>
      </c>
      <c r="C654" s="602" t="s">
        <v>1010</v>
      </c>
    </row>
    <row r="655" spans="1:3" ht="20.399999999999999" x14ac:dyDescent="0.25">
      <c r="A655" s="146" t="e">
        <f t="shared" si="10"/>
        <v>#VALUE!</v>
      </c>
      <c r="B655" s="967" t="s">
        <v>1732</v>
      </c>
      <c r="C655" s="602" t="s">
        <v>1013</v>
      </c>
    </row>
    <row r="656" spans="1:3" ht="20.399999999999999" x14ac:dyDescent="0.25">
      <c r="A656" s="146" t="e">
        <f t="shared" si="10"/>
        <v>#VALUE!</v>
      </c>
      <c r="B656" s="967" t="s">
        <v>1733</v>
      </c>
      <c r="C656" s="602" t="s">
        <v>1011</v>
      </c>
    </row>
    <row r="657" spans="1:3" ht="20.399999999999999" x14ac:dyDescent="0.25">
      <c r="A657" s="146" t="e">
        <f t="shared" si="10"/>
        <v>#VALUE!</v>
      </c>
      <c r="B657" s="967" t="s">
        <v>1734</v>
      </c>
      <c r="C657" s="602" t="s">
        <v>1012</v>
      </c>
    </row>
    <row r="658" spans="1:3" x14ac:dyDescent="0.25">
      <c r="A658" s="589" t="s">
        <v>1155</v>
      </c>
      <c r="B658" s="968" t="s">
        <v>1735</v>
      </c>
      <c r="C658" s="589" t="s">
        <v>1081</v>
      </c>
    </row>
    <row r="659" spans="1:3" x14ac:dyDescent="0.25">
      <c r="A659" s="590">
        <v>800</v>
      </c>
      <c r="B659" s="582" t="s">
        <v>1015</v>
      </c>
      <c r="C659" s="582" t="s">
        <v>1015</v>
      </c>
    </row>
    <row r="660" spans="1:3" ht="14.4" x14ac:dyDescent="0.25">
      <c r="A660" s="590" t="s">
        <v>1155</v>
      </c>
      <c r="B660" s="969" t="s">
        <v>1078</v>
      </c>
      <c r="C660" s="597" t="s">
        <v>1078</v>
      </c>
    </row>
    <row r="661" spans="1:3" ht="52.8" x14ac:dyDescent="0.25">
      <c r="A661" s="590">
        <v>802</v>
      </c>
      <c r="B661" s="970" t="s">
        <v>1736</v>
      </c>
      <c r="C661" s="583" t="s">
        <v>1075</v>
      </c>
    </row>
    <row r="662" spans="1:3" ht="14.4" x14ac:dyDescent="0.3">
      <c r="A662" s="590" t="s">
        <v>1155</v>
      </c>
      <c r="B662" s="971" t="s">
        <v>1079</v>
      </c>
      <c r="C662" s="584" t="s">
        <v>1079</v>
      </c>
    </row>
    <row r="663" spans="1:3" ht="158.4" x14ac:dyDescent="0.25">
      <c r="A663" s="590">
        <v>804</v>
      </c>
      <c r="B663" s="972" t="s">
        <v>1737</v>
      </c>
      <c r="C663" s="585" t="s">
        <v>1083</v>
      </c>
    </row>
    <row r="664" spans="1:3" ht="66" x14ac:dyDescent="0.25">
      <c r="A664" s="590">
        <v>805</v>
      </c>
      <c r="B664" s="972" t="s">
        <v>1738</v>
      </c>
      <c r="C664" s="585" t="s">
        <v>1022</v>
      </c>
    </row>
    <row r="665" spans="1:3" ht="28.8" x14ac:dyDescent="0.25">
      <c r="A665" s="590">
        <v>806</v>
      </c>
      <c r="B665" s="969" t="s">
        <v>1077</v>
      </c>
      <c r="C665" s="597" t="s">
        <v>1077</v>
      </c>
    </row>
    <row r="666" spans="1:3" ht="104.4" x14ac:dyDescent="0.25">
      <c r="A666" s="590" t="s">
        <v>1155</v>
      </c>
      <c r="B666" s="973" t="s">
        <v>1739</v>
      </c>
      <c r="C666" s="598" t="s">
        <v>1085</v>
      </c>
    </row>
    <row r="667" spans="1:3" ht="14.4" x14ac:dyDescent="0.3">
      <c r="A667" s="590" t="s">
        <v>1155</v>
      </c>
      <c r="B667" s="974" t="s">
        <v>1080</v>
      </c>
      <c r="C667" s="599" t="s">
        <v>1080</v>
      </c>
    </row>
    <row r="668" spans="1:3" ht="71.400000000000006" x14ac:dyDescent="0.25">
      <c r="A668" s="590">
        <v>809</v>
      </c>
      <c r="B668" s="975" t="s">
        <v>1740</v>
      </c>
      <c r="C668" s="600" t="s">
        <v>1023</v>
      </c>
    </row>
    <row r="669" spans="1:3" ht="61.2" x14ac:dyDescent="0.25">
      <c r="A669" s="590">
        <v>810</v>
      </c>
      <c r="B669" s="976" t="s">
        <v>1741</v>
      </c>
      <c r="C669" s="603" t="s">
        <v>1076</v>
      </c>
    </row>
    <row r="670" spans="1:3" ht="71.400000000000006" x14ac:dyDescent="0.25">
      <c r="A670" s="590">
        <v>811</v>
      </c>
      <c r="B670" s="977" t="s">
        <v>1742</v>
      </c>
      <c r="C670" s="605" t="s">
        <v>1084</v>
      </c>
    </row>
    <row r="671" spans="1:3" ht="71.400000000000006" x14ac:dyDescent="0.25">
      <c r="A671" s="590">
        <v>812</v>
      </c>
      <c r="B671" s="978" t="s">
        <v>1743</v>
      </c>
      <c r="C671" s="604" t="s">
        <v>1073</v>
      </c>
    </row>
    <row r="672" spans="1:3" ht="20.399999999999999" x14ac:dyDescent="0.25">
      <c r="A672" s="590">
        <v>813</v>
      </c>
      <c r="B672" s="979" t="s">
        <v>1744</v>
      </c>
      <c r="C672" s="606" t="s">
        <v>1016</v>
      </c>
    </row>
    <row r="673" spans="1:4" ht="51" x14ac:dyDescent="0.25">
      <c r="A673" s="590">
        <v>814</v>
      </c>
      <c r="B673" s="980" t="s">
        <v>1745</v>
      </c>
      <c r="C673" s="601" t="s">
        <v>1021</v>
      </c>
    </row>
    <row r="674" spans="1:4" ht="20.399999999999999" x14ac:dyDescent="0.25">
      <c r="A674" s="590">
        <v>815</v>
      </c>
      <c r="B674" s="979" t="s">
        <v>1746</v>
      </c>
      <c r="C674" s="606" t="s">
        <v>1017</v>
      </c>
    </row>
    <row r="675" spans="1:4" ht="30.6" x14ac:dyDescent="0.25">
      <c r="A675" s="590">
        <v>816</v>
      </c>
      <c r="B675" s="967" t="s">
        <v>1747</v>
      </c>
      <c r="C675" s="602" t="s">
        <v>1018</v>
      </c>
    </row>
    <row r="676" spans="1:4" ht="30.6" x14ac:dyDescent="0.25">
      <c r="A676" s="590">
        <v>817</v>
      </c>
      <c r="B676" s="967" t="s">
        <v>1748</v>
      </c>
      <c r="C676" s="602" t="s">
        <v>1019</v>
      </c>
    </row>
    <row r="677" spans="1:4" ht="40.799999999999997" x14ac:dyDescent="0.25">
      <c r="A677" s="590">
        <v>818</v>
      </c>
      <c r="B677" s="967" t="s">
        <v>1749</v>
      </c>
      <c r="C677" s="602" t="s">
        <v>1020</v>
      </c>
    </row>
    <row r="678" spans="1:4" ht="24.6" x14ac:dyDescent="0.4">
      <c r="A678" s="590">
        <v>819</v>
      </c>
      <c r="B678" s="530" t="s">
        <v>1750</v>
      </c>
      <c r="C678" s="530" t="s">
        <v>1014</v>
      </c>
    </row>
    <row r="679" spans="1:4" ht="14.4" x14ac:dyDescent="0.3">
      <c r="A679" s="590">
        <v>820</v>
      </c>
      <c r="B679" s="981" t="s">
        <v>1751</v>
      </c>
      <c r="C679" s="31" t="s">
        <v>1070</v>
      </c>
    </row>
    <row r="680" spans="1:4" x14ac:dyDescent="0.25">
      <c r="A680" s="590">
        <v>821</v>
      </c>
      <c r="B680" s="982" t="s">
        <v>1752</v>
      </c>
      <c r="C680" s="33" t="s">
        <v>1062</v>
      </c>
    </row>
    <row r="681" spans="1:4" x14ac:dyDescent="0.25">
      <c r="A681" s="590">
        <v>822</v>
      </c>
      <c r="B681" s="982" t="s">
        <v>1753</v>
      </c>
      <c r="C681" s="33" t="s">
        <v>1063</v>
      </c>
    </row>
    <row r="682" spans="1:4" x14ac:dyDescent="0.25">
      <c r="A682" s="590">
        <v>823</v>
      </c>
      <c r="B682" s="983" t="s">
        <v>1754</v>
      </c>
      <c r="C682" s="586" t="s">
        <v>1042</v>
      </c>
    </row>
    <row r="683" spans="1:4" x14ac:dyDescent="0.25">
      <c r="A683" s="590">
        <v>824</v>
      </c>
      <c r="B683" s="983" t="s">
        <v>1755</v>
      </c>
      <c r="C683" s="586" t="s">
        <v>1043</v>
      </c>
    </row>
    <row r="684" spans="1:4" x14ac:dyDescent="0.25">
      <c r="A684" s="590">
        <v>825</v>
      </c>
      <c r="B684" s="983" t="s">
        <v>1756</v>
      </c>
      <c r="C684" s="586" t="s">
        <v>1044</v>
      </c>
    </row>
    <row r="685" spans="1:4" x14ac:dyDescent="0.25">
      <c r="A685" s="590">
        <v>826</v>
      </c>
      <c r="B685" s="983" t="s">
        <v>1757</v>
      </c>
      <c r="C685" s="586" t="s">
        <v>1045</v>
      </c>
    </row>
    <row r="686" spans="1:4" x14ac:dyDescent="0.25">
      <c r="A686" s="590">
        <v>827</v>
      </c>
      <c r="B686" s="984" t="s">
        <v>1758</v>
      </c>
      <c r="C686" s="587" t="s">
        <v>1064</v>
      </c>
      <c r="D686" t="s">
        <v>1120</v>
      </c>
    </row>
    <row r="687" spans="1:4" x14ac:dyDescent="0.25">
      <c r="A687" s="590">
        <v>828</v>
      </c>
      <c r="B687" s="984" t="s">
        <v>1759</v>
      </c>
      <c r="C687" s="587" t="s">
        <v>1065</v>
      </c>
      <c r="D687" t="s">
        <v>1121</v>
      </c>
    </row>
    <row r="688" spans="1:4" x14ac:dyDescent="0.25">
      <c r="A688" s="590">
        <v>829</v>
      </c>
      <c r="B688" s="984" t="s">
        <v>1760</v>
      </c>
      <c r="C688" s="587" t="s">
        <v>1066</v>
      </c>
    </row>
    <row r="689" spans="1:4" x14ac:dyDescent="0.25">
      <c r="A689" s="590">
        <v>830</v>
      </c>
      <c r="B689" s="984" t="s">
        <v>1761</v>
      </c>
      <c r="C689" s="587" t="s">
        <v>1067</v>
      </c>
    </row>
    <row r="690" spans="1:4" x14ac:dyDescent="0.25">
      <c r="A690" s="590">
        <v>831</v>
      </c>
      <c r="B690" s="982" t="s">
        <v>1762</v>
      </c>
      <c r="C690" s="33" t="s">
        <v>1068</v>
      </c>
    </row>
    <row r="691" spans="1:4" x14ac:dyDescent="0.25">
      <c r="A691" s="590">
        <v>832</v>
      </c>
      <c r="B691" s="985" t="s">
        <v>1763</v>
      </c>
      <c r="C691" s="588" t="s">
        <v>1046</v>
      </c>
    </row>
    <row r="692" spans="1:4" x14ac:dyDescent="0.25">
      <c r="A692" s="590">
        <v>833</v>
      </c>
      <c r="B692" s="985" t="s">
        <v>1764</v>
      </c>
      <c r="C692" s="588" t="s">
        <v>1047</v>
      </c>
    </row>
    <row r="693" spans="1:4" x14ac:dyDescent="0.25">
      <c r="A693" s="590">
        <v>834</v>
      </c>
      <c r="B693" s="985" t="s">
        <v>1765</v>
      </c>
      <c r="C693" s="588" t="s">
        <v>1048</v>
      </c>
    </row>
    <row r="694" spans="1:4" x14ac:dyDescent="0.25">
      <c r="A694" s="590">
        <v>835</v>
      </c>
      <c r="B694" s="985" t="s">
        <v>1253</v>
      </c>
      <c r="C694" s="588" t="s">
        <v>1049</v>
      </c>
      <c r="D694" t="s">
        <v>1142</v>
      </c>
    </row>
    <row r="695" spans="1:4" x14ac:dyDescent="0.25">
      <c r="A695" s="590">
        <v>836</v>
      </c>
      <c r="B695" s="985" t="s">
        <v>1766</v>
      </c>
      <c r="C695" s="588" t="s">
        <v>1050</v>
      </c>
    </row>
    <row r="696" spans="1:4" x14ac:dyDescent="0.25">
      <c r="A696" s="590">
        <v>837</v>
      </c>
      <c r="B696" s="985" t="s">
        <v>1767</v>
      </c>
      <c r="C696" s="588" t="s">
        <v>1051</v>
      </c>
    </row>
    <row r="697" spans="1:4" x14ac:dyDescent="0.25">
      <c r="A697" s="590">
        <v>838</v>
      </c>
      <c r="B697" s="985" t="s">
        <v>1768</v>
      </c>
      <c r="C697" s="588" t="s">
        <v>1052</v>
      </c>
    </row>
    <row r="698" spans="1:4" x14ac:dyDescent="0.25">
      <c r="A698" s="590">
        <v>839</v>
      </c>
      <c r="B698" s="986" t="s">
        <v>1769</v>
      </c>
      <c r="C698" s="569" t="s">
        <v>1053</v>
      </c>
    </row>
    <row r="699" spans="1:4" x14ac:dyDescent="0.25">
      <c r="A699" s="590">
        <v>840</v>
      </c>
      <c r="B699" s="986" t="s">
        <v>1770</v>
      </c>
      <c r="C699" s="569" t="s">
        <v>1054</v>
      </c>
    </row>
    <row r="700" spans="1:4" x14ac:dyDescent="0.25">
      <c r="A700" s="590">
        <v>841</v>
      </c>
      <c r="B700" s="986" t="s">
        <v>1771</v>
      </c>
      <c r="C700" s="569" t="s">
        <v>1055</v>
      </c>
    </row>
    <row r="701" spans="1:4" x14ac:dyDescent="0.25">
      <c r="A701" s="590">
        <v>842</v>
      </c>
      <c r="B701" s="985" t="s">
        <v>1772</v>
      </c>
      <c r="C701" s="588" t="s">
        <v>1056</v>
      </c>
    </row>
    <row r="702" spans="1:4" x14ac:dyDescent="0.25">
      <c r="A702" s="590">
        <v>843</v>
      </c>
      <c r="B702" s="985" t="s">
        <v>1773</v>
      </c>
      <c r="C702" s="588" t="s">
        <v>1057</v>
      </c>
    </row>
    <row r="703" spans="1:4" x14ac:dyDescent="0.25">
      <c r="A703" s="590">
        <v>844</v>
      </c>
      <c r="B703" s="985" t="s">
        <v>1774</v>
      </c>
      <c r="C703" s="588" t="s">
        <v>1058</v>
      </c>
    </row>
    <row r="704" spans="1:4" x14ac:dyDescent="0.25">
      <c r="A704" s="590">
        <v>845</v>
      </c>
      <c r="B704" s="985" t="s">
        <v>1775</v>
      </c>
      <c r="C704" s="588" t="s">
        <v>1059</v>
      </c>
    </row>
    <row r="705" spans="1:4" x14ac:dyDescent="0.25">
      <c r="A705" s="590">
        <v>846</v>
      </c>
      <c r="B705" s="985" t="s">
        <v>1776</v>
      </c>
      <c r="C705" s="588" t="s">
        <v>1060</v>
      </c>
    </row>
    <row r="706" spans="1:4" x14ac:dyDescent="0.25">
      <c r="A706" s="590">
        <v>847</v>
      </c>
      <c r="B706" s="985" t="s">
        <v>1777</v>
      </c>
      <c r="C706" s="588" t="s">
        <v>1061</v>
      </c>
      <c r="D706" t="s">
        <v>1141</v>
      </c>
    </row>
    <row r="707" spans="1:4" ht="52.2" x14ac:dyDescent="0.25">
      <c r="A707" s="590">
        <v>848</v>
      </c>
      <c r="B707" s="598" t="s">
        <v>1785</v>
      </c>
      <c r="C707" s="598" t="s">
        <v>1112</v>
      </c>
    </row>
    <row r="708" spans="1:4" x14ac:dyDescent="0.25">
      <c r="A708" s="590">
        <v>849</v>
      </c>
      <c r="B708" s="33" t="s">
        <v>1778</v>
      </c>
      <c r="C708" s="33" t="s">
        <v>1088</v>
      </c>
      <c r="D708" s="595" t="s">
        <v>1114</v>
      </c>
    </row>
    <row r="709" spans="1:4" x14ac:dyDescent="0.25">
      <c r="A709" s="590">
        <v>850</v>
      </c>
      <c r="B709" s="31" t="s">
        <v>1786</v>
      </c>
      <c r="C709" s="31" t="s">
        <v>1090</v>
      </c>
      <c r="D709" s="595" t="s">
        <v>1118</v>
      </c>
    </row>
    <row r="710" spans="1:4" x14ac:dyDescent="0.25">
      <c r="A710" s="590">
        <v>851</v>
      </c>
      <c r="B710" s="31" t="s">
        <v>1779</v>
      </c>
      <c r="C710" s="31" t="s">
        <v>1089</v>
      </c>
      <c r="D710" s="595" t="s">
        <v>1119</v>
      </c>
    </row>
    <row r="711" spans="1:4" x14ac:dyDescent="0.25">
      <c r="A711" s="590">
        <v>852</v>
      </c>
      <c r="B711" s="33" t="s">
        <v>1780</v>
      </c>
      <c r="C711" s="33" t="s">
        <v>1091</v>
      </c>
      <c r="D711" s="595" t="s">
        <v>1116</v>
      </c>
    </row>
    <row r="712" spans="1:4" x14ac:dyDescent="0.25">
      <c r="A712" s="590">
        <v>853</v>
      </c>
      <c r="B712" s="33" t="s">
        <v>1787</v>
      </c>
      <c r="C712" s="33" t="s">
        <v>1092</v>
      </c>
      <c r="D712" s="595" t="s">
        <v>1123</v>
      </c>
    </row>
    <row r="713" spans="1:4" x14ac:dyDescent="0.25">
      <c r="A713" s="590">
        <v>854</v>
      </c>
      <c r="B713" s="33" t="s">
        <v>1781</v>
      </c>
      <c r="C713" s="33" t="s">
        <v>1093</v>
      </c>
      <c r="D713" s="595" t="s">
        <v>1127</v>
      </c>
    </row>
    <row r="714" spans="1:4" x14ac:dyDescent="0.25">
      <c r="A714" s="590">
        <v>855</v>
      </c>
      <c r="B714" s="33" t="s">
        <v>1094</v>
      </c>
      <c r="C714" s="33" t="s">
        <v>1094</v>
      </c>
      <c r="D714" s="595" t="s">
        <v>1136</v>
      </c>
    </row>
    <row r="715" spans="1:4" x14ac:dyDescent="0.25">
      <c r="A715" s="590">
        <v>856</v>
      </c>
      <c r="B715" s="33" t="s">
        <v>1782</v>
      </c>
      <c r="C715" s="33" t="s">
        <v>1095</v>
      </c>
      <c r="D715" s="595" t="s">
        <v>1126</v>
      </c>
    </row>
    <row r="716" spans="1:4" x14ac:dyDescent="0.25">
      <c r="A716" s="590">
        <v>857</v>
      </c>
      <c r="B716" s="33" t="s">
        <v>1788</v>
      </c>
      <c r="C716" s="33" t="s">
        <v>1096</v>
      </c>
      <c r="D716" s="595" t="s">
        <v>1131</v>
      </c>
    </row>
    <row r="717" spans="1:4" x14ac:dyDescent="0.25">
      <c r="A717" s="590">
        <v>858</v>
      </c>
      <c r="B717" s="33" t="s">
        <v>1789</v>
      </c>
      <c r="C717" s="33" t="s">
        <v>1097</v>
      </c>
      <c r="D717" s="595" t="s">
        <v>1132</v>
      </c>
    </row>
    <row r="718" spans="1:4" x14ac:dyDescent="0.25">
      <c r="A718" s="590">
        <v>859</v>
      </c>
      <c r="B718" s="33" t="s">
        <v>1790</v>
      </c>
      <c r="C718" s="33" t="s">
        <v>1098</v>
      </c>
      <c r="D718" s="595" t="s">
        <v>1135</v>
      </c>
    </row>
    <row r="719" spans="1:4" x14ac:dyDescent="0.25">
      <c r="A719" s="590">
        <v>860</v>
      </c>
      <c r="B719" s="33" t="s">
        <v>1783</v>
      </c>
      <c r="C719" s="33" t="s">
        <v>1099</v>
      </c>
      <c r="D719" s="595" t="s">
        <v>1134</v>
      </c>
    </row>
    <row r="720" spans="1:4" x14ac:dyDescent="0.25">
      <c r="A720" s="590">
        <v>861</v>
      </c>
      <c r="B720" s="988" t="s">
        <v>1717</v>
      </c>
      <c r="C720" s="145" t="s">
        <v>1041</v>
      </c>
      <c r="D720" s="595" t="s">
        <v>1140</v>
      </c>
    </row>
    <row r="721" spans="1:4" x14ac:dyDescent="0.25">
      <c r="A721" s="590">
        <v>862</v>
      </c>
      <c r="B721" s="989" t="s">
        <v>1792</v>
      </c>
      <c r="C721" s="588" t="s">
        <v>1103</v>
      </c>
      <c r="D721" s="595" t="s">
        <v>1153</v>
      </c>
    </row>
    <row r="722" spans="1:4" x14ac:dyDescent="0.25">
      <c r="A722" s="590">
        <v>863</v>
      </c>
      <c r="B722" s="990" t="s">
        <v>1791</v>
      </c>
      <c r="C722" s="596" t="s">
        <v>1104</v>
      </c>
      <c r="D722" s="595" t="s">
        <v>1150</v>
      </c>
    </row>
    <row r="723" spans="1:4" x14ac:dyDescent="0.25">
      <c r="A723" s="590">
        <v>864</v>
      </c>
      <c r="B723" s="987" t="s">
        <v>1793</v>
      </c>
      <c r="C723" s="33" t="s">
        <v>1105</v>
      </c>
      <c r="D723" s="595" t="s">
        <v>1151</v>
      </c>
    </row>
    <row r="724" spans="1:4" x14ac:dyDescent="0.25">
      <c r="A724" s="590">
        <v>865</v>
      </c>
      <c r="B724" s="988" t="s">
        <v>1784</v>
      </c>
      <c r="C724" s="145" t="s">
        <v>1102</v>
      </c>
      <c r="D724" s="595" t="s">
        <v>1154</v>
      </c>
    </row>
  </sheetData>
  <sheetProtection formatCells="0" formatColumns="0" formatRows="0"/>
  <autoFilter ref="A1:C653" xr:uid="{9EAE4139-69BF-4C5F-B4A4-1021F6EEF67A}"/>
  <phoneticPr fontId="55" type="noConversion"/>
  <conditionalFormatting sqref="C681:C701">
    <cfRule type="expression" dxfId="105" priority="104" stopIfTrue="1">
      <formula>$B680&lt;&gt;$B681</formula>
    </cfRule>
  </conditionalFormatting>
  <conditionalFormatting sqref="C691:C706">
    <cfRule type="expression" dxfId="104" priority="100" stopIfTrue="1">
      <formula>$W691</formula>
    </cfRule>
    <cfRule type="expression" dxfId="103" priority="101" stopIfTrue="1">
      <formula>AD691=2</formula>
    </cfRule>
    <cfRule type="expression" dxfId="102" priority="102" stopIfTrue="1">
      <formula>AD691=1</formula>
    </cfRule>
  </conditionalFormatting>
  <conditionalFormatting sqref="C702 C680">
    <cfRule type="expression" dxfId="101" priority="105" stopIfTrue="1">
      <formula>#REF!&lt;&gt;$B680</formula>
    </cfRule>
  </conditionalFormatting>
  <conditionalFormatting sqref="C703:C706">
    <cfRule type="expression" dxfId="100" priority="103" stopIfTrue="1">
      <formula>$B702&lt;&gt;$B703</formula>
    </cfRule>
  </conditionalFormatting>
  <conditionalFormatting sqref="C712">
    <cfRule type="expression" dxfId="99" priority="99" stopIfTrue="1">
      <formula>$B711&lt;&gt;$B712</formula>
    </cfRule>
  </conditionalFormatting>
  <conditionalFormatting sqref="C713">
    <cfRule type="expression" dxfId="98" priority="98" stopIfTrue="1">
      <formula>$B712&lt;&gt;$B713</formula>
    </cfRule>
  </conditionalFormatting>
  <conditionalFormatting sqref="C714">
    <cfRule type="expression" dxfId="97" priority="97" stopIfTrue="1">
      <formula>$B713&lt;&gt;$B714</formula>
    </cfRule>
  </conditionalFormatting>
  <conditionalFormatting sqref="C715">
    <cfRule type="expression" dxfId="96" priority="96" stopIfTrue="1">
      <formula>$B714&lt;&gt;$B715</formula>
    </cfRule>
  </conditionalFormatting>
  <conditionalFormatting sqref="C716">
    <cfRule type="expression" dxfId="95" priority="95" stopIfTrue="1">
      <formula>$B715&lt;&gt;$B716</formula>
    </cfRule>
  </conditionalFormatting>
  <conditionalFormatting sqref="C717">
    <cfRule type="expression" dxfId="94" priority="94" stopIfTrue="1">
      <formula>$B716&lt;&gt;$B717</formula>
    </cfRule>
  </conditionalFormatting>
  <conditionalFormatting sqref="C718">
    <cfRule type="expression" dxfId="93" priority="93" stopIfTrue="1">
      <formula>$B717&lt;&gt;$B718</formula>
    </cfRule>
  </conditionalFormatting>
  <conditionalFormatting sqref="C719">
    <cfRule type="expression" dxfId="92" priority="92" stopIfTrue="1">
      <formula>$B718&lt;&gt;$B719</formula>
    </cfRule>
  </conditionalFormatting>
  <conditionalFormatting sqref="C720">
    <cfRule type="expression" dxfId="91" priority="91" stopIfTrue="1">
      <formula>$Z720</formula>
    </cfRule>
  </conditionalFormatting>
  <conditionalFormatting sqref="C721">
    <cfRule type="expression" dxfId="90" priority="90" stopIfTrue="1">
      <formula>$B720&lt;&gt;$B721</formula>
    </cfRule>
  </conditionalFormatting>
  <conditionalFormatting sqref="C721">
    <cfRule type="expression" dxfId="89" priority="87" stopIfTrue="1">
      <formula>$Z721</formula>
    </cfRule>
  </conditionalFormatting>
  <conditionalFormatting sqref="C721">
    <cfRule type="expression" dxfId="88" priority="88" stopIfTrue="1">
      <formula>AF721=2</formula>
    </cfRule>
    <cfRule type="expression" dxfId="87" priority="89" stopIfTrue="1">
      <formula>AF721=1</formula>
    </cfRule>
  </conditionalFormatting>
  <conditionalFormatting sqref="C723">
    <cfRule type="expression" dxfId="86" priority="86">
      <formula>$Z723=TRUE</formula>
    </cfRule>
  </conditionalFormatting>
  <conditionalFormatting sqref="C724">
    <cfRule type="containsText" dxfId="85" priority="84" stopIfTrue="1" operator="containsText" text="!">
      <formula>NOT(ISERROR(SEARCH("!",C724)))</formula>
    </cfRule>
    <cfRule type="expression" dxfId="84" priority="85" stopIfTrue="1">
      <formula>$Z724</formula>
    </cfRule>
  </conditionalFormatting>
  <conditionalFormatting sqref="C711">
    <cfRule type="expression" dxfId="83" priority="106" stopIfTrue="1">
      <formula>#REF!&lt;&gt;$B711</formula>
    </cfRule>
  </conditionalFormatting>
  <conditionalFormatting sqref="B681">
    <cfRule type="expression" dxfId="82" priority="82" stopIfTrue="1">
      <formula>$B680&lt;&gt;$B681</formula>
    </cfRule>
  </conditionalFormatting>
  <conditionalFormatting sqref="B682">
    <cfRule type="expression" dxfId="81" priority="81" stopIfTrue="1">
      <formula>$B681&lt;&gt;$B682</formula>
    </cfRule>
  </conditionalFormatting>
  <conditionalFormatting sqref="B683">
    <cfRule type="expression" dxfId="80" priority="80" stopIfTrue="1">
      <formula>$B682&lt;&gt;$B683</formula>
    </cfRule>
  </conditionalFormatting>
  <conditionalFormatting sqref="B684">
    <cfRule type="expression" dxfId="79" priority="79" stopIfTrue="1">
      <formula>$B683&lt;&gt;$B684</formula>
    </cfRule>
  </conditionalFormatting>
  <conditionalFormatting sqref="B685">
    <cfRule type="expression" dxfId="78" priority="78" stopIfTrue="1">
      <formula>$B684&lt;&gt;$B685</formula>
    </cfRule>
  </conditionalFormatting>
  <conditionalFormatting sqref="B686">
    <cfRule type="expression" dxfId="77" priority="77" stopIfTrue="1">
      <formula>$B685&lt;&gt;$B686</formula>
    </cfRule>
  </conditionalFormatting>
  <conditionalFormatting sqref="B687">
    <cfRule type="expression" dxfId="76" priority="76" stopIfTrue="1">
      <formula>$B686&lt;&gt;$B687</formula>
    </cfRule>
  </conditionalFormatting>
  <conditionalFormatting sqref="B688">
    <cfRule type="expression" dxfId="75" priority="75" stopIfTrue="1">
      <formula>$B687&lt;&gt;$B688</formula>
    </cfRule>
  </conditionalFormatting>
  <conditionalFormatting sqref="B689">
    <cfRule type="expression" dxfId="74" priority="74" stopIfTrue="1">
      <formula>$B688&lt;&gt;$B689</formula>
    </cfRule>
  </conditionalFormatting>
  <conditionalFormatting sqref="B690">
    <cfRule type="expression" dxfId="73" priority="73" stopIfTrue="1">
      <formula>$B689&lt;&gt;$B690</formula>
    </cfRule>
  </conditionalFormatting>
  <conditionalFormatting sqref="B691">
    <cfRule type="expression" dxfId="72" priority="72" stopIfTrue="1">
      <formula>$B690&lt;&gt;$B691</formula>
    </cfRule>
  </conditionalFormatting>
  <conditionalFormatting sqref="B691">
    <cfRule type="expression" dxfId="71" priority="70" stopIfTrue="1">
      <formula>AC691=2</formula>
    </cfRule>
    <cfRule type="expression" dxfId="70" priority="71" stopIfTrue="1">
      <formula>AC691=1</formula>
    </cfRule>
  </conditionalFormatting>
  <conditionalFormatting sqref="B691">
    <cfRule type="expression" dxfId="69" priority="69" stopIfTrue="1">
      <formula>$W691</formula>
    </cfRule>
  </conditionalFormatting>
  <conditionalFormatting sqref="B692">
    <cfRule type="expression" dxfId="68" priority="68" stopIfTrue="1">
      <formula>$B691&lt;&gt;$B692</formula>
    </cfRule>
  </conditionalFormatting>
  <conditionalFormatting sqref="B692">
    <cfRule type="expression" dxfId="67" priority="66" stopIfTrue="1">
      <formula>AC692=2</formula>
    </cfRule>
    <cfRule type="expression" dxfId="66" priority="67" stopIfTrue="1">
      <formula>AC692=1</formula>
    </cfRule>
  </conditionalFormatting>
  <conditionalFormatting sqref="B692">
    <cfRule type="expression" dxfId="65" priority="65" stopIfTrue="1">
      <formula>$W692</formula>
    </cfRule>
  </conditionalFormatting>
  <conditionalFormatting sqref="B693">
    <cfRule type="expression" dxfId="64" priority="64" stopIfTrue="1">
      <formula>$B692&lt;&gt;$B693</formula>
    </cfRule>
  </conditionalFormatting>
  <conditionalFormatting sqref="B693">
    <cfRule type="expression" dxfId="63" priority="62" stopIfTrue="1">
      <formula>AC693=2</formula>
    </cfRule>
    <cfRule type="expression" dxfId="62" priority="63" stopIfTrue="1">
      <formula>AC693=1</formula>
    </cfRule>
  </conditionalFormatting>
  <conditionalFormatting sqref="B693">
    <cfRule type="expression" dxfId="61" priority="61" stopIfTrue="1">
      <formula>$W693</formula>
    </cfRule>
  </conditionalFormatting>
  <conditionalFormatting sqref="B694">
    <cfRule type="expression" dxfId="60" priority="60" stopIfTrue="1">
      <formula>$B693&lt;&gt;$B694</formula>
    </cfRule>
  </conditionalFormatting>
  <conditionalFormatting sqref="B694">
    <cfRule type="expression" dxfId="59" priority="58" stopIfTrue="1">
      <formula>AC694=2</formula>
    </cfRule>
    <cfRule type="expression" dxfId="58" priority="59" stopIfTrue="1">
      <formula>AC694=1</formula>
    </cfRule>
  </conditionalFormatting>
  <conditionalFormatting sqref="B694">
    <cfRule type="expression" dxfId="57" priority="57" stopIfTrue="1">
      <formula>$W694</formula>
    </cfRule>
  </conditionalFormatting>
  <conditionalFormatting sqref="B695">
    <cfRule type="expression" dxfId="56" priority="56" stopIfTrue="1">
      <formula>$B694&lt;&gt;$B695</formula>
    </cfRule>
  </conditionalFormatting>
  <conditionalFormatting sqref="B695">
    <cfRule type="expression" dxfId="55" priority="54" stopIfTrue="1">
      <formula>AC695=2</formula>
    </cfRule>
    <cfRule type="expression" dxfId="54" priority="55" stopIfTrue="1">
      <formula>AC695=1</formula>
    </cfRule>
  </conditionalFormatting>
  <conditionalFormatting sqref="B695">
    <cfRule type="expression" dxfId="53" priority="53" stopIfTrue="1">
      <formula>$W695</formula>
    </cfRule>
  </conditionalFormatting>
  <conditionalFormatting sqref="B696">
    <cfRule type="expression" dxfId="52" priority="52" stopIfTrue="1">
      <formula>$B695&lt;&gt;$B696</formula>
    </cfRule>
  </conditionalFormatting>
  <conditionalFormatting sqref="B696">
    <cfRule type="expression" dxfId="51" priority="50" stopIfTrue="1">
      <formula>AC696=2</formula>
    </cfRule>
    <cfRule type="expression" dxfId="50" priority="51" stopIfTrue="1">
      <formula>AC696=1</formula>
    </cfRule>
  </conditionalFormatting>
  <conditionalFormatting sqref="B696">
    <cfRule type="expression" dxfId="49" priority="49" stopIfTrue="1">
      <formula>$W696</formula>
    </cfRule>
  </conditionalFormatting>
  <conditionalFormatting sqref="B697">
    <cfRule type="expression" dxfId="48" priority="48" stopIfTrue="1">
      <formula>$B696&lt;&gt;$B697</formula>
    </cfRule>
  </conditionalFormatting>
  <conditionalFormatting sqref="B697">
    <cfRule type="expression" dxfId="47" priority="46" stopIfTrue="1">
      <formula>AC697=2</formula>
    </cfRule>
    <cfRule type="expression" dxfId="46" priority="47" stopIfTrue="1">
      <formula>AC697=1</formula>
    </cfRule>
  </conditionalFormatting>
  <conditionalFormatting sqref="B697">
    <cfRule type="expression" dxfId="45" priority="45" stopIfTrue="1">
      <formula>$W697</formula>
    </cfRule>
  </conditionalFormatting>
  <conditionalFormatting sqref="B698">
    <cfRule type="expression" dxfId="44" priority="44" stopIfTrue="1">
      <formula>$B697&lt;&gt;$B698</formula>
    </cfRule>
  </conditionalFormatting>
  <conditionalFormatting sqref="B698">
    <cfRule type="expression" dxfId="43" priority="42" stopIfTrue="1">
      <formula>AC698=2</formula>
    </cfRule>
    <cfRule type="expression" dxfId="42" priority="43" stopIfTrue="1">
      <formula>AC698=1</formula>
    </cfRule>
  </conditionalFormatting>
  <conditionalFormatting sqref="B698">
    <cfRule type="expression" dxfId="41" priority="41" stopIfTrue="1">
      <formula>$W698</formula>
    </cfRule>
  </conditionalFormatting>
  <conditionalFormatting sqref="B699">
    <cfRule type="expression" dxfId="40" priority="40" stopIfTrue="1">
      <formula>$B698&lt;&gt;$B699</formula>
    </cfRule>
  </conditionalFormatting>
  <conditionalFormatting sqref="B699">
    <cfRule type="expression" dxfId="39" priority="38" stopIfTrue="1">
      <formula>AC699=2</formula>
    </cfRule>
    <cfRule type="expression" dxfId="38" priority="39" stopIfTrue="1">
      <formula>AC699=1</formula>
    </cfRule>
  </conditionalFormatting>
  <conditionalFormatting sqref="B699">
    <cfRule type="expression" dxfId="37" priority="37" stopIfTrue="1">
      <formula>$W699</formula>
    </cfRule>
  </conditionalFormatting>
  <conditionalFormatting sqref="B700">
    <cfRule type="expression" dxfId="36" priority="36" stopIfTrue="1">
      <formula>$B699&lt;&gt;$B700</formula>
    </cfRule>
  </conditionalFormatting>
  <conditionalFormatting sqref="B700">
    <cfRule type="expression" dxfId="35" priority="34" stopIfTrue="1">
      <formula>AC700=2</formula>
    </cfRule>
    <cfRule type="expression" dxfId="34" priority="35" stopIfTrue="1">
      <formula>AC700=1</formula>
    </cfRule>
  </conditionalFormatting>
  <conditionalFormatting sqref="B700">
    <cfRule type="expression" dxfId="33" priority="33" stopIfTrue="1">
      <formula>$W700</formula>
    </cfRule>
  </conditionalFormatting>
  <conditionalFormatting sqref="B701">
    <cfRule type="expression" dxfId="32" priority="32" stopIfTrue="1">
      <formula>$B700&lt;&gt;$B701</formula>
    </cfRule>
  </conditionalFormatting>
  <conditionalFormatting sqref="B701">
    <cfRule type="expression" dxfId="31" priority="30" stopIfTrue="1">
      <formula>AC701=2</formula>
    </cfRule>
    <cfRule type="expression" dxfId="30" priority="31" stopIfTrue="1">
      <formula>AC701=1</formula>
    </cfRule>
  </conditionalFormatting>
  <conditionalFormatting sqref="B701">
    <cfRule type="expression" dxfId="29" priority="29" stopIfTrue="1">
      <formula>$W701</formula>
    </cfRule>
  </conditionalFormatting>
  <conditionalFormatting sqref="B702">
    <cfRule type="expression" dxfId="28" priority="27" stopIfTrue="1">
      <formula>AC702=2</formula>
    </cfRule>
    <cfRule type="expression" dxfId="27" priority="28" stopIfTrue="1">
      <formula>AC702=1</formula>
    </cfRule>
  </conditionalFormatting>
  <conditionalFormatting sqref="B702">
    <cfRule type="expression" dxfId="26" priority="26" stopIfTrue="1">
      <formula>$W702</formula>
    </cfRule>
  </conditionalFormatting>
  <conditionalFormatting sqref="B703">
    <cfRule type="expression" dxfId="25" priority="25" stopIfTrue="1">
      <formula>$B702&lt;&gt;$B703</formula>
    </cfRule>
  </conditionalFormatting>
  <conditionalFormatting sqref="B703">
    <cfRule type="expression" dxfId="24" priority="23" stopIfTrue="1">
      <formula>AC703=2</formula>
    </cfRule>
    <cfRule type="expression" dxfId="23" priority="24" stopIfTrue="1">
      <formula>AC703=1</formula>
    </cfRule>
  </conditionalFormatting>
  <conditionalFormatting sqref="B703">
    <cfRule type="expression" dxfId="22" priority="22" stopIfTrue="1">
      <formula>$W703</formula>
    </cfRule>
  </conditionalFormatting>
  <conditionalFormatting sqref="B704">
    <cfRule type="expression" dxfId="21" priority="21" stopIfTrue="1">
      <formula>$B703&lt;&gt;$B704</formula>
    </cfRule>
  </conditionalFormatting>
  <conditionalFormatting sqref="B704">
    <cfRule type="expression" dxfId="20" priority="19" stopIfTrue="1">
      <formula>AC704=2</formula>
    </cfRule>
    <cfRule type="expression" dxfId="19" priority="20" stopIfTrue="1">
      <formula>AC704=1</formula>
    </cfRule>
  </conditionalFormatting>
  <conditionalFormatting sqref="B704">
    <cfRule type="expression" dxfId="18" priority="18" stopIfTrue="1">
      <formula>$W704</formula>
    </cfRule>
  </conditionalFormatting>
  <conditionalFormatting sqref="B705">
    <cfRule type="expression" dxfId="17" priority="17" stopIfTrue="1">
      <formula>$B704&lt;&gt;$B705</formula>
    </cfRule>
  </conditionalFormatting>
  <conditionalFormatting sqref="B705">
    <cfRule type="expression" dxfId="16" priority="15" stopIfTrue="1">
      <formula>AC705=2</formula>
    </cfRule>
    <cfRule type="expression" dxfId="15" priority="16" stopIfTrue="1">
      <formula>AC705=1</formula>
    </cfRule>
  </conditionalFormatting>
  <conditionalFormatting sqref="B705">
    <cfRule type="expression" dxfId="14" priority="14" stopIfTrue="1">
      <formula>$W705</formula>
    </cfRule>
  </conditionalFormatting>
  <conditionalFormatting sqref="B706">
    <cfRule type="expression" dxfId="13" priority="13" stopIfTrue="1">
      <formula>$B705&lt;&gt;$B706</formula>
    </cfRule>
  </conditionalFormatting>
  <conditionalFormatting sqref="B706">
    <cfRule type="expression" dxfId="12" priority="11" stopIfTrue="1">
      <formula>AC706=2</formula>
    </cfRule>
    <cfRule type="expression" dxfId="11" priority="12" stopIfTrue="1">
      <formula>AC706=1</formula>
    </cfRule>
  </conditionalFormatting>
  <conditionalFormatting sqref="B706">
    <cfRule type="expression" dxfId="10" priority="10" stopIfTrue="1">
      <formula>$W706</formula>
    </cfRule>
  </conditionalFormatting>
  <conditionalFormatting sqref="B702 B680">
    <cfRule type="expression" dxfId="9" priority="83" stopIfTrue="1">
      <formula>#REF!&lt;&gt;$B680</formula>
    </cfRule>
  </conditionalFormatting>
  <conditionalFormatting sqref="B712">
    <cfRule type="expression" dxfId="8" priority="8" stopIfTrue="1">
      <formula>$B711&lt;&gt;$B712</formula>
    </cfRule>
  </conditionalFormatting>
  <conditionalFormatting sqref="B713">
    <cfRule type="expression" dxfId="7" priority="7" stopIfTrue="1">
      <formula>$B712&lt;&gt;$B713</formula>
    </cfRule>
  </conditionalFormatting>
  <conditionalFormatting sqref="B714">
    <cfRule type="expression" dxfId="6" priority="6" stopIfTrue="1">
      <formula>$B713&lt;&gt;$B714</formula>
    </cfRule>
  </conditionalFormatting>
  <conditionalFormatting sqref="B715">
    <cfRule type="expression" dxfId="5" priority="5" stopIfTrue="1">
      <formula>$B714&lt;&gt;$B715</formula>
    </cfRule>
  </conditionalFormatting>
  <conditionalFormatting sqref="B716">
    <cfRule type="expression" dxfId="4" priority="4" stopIfTrue="1">
      <formula>$B715&lt;&gt;$B716</formula>
    </cfRule>
  </conditionalFormatting>
  <conditionalFormatting sqref="B717">
    <cfRule type="expression" dxfId="3" priority="3" stopIfTrue="1">
      <formula>$B716&lt;&gt;$B717</formula>
    </cfRule>
  </conditionalFormatting>
  <conditionalFormatting sqref="B718">
    <cfRule type="expression" dxfId="2" priority="2" stopIfTrue="1">
      <formula>$B717&lt;&gt;$B718</formula>
    </cfRule>
  </conditionalFormatting>
  <conditionalFormatting sqref="B719">
    <cfRule type="expression" dxfId="1" priority="1" stopIfTrue="1">
      <formula>$B718&lt;&gt;$B719</formula>
    </cfRule>
  </conditionalFormatting>
  <conditionalFormatting sqref="B711">
    <cfRule type="expression" dxfId="0" priority="9" stopIfTrue="1">
      <formula>#REF!&lt;&gt;$B711</formula>
    </cfRule>
  </conditionalFormatting>
  <hyperlinks>
    <hyperlink ref="C659" location="JUMP_Accounting" display="I. Accounting" xr:uid="{1EE50622-EA23-4941-8A96-A67D042C671B}"/>
    <hyperlink ref="C660" r:id="rId1" display="http://ec.europa.eu/clima/documentation/ets/docs/decision_benchmarking_15_dec_en.pdf. " xr:uid="{0270A212-12D7-492F-BB21-242C496A91DD}"/>
    <hyperlink ref="C662" r:id="rId2" xr:uid="{9FEEC92C-DECF-423F-A656-FA5FEBC5F8F5}"/>
    <hyperlink ref="C665" r:id="rId3" xr:uid="{57367794-D355-4CF6-8984-809E9AC8352A}"/>
    <hyperlink ref="C667" r:id="rId4" display="http://ec.europa.eu/clima/policies/ets/index_en.htm" xr:uid="{B2F2ADE8-8B27-45D7-896D-83470BFC211C}"/>
    <hyperlink ref="B660" r:id="rId5" display="http://ec.europa.eu/clima/documentation/ets/docs/decision_benchmarking_15_dec_en.pdf. " xr:uid="{01336D69-DC4D-442A-9D9D-03E6BEA02962}"/>
    <hyperlink ref="B662" r:id="rId6" xr:uid="{01EF7428-1851-400D-A683-2093B03D3A80}"/>
    <hyperlink ref="B665" r:id="rId7" xr:uid="{8CB26C35-D144-4B09-8BE9-A20DA2E52C7F}"/>
    <hyperlink ref="B667" r:id="rId8" display="http://ec.europa.eu/clima/policies/ets/index_en.htm" xr:uid="{0DE74BF5-6704-49A5-A10F-CED055B2DC8B}"/>
    <hyperlink ref="B659" location="JUMP_Accounting" display="I. Accounting" xr:uid="{604B19EA-FDE5-4F42-B503-FEE2A52FF1A2}"/>
  </hyperlinks>
  <pageMargins left="0.7" right="0.7" top="0.78740157499999996" bottom="0.78740157499999996" header="0.3" footer="0.3"/>
  <pageSetup paperSize="132" orientation="portrait" r:id="rId9"/>
  <headerFooter>
    <oddHeader>&amp;L&amp;F, &amp;A&amp;R&amp;D, &amp;T</oddHeader>
    <oddFooter>&amp;C&amp;P / &amp;N</oddFooter>
  </headerFooter>
  <legacyDrawing r:id="rId1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CD11F4-960B-46F7-9D57-11033AFE98EA}">
  <sheetPr codeName="Tabelle18">
    <tabColor indexed="17"/>
    <pageSetUpPr fitToPage="1"/>
  </sheetPr>
  <dimension ref="A1:E91"/>
  <sheetViews>
    <sheetView workbookViewId="0">
      <selection activeCell="B5" sqref="B5"/>
    </sheetView>
  </sheetViews>
  <sheetFormatPr baseColWidth="10" defaultRowHeight="13.2" x14ac:dyDescent="0.25"/>
  <cols>
    <col min="1" max="1" width="17.109375" customWidth="1"/>
    <col min="2" max="2" width="34.6640625" customWidth="1"/>
    <col min="3" max="3" width="15.109375" customWidth="1"/>
  </cols>
  <sheetData>
    <row r="1" spans="1:5" ht="13.8" thickBot="1" x14ac:dyDescent="0.3">
      <c r="A1" s="29" t="s">
        <v>418</v>
      </c>
    </row>
    <row r="2" spans="1:5" ht="13.8" thickBot="1" x14ac:dyDescent="0.3">
      <c r="A2" s="67" t="s">
        <v>419</v>
      </c>
      <c r="B2" s="189" t="s">
        <v>1030</v>
      </c>
    </row>
    <row r="3" spans="1:5" ht="13.8" thickBot="1" x14ac:dyDescent="0.3">
      <c r="A3" s="68" t="s">
        <v>417</v>
      </c>
      <c r="B3" s="69">
        <v>46181</v>
      </c>
      <c r="C3" s="70" t="str">
        <f>IF(ISNUMBER(MATCH(B3,A21:A29,0)),VLOOKUP(B3,A21:B29,2,FALSE),"---")</f>
        <v>P4 Improvement_COM_fr_20260608.xls</v>
      </c>
      <c r="D3" s="71"/>
      <c r="E3" s="72"/>
    </row>
    <row r="4" spans="1:5" x14ac:dyDescent="0.25">
      <c r="A4" s="73" t="s">
        <v>601</v>
      </c>
      <c r="B4" s="74" t="s">
        <v>602</v>
      </c>
    </row>
    <row r="5" spans="1:5" ht="13.8" thickBot="1" x14ac:dyDescent="0.3">
      <c r="A5" s="75" t="s">
        <v>594</v>
      </c>
      <c r="B5" s="76" t="s">
        <v>619</v>
      </c>
    </row>
    <row r="7" spans="1:5" x14ac:dyDescent="0.25">
      <c r="A7" s="29" t="s">
        <v>420</v>
      </c>
    </row>
    <row r="8" spans="1:5" x14ac:dyDescent="0.25">
      <c r="A8" s="116" t="s">
        <v>598</v>
      </c>
      <c r="B8" s="116"/>
      <c r="C8" s="116" t="s">
        <v>595</v>
      </c>
    </row>
    <row r="9" spans="1:5" x14ac:dyDescent="0.25">
      <c r="A9" s="116" t="s">
        <v>599</v>
      </c>
      <c r="B9" s="116"/>
      <c r="C9" s="116" t="s">
        <v>596</v>
      </c>
    </row>
    <row r="10" spans="1:5" x14ac:dyDescent="0.25">
      <c r="A10" s="116" t="s">
        <v>600</v>
      </c>
      <c r="B10" s="116"/>
      <c r="C10" s="116" t="s">
        <v>597</v>
      </c>
    </row>
    <row r="11" spans="1:5" x14ac:dyDescent="0.25">
      <c r="A11" s="190" t="s">
        <v>690</v>
      </c>
      <c r="B11" s="116"/>
      <c r="C11" s="190" t="s">
        <v>75</v>
      </c>
    </row>
    <row r="12" spans="1:5" x14ac:dyDescent="0.25">
      <c r="A12" s="116" t="s">
        <v>1024</v>
      </c>
      <c r="B12" s="116"/>
      <c r="C12" s="116" t="s">
        <v>1031</v>
      </c>
    </row>
    <row r="13" spans="1:5" x14ac:dyDescent="0.25">
      <c r="A13" s="116" t="s">
        <v>1025</v>
      </c>
      <c r="B13" s="116"/>
      <c r="C13" s="116" t="s">
        <v>1032</v>
      </c>
    </row>
    <row r="14" spans="1:5" x14ac:dyDescent="0.25">
      <c r="A14" s="116" t="s">
        <v>1026</v>
      </c>
      <c r="B14" s="116"/>
      <c r="C14" s="116" t="s">
        <v>1033</v>
      </c>
    </row>
    <row r="15" spans="1:5" x14ac:dyDescent="0.25">
      <c r="A15" s="190" t="s">
        <v>1027</v>
      </c>
      <c r="B15" s="116"/>
      <c r="C15" s="190" t="s">
        <v>1034</v>
      </c>
    </row>
    <row r="16" spans="1:5" x14ac:dyDescent="0.25">
      <c r="A16" s="190" t="s">
        <v>1028</v>
      </c>
      <c r="B16" s="116"/>
      <c r="C16" s="190" t="s">
        <v>1035</v>
      </c>
    </row>
    <row r="17" spans="1:4" x14ac:dyDescent="0.25">
      <c r="A17" s="190" t="s">
        <v>1029</v>
      </c>
      <c r="B17" s="116"/>
      <c r="C17" s="190" t="s">
        <v>1036</v>
      </c>
    </row>
    <row r="18" spans="1:4" x14ac:dyDescent="0.25">
      <c r="A18" s="190" t="s">
        <v>1030</v>
      </c>
      <c r="B18" s="116"/>
      <c r="C18" s="190" t="s">
        <v>1037</v>
      </c>
    </row>
    <row r="20" spans="1:4" x14ac:dyDescent="0.25">
      <c r="A20" s="77" t="s">
        <v>483</v>
      </c>
      <c r="B20" s="78" t="s">
        <v>272</v>
      </c>
      <c r="C20" s="78" t="s">
        <v>231</v>
      </c>
      <c r="D20" s="79"/>
    </row>
    <row r="21" spans="1:4" x14ac:dyDescent="0.25">
      <c r="A21" s="301">
        <v>44449</v>
      </c>
      <c r="B21" s="80" t="str">
        <f>IF(ISBLANK($A21),"---", VLOOKUP($B$2,$A$8:$C$18,3,0) &amp; "_" &amp; VLOOKUP($B$4,$A$32:$B$64,2,0)&amp;"_"&amp;VLOOKUP($B$5,$A$67:$B$91,2,0)&amp;"_"&amp; TEXT(YEAR($A21),"0###") &amp;  TEXT(MONTH($A21),"0#") &amp; TEXT(DAY($A21),"0#") &amp;".xls")</f>
        <v>P4 Improvement_COM_fr_20210910.xls</v>
      </c>
      <c r="C21" s="155" t="s">
        <v>508</v>
      </c>
      <c r="D21" s="81"/>
    </row>
    <row r="22" spans="1:4" x14ac:dyDescent="0.25">
      <c r="A22" s="82">
        <v>44515</v>
      </c>
      <c r="B22" s="83" t="str">
        <f t="shared" ref="B22:B29" si="0">IF(ISBLANK($A22),"---", VLOOKUP($B$2,$A$8:$C$18,3,0) &amp; "_" &amp; VLOOKUP($B$4,$A$32:$B$64,2,0)&amp;"_"&amp;VLOOKUP($B$5,$A$67:$B$91,2,0)&amp;"_"&amp; TEXT(YEAR($A22),"0###") &amp;  TEXT(MONTH($A22),"0#") &amp; TEXT(DAY($A22),"0#") &amp;".xls")</f>
        <v>P4 Improvement_COM_fr_20211115.xls</v>
      </c>
      <c r="C22" s="292" t="s">
        <v>1074</v>
      </c>
      <c r="D22" s="84"/>
    </row>
    <row r="23" spans="1:4" x14ac:dyDescent="0.25">
      <c r="A23" s="82">
        <v>44601</v>
      </c>
      <c r="B23" s="83" t="str">
        <f t="shared" si="0"/>
        <v>P4 Improvement_COM_fr_20220209.xls</v>
      </c>
      <c r="C23" s="292" t="s">
        <v>1082</v>
      </c>
      <c r="D23" s="84"/>
    </row>
    <row r="24" spans="1:4" x14ac:dyDescent="0.25">
      <c r="A24" s="82">
        <v>44601</v>
      </c>
      <c r="B24" s="83" t="str">
        <f t="shared" si="0"/>
        <v>P4 Improvement_COM_fr_20220209.xls</v>
      </c>
      <c r="C24" s="292" t="s">
        <v>1086</v>
      </c>
      <c r="D24" s="84"/>
    </row>
    <row r="25" spans="1:4" x14ac:dyDescent="0.25">
      <c r="A25" s="82">
        <v>44725</v>
      </c>
      <c r="B25" s="83" t="str">
        <f t="shared" si="0"/>
        <v>P4 Improvement_COM_fr_20220613.xls</v>
      </c>
      <c r="C25" s="292" t="s">
        <v>1087</v>
      </c>
      <c r="D25" s="84"/>
    </row>
    <row r="26" spans="1:4" x14ac:dyDescent="0.25">
      <c r="A26" s="82">
        <v>46181</v>
      </c>
      <c r="B26" s="83" t="str">
        <f t="shared" si="0"/>
        <v>P4 Improvement_COM_fr_20260608.xls</v>
      </c>
      <c r="C26" s="292" t="s">
        <v>1108</v>
      </c>
      <c r="D26" s="84"/>
    </row>
    <row r="27" spans="1:4" x14ac:dyDescent="0.25">
      <c r="A27" s="82"/>
      <c r="B27" s="83" t="str">
        <f t="shared" si="0"/>
        <v>---</v>
      </c>
      <c r="C27" s="292"/>
      <c r="D27" s="84"/>
    </row>
    <row r="28" spans="1:4" x14ac:dyDescent="0.25">
      <c r="A28" s="82"/>
      <c r="B28" s="83" t="str">
        <f t="shared" si="0"/>
        <v>---</v>
      </c>
      <c r="C28" s="83"/>
      <c r="D28" s="84"/>
    </row>
    <row r="29" spans="1:4" x14ac:dyDescent="0.25">
      <c r="A29" s="148"/>
      <c r="B29" s="85" t="str">
        <f t="shared" si="0"/>
        <v>---</v>
      </c>
      <c r="C29" s="85"/>
      <c r="D29" s="86"/>
    </row>
    <row r="31" spans="1:4" x14ac:dyDescent="0.25">
      <c r="A31" s="29" t="s">
        <v>601</v>
      </c>
    </row>
    <row r="32" spans="1:4" x14ac:dyDescent="0.25">
      <c r="A32" s="65" t="s">
        <v>602</v>
      </c>
      <c r="B32" s="65" t="s">
        <v>273</v>
      </c>
    </row>
    <row r="33" spans="1:2" x14ac:dyDescent="0.25">
      <c r="A33" s="65" t="s">
        <v>204</v>
      </c>
      <c r="B33" s="65" t="s">
        <v>205</v>
      </c>
    </row>
    <row r="34" spans="1:2" x14ac:dyDescent="0.25">
      <c r="A34" s="65" t="s">
        <v>238</v>
      </c>
      <c r="B34" s="65" t="s">
        <v>274</v>
      </c>
    </row>
    <row r="35" spans="1:2" x14ac:dyDescent="0.25">
      <c r="A35" s="65" t="s">
        <v>239</v>
      </c>
      <c r="B35" s="65" t="s">
        <v>275</v>
      </c>
    </row>
    <row r="36" spans="1:2" x14ac:dyDescent="0.25">
      <c r="A36" s="65" t="s">
        <v>240</v>
      </c>
      <c r="B36" s="65" t="s">
        <v>276</v>
      </c>
    </row>
    <row r="37" spans="1:2" x14ac:dyDescent="0.25">
      <c r="A37" s="65" t="s">
        <v>206</v>
      </c>
      <c r="B37" s="65" t="s">
        <v>207</v>
      </c>
    </row>
    <row r="38" spans="1:2" x14ac:dyDescent="0.25">
      <c r="A38" s="65" t="s">
        <v>241</v>
      </c>
      <c r="B38" s="65" t="s">
        <v>277</v>
      </c>
    </row>
    <row r="39" spans="1:2" x14ac:dyDescent="0.25">
      <c r="A39" s="65" t="s">
        <v>242</v>
      </c>
      <c r="B39" s="65" t="s">
        <v>278</v>
      </c>
    </row>
    <row r="40" spans="1:2" x14ac:dyDescent="0.25">
      <c r="A40" s="65" t="s">
        <v>243</v>
      </c>
      <c r="B40" s="65" t="s">
        <v>279</v>
      </c>
    </row>
    <row r="41" spans="1:2" x14ac:dyDescent="0.25">
      <c r="A41" s="65" t="s">
        <v>244</v>
      </c>
      <c r="B41" s="65" t="s">
        <v>280</v>
      </c>
    </row>
    <row r="42" spans="1:2" x14ac:dyDescent="0.25">
      <c r="A42" s="65" t="s">
        <v>245</v>
      </c>
      <c r="B42" s="65" t="s">
        <v>281</v>
      </c>
    </row>
    <row r="43" spans="1:2" x14ac:dyDescent="0.25">
      <c r="A43" s="65" t="s">
        <v>246</v>
      </c>
      <c r="B43" s="65" t="s">
        <v>282</v>
      </c>
    </row>
    <row r="44" spans="1:2" x14ac:dyDescent="0.25">
      <c r="A44" s="65" t="s">
        <v>247</v>
      </c>
      <c r="B44" s="65" t="s">
        <v>283</v>
      </c>
    </row>
    <row r="45" spans="1:2" x14ac:dyDescent="0.25">
      <c r="A45" s="65" t="s">
        <v>248</v>
      </c>
      <c r="B45" s="65" t="s">
        <v>284</v>
      </c>
    </row>
    <row r="46" spans="1:2" x14ac:dyDescent="0.25">
      <c r="A46" s="65" t="s">
        <v>249</v>
      </c>
      <c r="B46" s="65" t="s">
        <v>285</v>
      </c>
    </row>
    <row r="47" spans="1:2" x14ac:dyDescent="0.25">
      <c r="A47" s="65" t="s">
        <v>208</v>
      </c>
      <c r="B47" s="65" t="s">
        <v>209</v>
      </c>
    </row>
    <row r="48" spans="1:2" x14ac:dyDescent="0.25">
      <c r="A48" s="65" t="s">
        <v>250</v>
      </c>
      <c r="B48" s="65" t="s">
        <v>286</v>
      </c>
    </row>
    <row r="49" spans="1:2" x14ac:dyDescent="0.25">
      <c r="A49" s="65" t="s">
        <v>251</v>
      </c>
      <c r="B49" s="65" t="s">
        <v>287</v>
      </c>
    </row>
    <row r="50" spans="1:2" x14ac:dyDescent="0.25">
      <c r="A50" s="65" t="s">
        <v>252</v>
      </c>
      <c r="B50" s="65" t="s">
        <v>288</v>
      </c>
    </row>
    <row r="51" spans="1:2" x14ac:dyDescent="0.25">
      <c r="A51" s="65" t="s">
        <v>210</v>
      </c>
      <c r="B51" s="65" t="s">
        <v>211</v>
      </c>
    </row>
    <row r="52" spans="1:2" x14ac:dyDescent="0.25">
      <c r="A52" s="65" t="s">
        <v>253</v>
      </c>
      <c r="B52" s="65" t="s">
        <v>90</v>
      </c>
    </row>
    <row r="53" spans="1:2" x14ac:dyDescent="0.25">
      <c r="A53" s="65" t="s">
        <v>254</v>
      </c>
      <c r="B53" s="65" t="s">
        <v>91</v>
      </c>
    </row>
    <row r="54" spans="1:2" x14ac:dyDescent="0.25">
      <c r="A54" s="65" t="s">
        <v>255</v>
      </c>
      <c r="B54" s="65" t="s">
        <v>92</v>
      </c>
    </row>
    <row r="55" spans="1:2" x14ac:dyDescent="0.25">
      <c r="A55" s="65" t="s">
        <v>756</v>
      </c>
      <c r="B55" s="65" t="s">
        <v>93</v>
      </c>
    </row>
    <row r="56" spans="1:2" x14ac:dyDescent="0.25">
      <c r="A56" s="65" t="s">
        <v>212</v>
      </c>
      <c r="B56" s="65" t="s">
        <v>108</v>
      </c>
    </row>
    <row r="57" spans="1:2" x14ac:dyDescent="0.25">
      <c r="A57" s="65" t="s">
        <v>757</v>
      </c>
      <c r="B57" s="65" t="s">
        <v>94</v>
      </c>
    </row>
    <row r="58" spans="1:2" x14ac:dyDescent="0.25">
      <c r="A58" s="65" t="s">
        <v>758</v>
      </c>
      <c r="B58" s="65" t="s">
        <v>95</v>
      </c>
    </row>
    <row r="59" spans="1:2" x14ac:dyDescent="0.25">
      <c r="A59" s="65" t="s">
        <v>759</v>
      </c>
      <c r="B59" s="65" t="s">
        <v>96</v>
      </c>
    </row>
    <row r="60" spans="1:2" x14ac:dyDescent="0.25">
      <c r="A60" s="65" t="s">
        <v>760</v>
      </c>
      <c r="B60" s="65" t="s">
        <v>97</v>
      </c>
    </row>
    <row r="61" spans="1:2" x14ac:dyDescent="0.25">
      <c r="A61" s="65" t="s">
        <v>761</v>
      </c>
      <c r="B61" s="65" t="s">
        <v>98</v>
      </c>
    </row>
    <row r="62" spans="1:2" x14ac:dyDescent="0.25">
      <c r="A62" s="65" t="s">
        <v>116</v>
      </c>
      <c r="B62" s="65" t="s">
        <v>99</v>
      </c>
    </row>
    <row r="63" spans="1:2" x14ac:dyDescent="0.25">
      <c r="A63" s="65" t="s">
        <v>117</v>
      </c>
      <c r="B63" s="65" t="s">
        <v>100</v>
      </c>
    </row>
    <row r="64" spans="1:2" x14ac:dyDescent="0.25">
      <c r="A64" s="65" t="s">
        <v>118</v>
      </c>
      <c r="B64" s="65" t="s">
        <v>101</v>
      </c>
    </row>
    <row r="66" spans="1:2" x14ac:dyDescent="0.25">
      <c r="A66" s="29" t="s">
        <v>484</v>
      </c>
    </row>
    <row r="67" spans="1:2" x14ac:dyDescent="0.25">
      <c r="A67" s="66" t="s">
        <v>603</v>
      </c>
      <c r="B67" s="66" t="s">
        <v>604</v>
      </c>
    </row>
    <row r="68" spans="1:2" x14ac:dyDescent="0.25">
      <c r="A68" s="66" t="s">
        <v>605</v>
      </c>
      <c r="B68" s="66" t="s">
        <v>606</v>
      </c>
    </row>
    <row r="69" spans="1:2" x14ac:dyDescent="0.25">
      <c r="A69" s="66" t="s">
        <v>213</v>
      </c>
      <c r="B69" s="66" t="s">
        <v>214</v>
      </c>
    </row>
    <row r="70" spans="1:2" x14ac:dyDescent="0.25">
      <c r="A70" s="66" t="s">
        <v>607</v>
      </c>
      <c r="B70" s="66" t="s">
        <v>608</v>
      </c>
    </row>
    <row r="71" spans="1:2" x14ac:dyDescent="0.25">
      <c r="A71" s="66" t="s">
        <v>609</v>
      </c>
      <c r="B71" s="66" t="s">
        <v>610</v>
      </c>
    </row>
    <row r="72" spans="1:2" x14ac:dyDescent="0.25">
      <c r="A72" s="66" t="s">
        <v>611</v>
      </c>
      <c r="B72" s="66" t="s">
        <v>612</v>
      </c>
    </row>
    <row r="73" spans="1:2" x14ac:dyDescent="0.25">
      <c r="A73" s="66" t="s">
        <v>613</v>
      </c>
      <c r="B73" s="66" t="s">
        <v>614</v>
      </c>
    </row>
    <row r="74" spans="1:2" x14ac:dyDescent="0.25">
      <c r="A74" s="66" t="s">
        <v>615</v>
      </c>
      <c r="B74" s="66" t="s">
        <v>616</v>
      </c>
    </row>
    <row r="75" spans="1:2" x14ac:dyDescent="0.25">
      <c r="A75" s="66" t="s">
        <v>617</v>
      </c>
      <c r="B75" s="66" t="s">
        <v>618</v>
      </c>
    </row>
    <row r="76" spans="1:2" x14ac:dyDescent="0.25">
      <c r="A76" s="66" t="s">
        <v>619</v>
      </c>
      <c r="B76" s="66" t="s">
        <v>620</v>
      </c>
    </row>
    <row r="77" spans="1:2" x14ac:dyDescent="0.25">
      <c r="A77" s="66" t="s">
        <v>215</v>
      </c>
      <c r="B77" s="66" t="s">
        <v>216</v>
      </c>
    </row>
    <row r="78" spans="1:2" x14ac:dyDescent="0.25">
      <c r="A78" s="66" t="s">
        <v>621</v>
      </c>
      <c r="B78" s="66" t="s">
        <v>622</v>
      </c>
    </row>
    <row r="79" spans="1:2" x14ac:dyDescent="0.25">
      <c r="A79" s="66" t="s">
        <v>623</v>
      </c>
      <c r="B79" s="66" t="s">
        <v>624</v>
      </c>
    </row>
    <row r="80" spans="1:2" x14ac:dyDescent="0.25">
      <c r="A80" s="66" t="s">
        <v>625</v>
      </c>
      <c r="B80" s="66" t="s">
        <v>626</v>
      </c>
    </row>
    <row r="81" spans="1:2" x14ac:dyDescent="0.25">
      <c r="A81" s="66" t="s">
        <v>627</v>
      </c>
      <c r="B81" s="66" t="s">
        <v>628</v>
      </c>
    </row>
    <row r="82" spans="1:2" x14ac:dyDescent="0.25">
      <c r="A82" s="66" t="s">
        <v>629</v>
      </c>
      <c r="B82" s="66" t="s">
        <v>630</v>
      </c>
    </row>
    <row r="83" spans="1:2" x14ac:dyDescent="0.25">
      <c r="A83" s="66" t="s">
        <v>217</v>
      </c>
      <c r="B83" s="66" t="s">
        <v>218</v>
      </c>
    </row>
    <row r="84" spans="1:2" x14ac:dyDescent="0.25">
      <c r="A84" s="66" t="s">
        <v>256</v>
      </c>
      <c r="B84" s="66" t="s">
        <v>257</v>
      </c>
    </row>
    <row r="85" spans="1:2" x14ac:dyDescent="0.25">
      <c r="A85" s="66" t="s">
        <v>258</v>
      </c>
      <c r="B85" s="66" t="s">
        <v>259</v>
      </c>
    </row>
    <row r="86" spans="1:2" x14ac:dyDescent="0.25">
      <c r="A86" s="66" t="s">
        <v>260</v>
      </c>
      <c r="B86" s="66" t="s">
        <v>261</v>
      </c>
    </row>
    <row r="87" spans="1:2" x14ac:dyDescent="0.25">
      <c r="A87" s="66" t="s">
        <v>262</v>
      </c>
      <c r="B87" s="66" t="s">
        <v>263</v>
      </c>
    </row>
    <row r="88" spans="1:2" x14ac:dyDescent="0.25">
      <c r="A88" s="66" t="s">
        <v>264</v>
      </c>
      <c r="B88" s="66" t="s">
        <v>265</v>
      </c>
    </row>
    <row r="89" spans="1:2" x14ac:dyDescent="0.25">
      <c r="A89" s="66" t="s">
        <v>266</v>
      </c>
      <c r="B89" s="66" t="s">
        <v>267</v>
      </c>
    </row>
    <row r="90" spans="1:2" x14ac:dyDescent="0.25">
      <c r="A90" s="66" t="s">
        <v>268</v>
      </c>
      <c r="B90" s="66" t="s">
        <v>269</v>
      </c>
    </row>
    <row r="91" spans="1:2" x14ac:dyDescent="0.25">
      <c r="A91" s="66" t="s">
        <v>270</v>
      </c>
      <c r="B91" s="66" t="s">
        <v>271</v>
      </c>
    </row>
  </sheetData>
  <sheetProtection formatCells="0" formatColumns="0" formatRows="0"/>
  <phoneticPr fontId="51" type="noConversion"/>
  <dataValidations count="4">
    <dataValidation type="list" allowBlank="1" showInputMessage="1" showErrorMessage="1" sqref="B3" xr:uid="{08FA94CA-9665-4025-9438-A5D685828B0C}">
      <formula1>$A$21:$A$29</formula1>
    </dataValidation>
    <dataValidation type="list" allowBlank="1" showInputMessage="1" showErrorMessage="1" sqref="B5" xr:uid="{5FDE27A6-1D63-4C83-8BEB-C0389E6EBF0E}">
      <formula1>$A$67:$A$91</formula1>
    </dataValidation>
    <dataValidation type="list" allowBlank="1" showInputMessage="1" showErrorMessage="1" sqref="B4" xr:uid="{7BC04FEA-EF12-4AFC-9227-B62ACDDAD2DD}">
      <formula1>$A$32:$A$64</formula1>
    </dataValidation>
    <dataValidation type="list" allowBlank="1" showInputMessage="1" showErrorMessage="1" sqref="B2" xr:uid="{AA0EBE97-AD7F-4705-87EC-B0B06E5E4B47}">
      <formula1>$A$8:$A$18</formula1>
    </dataValidation>
  </dataValidations>
  <pageMargins left="0.78740157480314965" right="0.78740157480314965" top="0.98425196850393704" bottom="0.98425196850393704" header="0.51181102362204722" footer="0.51181102362204722"/>
  <pageSetup paperSize="9" scale="60" orientation="portrait"/>
  <headerFooter alignWithMargins="0">
    <oddHeader>&amp;L&amp;F, &amp;A&amp;R&amp;D, &amp;T</oddHeader>
    <oddFooter>&amp;C&amp;P /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255031-5DB6-4F36-B701-BD33BC30A76B}">
  <sheetPr codeName="Tabelle2">
    <tabColor indexed="9"/>
  </sheetPr>
  <dimension ref="A1:T121"/>
  <sheetViews>
    <sheetView zoomScaleNormal="100" workbookViewId="0">
      <pane ySplit="3" topLeftCell="A4" activePane="bottomLeft" state="frozen"/>
      <selection pane="bottomLeft" activeCell="B12" sqref="B12:L12"/>
    </sheetView>
  </sheetViews>
  <sheetFormatPr baseColWidth="10" defaultColWidth="11.44140625" defaultRowHeight="13.2" x14ac:dyDescent="0.25"/>
  <cols>
    <col min="1" max="2" width="4.6640625" style="6" customWidth="1"/>
    <col min="3" max="12" width="12.6640625" style="6" customWidth="1"/>
    <col min="13" max="13" width="4.6640625" style="6" customWidth="1"/>
    <col min="14" max="16384" width="11.44140625" style="6"/>
  </cols>
  <sheetData>
    <row r="1" spans="1:13" s="4" customFormat="1" ht="13.8" thickBot="1" x14ac:dyDescent="0.3">
      <c r="A1" s="643" t="str">
        <f>Translations!$B$22</f>
        <v>b. Guide-lines</v>
      </c>
      <c r="B1" s="644"/>
      <c r="C1" s="656" t="str">
        <f>Translations!$B$23</f>
        <v>Zone de navigation :</v>
      </c>
      <c r="D1" s="657"/>
      <c r="E1" s="658" t="str">
        <f>Translations!$B$24</f>
        <v>Table des matières</v>
      </c>
      <c r="F1" s="659"/>
      <c r="G1" s="658" t="str">
        <f>Translations!$B$25</f>
        <v>Feuille précédente</v>
      </c>
      <c r="H1" s="659"/>
      <c r="I1" s="658" t="str">
        <f>Translations!$B$26</f>
        <v>Feuille suivante</v>
      </c>
      <c r="J1" s="659"/>
      <c r="K1" s="663"/>
      <c r="L1" s="657"/>
      <c r="M1" s="2"/>
    </row>
    <row r="2" spans="1:13" s="4" customFormat="1" x14ac:dyDescent="0.25">
      <c r="A2" s="645"/>
      <c r="B2" s="646"/>
      <c r="C2" s="653" t="str">
        <f>Translations!$B$27</f>
        <v>Haut de la feuille</v>
      </c>
      <c r="D2" s="649"/>
      <c r="E2" s="649"/>
      <c r="F2" s="649"/>
      <c r="G2" s="649"/>
      <c r="H2" s="649"/>
      <c r="I2" s="649"/>
      <c r="J2" s="649"/>
      <c r="K2" s="654"/>
      <c r="L2" s="655"/>
      <c r="M2" s="2"/>
    </row>
    <row r="3" spans="1:13" s="4" customFormat="1" ht="13.8" thickBot="1" x14ac:dyDescent="0.3">
      <c r="A3" s="647"/>
      <c r="B3" s="648"/>
      <c r="C3" s="653" t="str">
        <f>Translations!$B$28</f>
        <v>Fin de la feuille</v>
      </c>
      <c r="D3" s="649"/>
      <c r="E3" s="649"/>
      <c r="F3" s="649"/>
      <c r="G3" s="649"/>
      <c r="H3" s="649"/>
      <c r="I3" s="649"/>
      <c r="J3" s="649"/>
      <c r="K3" s="651"/>
      <c r="L3" s="652"/>
      <c r="M3" s="2"/>
    </row>
    <row r="4" spans="1:13" s="13" customFormat="1" ht="15.75" customHeight="1" x14ac:dyDescent="0.25">
      <c r="B4" s="95"/>
      <c r="C4" s="180"/>
    </row>
    <row r="5" spans="1:13" ht="17.399999999999999" x14ac:dyDescent="0.25">
      <c r="B5" s="642" t="str">
        <f>Translations!$B$29</f>
        <v>LIGNES DIRECTRICES ET CONDITIONS</v>
      </c>
      <c r="C5" s="642"/>
      <c r="D5" s="642"/>
      <c r="E5" s="642"/>
      <c r="F5" s="642"/>
      <c r="G5" s="642"/>
      <c r="H5" s="642"/>
      <c r="I5" s="642"/>
      <c r="J5" s="642"/>
    </row>
    <row r="6" spans="1:13" x14ac:dyDescent="0.25">
      <c r="B6" s="660"/>
      <c r="C6" s="660"/>
      <c r="D6" s="660"/>
      <c r="E6" s="660"/>
      <c r="F6" s="660"/>
      <c r="G6" s="660"/>
      <c r="H6" s="660"/>
      <c r="I6" s="660"/>
      <c r="J6" s="660"/>
      <c r="K6" s="660"/>
      <c r="L6" s="660"/>
    </row>
    <row r="7" spans="1:13" x14ac:dyDescent="0.25">
      <c r="A7" s="110">
        <v>1</v>
      </c>
      <c r="B7" s="636" t="str">
        <f>Translations!$B$38</f>
        <v>Avant d'utiliser ce fichier, veuillez suivre les étapes suivantes :</v>
      </c>
      <c r="C7" s="636"/>
      <c r="D7" s="636"/>
      <c r="E7" s="636"/>
      <c r="F7" s="636"/>
      <c r="G7" s="636"/>
      <c r="H7" s="636"/>
      <c r="I7" s="636"/>
      <c r="J7" s="636"/>
      <c r="K7" s="636"/>
      <c r="L7" s="636"/>
    </row>
    <row r="8" spans="1:13" x14ac:dyDescent="0.25">
      <c r="A8" s="110"/>
      <c r="B8" s="113" t="s">
        <v>7</v>
      </c>
      <c r="C8" s="640" t="str">
        <f>Translations!$B$39</f>
        <v>Veuillez lire attentivement les instructions ci-dessous pour remplir ce modèle.</v>
      </c>
      <c r="D8" s="640"/>
      <c r="E8" s="640"/>
      <c r="F8" s="640"/>
      <c r="G8" s="640"/>
      <c r="H8" s="640"/>
      <c r="I8" s="640"/>
      <c r="J8" s="640"/>
      <c r="K8" s="640"/>
      <c r="L8" s="640"/>
    </row>
    <row r="9" spans="1:13" ht="29.25" customHeight="1" x14ac:dyDescent="0.25">
      <c r="A9" s="110"/>
      <c r="B9" s="113" t="s">
        <v>8</v>
      </c>
      <c r="C9" s="635" t="str">
        <f>Translations!$B$40</f>
        <v>Identifiez l’autorité compétente (AC) responsable de votre installation dans l’État membre où elle se situe (il peut y avoir plusieurs AC par État membre). Notez que le terme « État membre » désigne ici tous les États participant au système d’échange de quotas d’émission de l’UE (SEQE-UE), et non pas seulement les États membres de l’UE.</v>
      </c>
      <c r="D9" s="635"/>
      <c r="E9" s="635"/>
      <c r="F9" s="635"/>
      <c r="G9" s="635"/>
      <c r="H9" s="635"/>
      <c r="I9" s="635"/>
      <c r="J9" s="635"/>
      <c r="K9" s="635"/>
      <c r="L9" s="635"/>
    </row>
    <row r="10" spans="1:13" ht="30.75" customHeight="1" x14ac:dyDescent="0.25">
      <c r="A10" s="110"/>
      <c r="B10" s="113" t="s">
        <v>81</v>
      </c>
      <c r="C10" s="635" t="str">
        <f>Translations!$B$41</f>
        <v>Veuillez consulter la page web de l'autorité compétente ou la contacter directement afin de vérifier si vous disposez de la version correcte du modèle. La version du modèle (et notamment le nom du fichier de référence) est clairement indiquée sur la page de couverture de ce fichier.</v>
      </c>
      <c r="D10" s="635"/>
      <c r="E10" s="635"/>
      <c r="F10" s="635"/>
      <c r="G10" s="635"/>
      <c r="H10" s="635"/>
      <c r="I10" s="635"/>
      <c r="J10" s="635"/>
      <c r="K10" s="635"/>
      <c r="L10" s="635"/>
    </row>
    <row r="11" spans="1:13" ht="29.25" customHeight="1" x14ac:dyDescent="0.25">
      <c r="A11" s="110"/>
      <c r="B11" s="113" t="s">
        <v>10</v>
      </c>
      <c r="C11" s="635" t="str">
        <f>Translations!$B$42</f>
        <v>Certains États membres peuvent exiger l'utilisation d'un autre système, comme un formulaire en ligne plutôt qu'une feuille de calcul. Veuillez consulter les exigences de votre État membre. Dans ce cas, l'autorité compétente vous fournira des informations complémentaires.</v>
      </c>
      <c r="D11" s="635"/>
      <c r="E11" s="635"/>
      <c r="F11" s="635"/>
      <c r="G11" s="635"/>
      <c r="H11" s="635"/>
      <c r="I11" s="635"/>
      <c r="J11" s="635"/>
      <c r="K11" s="635"/>
      <c r="L11" s="635"/>
    </row>
    <row r="12" spans="1:13" ht="42" customHeight="1" x14ac:dyDescent="0.25">
      <c r="A12" s="110">
        <v>2</v>
      </c>
      <c r="B12" s="635" t="str">
        <f>Translations!$B$425</f>
        <v>La directive 2003/87/CE (la « directive SEQE ») exige des exploitants d’installations incluses dans le système d’échange de quotas d’émission de l’Union (le SEQE-UE) qu’ils détiennent un permis d’émission de GES valide délivré par l’autorité compétente et qu’ils surveillent et déclarent leurs émissions, et que ces déclarations soient vérifiées conformément à l’article 15 de la directive SEQE-UE et au règlement pris en application de cet article.</v>
      </c>
      <c r="C12" s="635"/>
      <c r="D12" s="635"/>
      <c r="E12" s="635"/>
      <c r="F12" s="635"/>
      <c r="G12" s="635"/>
      <c r="H12" s="635"/>
      <c r="I12" s="635"/>
      <c r="J12" s="635"/>
      <c r="K12" s="635"/>
      <c r="L12" s="635"/>
      <c r="M12" s="302"/>
    </row>
    <row r="13" spans="1:13" ht="12.75" customHeight="1" x14ac:dyDescent="0.25">
      <c r="A13" s="110"/>
      <c r="B13" s="635" t="str">
        <f>Translations!$B$30</f>
        <v>La directive peut être téléchargée à l'adresse suivante :</v>
      </c>
      <c r="C13" s="635"/>
      <c r="D13" s="635"/>
      <c r="E13" s="635"/>
      <c r="F13" s="635"/>
      <c r="G13" s="635"/>
      <c r="H13" s="635"/>
      <c r="I13" s="635"/>
      <c r="J13" s="635"/>
      <c r="K13" s="635"/>
      <c r="L13" s="635"/>
      <c r="M13" s="302"/>
    </row>
    <row r="14" spans="1:13" ht="12.75" customHeight="1" x14ac:dyDescent="0.25">
      <c r="A14" s="111"/>
      <c r="B14" s="638" t="s">
        <v>1109</v>
      </c>
      <c r="C14" s="638"/>
      <c r="D14" s="638"/>
      <c r="E14" s="638"/>
      <c r="F14" s="638"/>
      <c r="G14" s="638"/>
      <c r="H14" s="638"/>
      <c r="I14" s="638"/>
      <c r="J14" s="638"/>
      <c r="K14" s="638"/>
      <c r="L14" s="639"/>
      <c r="M14" s="302"/>
    </row>
    <row r="15" spans="1:13" ht="5.0999999999999996" customHeight="1" x14ac:dyDescent="0.25">
      <c r="A15" s="111"/>
      <c r="B15" s="143"/>
      <c r="C15" s="143"/>
      <c r="D15" s="143"/>
      <c r="E15" s="143"/>
      <c r="F15" s="143"/>
      <c r="G15" s="143"/>
      <c r="H15" s="143"/>
      <c r="I15" s="143"/>
      <c r="J15" s="143"/>
      <c r="K15" s="143"/>
      <c r="L15" s="147"/>
      <c r="M15" s="302"/>
    </row>
    <row r="16" spans="1:13" ht="26.25" customHeight="1" x14ac:dyDescent="0.25">
      <c r="A16" s="110">
        <v>3</v>
      </c>
      <c r="B16" s="635" t="str">
        <f>Translations!$B$661</f>
        <v>Le règlement relatif à la surveillance et à la déclaration des émissions de GES (règlement (UE) 2018/2066 de la Commission, tel que modifié, ci-après « MRR ») définit des exigences supplémentaires en matière de suivi et de notification. Le MRR peut être téléchargé à l’adresse suivante :</v>
      </c>
      <c r="C16" s="635"/>
      <c r="D16" s="635"/>
      <c r="E16" s="635"/>
      <c r="F16" s="635"/>
      <c r="G16" s="635"/>
      <c r="H16" s="635"/>
      <c r="I16" s="635"/>
      <c r="J16" s="635"/>
      <c r="K16" s="635"/>
      <c r="L16" s="635"/>
      <c r="M16" s="302"/>
    </row>
    <row r="17" spans="1:20" ht="12.75" customHeight="1" x14ac:dyDescent="0.25">
      <c r="A17" s="110"/>
      <c r="B17" s="661" t="s">
        <v>1110</v>
      </c>
      <c r="C17" s="661"/>
      <c r="D17" s="661"/>
      <c r="E17" s="661"/>
      <c r="F17" s="661"/>
      <c r="G17" s="661"/>
      <c r="H17" s="661"/>
      <c r="I17" s="661"/>
      <c r="J17" s="661"/>
      <c r="K17" s="661"/>
      <c r="L17" s="661"/>
      <c r="M17" s="302"/>
    </row>
    <row r="18" spans="1:20" ht="5.0999999999999996" customHeight="1" x14ac:dyDescent="0.25">
      <c r="A18" s="110"/>
      <c r="B18" s="143"/>
      <c r="C18" s="143"/>
      <c r="D18" s="143"/>
      <c r="E18" s="143"/>
      <c r="F18" s="143"/>
      <c r="G18" s="143"/>
      <c r="H18" s="143"/>
      <c r="I18" s="143"/>
      <c r="J18" s="143"/>
      <c r="K18" s="143"/>
      <c r="L18" s="147"/>
      <c r="M18" s="302"/>
    </row>
    <row r="19" spans="1:20" x14ac:dyDescent="0.25">
      <c r="A19" s="110"/>
      <c r="B19" s="650" t="str">
        <f>Translations!$B$426</f>
        <v>Le MRR énonce deux exigences relatives aux améliorations :</v>
      </c>
      <c r="C19" s="650"/>
      <c r="D19" s="650"/>
      <c r="E19" s="650"/>
      <c r="F19" s="650"/>
      <c r="G19" s="650"/>
      <c r="H19" s="650"/>
      <c r="I19" s="650"/>
      <c r="J19" s="650"/>
      <c r="K19" s="650"/>
      <c r="L19" s="650"/>
      <c r="M19" s="302"/>
    </row>
    <row r="20" spans="1:20" ht="12.75" customHeight="1" x14ac:dyDescent="0.25">
      <c r="A20" s="110"/>
      <c r="B20" s="419" t="s">
        <v>436</v>
      </c>
      <c r="C20" s="641" t="str">
        <f>Translations!$B$427</f>
        <v>Les exploitants doivent rendre compte des mesures prises pour remédier aux irrégularités et aux recommandations (le cas échéant) mentionnées dans les rapports de vérification (article 9), ET</v>
      </c>
      <c r="D20" s="641"/>
      <c r="E20" s="641"/>
      <c r="F20" s="641"/>
      <c r="G20" s="641"/>
      <c r="H20" s="641"/>
      <c r="I20" s="641"/>
      <c r="J20" s="641"/>
      <c r="K20" s="641"/>
      <c r="L20" s="641"/>
      <c r="M20" s="302"/>
    </row>
    <row r="21" spans="1:20" ht="25.5" customHeight="1" x14ac:dyDescent="0.25">
      <c r="A21" s="110"/>
      <c r="B21" s="419" t="s">
        <v>436</v>
      </c>
      <c r="C21" s="641" t="str">
        <f>Translations!$B$513</f>
        <v>Les exploitants doivent vérifier régulièrement de leur propre initiative, conformément à l’article 14(1), si la méthodologie de surveillance peut être améliorée, et faire rapport, conformément à l’article 69(1)-(3), sur les conclusions et le suivi de cette évaluation.</v>
      </c>
      <c r="D21" s="641"/>
      <c r="E21" s="641"/>
      <c r="F21" s="641"/>
      <c r="G21" s="641"/>
      <c r="H21" s="641"/>
      <c r="I21" s="641"/>
      <c r="J21" s="641"/>
      <c r="K21" s="641"/>
      <c r="L21" s="641"/>
      <c r="M21" s="302"/>
    </row>
    <row r="22" spans="1:20" ht="5.0999999999999996" customHeight="1" x14ac:dyDescent="0.25">
      <c r="A22" s="110"/>
      <c r="B22" s="417"/>
      <c r="C22" s="314"/>
      <c r="D22" s="314"/>
      <c r="E22" s="314"/>
      <c r="F22" s="314"/>
      <c r="G22" s="314"/>
      <c r="H22" s="314"/>
      <c r="I22" s="314"/>
      <c r="J22" s="314"/>
      <c r="K22" s="314"/>
      <c r="L22" s="314"/>
      <c r="M22" s="302"/>
    </row>
    <row r="23" spans="1:20" ht="89.25" customHeight="1" x14ac:dyDescent="0.25">
      <c r="A23" s="110"/>
      <c r="B23" s="636" t="str">
        <f>Translations!$B$663</f>
        <v>Les rapports d'amélioration traitant des recommandations d'amélioration et des irrégularités relevées par le vérificateur doivent être soumis au plus tard le 30 juin de l'année d'émission du rapport de vérification (article 69, paragraphe 4), sauf si l'autorité compétente a accordé un délai supplémentaire, au plus tard le 30 septembre. Cette obligation s'applique à tous les exploitants, à l'exception des installations à faible niveau d'émission. Ces dernières sont dispensées de soumettre un rapport en réponse aux recommandations d'amélioration, mais doivent rendre compte des irrégularités traitées (article 47, paragraphe 3). Un tel rapport n'est pas non plus requis si toutes les irrégularités et recommandations d'amélioration ont été résolues dans un plan de surveillance actualisé (article 15) avant la date limite susmentionnée.</v>
      </c>
      <c r="C23" s="636"/>
      <c r="D23" s="636"/>
      <c r="E23" s="636"/>
      <c r="F23" s="636"/>
      <c r="G23" s="636"/>
      <c r="H23" s="636"/>
      <c r="I23" s="636"/>
      <c r="J23" s="636"/>
      <c r="K23" s="636"/>
      <c r="L23" s="636"/>
      <c r="M23" s="302"/>
    </row>
    <row r="24" spans="1:20" ht="25.5" customHeight="1" x14ac:dyDescent="0.25">
      <c r="A24" s="110"/>
      <c r="B24" s="636" t="str">
        <f>Translations!$B$664</f>
        <v>Les rapports d'amélioration prévus à l'article 69(1) doivent être soumis avant le 30 juin de chaque année, tous les deux ans ou tous les quatre ans, selon la catégorie de l'installation, sauf si l'autorité compétente autorise un délai ultérieur, au plus tard le 30 septembre. L'autorité compétente peut prolonger ces délais sous certaines conditions.</v>
      </c>
      <c r="C24" s="636"/>
      <c r="D24" s="636"/>
      <c r="E24" s="636"/>
      <c r="F24" s="636"/>
      <c r="G24" s="636"/>
      <c r="H24" s="636"/>
      <c r="I24" s="636"/>
      <c r="J24" s="636"/>
      <c r="K24" s="636"/>
      <c r="L24" s="636"/>
      <c r="M24" s="302"/>
    </row>
    <row r="25" spans="1:20" ht="12.75" customHeight="1" x14ac:dyDescent="0.25">
      <c r="A25" s="110"/>
      <c r="B25" s="636" t="str">
        <f>Translations!$B$514</f>
        <v>Les rapports d’amélioration conformément à l’article 69(1) et 69(4) peuvent être combinés.</v>
      </c>
      <c r="C25" s="636"/>
      <c r="D25" s="636"/>
      <c r="E25" s="636"/>
      <c r="F25" s="636"/>
      <c r="G25" s="636"/>
      <c r="H25" s="636"/>
      <c r="I25" s="636"/>
      <c r="J25" s="636"/>
      <c r="K25" s="636"/>
      <c r="L25" s="636"/>
      <c r="M25" s="302"/>
    </row>
    <row r="26" spans="1:20" ht="5.0999999999999996" customHeight="1" x14ac:dyDescent="0.25">
      <c r="A26" s="110"/>
      <c r="B26" s="415"/>
      <c r="C26" s="415"/>
      <c r="D26" s="415"/>
      <c r="E26" s="415"/>
      <c r="F26" s="415"/>
      <c r="G26" s="415"/>
      <c r="H26" s="415"/>
      <c r="I26" s="415"/>
      <c r="J26" s="415"/>
      <c r="K26" s="415"/>
      <c r="L26" s="415"/>
      <c r="M26" s="302"/>
    </row>
    <row r="27" spans="1:20" s="309" customFormat="1" ht="38.85" customHeight="1" x14ac:dyDescent="0.25">
      <c r="A27" s="110"/>
      <c r="B27" s="636" t="str">
        <f>Translations!$B$515</f>
        <v>Lorsque des améliorations nécessitent des modifications du plan de suivi (voir l'article 15 du MRR), un plan de suivi révisé doit être soumis à l'autorité compétente par la voie normale, conformément à la pratique administrative, pour approbation par l'autorité compétente.</v>
      </c>
      <c r="C27" s="636"/>
      <c r="D27" s="636"/>
      <c r="E27" s="636"/>
      <c r="F27" s="636"/>
      <c r="G27" s="636"/>
      <c r="H27" s="636"/>
      <c r="I27" s="636"/>
      <c r="J27" s="636"/>
      <c r="K27" s="636"/>
      <c r="L27" s="636"/>
      <c r="M27" s="302"/>
      <c r="N27" s="422"/>
      <c r="O27" s="6"/>
      <c r="P27" s="6"/>
      <c r="Q27" s="6"/>
      <c r="R27" s="6"/>
      <c r="S27" s="6"/>
      <c r="T27" s="6"/>
    </row>
    <row r="28" spans="1:20" x14ac:dyDescent="0.25">
      <c r="A28" s="110"/>
      <c r="B28" s="635" t="str">
        <f>Translations!$B$651</f>
        <v>En outre, l’article 74(1) dispose :</v>
      </c>
      <c r="C28" s="635"/>
      <c r="D28" s="635"/>
      <c r="E28" s="635"/>
      <c r="F28" s="635"/>
      <c r="G28" s="635"/>
      <c r="H28" s="635"/>
      <c r="I28" s="635"/>
      <c r="J28" s="635"/>
      <c r="K28" s="635"/>
      <c r="L28" s="635"/>
      <c r="M28" s="302"/>
    </row>
    <row r="29" spans="1:20" ht="69.900000000000006" customHeight="1" x14ac:dyDescent="0.25">
      <c r="A29" s="110"/>
      <c r="B29" s="637" t="str">
        <f>Translations!$B$652</f>
        <v>Les États membres peuvent exiger de l’exploitant et de l’exploitant de l’aéronef qu’ils utilisent des modèles électroniques ou des formats de fichiers spécifiques pour la soumission des plans de surveillance et de leurs modifications, ainsi que pour la soumission des rapports annuels d’émissions, des rapports de données en tonnes-kilomètres, des rapports de vérification et des rapports d’amélioration. Ces modèles ou spécifications de format de fichier établis par les États membres doivent au moins contenir les informations figurant dans les modèles électroniques ou les spécifications de format de fichier publiés par la Commission.</v>
      </c>
      <c r="C29" s="637"/>
      <c r="D29" s="637"/>
      <c r="E29" s="637"/>
      <c r="F29" s="637"/>
      <c r="G29" s="637"/>
      <c r="H29" s="637"/>
      <c r="I29" s="637"/>
      <c r="J29" s="637"/>
      <c r="K29" s="637"/>
      <c r="L29" s="637"/>
      <c r="M29" s="302"/>
    </row>
    <row r="30" spans="1:20" ht="72.599999999999994" customHeight="1" x14ac:dyDescent="0.25">
      <c r="A30" s="110"/>
      <c r="B30" s="636" t="str">
        <f>Translations!$B$653</f>
        <v>Les États membres peuvent choisir de demander aux exploitants moins d’informations que celles préconisées dans le présent modèle, si ces informations sont déjà détenues par l’autorité compétente et n’affectent pas la clarté du présent rapport. En particulier, les données telles que les adresses, les données relatives aux flux, les niveaux appliqués, etc., peuvent être réutilisées si elles sont déjà détenues par l’autorité compétente dans une base de données électronique du SEQE. L’exploitant devra alors uniquement ajouter des informations précises sur les améliorations apportées, prévues ou envisagées mais non mises en œuvre, ainsi que les raisons de ces choix.</v>
      </c>
      <c r="C30" s="636"/>
      <c r="D30" s="636"/>
      <c r="E30" s="636"/>
      <c r="F30" s="636"/>
      <c r="G30" s="636"/>
      <c r="H30" s="636"/>
      <c r="I30" s="636"/>
      <c r="J30" s="636"/>
      <c r="K30" s="636"/>
      <c r="L30" s="636"/>
      <c r="M30" s="302"/>
    </row>
    <row r="31" spans="1:20" s="309" customFormat="1" ht="5.0999999999999996" customHeight="1" x14ac:dyDescent="0.25">
      <c r="A31" s="110"/>
      <c r="B31" s="135"/>
      <c r="C31" s="269"/>
      <c r="D31" s="416"/>
      <c r="E31" s="416"/>
      <c r="F31" s="416"/>
      <c r="G31" s="416"/>
      <c r="H31" s="416"/>
      <c r="I31" s="416"/>
      <c r="J31" s="416"/>
      <c r="K31" s="416"/>
      <c r="L31" s="416"/>
      <c r="M31" s="416"/>
      <c r="N31" s="416"/>
      <c r="O31" s="6"/>
      <c r="P31" s="6"/>
      <c r="Q31" s="6"/>
      <c r="R31" s="6"/>
      <c r="S31" s="6"/>
      <c r="T31" s="6"/>
    </row>
    <row r="32" spans="1:20" ht="12.75" customHeight="1" x14ac:dyDescent="0.25">
      <c r="A32" s="110"/>
      <c r="B32" s="636" t="str">
        <f>Translations!$B$35</f>
        <v>Pour plus d'informations, veuillez consulter la section 5.7 du document d'orientation 1. Ce document peut être téléchargé à l'adresse suivante :</v>
      </c>
      <c r="C32" s="636"/>
      <c r="D32" s="636"/>
      <c r="E32" s="636"/>
      <c r="F32" s="636"/>
      <c r="G32" s="636"/>
      <c r="H32" s="636"/>
      <c r="I32" s="636"/>
      <c r="J32" s="636"/>
      <c r="K32" s="636"/>
      <c r="L32" s="636"/>
    </row>
    <row r="33" spans="1:13" ht="12.75" customHeight="1" x14ac:dyDescent="0.25">
      <c r="A33" s="110"/>
      <c r="B33" s="638" t="s">
        <v>1111</v>
      </c>
      <c r="C33" s="638"/>
      <c r="D33" s="638"/>
      <c r="E33" s="638"/>
      <c r="F33" s="638"/>
      <c r="G33" s="638"/>
      <c r="H33" s="638"/>
      <c r="I33" s="638"/>
      <c r="J33" s="638"/>
      <c r="K33" s="638"/>
      <c r="L33" s="639"/>
    </row>
    <row r="34" spans="1:13" ht="5.0999999999999996" customHeight="1" x14ac:dyDescent="0.25">
      <c r="A34" s="110"/>
      <c r="B34" s="418"/>
      <c r="C34" s="415"/>
      <c r="D34" s="415"/>
      <c r="E34" s="415"/>
      <c r="F34" s="415"/>
      <c r="G34" s="415"/>
      <c r="H34" s="415"/>
      <c r="I34" s="415"/>
      <c r="J34" s="415"/>
      <c r="K34" s="415"/>
      <c r="L34" s="415"/>
    </row>
    <row r="35" spans="1:13" ht="12.75" customHeight="1" x14ac:dyDescent="0.25">
      <c r="A35" s="110">
        <v>4</v>
      </c>
      <c r="B35" s="636" t="str">
        <f>Translations!$B$429</f>
        <v>Ce fichier constitue un modèle élaboré par les services de la Commission aux fins de rendre compte des améliorations relatives à la fois :</v>
      </c>
      <c r="C35" s="636"/>
      <c r="D35" s="636"/>
      <c r="E35" s="636"/>
      <c r="F35" s="636"/>
      <c r="G35" s="636"/>
      <c r="H35" s="636"/>
      <c r="I35" s="636"/>
      <c r="J35" s="636"/>
      <c r="K35" s="636"/>
      <c r="L35" s="636"/>
    </row>
    <row r="36" spans="1:13" ht="12.75" customHeight="1" x14ac:dyDescent="0.25">
      <c r="A36" s="110"/>
      <c r="B36" s="113" t="s">
        <v>436</v>
      </c>
      <c r="C36" s="635" t="str">
        <f>Translations!$B$516</f>
        <v>améliorations liées aux recommandations dans les rapports de vérification, ET/OU</v>
      </c>
      <c r="D36" s="635"/>
      <c r="E36" s="635"/>
      <c r="F36" s="635"/>
      <c r="G36" s="635"/>
      <c r="H36" s="635"/>
      <c r="I36" s="635"/>
      <c r="J36" s="635"/>
      <c r="K36" s="635"/>
      <c r="L36" s="635"/>
    </row>
    <row r="37" spans="1:13" ht="12.75" customHeight="1" x14ac:dyDescent="0.25">
      <c r="A37" s="110"/>
      <c r="B37" s="113" t="s">
        <v>436</v>
      </c>
      <c r="C37" s="635" t="str">
        <f>Translations!$B$517</f>
        <v>améliorations liées à l'initiative de l'exploitant</v>
      </c>
      <c r="D37" s="635"/>
      <c r="E37" s="635"/>
      <c r="F37" s="635"/>
      <c r="G37" s="635"/>
      <c r="H37" s="635"/>
      <c r="I37" s="635"/>
      <c r="J37" s="635"/>
      <c r="K37" s="635"/>
      <c r="L37" s="635"/>
    </row>
    <row r="38" spans="1:13" ht="12.75" customHeight="1" x14ac:dyDescent="0.25">
      <c r="A38" s="110"/>
      <c r="B38" s="636" t="str">
        <f>Translations!$B$430</f>
        <v>Ce modèle de rapport ne doit pas dépasser les exigences du MRR. Veuillez donc également consulter le code couleur utilisé dans le modèle ci-dessous.</v>
      </c>
      <c r="C38" s="636"/>
      <c r="D38" s="636"/>
      <c r="E38" s="636"/>
      <c r="F38" s="636"/>
      <c r="G38" s="636"/>
      <c r="H38" s="636"/>
      <c r="I38" s="636"/>
      <c r="J38" s="636"/>
      <c r="K38" s="636"/>
      <c r="L38" s="636"/>
      <c r="M38" s="302"/>
    </row>
    <row r="39" spans="1:13" ht="15.9" customHeight="1" x14ac:dyDescent="0.25">
      <c r="A39" s="110"/>
      <c r="B39" s="635" t="str">
        <f>Translations!$B$431</f>
        <v xml:space="preserve"> Ce modèle de rapport reflète le point de vue des services de la Commission au moment de sa publication.</v>
      </c>
      <c r="C39" s="635"/>
      <c r="D39" s="635"/>
      <c r="E39" s="635"/>
      <c r="F39" s="635"/>
      <c r="G39" s="635"/>
      <c r="H39" s="635"/>
      <c r="I39" s="635"/>
      <c r="J39" s="635"/>
      <c r="K39" s="635"/>
      <c r="L39" s="635"/>
    </row>
    <row r="40" spans="1:13" ht="12.75" customHeight="1" x14ac:dyDescent="0.25">
      <c r="A40" s="110"/>
      <c r="B40" s="303"/>
      <c r="C40" s="300"/>
      <c r="D40" s="300"/>
      <c r="E40" s="300"/>
      <c r="F40" s="300"/>
      <c r="G40" s="300"/>
      <c r="H40" s="300"/>
      <c r="I40" s="300"/>
      <c r="J40" s="300"/>
      <c r="K40" s="300"/>
      <c r="L40" s="300"/>
    </row>
    <row r="41" spans="1:13" ht="63.75" customHeight="1" x14ac:dyDescent="0.25">
      <c r="A41" s="110"/>
      <c r="B41" s="666" t="str">
        <f>Translations!$B$707</f>
        <v>Modèle de rapport d'amélioration pour les installations dans le cadre de la 4e phase du SEQE. Version mise à jour le 8 juin 2026.</v>
      </c>
      <c r="C41" s="667"/>
      <c r="D41" s="667"/>
      <c r="E41" s="667"/>
      <c r="F41" s="667"/>
      <c r="G41" s="667"/>
      <c r="H41" s="667"/>
      <c r="I41" s="667"/>
      <c r="J41" s="667"/>
      <c r="K41" s="667"/>
      <c r="L41" s="668"/>
    </row>
    <row r="42" spans="1:13" ht="12.75" customHeight="1" x14ac:dyDescent="0.25">
      <c r="A42" s="110"/>
      <c r="B42" s="635"/>
      <c r="C42" s="635"/>
      <c r="D42" s="635"/>
      <c r="E42" s="635"/>
      <c r="F42" s="635"/>
      <c r="G42" s="635"/>
      <c r="H42" s="635"/>
      <c r="I42" s="635"/>
      <c r="J42" s="635"/>
      <c r="K42" s="635"/>
      <c r="L42" s="635"/>
    </row>
    <row r="43" spans="1:13" ht="12.75" customHeight="1" x14ac:dyDescent="0.25">
      <c r="A43" s="110">
        <v>5</v>
      </c>
      <c r="B43" s="635" t="str">
        <f>Translations!$B$36</f>
        <v>Tous les documents d’orientation de la Commission relatifs au règlement sur le suivi et la notification sont disponibles à l’adresse suivante :</v>
      </c>
      <c r="C43" s="635"/>
      <c r="D43" s="635"/>
      <c r="E43" s="635"/>
      <c r="F43" s="635"/>
      <c r="G43" s="635"/>
      <c r="H43" s="635"/>
      <c r="I43" s="635"/>
      <c r="J43" s="635"/>
      <c r="K43" s="635"/>
      <c r="L43" s="635"/>
    </row>
    <row r="44" spans="1:13" ht="12.75" customHeight="1" x14ac:dyDescent="0.25">
      <c r="A44" s="110"/>
      <c r="B44" s="638" t="str">
        <f>Translations!$B$665</f>
        <v>https://ec.europa.eu/clima/eu-action/eu-emissions-trading-system-eu-ets/monitoring-reporting-and-verification-eu-ets-emissions_en</v>
      </c>
      <c r="C44" s="638"/>
      <c r="D44" s="638"/>
      <c r="E44" s="638"/>
      <c r="F44" s="638"/>
      <c r="G44" s="638"/>
      <c r="H44" s="638"/>
      <c r="I44" s="638"/>
      <c r="J44" s="638"/>
      <c r="K44" s="638"/>
      <c r="L44" s="639"/>
    </row>
    <row r="45" spans="1:13" x14ac:dyDescent="0.25">
      <c r="A45" s="110"/>
      <c r="B45" s="112"/>
      <c r="C45" s="112"/>
      <c r="D45" s="112"/>
      <c r="E45" s="112"/>
      <c r="F45" s="112"/>
      <c r="G45" s="112"/>
      <c r="H45" s="112"/>
      <c r="I45" s="112"/>
      <c r="J45" s="112"/>
      <c r="K45" s="112"/>
      <c r="L45" s="112"/>
    </row>
    <row r="46" spans="1:13" ht="15" customHeight="1" x14ac:dyDescent="0.25">
      <c r="A46" s="110">
        <v>6</v>
      </c>
      <c r="B46" s="635" t="str">
        <f>Translations!$B$434</f>
        <v>Ce modèle de rapport doit être soumis à votre autorité compétente à l'adresse suivante :</v>
      </c>
      <c r="C46" s="635"/>
      <c r="D46" s="635"/>
      <c r="E46" s="635"/>
      <c r="F46" s="635"/>
      <c r="G46" s="635"/>
      <c r="H46" s="635"/>
      <c r="I46" s="635"/>
      <c r="J46" s="635"/>
      <c r="K46" s="635"/>
      <c r="L46" s="635"/>
    </row>
    <row r="47" spans="1:13" x14ac:dyDescent="0.25">
      <c r="A47" s="110"/>
      <c r="B47" s="114"/>
      <c r="C47" s="114"/>
      <c r="D47" s="114"/>
      <c r="E47" s="114"/>
      <c r="F47" s="114"/>
      <c r="G47" s="114"/>
      <c r="H47" s="114"/>
      <c r="I47" s="114"/>
      <c r="J47" s="114"/>
      <c r="K47" s="114"/>
      <c r="L47" s="114"/>
    </row>
    <row r="48" spans="1:13" x14ac:dyDescent="0.25">
      <c r="E48" s="664" t="str">
        <f>Translations!$B$43</f>
        <v>L'adresse détaillée doit être fournie par l'État membre.</v>
      </c>
      <c r="F48" s="664"/>
      <c r="G48" s="664"/>
      <c r="H48" s="664"/>
    </row>
    <row r="49" spans="1:12" x14ac:dyDescent="0.25">
      <c r="E49" s="665"/>
      <c r="F49" s="665"/>
      <c r="G49" s="665"/>
      <c r="H49" s="665"/>
    </row>
    <row r="50" spans="1:12" x14ac:dyDescent="0.25">
      <c r="E50" s="665"/>
      <c r="F50" s="665"/>
      <c r="G50" s="665"/>
      <c r="H50" s="665"/>
    </row>
    <row r="51" spans="1:12" x14ac:dyDescent="0.25">
      <c r="E51" s="665"/>
      <c r="F51" s="665"/>
      <c r="G51" s="665"/>
      <c r="H51" s="665"/>
    </row>
    <row r="52" spans="1:12" x14ac:dyDescent="0.25">
      <c r="E52" s="665"/>
      <c r="F52" s="665"/>
      <c r="G52" s="665"/>
      <c r="H52" s="665"/>
    </row>
    <row r="53" spans="1:12" x14ac:dyDescent="0.25">
      <c r="E53" s="665"/>
      <c r="F53" s="665"/>
      <c r="G53" s="665"/>
      <c r="H53" s="665"/>
    </row>
    <row r="54" spans="1:12" x14ac:dyDescent="0.25">
      <c r="E54" s="665"/>
      <c r="F54" s="665"/>
      <c r="G54" s="665"/>
      <c r="H54" s="665"/>
    </row>
    <row r="55" spans="1:12" x14ac:dyDescent="0.25">
      <c r="E55" s="665"/>
      <c r="F55" s="665"/>
      <c r="G55" s="665"/>
      <c r="H55" s="665"/>
    </row>
    <row r="57" spans="1:12" ht="25.5" customHeight="1" x14ac:dyDescent="0.25">
      <c r="A57" s="110">
        <v>7</v>
      </c>
      <c r="B57" s="635" t="str">
        <f>Translations!$B$435</f>
        <v>Contactez votre autorité compétente si vous avez besoin d'aide pour remplir votre rapport d'amélioration. Certains États membres ont publié des documents d'orientation qui pourraient vous être utiles en complément des directives de la Commission mentionnées ci-dessus.</v>
      </c>
      <c r="C57" s="635"/>
      <c r="D57" s="635"/>
      <c r="E57" s="635"/>
      <c r="F57" s="635"/>
      <c r="G57" s="635"/>
      <c r="H57" s="635"/>
      <c r="I57" s="635"/>
      <c r="J57" s="635"/>
      <c r="K57" s="635"/>
      <c r="L57" s="635"/>
    </row>
    <row r="58" spans="1:12" ht="77.400000000000006" customHeight="1" x14ac:dyDescent="0.25">
      <c r="A58" s="110">
        <v>8</v>
      </c>
      <c r="B58" s="671" t="str">
        <f>Translations!$B$436</f>
        <v>Déclaration de confidentialité : Les informations fournies dans ce rapport peuvent être soumises aux exigences d’accès à l’information du public, notamment à la directive 2003/4/CE relative à l’accès du public à l’information environnementale. Si vous estimez que certaines informations que vous fournissez dans le cadre de ce rapport doivent être traitées comme confidentielles sur le plan commercial, veuillez en informer l’autorité compétente. Sachez qu’en vertu des dispositions de la directive 2003/4/CE, l’autorité compétente peut être tenue de divulguer des informations même si le demandeur demande qu’elles restent confidentielles.</v>
      </c>
      <c r="C58" s="672"/>
      <c r="D58" s="672"/>
      <c r="E58" s="672"/>
      <c r="F58" s="672"/>
      <c r="G58" s="672"/>
      <c r="H58" s="672"/>
      <c r="I58" s="672"/>
      <c r="J58" s="672"/>
      <c r="K58" s="672"/>
      <c r="L58" s="672"/>
    </row>
    <row r="59" spans="1:12" x14ac:dyDescent="0.25">
      <c r="A59" s="110"/>
      <c r="B59" s="112"/>
      <c r="C59" s="112"/>
      <c r="D59" s="112"/>
      <c r="E59" s="293"/>
      <c r="F59" s="112"/>
      <c r="G59" s="112"/>
      <c r="H59" s="112"/>
      <c r="I59" s="112"/>
      <c r="J59" s="112"/>
      <c r="K59" s="112"/>
      <c r="L59" s="112"/>
    </row>
    <row r="60" spans="1:12" ht="13.8" x14ac:dyDescent="0.25">
      <c r="A60" s="110">
        <v>9</v>
      </c>
      <c r="B60" s="673" t="str">
        <f>Translations!$B$44</f>
        <v>Sources d'information :</v>
      </c>
      <c r="C60" s="673"/>
      <c r="D60" s="673"/>
      <c r="E60" s="673"/>
      <c r="F60" s="673"/>
      <c r="G60" s="673"/>
      <c r="H60" s="673"/>
      <c r="I60" s="673"/>
      <c r="J60" s="673"/>
      <c r="K60" s="673"/>
      <c r="L60" s="673"/>
    </row>
    <row r="61" spans="1:12" x14ac:dyDescent="0.25">
      <c r="A61" s="110"/>
      <c r="B61" s="115" t="str">
        <f>Translations!$B$45</f>
        <v>Sites Web de l'UE :</v>
      </c>
      <c r="C61" s="112"/>
      <c r="D61" s="112"/>
      <c r="E61" s="112"/>
      <c r="F61" s="112"/>
      <c r="G61" s="112"/>
      <c r="H61" s="112"/>
      <c r="I61" s="112"/>
      <c r="J61" s="112"/>
      <c r="K61" s="112"/>
      <c r="L61" s="112"/>
    </row>
    <row r="62" spans="1:12" x14ac:dyDescent="0.25">
      <c r="A62" s="110"/>
      <c r="B62" s="112" t="str">
        <f>Translations!$B$46</f>
        <v>Législation de l'UE :</v>
      </c>
      <c r="C62" s="112"/>
      <c r="D62" s="674" t="str">
        <f>Translations!$B$47</f>
        <v xml:space="preserve"> http://eur-lex.europa.eu/en/index.htm</v>
      </c>
      <c r="E62" s="675"/>
      <c r="F62" s="675"/>
      <c r="G62" s="675"/>
      <c r="H62" s="675"/>
      <c r="I62" s="675"/>
      <c r="J62" s="112"/>
      <c r="K62" s="112"/>
      <c r="L62" s="112"/>
    </row>
    <row r="63" spans="1:12" x14ac:dyDescent="0.25">
      <c r="A63" s="110"/>
      <c r="B63" s="112" t="str">
        <f>Translations!$B$48</f>
        <v>Généralités sur le SEQE-UE :</v>
      </c>
      <c r="C63" s="112"/>
      <c r="D63" s="676" t="s">
        <v>1113</v>
      </c>
      <c r="E63" s="676"/>
      <c r="F63" s="676"/>
      <c r="G63" s="676"/>
      <c r="H63" s="676"/>
      <c r="I63" s="676"/>
      <c r="J63" s="112"/>
      <c r="K63" s="112"/>
      <c r="L63" s="112"/>
    </row>
    <row r="64" spans="1:12" x14ac:dyDescent="0.25">
      <c r="A64" s="110"/>
      <c r="B64" s="112" t="str">
        <f>Translations!$B$50</f>
        <v>Suivi et rapports dans le cadre du SEQE-UE :</v>
      </c>
      <c r="C64" s="112"/>
      <c r="D64" s="112"/>
      <c r="E64" s="112"/>
      <c r="F64" s="112"/>
      <c r="G64" s="112"/>
      <c r="H64" s="112"/>
      <c r="I64" s="112"/>
      <c r="J64" s="112"/>
      <c r="K64" s="112"/>
      <c r="L64" s="112"/>
    </row>
    <row r="65" spans="1:12" x14ac:dyDescent="0.25">
      <c r="A65" s="110"/>
      <c r="B65" s="112"/>
      <c r="C65" s="112"/>
      <c r="D65" s="677" t="s">
        <v>1111</v>
      </c>
      <c r="E65" s="677"/>
      <c r="F65" s="677"/>
      <c r="G65" s="677"/>
      <c r="H65" s="677"/>
      <c r="I65" s="677"/>
      <c r="J65" s="677"/>
      <c r="K65" s="677"/>
      <c r="L65" s="677"/>
    </row>
    <row r="66" spans="1:12" x14ac:dyDescent="0.25">
      <c r="B66" s="115" t="str">
        <f>Translations!$B$51</f>
        <v>Autres sites Web :</v>
      </c>
    </row>
    <row r="67" spans="1:12" x14ac:dyDescent="0.25">
      <c r="B67" s="669" t="str">
        <f>Translations!$B$52</f>
        <v>&lt;à fournir par l'État membre&gt;</v>
      </c>
      <c r="C67" s="670"/>
      <c r="D67" s="670"/>
      <c r="E67" s="670"/>
      <c r="F67" s="670"/>
      <c r="G67" s="670"/>
      <c r="H67" s="670"/>
      <c r="I67" s="670"/>
      <c r="J67" s="670"/>
      <c r="K67" s="670"/>
      <c r="L67" s="670"/>
    </row>
    <row r="68" spans="1:12" x14ac:dyDescent="0.25">
      <c r="B68" s="669"/>
      <c r="C68" s="670"/>
      <c r="D68" s="670"/>
      <c r="E68" s="670"/>
      <c r="F68" s="670"/>
      <c r="G68" s="670"/>
      <c r="H68" s="670"/>
      <c r="I68" s="670"/>
      <c r="J68" s="670"/>
      <c r="K68" s="670"/>
      <c r="L68" s="670"/>
    </row>
    <row r="69" spans="1:12" x14ac:dyDescent="0.25">
      <c r="B69" s="115" t="str">
        <f>Translations!$B$53</f>
        <v>Service d'assistance :</v>
      </c>
      <c r="C69" s="2"/>
      <c r="D69" s="2"/>
      <c r="E69" s="2"/>
      <c r="F69" s="2"/>
      <c r="G69" s="2"/>
      <c r="H69" s="2"/>
      <c r="I69" s="2"/>
      <c r="J69" s="2"/>
      <c r="K69" s="2"/>
      <c r="L69" s="2"/>
    </row>
    <row r="70" spans="1:12" x14ac:dyDescent="0.25">
      <c r="B70" s="669" t="str">
        <f>Translations!$B$54</f>
        <v>&lt;à fournir par l'État membre, le cas échéant&gt;</v>
      </c>
      <c r="C70" s="670"/>
      <c r="D70" s="670"/>
      <c r="E70" s="670"/>
      <c r="F70" s="670"/>
      <c r="G70" s="670"/>
      <c r="H70" s="670"/>
      <c r="I70" s="670"/>
      <c r="J70" s="670"/>
      <c r="K70" s="670"/>
      <c r="L70" s="670"/>
    </row>
    <row r="71" spans="1:12" x14ac:dyDescent="0.25">
      <c r="B71" s="669"/>
      <c r="C71" s="670"/>
      <c r="D71" s="670"/>
      <c r="E71" s="670"/>
      <c r="F71" s="670"/>
      <c r="G71" s="670"/>
      <c r="H71" s="670"/>
      <c r="I71" s="670"/>
      <c r="J71" s="670"/>
      <c r="K71" s="670"/>
      <c r="L71" s="670"/>
    </row>
    <row r="72" spans="1:12" ht="25.5" customHeight="1" x14ac:dyDescent="0.25"/>
    <row r="73" spans="1:12" ht="15.75" customHeight="1" x14ac:dyDescent="0.25">
      <c r="A73" s="420">
        <v>10</v>
      </c>
      <c r="B73" s="678" t="str">
        <f>Translations!$B$55</f>
        <v>Comment utiliser ce fichier :</v>
      </c>
      <c r="C73" s="678"/>
      <c r="D73" s="678"/>
      <c r="E73" s="678"/>
      <c r="F73" s="678"/>
      <c r="G73" s="678"/>
      <c r="H73" s="678"/>
      <c r="I73" s="678"/>
      <c r="J73" s="678"/>
      <c r="K73" s="678"/>
      <c r="L73" s="678"/>
    </row>
    <row r="74" spans="1:12" ht="51" customHeight="1" x14ac:dyDescent="0.25">
      <c r="A74" s="110"/>
      <c r="B74" s="681" t="str">
        <f>Translations!$B$71</f>
        <v>Afin de protéger les formules contre les modifications involontaires, qui entraînent généralement des résultats erronés et trompeurs, il est primordial de ne pas utiliser la fonction couper-coller. Si vous souhaitez déplacer des données, copiez-les et collez-les d'abord, puis supprimez les données indésirables à leur ancien emplacement (erroné).</v>
      </c>
      <c r="C74" s="682"/>
      <c r="D74" s="682"/>
      <c r="E74" s="682"/>
      <c r="F74" s="682"/>
      <c r="G74" s="682"/>
      <c r="H74" s="682"/>
      <c r="I74" s="682"/>
      <c r="J74" s="682"/>
      <c r="K74" s="682"/>
      <c r="L74" s="608"/>
    </row>
    <row r="75" spans="1:12" ht="26.25" customHeight="1" x14ac:dyDescent="0.25">
      <c r="A75" s="110"/>
      <c r="B75" s="635" t="str">
        <f>Translations!$B$56</f>
        <v>Il est recommandé de parcourir le fichier du début à la fin. Certaines fonctions vous guideront dans le formulaire en fonction des informations précédemment saisies ; par exemple, la couleur des cellules change lorsqu’aucune saisie n’est requise (voir les codes couleur ci-dessous).</v>
      </c>
      <c r="C75" s="635"/>
      <c r="D75" s="635"/>
      <c r="E75" s="635"/>
      <c r="F75" s="635"/>
      <c r="G75" s="635"/>
      <c r="H75" s="635"/>
      <c r="I75" s="635"/>
      <c r="J75" s="635"/>
      <c r="K75" s="635"/>
      <c r="L75" s="635"/>
    </row>
    <row r="76" spans="1:12" ht="43.5" customHeight="1" x14ac:dyDescent="0.25">
      <c r="A76" s="110"/>
      <c r="B76" s="635" t="str">
        <f>Translations!$B$57</f>
        <v>Dans plusieurs champs, vous pouvez choisir parmi des options prédéfinies. Pour sélectionner une option dans une liste déroulante, cliquez sur la petite flèche située à droite de la cellule ou appuyez sur « Alt + Flèche bas » après avoir sélectionné la cellule. Certains champs vous permettent de saisir votre propre texte, même si une liste déroulante est présente. C'est le cas lorsque les listes déroulantes contiennent des options vides.</v>
      </c>
      <c r="C76" s="635"/>
      <c r="D76" s="635"/>
      <c r="E76" s="635"/>
      <c r="F76" s="635"/>
      <c r="G76" s="635"/>
      <c r="H76" s="635"/>
      <c r="I76" s="635"/>
      <c r="J76" s="635"/>
      <c r="K76" s="635"/>
      <c r="L76" s="635"/>
    </row>
    <row r="77" spans="1:12" x14ac:dyDescent="0.25">
      <c r="A77" s="110"/>
      <c r="B77" s="640" t="str">
        <f>Translations!$B$58</f>
        <v>Codes de couleur et polices :</v>
      </c>
      <c r="C77" s="640"/>
      <c r="D77" s="640"/>
      <c r="E77" s="640"/>
      <c r="F77" s="640"/>
      <c r="G77" s="640"/>
      <c r="H77" s="640"/>
      <c r="I77" s="640"/>
      <c r="J77" s="640"/>
      <c r="K77" s="640"/>
      <c r="L77" s="640"/>
    </row>
    <row r="78" spans="1:12" x14ac:dyDescent="0.25">
      <c r="C78" s="608" t="str">
        <f>Translations!$B$59</f>
        <v>Texte en gras noir :</v>
      </c>
      <c r="D78" s="670"/>
      <c r="E78" s="635" t="str">
        <f>Translations!$B$60</f>
        <v>Il s'agit d'un texte fourni par le modèle de la Commission. Il convient de le conserver tel quel.</v>
      </c>
      <c r="F78" s="635"/>
      <c r="G78" s="635"/>
      <c r="H78" s="635"/>
      <c r="I78" s="635"/>
      <c r="J78" s="635"/>
      <c r="K78" s="635"/>
      <c r="L78" s="635"/>
    </row>
    <row r="79" spans="1:12" x14ac:dyDescent="0.25">
      <c r="C79" s="679" t="str">
        <f>Translations!$B$61</f>
        <v>Texte en italique plus petit :</v>
      </c>
      <c r="D79" s="679"/>
      <c r="E79" s="635" t="str">
        <f>Translations!$B$62</f>
        <v>Ce texte fournit des explications complémentaires. Les États membres peuvent ajouter des explications supplémentaires dans les versions spécifiques du modèle.</v>
      </c>
      <c r="F79" s="635"/>
      <c r="G79" s="635"/>
      <c r="H79" s="635"/>
      <c r="I79" s="635"/>
      <c r="J79" s="635"/>
      <c r="K79" s="635"/>
      <c r="L79" s="635"/>
    </row>
    <row r="80" spans="1:12" ht="38.85" customHeight="1" x14ac:dyDescent="0.25">
      <c r="C80" s="690"/>
      <c r="D80" s="685"/>
      <c r="E80" s="636" t="str">
        <f>Translations!$B$63</f>
        <v>Les champs jaunes indiquent les champs obligatoires. Cependant, si le sujet n'est pas pertinent pour l'installation, aucune saisie n'est requise. De plus, les informations saisies dans les sections précédentes peuvent rendre certaines sections non pertinentes ou facultatives. Dans ce cas, le champ sera affiché avec un code couleur différent.</v>
      </c>
      <c r="F80" s="636"/>
      <c r="G80" s="636"/>
      <c r="H80" s="636"/>
      <c r="I80" s="636"/>
      <c r="J80" s="636"/>
      <c r="K80" s="636"/>
      <c r="L80" s="636"/>
    </row>
    <row r="81" spans="1:13" x14ac:dyDescent="0.25">
      <c r="C81" s="684"/>
      <c r="D81" s="685"/>
      <c r="E81" s="635" t="str">
        <f>Translations!$B$64</f>
        <v>Les champs jaune clair indiquent qu'une saisie est facultative.</v>
      </c>
      <c r="F81" s="680"/>
      <c r="G81" s="680"/>
      <c r="H81" s="680"/>
      <c r="I81" s="680"/>
      <c r="J81" s="680"/>
      <c r="K81" s="680"/>
      <c r="L81" s="680"/>
    </row>
    <row r="82" spans="1:13" x14ac:dyDescent="0.25">
      <c r="C82" s="686"/>
      <c r="D82" s="687"/>
      <c r="E82" s="635" t="str">
        <f>Translations!$B$65</f>
        <v>Les champs verts affichent les résultats calculés automatiquement. Le texte rouge indique les messages d'erreur (données manquantes, etc.).</v>
      </c>
      <c r="F82" s="680"/>
      <c r="G82" s="680"/>
      <c r="H82" s="680"/>
      <c r="I82" s="680"/>
      <c r="J82" s="680"/>
      <c r="K82" s="680"/>
      <c r="L82" s="680"/>
    </row>
    <row r="83" spans="1:13" x14ac:dyDescent="0.25">
      <c r="C83" s="691"/>
      <c r="D83" s="687"/>
      <c r="E83" s="635" t="str">
        <f>Translations!$B$66</f>
        <v>Les champs grisés indiquent qu'une donnée saisie dans un autre champ rend la donnée saisie ici non pertinente.</v>
      </c>
      <c r="F83" s="635"/>
      <c r="G83" s="635"/>
      <c r="H83" s="635"/>
      <c r="I83" s="635"/>
      <c r="J83" s="635"/>
      <c r="K83" s="635"/>
      <c r="L83" s="635"/>
    </row>
    <row r="84" spans="1:13" x14ac:dyDescent="0.25">
      <c r="C84" s="688"/>
      <c r="D84" s="688"/>
      <c r="E84" s="635" t="str">
        <f>Translations!$B$67</f>
        <v>Les zones grisées doivent être remplies par les États membres avant la publication d'une version personnalisée du modèle.</v>
      </c>
      <c r="F84" s="680"/>
      <c r="G84" s="680"/>
      <c r="H84" s="680"/>
      <c r="I84" s="680"/>
      <c r="J84" s="680"/>
      <c r="K84" s="680"/>
      <c r="L84" s="680"/>
    </row>
    <row r="85" spans="1:13" x14ac:dyDescent="0.25">
      <c r="C85" s="689"/>
      <c r="D85" s="689"/>
      <c r="E85" s="635" t="str">
        <f>Translations!$B$68</f>
        <v>Les zones gris clair sont réservées à la navigation et aux liens hypertextes.</v>
      </c>
      <c r="F85" s="680"/>
      <c r="G85" s="680"/>
      <c r="H85" s="680"/>
      <c r="I85" s="680"/>
      <c r="J85" s="680"/>
      <c r="K85" s="680"/>
      <c r="L85" s="680"/>
    </row>
    <row r="87" spans="1:13" ht="38.25" customHeight="1" x14ac:dyDescent="0.25">
      <c r="A87" s="110">
        <v>11</v>
      </c>
      <c r="B87" s="683" t="str">
        <f>Translations!$B$69</f>
        <v>Les panneaux de navigation situés en haut de chaque feuille contiennent des liens hypertextes permettant d'accéder rapidement aux différentes sections de saisie. La première ligne (« Table des matières », « Feuille précédente », « Feuille suivante ») ainsi que les points « Haut de la feuille » et « Fin de la feuille » sont identiques pour toutes les feuilles. Selon la feuille, des options de menu supplémentaires peuvent être ajoutées.</v>
      </c>
      <c r="C87" s="680"/>
      <c r="D87" s="680"/>
      <c r="E87" s="680"/>
      <c r="F87" s="680"/>
      <c r="G87" s="680"/>
      <c r="H87" s="680"/>
      <c r="I87" s="680"/>
      <c r="J87" s="680"/>
      <c r="K87" s="680"/>
      <c r="L87" s="680"/>
    </row>
    <row r="88" spans="1:13" ht="51" customHeight="1" x14ac:dyDescent="0.25">
      <c r="A88" s="110">
        <v>13</v>
      </c>
      <c r="B88" s="683" t="str">
        <f>Translations!$B$70</f>
        <v>Ce modèle est verrouillé pour la saisie de données, à l'exception des champs jaunes. Par souci de transparence, aucun mot de passe n'a été défini, ce qui permet de visualiser l'intégralité des formules. Lors de la saisie de données dans ce fichier, il est recommandé de conserver la protection activée. Les feuilles ne doivent être déverrouillées que pour vérifier la validité des formules, de préférence dans un fichier séparé.</v>
      </c>
      <c r="C88" s="680"/>
      <c r="D88" s="680"/>
      <c r="E88" s="680"/>
      <c r="F88" s="680"/>
      <c r="G88" s="680"/>
      <c r="H88" s="680"/>
      <c r="I88" s="680"/>
      <c r="J88" s="680"/>
      <c r="K88" s="680"/>
      <c r="L88" s="680"/>
    </row>
    <row r="89" spans="1:13" ht="51" customHeight="1" x14ac:dyDescent="0.25">
      <c r="A89" s="110">
        <v>14</v>
      </c>
      <c r="B89" s="683" t="str">
        <f>Translations!$B$72</f>
        <v>Les champs de données n'ont pas été optimisés pour des formats numériques ou autres spécifiques. Toutefois, la protection des feuilles a été limitée afin de vous permettre d'utiliser vos propres formats. Vous pouvez notamment choisir le nombre de décimales affichées. Ce nombre est en principe indépendant de la précision du calcul. En principe, l'option « Précision affichée » de MS Excel doit être désactivée. Pour plus d'informations, consultez l'aide de MS Excel à ce sujet.</v>
      </c>
      <c r="C89" s="680"/>
      <c r="D89" s="680"/>
      <c r="E89" s="680"/>
      <c r="F89" s="680"/>
      <c r="G89" s="680"/>
      <c r="H89" s="680"/>
      <c r="I89" s="680"/>
      <c r="J89" s="680"/>
      <c r="K89" s="680"/>
      <c r="L89" s="680"/>
    </row>
    <row r="90" spans="1:13" ht="25.5" customHeight="1" x14ac:dyDescent="0.25">
      <c r="A90" s="110">
        <v>15</v>
      </c>
      <c r="B90" s="699" t="str">
        <f>Translations!$B$437</f>
        <v>Important ! Pour des raisons de cohérence, veuillez saisir toutes les données (par exemple, l’ID des flux) dans le même ordre que dans votre dernier plan de surveillance approuvé (même ordre et mêmes numéros ID).</v>
      </c>
      <c r="C90" s="700"/>
      <c r="D90" s="700"/>
      <c r="E90" s="700"/>
      <c r="F90" s="700"/>
      <c r="G90" s="700"/>
      <c r="H90" s="700"/>
      <c r="I90" s="700"/>
      <c r="J90" s="700"/>
      <c r="K90" s="700"/>
      <c r="L90" s="700"/>
      <c r="M90" s="302"/>
    </row>
    <row r="91" spans="1:13" ht="4.95" customHeight="1" thickBot="1" x14ac:dyDescent="0.3">
      <c r="B91" s="695"/>
      <c r="C91" s="696"/>
      <c r="D91" s="696"/>
      <c r="E91" s="696"/>
      <c r="F91" s="696"/>
      <c r="G91" s="696"/>
      <c r="H91" s="696"/>
      <c r="I91" s="696"/>
      <c r="J91" s="696"/>
      <c r="K91" s="696"/>
    </row>
    <row r="92" spans="1:13" ht="89.25" customHeight="1" thickBot="1" x14ac:dyDescent="0.3">
      <c r="A92" s="110">
        <v>16</v>
      </c>
      <c r="B92" s="692" t="str">
        <f>Translations!$B$73</f>
        <v>AVERTISSEMENT : Toutes les formules ont été élaborées avec soin et rigueur. Toutefois, des erreurs ne peuvent être totalement exclues. Comme indiqué précédemment, une transparence totale est assurée pour la vérification de la validité des calculs. Ni les auteurs de ce fichier ni la Commission européenne ne sauraient être tenus responsables des dommages éventuels résultant de résultats erronés ou trompeurs des calculs fournis. Il incombe entièrement à l’utilisateur de ce fichier (c’est-à-dire l’exploitant d’une installation EU ETS) de veiller à ce que des données exactes soient communiquées à l’autorité compétente.</v>
      </c>
      <c r="C92" s="693"/>
      <c r="D92" s="693"/>
      <c r="E92" s="693"/>
      <c r="F92" s="693"/>
      <c r="G92" s="693"/>
      <c r="H92" s="693"/>
      <c r="I92" s="693"/>
      <c r="J92" s="693"/>
      <c r="K92" s="693"/>
      <c r="L92" s="694"/>
    </row>
    <row r="94" spans="1:13" ht="38.25" customHeight="1" thickBot="1" x14ac:dyDescent="0.3">
      <c r="A94" s="110">
        <v>17</v>
      </c>
      <c r="B94" s="697" t="str">
        <f>Translations!$B$74</f>
        <v>L’autorité compétente peut imposer des restrictions quant aux formats de fichiers acceptés. Veuillez utiliser uniquement des formats bureautiques standard tels que .doc, .xls et .pdf. Pour connaître les autres formats de fichiers acceptés, veuillez contacter votre autorité compétente ou consulter son site web.</v>
      </c>
      <c r="C94" s="698"/>
      <c r="D94" s="698"/>
      <c r="E94" s="698"/>
      <c r="F94" s="698"/>
      <c r="G94" s="698"/>
      <c r="H94" s="698"/>
      <c r="I94" s="698"/>
      <c r="J94" s="698"/>
      <c r="K94" s="698"/>
      <c r="L94" s="698"/>
    </row>
    <row r="96" spans="1:13" ht="15.6" x14ac:dyDescent="0.25">
      <c r="A96" s="110">
        <v>18</v>
      </c>
      <c r="B96" s="678" t="str">
        <f>Translations!$B$75</f>
        <v>Les directives propres à chaque État membre sont répertoriées ici :</v>
      </c>
      <c r="C96" s="678"/>
      <c r="D96" s="678"/>
      <c r="E96" s="678"/>
      <c r="F96" s="678"/>
      <c r="G96" s="678"/>
      <c r="H96" s="678"/>
      <c r="I96" s="678"/>
      <c r="J96" s="678"/>
      <c r="K96" s="678"/>
      <c r="L96" s="678"/>
    </row>
    <row r="97" spans="2:12" x14ac:dyDescent="0.25">
      <c r="B97" s="669"/>
      <c r="C97" s="670"/>
      <c r="D97" s="670"/>
      <c r="E97" s="670"/>
      <c r="F97" s="670"/>
      <c r="G97" s="670"/>
      <c r="H97" s="670"/>
      <c r="I97" s="670"/>
      <c r="J97" s="670"/>
      <c r="K97" s="670"/>
      <c r="L97" s="670"/>
    </row>
    <row r="98" spans="2:12" x14ac:dyDescent="0.25">
      <c r="B98" s="669"/>
      <c r="C98" s="670"/>
      <c r="D98" s="670"/>
      <c r="E98" s="670"/>
      <c r="F98" s="670"/>
      <c r="G98" s="670"/>
      <c r="H98" s="670"/>
      <c r="I98" s="670"/>
      <c r="J98" s="670"/>
      <c r="K98" s="670"/>
      <c r="L98" s="670"/>
    </row>
    <row r="99" spans="2:12" x14ac:dyDescent="0.25">
      <c r="B99" s="669"/>
      <c r="C99" s="670"/>
      <c r="D99" s="670"/>
      <c r="E99" s="670"/>
      <c r="F99" s="670"/>
      <c r="G99" s="670"/>
      <c r="H99" s="670"/>
      <c r="I99" s="670"/>
      <c r="J99" s="670"/>
      <c r="K99" s="670"/>
      <c r="L99" s="670"/>
    </row>
    <row r="100" spans="2:12" x14ac:dyDescent="0.25">
      <c r="B100" s="669"/>
      <c r="C100" s="670"/>
      <c r="D100" s="670"/>
      <c r="E100" s="670"/>
      <c r="F100" s="670"/>
      <c r="G100" s="670"/>
      <c r="H100" s="670"/>
      <c r="I100" s="670"/>
      <c r="J100" s="670"/>
      <c r="K100" s="670"/>
      <c r="L100" s="670"/>
    </row>
    <row r="101" spans="2:12" x14ac:dyDescent="0.25">
      <c r="B101" s="669"/>
      <c r="C101" s="670"/>
      <c r="D101" s="670"/>
      <c r="E101" s="670"/>
      <c r="F101" s="670"/>
      <c r="G101" s="670"/>
      <c r="H101" s="670"/>
      <c r="I101" s="670"/>
      <c r="J101" s="670"/>
      <c r="K101" s="670"/>
      <c r="L101" s="670"/>
    </row>
    <row r="102" spans="2:12" x14ac:dyDescent="0.25">
      <c r="B102" s="669"/>
      <c r="C102" s="670"/>
      <c r="D102" s="670"/>
      <c r="E102" s="670"/>
      <c r="F102" s="670"/>
      <c r="G102" s="670"/>
      <c r="H102" s="670"/>
      <c r="I102" s="670"/>
      <c r="J102" s="670"/>
      <c r="K102" s="670"/>
      <c r="L102" s="670"/>
    </row>
    <row r="103" spans="2:12" x14ac:dyDescent="0.25">
      <c r="B103" s="669"/>
      <c r="C103" s="670"/>
      <c r="D103" s="670"/>
      <c r="E103" s="670"/>
      <c r="F103" s="670"/>
      <c r="G103" s="670"/>
      <c r="H103" s="670"/>
      <c r="I103" s="670"/>
      <c r="J103" s="670"/>
      <c r="K103" s="670"/>
      <c r="L103" s="670"/>
    </row>
    <row r="104" spans="2:12" x14ac:dyDescent="0.25">
      <c r="B104" s="669"/>
      <c r="C104" s="670"/>
      <c r="D104" s="670"/>
      <c r="E104" s="670"/>
      <c r="F104" s="670"/>
      <c r="G104" s="670"/>
      <c r="H104" s="670"/>
      <c r="I104" s="670"/>
      <c r="J104" s="670"/>
      <c r="K104" s="670"/>
      <c r="L104" s="670"/>
    </row>
    <row r="105" spans="2:12" x14ac:dyDescent="0.25">
      <c r="B105" s="669"/>
      <c r="C105" s="670"/>
      <c r="D105" s="670"/>
      <c r="E105" s="670"/>
      <c r="F105" s="670"/>
      <c r="G105" s="670"/>
      <c r="H105" s="670"/>
      <c r="I105" s="670"/>
      <c r="J105" s="670"/>
      <c r="K105" s="670"/>
      <c r="L105" s="670"/>
    </row>
    <row r="106" spans="2:12" x14ac:dyDescent="0.25">
      <c r="B106" s="669"/>
      <c r="C106" s="670"/>
      <c r="D106" s="670"/>
      <c r="E106" s="670"/>
      <c r="F106" s="670"/>
      <c r="G106" s="670"/>
      <c r="H106" s="670"/>
      <c r="I106" s="670"/>
      <c r="J106" s="670"/>
      <c r="K106" s="670"/>
      <c r="L106" s="670"/>
    </row>
    <row r="107" spans="2:12" x14ac:dyDescent="0.25">
      <c r="B107" s="669"/>
      <c r="C107" s="670"/>
      <c r="D107" s="670"/>
      <c r="E107" s="670"/>
      <c r="F107" s="670"/>
      <c r="G107" s="670"/>
      <c r="H107" s="670"/>
      <c r="I107" s="670"/>
      <c r="J107" s="670"/>
      <c r="K107" s="670"/>
      <c r="L107" s="670"/>
    </row>
    <row r="108" spans="2:12" x14ac:dyDescent="0.25">
      <c r="B108" s="669"/>
      <c r="C108" s="670"/>
      <c r="D108" s="670"/>
      <c r="E108" s="670"/>
      <c r="F108" s="670"/>
      <c r="G108" s="670"/>
      <c r="H108" s="670"/>
      <c r="I108" s="670"/>
      <c r="J108" s="670"/>
      <c r="K108" s="670"/>
      <c r="L108" s="670"/>
    </row>
    <row r="109" spans="2:12" x14ac:dyDescent="0.25">
      <c r="B109" s="669"/>
      <c r="C109" s="670"/>
      <c r="D109" s="670"/>
      <c r="E109" s="670"/>
      <c r="F109" s="670"/>
      <c r="G109" s="670"/>
      <c r="H109" s="670"/>
      <c r="I109" s="670"/>
      <c r="J109" s="670"/>
      <c r="K109" s="670"/>
      <c r="L109" s="670"/>
    </row>
    <row r="110" spans="2:12" x14ac:dyDescent="0.25">
      <c r="B110" s="669"/>
      <c r="C110" s="670"/>
      <c r="D110" s="670"/>
      <c r="E110" s="670"/>
      <c r="F110" s="670"/>
      <c r="G110" s="670"/>
      <c r="H110" s="670"/>
      <c r="I110" s="670"/>
      <c r="J110" s="670"/>
      <c r="K110" s="670"/>
      <c r="L110" s="670"/>
    </row>
    <row r="111" spans="2:12" x14ac:dyDescent="0.25">
      <c r="B111" s="669"/>
      <c r="C111" s="670"/>
      <c r="D111" s="670"/>
      <c r="E111" s="670"/>
      <c r="F111" s="670"/>
      <c r="G111" s="670"/>
      <c r="H111" s="670"/>
      <c r="I111" s="670"/>
      <c r="J111" s="670"/>
      <c r="K111" s="670"/>
      <c r="L111" s="670"/>
    </row>
    <row r="112" spans="2:12" x14ac:dyDescent="0.25">
      <c r="B112" s="669"/>
      <c r="C112" s="670"/>
      <c r="D112" s="670"/>
      <c r="E112" s="670"/>
      <c r="F112" s="670"/>
      <c r="G112" s="670"/>
      <c r="H112" s="670"/>
      <c r="I112" s="670"/>
      <c r="J112" s="670"/>
      <c r="K112" s="670"/>
      <c r="L112" s="670"/>
    </row>
    <row r="113" spans="2:12" x14ac:dyDescent="0.25">
      <c r="B113" s="669"/>
      <c r="C113" s="670"/>
      <c r="D113" s="670"/>
      <c r="E113" s="670"/>
      <c r="F113" s="670"/>
      <c r="G113" s="670"/>
      <c r="H113" s="670"/>
      <c r="I113" s="670"/>
      <c r="J113" s="670"/>
      <c r="K113" s="670"/>
      <c r="L113" s="670"/>
    </row>
    <row r="114" spans="2:12" x14ac:dyDescent="0.25">
      <c r="B114" s="669"/>
      <c r="C114" s="670"/>
      <c r="D114" s="670"/>
      <c r="E114" s="670"/>
      <c r="F114" s="670"/>
      <c r="G114" s="670"/>
      <c r="H114" s="670"/>
      <c r="I114" s="670"/>
      <c r="J114" s="670"/>
      <c r="K114" s="670"/>
      <c r="L114" s="670"/>
    </row>
    <row r="115" spans="2:12" x14ac:dyDescent="0.25">
      <c r="B115" s="669"/>
      <c r="C115" s="670"/>
      <c r="D115" s="670"/>
      <c r="E115" s="670"/>
      <c r="F115" s="670"/>
      <c r="G115" s="670"/>
      <c r="H115" s="670"/>
      <c r="I115" s="670"/>
      <c r="J115" s="670"/>
      <c r="K115" s="670"/>
      <c r="L115" s="670"/>
    </row>
    <row r="116" spans="2:12" x14ac:dyDescent="0.25">
      <c r="B116" s="669"/>
      <c r="C116" s="670"/>
      <c r="D116" s="670"/>
      <c r="E116" s="670"/>
      <c r="F116" s="670"/>
      <c r="G116" s="670"/>
      <c r="H116" s="670"/>
      <c r="I116" s="670"/>
      <c r="J116" s="670"/>
      <c r="K116" s="670"/>
      <c r="L116" s="670"/>
    </row>
    <row r="117" spans="2:12" x14ac:dyDescent="0.25">
      <c r="B117" s="669"/>
      <c r="C117" s="670"/>
      <c r="D117" s="670"/>
      <c r="E117" s="670"/>
      <c r="F117" s="670"/>
      <c r="G117" s="670"/>
      <c r="H117" s="670"/>
      <c r="I117" s="670"/>
      <c r="J117" s="670"/>
      <c r="K117" s="670"/>
      <c r="L117" s="670"/>
    </row>
    <row r="118" spans="2:12" x14ac:dyDescent="0.25">
      <c r="B118" s="669"/>
      <c r="C118" s="670"/>
      <c r="D118" s="670"/>
      <c r="E118" s="670"/>
      <c r="F118" s="670"/>
      <c r="G118" s="670"/>
      <c r="H118" s="670"/>
      <c r="I118" s="670"/>
      <c r="J118" s="670"/>
      <c r="K118" s="670"/>
      <c r="L118" s="670"/>
    </row>
    <row r="121" spans="2:12" s="117" customFormat="1" ht="15" customHeight="1" x14ac:dyDescent="0.25">
      <c r="D121" s="662" t="str">
        <f>EUconst_MsgNextSheet</f>
        <v xml:space="preserve"> &lt;&lt;&lt; Cliquez ici pour passer à la feuille suivante &gt;&gt;&gt;</v>
      </c>
      <c r="E121" s="662"/>
      <c r="F121" s="662"/>
      <c r="G121" s="662"/>
      <c r="H121" s="662"/>
      <c r="I121" s="662"/>
      <c r="J121" s="662"/>
    </row>
  </sheetData>
  <sheetProtection algorithmName="SHA-512" hashValue="D0g+X3csx6XiH8HbD6jKWkKJdvuBuhW3fe3YAm1+R14hCgYkDtMhR3IWgnPicr3D5lKjCZ8IQtDhL+cRG9JOJA==" saltValue="7SFYnqwOsJ21WKQ5JFb8ow==" spinCount="100000" sheet="1" objects="1" scenarios="1" formatCells="0" formatColumns="0" formatRows="0"/>
  <mergeCells count="113">
    <mergeCell ref="B107:L107"/>
    <mergeCell ref="B108:L108"/>
    <mergeCell ref="B109:L109"/>
    <mergeCell ref="B96:L96"/>
    <mergeCell ref="B104:L104"/>
    <mergeCell ref="B105:L105"/>
    <mergeCell ref="B106:L106"/>
    <mergeCell ref="B102:L102"/>
    <mergeCell ref="B103:L103"/>
    <mergeCell ref="B118:L118"/>
    <mergeCell ref="B110:L110"/>
    <mergeCell ref="B111:L111"/>
    <mergeCell ref="B112:L112"/>
    <mergeCell ref="B113:L113"/>
    <mergeCell ref="B116:L116"/>
    <mergeCell ref="B117:L117"/>
    <mergeCell ref="B114:L114"/>
    <mergeCell ref="B115:L115"/>
    <mergeCell ref="B92:L92"/>
    <mergeCell ref="B89:L89"/>
    <mergeCell ref="B91:K91"/>
    <mergeCell ref="B101:L101"/>
    <mergeCell ref="B97:L97"/>
    <mergeCell ref="B100:L100"/>
    <mergeCell ref="B99:L99"/>
    <mergeCell ref="B98:L98"/>
    <mergeCell ref="B94:L94"/>
    <mergeCell ref="B90:L90"/>
    <mergeCell ref="B88:L88"/>
    <mergeCell ref="C84:D84"/>
    <mergeCell ref="C85:D85"/>
    <mergeCell ref="E85:L85"/>
    <mergeCell ref="B77:L77"/>
    <mergeCell ref="C80:D80"/>
    <mergeCell ref="E80:L80"/>
    <mergeCell ref="C83:D83"/>
    <mergeCell ref="E83:L83"/>
    <mergeCell ref="C78:D78"/>
    <mergeCell ref="B71:L71"/>
    <mergeCell ref="B73:L73"/>
    <mergeCell ref="E78:L78"/>
    <mergeCell ref="C79:D79"/>
    <mergeCell ref="E82:L82"/>
    <mergeCell ref="B74:L74"/>
    <mergeCell ref="E84:L84"/>
    <mergeCell ref="B87:L87"/>
    <mergeCell ref="E79:L79"/>
    <mergeCell ref="C81:D81"/>
    <mergeCell ref="E81:L81"/>
    <mergeCell ref="C82:D82"/>
    <mergeCell ref="D121:J121"/>
    <mergeCell ref="I1:J1"/>
    <mergeCell ref="K1:L1"/>
    <mergeCell ref="C2:D2"/>
    <mergeCell ref="E2:F2"/>
    <mergeCell ref="G2:H2"/>
    <mergeCell ref="E48:H55"/>
    <mergeCell ref="B46:L46"/>
    <mergeCell ref="B44:L44"/>
    <mergeCell ref="B7:L7"/>
    <mergeCell ref="B43:L43"/>
    <mergeCell ref="B41:L41"/>
    <mergeCell ref="B42:L42"/>
    <mergeCell ref="B57:L57"/>
    <mergeCell ref="B67:L67"/>
    <mergeCell ref="B58:L58"/>
    <mergeCell ref="B60:L60"/>
    <mergeCell ref="D62:I62"/>
    <mergeCell ref="D63:I63"/>
    <mergeCell ref="D65:L65"/>
    <mergeCell ref="B75:L75"/>
    <mergeCell ref="B76:L76"/>
    <mergeCell ref="B68:L68"/>
    <mergeCell ref="B70:L70"/>
    <mergeCell ref="B39:L39"/>
    <mergeCell ref="B19:L19"/>
    <mergeCell ref="B24:L24"/>
    <mergeCell ref="B38:L38"/>
    <mergeCell ref="C10:L10"/>
    <mergeCell ref="C11:L11"/>
    <mergeCell ref="B35:L35"/>
    <mergeCell ref="K3:L3"/>
    <mergeCell ref="E3:F3"/>
    <mergeCell ref="G3:H3"/>
    <mergeCell ref="C3:D3"/>
    <mergeCell ref="B6:L6"/>
    <mergeCell ref="B13:L13"/>
    <mergeCell ref="B23:L23"/>
    <mergeCell ref="B12:L12"/>
    <mergeCell ref="B17:L17"/>
    <mergeCell ref="C8:L8"/>
    <mergeCell ref="C20:L20"/>
    <mergeCell ref="C21:L21"/>
    <mergeCell ref="B32:L32"/>
    <mergeCell ref="B33:L33"/>
    <mergeCell ref="C36:L36"/>
    <mergeCell ref="B5:J5"/>
    <mergeCell ref="A1:B3"/>
    <mergeCell ref="I3:J3"/>
    <mergeCell ref="K2:L2"/>
    <mergeCell ref="C1:D1"/>
    <mergeCell ref="I2:J2"/>
    <mergeCell ref="E1:F1"/>
    <mergeCell ref="G1:H1"/>
    <mergeCell ref="C37:L37"/>
    <mergeCell ref="B27:L27"/>
    <mergeCell ref="B25:L25"/>
    <mergeCell ref="B28:L28"/>
    <mergeCell ref="B29:L29"/>
    <mergeCell ref="B30:L30"/>
    <mergeCell ref="B14:L14"/>
    <mergeCell ref="B16:L16"/>
    <mergeCell ref="C9:L9"/>
  </mergeCells>
  <phoneticPr fontId="10" type="noConversion"/>
  <hyperlinks>
    <hyperlink ref="D62" r:id="rId1" display="http://eur-lex.europa.eu/en/index.htm " xr:uid="{F9CF451E-C849-4A5B-8A25-F31A8B74ABF4}"/>
    <hyperlink ref="D65" r:id="rId2" xr:uid="{D4368549-D48C-45DF-A772-7B20A09000CA}"/>
    <hyperlink ref="C2:D2" location="JUMP_b_Guidelines_Top" display="Top of sheet" xr:uid="{06908283-4231-48E8-8D83-03A49513A080}"/>
    <hyperlink ref="E1:F1" location="JUMP_a_Content" display="Table of contents" xr:uid="{F32D3532-B733-4D1D-84EE-743CD855390C}"/>
    <hyperlink ref="C3:D3" location="JUMP_b_Guidlines_Bottom" display="End of sheet" xr:uid="{5F611F5D-444A-4108-8744-31F312D9DCF8}"/>
    <hyperlink ref="I1:J1" location="JUMP_C_Top" display="JUMP_C_Top" xr:uid="{F29F2163-EEE1-4C8B-923F-DACA0774D410}"/>
    <hyperlink ref="G1:H1" location="JUMP_a_Content" display="Previous sheet" xr:uid="{FD637450-CFC9-4521-80DD-743C48C1C102}"/>
    <hyperlink ref="D121:J121" location="JUMP_C_Top" display="JUMP_C_Top" xr:uid="{65832459-DEC3-406F-B2AD-C2D003D876F7}"/>
    <hyperlink ref="B44" r:id="rId3" display="https://ec.europa.eu/clima/eu-action/eu-emissions-trading-system-eu-ets/monitoring-reporting-and-verification-eu-ets-emissions_en" xr:uid="{191D608E-E8BB-43C3-8FD3-8AA6123339CA}"/>
    <hyperlink ref="D63:I63" r:id="rId4" display="http://ec.europa.eu/clima/policies/ets/index_en.htm" xr:uid="{D1A969FF-B2D6-44E3-9A23-6F3136552D26}"/>
    <hyperlink ref="B14:K14" r:id="rId5" display="http://ec.europa.eu/clima/documentation/ets/docs/decision_benchmarking_15_dec_en.pdf. " xr:uid="{BFFCF918-BA7F-4FC8-8D76-84F1557CB22A}"/>
    <hyperlink ref="B14" r:id="rId6" xr:uid="{582A0999-C13F-4258-A5DF-B0BE29F77E61}"/>
    <hyperlink ref="B14:L14" r:id="rId7" display="https://eur-lex.europa.eu/eli/dir/2003/87/2021-01-01" xr:uid="{4983FAF0-0E59-4E57-AB64-F92E32AA6FA2}"/>
    <hyperlink ref="B17:L17" r:id="rId8" display="https://eur-lex.europa.eu/eli/reg_impl/2018/2066/2021-01-01" xr:uid="{C27C7110-B809-4FD4-B62C-B4DFAC833D26}"/>
    <hyperlink ref="B44:L44" r:id="rId9" display="https://ec.europa.eu/clima/eu-action/eu-emissions-trading-system-eu-ets/monitoring-reporting-and-verification-eu-ets-emissions_en" xr:uid="{A27A1C85-0AB3-4EC3-8D90-0AE929C94DA6}"/>
    <hyperlink ref="B33" r:id="rId10" xr:uid="{F8ADAA92-8741-4597-B3E5-AA910B930EC4}"/>
    <hyperlink ref="B33:L33" r:id="rId11" display="https://ec.europa.eu/clima/eu-action/eu-emissions-trading-system-eu-ets/monitoring-reporting-and-verification-eu-ets-emissions_en" xr:uid="{93DF3D67-096A-4378-81B0-7053C84A59AE}"/>
    <hyperlink ref="D63" r:id="rId12" xr:uid="{45A2C5CE-B977-46FA-89DF-4DF9601534C5}"/>
    <hyperlink ref="B17" r:id="rId13" xr:uid="{215AF0A1-1BB5-4179-9F50-A8EBF9B32E1A}"/>
  </hyperlinks>
  <pageMargins left="0.78740157480314965" right="0.78740157480314965" top="0.78740157480314965" bottom="0.78740157480314965" header="0.39370078740157483" footer="0.39370078740157483"/>
  <pageSetup paperSize="9" scale="64" fitToHeight="2" orientation="portrait" r:id="rId14"/>
  <headerFooter alignWithMargins="0">
    <oddHeader>&amp;L&amp;F, &amp;A&amp;R&amp;D, &amp;T</oddHeader>
    <oddFooter>&amp;C&amp;P / &amp;N</oddFooter>
  </headerFooter>
  <rowBreaks count="1" manualBreakCount="1">
    <brk id="72" max="11"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FBA75F-A68A-411F-86E8-846FFB7A2679}">
  <sheetPr codeName="Tabelle4">
    <tabColor indexed="43"/>
    <pageSetUpPr fitToPage="1"/>
  </sheetPr>
  <dimension ref="A1:T64"/>
  <sheetViews>
    <sheetView tabSelected="1" topLeftCell="B1" workbookViewId="0">
      <pane ySplit="4" topLeftCell="A5" activePane="bottomLeft" state="frozen"/>
      <selection pane="bottomLeft" activeCell="B2" sqref="B2:D4"/>
    </sheetView>
  </sheetViews>
  <sheetFormatPr baseColWidth="10" defaultColWidth="11.44140625" defaultRowHeight="13.2" x14ac:dyDescent="0.25"/>
  <cols>
    <col min="1" max="1" width="2.6640625" style="119" hidden="1" customWidth="1"/>
    <col min="2" max="2" width="2.6640625" style="118" customWidth="1"/>
    <col min="3" max="3" width="4.6640625" style="196" customWidth="1"/>
    <col min="4" max="4" width="4.6640625" style="135" customWidth="1"/>
    <col min="5" max="14" width="12.6640625" style="118" customWidth="1"/>
    <col min="15" max="15" width="7.6640625" style="118" customWidth="1"/>
    <col min="16" max="19" width="11.44140625" style="307" hidden="1" customWidth="1"/>
    <col min="20" max="16384" width="11.44140625" style="118"/>
  </cols>
  <sheetData>
    <row r="1" spans="1:20" ht="13.8" hidden="1" thickBot="1" x14ac:dyDescent="0.3">
      <c r="A1" s="158" t="s">
        <v>159</v>
      </c>
      <c r="B1" s="215"/>
      <c r="C1" s="216"/>
      <c r="D1" s="217"/>
      <c r="E1" s="215"/>
      <c r="F1" s="215"/>
      <c r="G1" s="218"/>
      <c r="H1" s="218"/>
      <c r="I1" s="215"/>
      <c r="J1" s="215"/>
      <c r="K1" s="389"/>
      <c r="L1" s="215"/>
      <c r="M1" s="215"/>
      <c r="N1" s="215"/>
      <c r="O1" s="219"/>
      <c r="P1" s="306" t="s">
        <v>159</v>
      </c>
      <c r="Q1" s="306" t="s">
        <v>159</v>
      </c>
      <c r="R1" s="306" t="s">
        <v>159</v>
      </c>
      <c r="S1" s="306" t="s">
        <v>159</v>
      </c>
    </row>
    <row r="2" spans="1:20" ht="13.5" customHeight="1" thickBot="1" x14ac:dyDescent="0.3">
      <c r="A2" s="161"/>
      <c r="B2" s="754" t="str">
        <f>Translations!$B$438</f>
        <v>A.
OperatorInst ID</v>
      </c>
      <c r="C2" s="755"/>
      <c r="D2" s="756"/>
      <c r="E2" s="663" t="str">
        <f>Translations!$B$23</f>
        <v>Zone de navigation :</v>
      </c>
      <c r="F2" s="657"/>
      <c r="G2" s="658" t="str">
        <f>Translations!$B$24</f>
        <v>Table des matières</v>
      </c>
      <c r="H2" s="659"/>
      <c r="I2" s="658" t="str">
        <f>Translations!$B$25</f>
        <v>Feuille précédente</v>
      </c>
      <c r="J2" s="659"/>
      <c r="K2" s="658" t="str">
        <f>Translations!$B$26</f>
        <v>Feuille suivante</v>
      </c>
      <c r="L2" s="659"/>
      <c r="M2" s="658"/>
      <c r="N2" s="659"/>
      <c r="O2" s="289"/>
    </row>
    <row r="3" spans="1:20" ht="12.75" customHeight="1" x14ac:dyDescent="0.25">
      <c r="A3" s="161"/>
      <c r="B3" s="757"/>
      <c r="C3" s="758"/>
      <c r="D3" s="759"/>
      <c r="E3" s="753" t="str">
        <f>Translations!$B$27</f>
        <v>Haut de la feuille</v>
      </c>
      <c r="F3" s="751"/>
      <c r="G3" s="654" t="str">
        <f>Translations!$B$417</f>
        <v>Informations d'amélioration</v>
      </c>
      <c r="H3" s="751"/>
      <c r="I3" s="654" t="str">
        <f>Translations!$B$79</f>
        <v>Exploitant</v>
      </c>
      <c r="J3" s="751"/>
      <c r="K3" s="654" t="str">
        <f>Translations!$B$80</f>
        <v>Installation</v>
      </c>
      <c r="L3" s="752"/>
      <c r="M3" s="654"/>
      <c r="N3" s="655"/>
      <c r="O3" s="204"/>
    </row>
    <row r="4" spans="1:20" x14ac:dyDescent="0.25">
      <c r="A4" s="161"/>
      <c r="B4" s="757"/>
      <c r="C4" s="758"/>
      <c r="D4" s="759"/>
      <c r="E4" s="736" t="str">
        <f>Translations!$B$28</f>
        <v>Fin de la feuille</v>
      </c>
      <c r="F4" s="735"/>
      <c r="G4" s="651" t="str">
        <f>Translations!$B$8</f>
        <v>Coordonnées</v>
      </c>
      <c r="H4" s="735"/>
      <c r="I4" s="651" t="str">
        <f>Translations!$B$439</f>
        <v>Détails du vérificateur</v>
      </c>
      <c r="J4" s="735"/>
      <c r="K4" s="651"/>
      <c r="L4" s="750"/>
      <c r="M4" s="651"/>
      <c r="N4" s="652"/>
      <c r="O4" s="204"/>
    </row>
    <row r="5" spans="1:20" ht="12.75" customHeight="1" x14ac:dyDescent="0.25">
      <c r="A5" s="220"/>
      <c r="B5" s="290"/>
      <c r="O5" s="204"/>
    </row>
    <row r="6" spans="1:20" s="13" customFormat="1" ht="34.200000000000003" customHeight="1" x14ac:dyDescent="0.25">
      <c r="A6" s="221"/>
      <c r="B6" s="239"/>
      <c r="C6" s="740" t="str">
        <f>Translations!$B$518</f>
        <v>A. Informations concernant le présent rapport d'amélioration et identification de l'exploitant et de l'installation</v>
      </c>
      <c r="D6" s="740"/>
      <c r="E6" s="740"/>
      <c r="F6" s="740"/>
      <c r="G6" s="740"/>
      <c r="H6" s="740"/>
      <c r="I6" s="740"/>
      <c r="J6" s="740"/>
      <c r="K6" s="740"/>
      <c r="L6" s="740"/>
      <c r="M6" s="740"/>
      <c r="N6" s="740"/>
      <c r="O6" s="209"/>
      <c r="P6" s="308"/>
      <c r="Q6" s="308"/>
      <c r="R6" s="308"/>
      <c r="S6" s="308"/>
    </row>
    <row r="7" spans="1:20" s="13" customFormat="1" ht="12.75" customHeight="1" x14ac:dyDescent="0.25">
      <c r="A7" s="221"/>
      <c r="B7" s="239"/>
      <c r="C7" s="223"/>
      <c r="D7" s="222"/>
      <c r="E7" s="222"/>
      <c r="F7" s="222"/>
      <c r="G7" s="222"/>
      <c r="H7" s="222"/>
      <c r="I7" s="222"/>
      <c r="J7" s="222"/>
      <c r="K7" s="222"/>
      <c r="L7" s="222"/>
      <c r="M7" s="222"/>
      <c r="N7" s="222"/>
      <c r="O7" s="209"/>
      <c r="P7" s="308"/>
      <c r="Q7" s="308"/>
      <c r="R7" s="308"/>
      <c r="S7" s="308"/>
    </row>
    <row r="8" spans="1:20" s="311" customFormat="1" ht="5.0999999999999996" customHeight="1" x14ac:dyDescent="0.25">
      <c r="A8" s="107"/>
      <c r="B8" s="239"/>
      <c r="C8" s="13"/>
      <c r="D8" s="4"/>
      <c r="E8" s="4"/>
      <c r="F8" s="4"/>
      <c r="G8" s="4"/>
      <c r="H8" s="4"/>
      <c r="I8" s="4"/>
      <c r="J8" s="4"/>
      <c r="K8" s="4"/>
      <c r="L8" s="4"/>
      <c r="M8" s="4"/>
      <c r="N8" s="4"/>
      <c r="O8" s="209"/>
      <c r="P8" s="305"/>
      <c r="Q8" s="305"/>
      <c r="R8" s="305"/>
      <c r="S8" s="305"/>
    </row>
    <row r="9" spans="1:20" s="135" customFormat="1" ht="15.75" customHeight="1" x14ac:dyDescent="0.25">
      <c r="A9" s="221"/>
      <c r="B9" s="384"/>
      <c r="C9" s="192">
        <v>1</v>
      </c>
      <c r="D9" s="741" t="str">
        <f>Translations!$B$505</f>
        <v>Informations concernant le rapport d'amélioration</v>
      </c>
      <c r="E9" s="741"/>
      <c r="F9" s="741"/>
      <c r="G9" s="741"/>
      <c r="H9" s="741"/>
      <c r="I9" s="741"/>
      <c r="J9" s="741"/>
      <c r="K9" s="741"/>
      <c r="L9" s="741"/>
      <c r="M9" s="741"/>
      <c r="N9" s="741"/>
      <c r="O9" s="201"/>
      <c r="P9" s="385"/>
      <c r="Q9" s="385"/>
      <c r="R9" s="385"/>
      <c r="S9" s="385"/>
    </row>
    <row r="10" spans="1:20" s="311" customFormat="1" x14ac:dyDescent="0.25">
      <c r="A10" s="107"/>
      <c r="B10" s="239"/>
      <c r="C10" s="13"/>
      <c r="D10" s="4"/>
      <c r="E10" s="714"/>
      <c r="F10" s="714"/>
      <c r="G10" s="714"/>
      <c r="H10" s="714"/>
      <c r="I10" s="714"/>
      <c r="J10" s="714"/>
      <c r="K10" s="714"/>
      <c r="L10" s="714"/>
      <c r="M10" s="714"/>
      <c r="N10" s="714"/>
      <c r="O10" s="209"/>
      <c r="P10" s="305"/>
      <c r="Q10" s="305"/>
      <c r="R10" s="305"/>
      <c r="S10" s="305"/>
    </row>
    <row r="11" spans="1:20" s="309" customFormat="1" ht="37.200000000000003" customHeight="1" x14ac:dyDescent="0.25">
      <c r="A11" s="253"/>
      <c r="B11" s="274"/>
      <c r="C11" s="269"/>
      <c r="D11" s="746" t="str">
        <f>Translations!$B$520</f>
        <v>IMPORTANT ! Les améliorations signalées ici ne mettent pas automatiquement à jour le plan de surveillance. Lorsque des améliorations nécessitent des modifications du plan de surveillance (voir l’article 15 du règlement MRR), un plan de surveillance révisé doit être soumis à l’autorité compétente par la voie administrative habituelle, sous réserve de son approbation.</v>
      </c>
      <c r="E11" s="746"/>
      <c r="F11" s="746"/>
      <c r="G11" s="746"/>
      <c r="H11" s="746"/>
      <c r="I11" s="746"/>
      <c r="J11" s="746"/>
      <c r="K11" s="746"/>
      <c r="L11" s="746"/>
      <c r="M11" s="746"/>
      <c r="N11" s="746"/>
      <c r="O11" s="203"/>
      <c r="P11" s="305"/>
      <c r="Q11" s="305"/>
      <c r="R11" s="305"/>
      <c r="S11" s="305"/>
      <c r="T11" s="311"/>
    </row>
    <row r="12" spans="1:20" s="311" customFormat="1" ht="5.0999999999999996" customHeight="1" x14ac:dyDescent="0.25">
      <c r="A12" s="107"/>
      <c r="B12" s="239"/>
      <c r="C12" s="13"/>
      <c r="D12" s="4"/>
      <c r="E12" s="4"/>
      <c r="F12" s="4"/>
      <c r="G12" s="4"/>
      <c r="H12" s="4"/>
      <c r="I12" s="4"/>
      <c r="J12" s="4"/>
      <c r="K12" s="4"/>
      <c r="L12" s="4"/>
      <c r="M12" s="4"/>
      <c r="N12" s="4"/>
      <c r="O12" s="209"/>
      <c r="P12" s="305"/>
      <c r="Q12" s="305"/>
      <c r="R12" s="305"/>
      <c r="S12" s="305"/>
    </row>
    <row r="13" spans="1:20" s="311" customFormat="1" ht="15" customHeight="1" x14ac:dyDescent="0.25">
      <c r="A13" s="26"/>
      <c r="B13" s="238"/>
      <c r="C13" s="193"/>
      <c r="D13" s="347">
        <v>1</v>
      </c>
      <c r="E13" s="745" t="str">
        <f>Translations!$B$521</f>
        <v>Informations générales concernant l'installation :</v>
      </c>
      <c r="F13" s="745"/>
      <c r="G13" s="745"/>
      <c r="H13" s="745"/>
      <c r="I13" s="745"/>
      <c r="J13" s="745"/>
      <c r="K13" s="745"/>
      <c r="L13" s="745"/>
      <c r="M13" s="745"/>
      <c r="N13" s="745"/>
      <c r="O13" s="202"/>
      <c r="P13" s="305"/>
      <c r="Q13" s="305"/>
      <c r="R13" s="305"/>
      <c r="S13" s="305"/>
    </row>
    <row r="14" spans="1:20" s="311" customFormat="1" ht="5.0999999999999996" customHeight="1" x14ac:dyDescent="0.25">
      <c r="A14" s="26"/>
      <c r="B14" s="238"/>
      <c r="C14" s="193"/>
      <c r="D14" s="13"/>
      <c r="E14" s="191"/>
      <c r="F14" s="191"/>
      <c r="G14" s="191"/>
      <c r="H14" s="191"/>
      <c r="I14" s="191"/>
      <c r="J14" s="191"/>
      <c r="K14" s="191"/>
      <c r="L14" s="191"/>
      <c r="M14" s="191"/>
      <c r="N14" s="191"/>
      <c r="O14" s="202"/>
      <c r="P14" s="305"/>
      <c r="Q14" s="305"/>
      <c r="R14" s="305"/>
      <c r="S14" s="305"/>
    </row>
    <row r="15" spans="1:20" s="311" customFormat="1" ht="12.75" customHeight="1" x14ac:dyDescent="0.25">
      <c r="A15" s="26"/>
      <c r="B15" s="238"/>
      <c r="C15" s="193"/>
      <c r="D15" s="186" t="s">
        <v>14</v>
      </c>
      <c r="E15" s="722" t="str">
        <f>Translations!$B$522</f>
        <v>Catégorie de l'installation :</v>
      </c>
      <c r="F15" s="722"/>
      <c r="G15" s="722"/>
      <c r="H15" s="722"/>
      <c r="I15" s="723"/>
      <c r="J15" s="423"/>
      <c r="K15" s="315"/>
      <c r="L15" s="315"/>
      <c r="M15" s="350"/>
      <c r="N15" s="315"/>
      <c r="O15" s="202"/>
      <c r="P15" s="305"/>
      <c r="Q15" s="305"/>
      <c r="R15" s="390" t="b">
        <f>INDEX(EUconst_InstCategoryList,1)=CNTR_Category</f>
        <v>0</v>
      </c>
      <c r="S15" s="391" t="s">
        <v>808</v>
      </c>
    </row>
    <row r="16" spans="1:20" s="311" customFormat="1" ht="25.5" customHeight="1" x14ac:dyDescent="0.25">
      <c r="A16" s="26"/>
      <c r="B16" s="238"/>
      <c r="C16" s="193"/>
      <c r="D16" s="315"/>
      <c r="E16" s="704" t="str">
        <f>Translations!$B$523</f>
        <v xml:space="preserve"> Ces informations ont ici une incidence sur les niveaux qu’une installation est tenue d’atteindre et sur la fréquence à laquelle les installations doivent soumettre des rapports d’amélioration conformément à l’article 69(1).</v>
      </c>
      <c r="F16" s="704"/>
      <c r="G16" s="704"/>
      <c r="H16" s="704"/>
      <c r="I16" s="704"/>
      <c r="J16" s="704"/>
      <c r="K16" s="704"/>
      <c r="L16" s="704"/>
      <c r="M16" s="704"/>
      <c r="N16" s="704"/>
      <c r="O16" s="437"/>
      <c r="P16" s="305"/>
      <c r="Q16" s="305"/>
      <c r="R16" s="305"/>
      <c r="S16" s="305"/>
    </row>
    <row r="17" spans="1:20" s="311" customFormat="1" ht="5.0999999999999996" customHeight="1" x14ac:dyDescent="0.25">
      <c r="A17" s="26"/>
      <c r="B17" s="238"/>
      <c r="C17" s="193"/>
      <c r="D17" s="14"/>
      <c r="E17" s="315"/>
      <c r="F17" s="315"/>
      <c r="G17" s="315"/>
      <c r="H17" s="315"/>
      <c r="I17" s="6"/>
      <c r="J17" s="315"/>
      <c r="K17" s="315"/>
      <c r="L17" s="315"/>
      <c r="M17" s="315"/>
      <c r="N17" s="315"/>
      <c r="O17" s="202"/>
      <c r="P17" s="305"/>
      <c r="Q17" s="305"/>
      <c r="R17" s="305"/>
      <c r="S17" s="305"/>
    </row>
    <row r="18" spans="1:20" s="311" customFormat="1" ht="12.75" customHeight="1" x14ac:dyDescent="0.25">
      <c r="A18" s="26"/>
      <c r="B18" s="238"/>
      <c r="C18" s="193"/>
      <c r="D18" s="186" t="s">
        <v>15</v>
      </c>
      <c r="E18" s="722" t="str">
        <f>Translations!$B$92</f>
        <v>Installation à faible niveau d'émission ?</v>
      </c>
      <c r="F18" s="722"/>
      <c r="G18" s="722"/>
      <c r="H18" s="722"/>
      <c r="I18" s="723"/>
      <c r="J18" s="424"/>
      <c r="K18" s="444" t="str">
        <f>IF(AND(INDEX(EUconst_InstCategoryList,1)&lt;&gt;CNTR_Category,CNTR_SmallEmitter=TRUE),EUconst_ERR_Inconsistent,"")</f>
        <v/>
      </c>
      <c r="L18" s="315"/>
      <c r="M18" s="315"/>
      <c r="N18" s="315"/>
      <c r="O18" s="437"/>
      <c r="P18" s="305"/>
      <c r="Q18" s="305"/>
      <c r="R18" s="359" t="str">
        <f>IF(J15="","",NOT(MATCH(J15,EUconst_InstCategoryList,0)=1))</f>
        <v/>
      </c>
      <c r="S18" s="305"/>
    </row>
    <row r="19" spans="1:20" s="311" customFormat="1" ht="25.5" customHeight="1" x14ac:dyDescent="0.25">
      <c r="A19" s="26"/>
      <c r="B19" s="238"/>
      <c r="C19" s="193"/>
      <c r="D19" s="315"/>
      <c r="E19" s="704" t="str">
        <f>Translations!$B$524</f>
        <v>Les installations à faible niveau d'émission (c’est-à-dire les installations avec &lt; 25 000 t CO2e par an) doivent soumettre un rapport d’amélioration uniquement en réponse aux irrégularités relevées dans le rapport de vérification (articles 69(4) et 47(3)) ou conformément à l’article 69(1-3).</v>
      </c>
      <c r="F19" s="704"/>
      <c r="G19" s="704"/>
      <c r="H19" s="704"/>
      <c r="I19" s="704"/>
      <c r="J19" s="704"/>
      <c r="K19" s="704"/>
      <c r="L19" s="704"/>
      <c r="M19" s="704"/>
      <c r="N19" s="704"/>
      <c r="O19" s="437"/>
      <c r="P19" s="305"/>
      <c r="Q19" s="305"/>
      <c r="R19" s="305"/>
      <c r="S19" s="305"/>
    </row>
    <row r="20" spans="1:20" s="311" customFormat="1" ht="5.0999999999999996" customHeight="1" x14ac:dyDescent="0.25">
      <c r="A20" s="26"/>
      <c r="B20" s="238"/>
      <c r="C20" s="193"/>
      <c r="D20" s="14"/>
      <c r="E20" s="318"/>
      <c r="F20" s="315"/>
      <c r="G20" s="315"/>
      <c r="H20" s="315"/>
      <c r="I20" s="6"/>
      <c r="J20" s="315"/>
      <c r="K20" s="315"/>
      <c r="L20" s="315"/>
      <c r="M20" s="315"/>
      <c r="N20" s="315"/>
      <c r="O20" s="202"/>
      <c r="P20" s="392"/>
      <c r="Q20" s="305"/>
      <c r="R20" s="305"/>
      <c r="S20" s="305"/>
    </row>
    <row r="21" spans="1:20" s="311" customFormat="1" ht="15" customHeight="1" x14ac:dyDescent="0.25">
      <c r="A21" s="26"/>
      <c r="B21" s="238"/>
      <c r="C21" s="193"/>
      <c r="D21" s="347">
        <v>2</v>
      </c>
      <c r="E21" s="745" t="str">
        <f>Translations!$B$525</f>
        <v>Informations relatives au rapport d’amélioration conformément à l’article 69(1) du MRR :</v>
      </c>
      <c r="F21" s="745"/>
      <c r="G21" s="745"/>
      <c r="H21" s="745"/>
      <c r="I21" s="745"/>
      <c r="J21" s="745"/>
      <c r="K21" s="745"/>
      <c r="L21" s="745"/>
      <c r="M21" s="745"/>
      <c r="N21" s="745"/>
      <c r="O21" s="202"/>
      <c r="P21" s="392"/>
      <c r="Q21" s="305"/>
      <c r="R21" s="305"/>
      <c r="S21" s="305"/>
    </row>
    <row r="22" spans="1:20" s="311" customFormat="1" ht="5.0999999999999996" customHeight="1" x14ac:dyDescent="0.25">
      <c r="A22" s="107"/>
      <c r="B22" s="239"/>
      <c r="C22" s="13"/>
      <c r="D22" s="4"/>
      <c r="E22" s="714"/>
      <c r="F22" s="714"/>
      <c r="G22" s="714"/>
      <c r="H22" s="714"/>
      <c r="I22" s="714"/>
      <c r="J22" s="714"/>
      <c r="K22" s="714"/>
      <c r="L22" s="714"/>
      <c r="M22" s="714"/>
      <c r="N22" s="714"/>
      <c r="O22" s="209"/>
      <c r="P22" s="305"/>
      <c r="Q22" s="305"/>
      <c r="R22" s="305"/>
      <c r="S22" s="305"/>
    </row>
    <row r="23" spans="1:20" s="309" customFormat="1" ht="25.5" customHeight="1" x14ac:dyDescent="0.25">
      <c r="A23" s="253"/>
      <c r="B23" s="274"/>
      <c r="C23" s="269"/>
      <c r="E23" s="715" t="str">
        <f>Translations!$B$519</f>
        <v>Selon la catégorie de votre installation et l'année de votre dernier rapport d'amélioration, un nouveau rapport d'amélioration au titre de l'article 69(1) du règlement MRR pourrait ne pas être exigible avant cette année. Dans ce cas, il n'est pas nécessaire de saisir d'autres données dans ce modèle de rapport d'amélioration.</v>
      </c>
      <c r="F23" s="715"/>
      <c r="G23" s="715"/>
      <c r="H23" s="715"/>
      <c r="I23" s="715"/>
      <c r="J23" s="715"/>
      <c r="K23" s="715"/>
      <c r="L23" s="715"/>
      <c r="M23" s="715"/>
      <c r="N23" s="715"/>
      <c r="O23" s="203"/>
      <c r="P23" s="305"/>
      <c r="Q23" s="305"/>
      <c r="R23" s="305"/>
      <c r="S23" s="305"/>
      <c r="T23" s="311"/>
    </row>
    <row r="24" spans="1:20" s="311" customFormat="1" ht="5.0999999999999996" customHeight="1" x14ac:dyDescent="0.25">
      <c r="A24" s="26"/>
      <c r="B24" s="238"/>
      <c r="C24" s="193"/>
      <c r="D24" s="14"/>
      <c r="E24" s="318"/>
      <c r="F24" s="315"/>
      <c r="G24" s="315"/>
      <c r="H24" s="315"/>
      <c r="I24" s="6"/>
      <c r="J24" s="315"/>
      <c r="K24" s="315"/>
      <c r="L24" s="315"/>
      <c r="M24" s="315"/>
      <c r="N24" s="315"/>
      <c r="O24" s="202"/>
      <c r="P24" s="392"/>
      <c r="Q24" s="305"/>
      <c r="R24" s="305"/>
      <c r="S24" s="305"/>
    </row>
    <row r="25" spans="1:20" s="311" customFormat="1" ht="12.75" customHeight="1" x14ac:dyDescent="0.25">
      <c r="A25" s="26"/>
      <c r="B25" s="238"/>
      <c r="C25" s="193"/>
      <c r="D25" s="186" t="s">
        <v>14</v>
      </c>
      <c r="E25" s="722" t="str">
        <f>Translations!$B$526</f>
        <v>Quand le dernier rapport d'amélioration a-t-il été soumis ?</v>
      </c>
      <c r="F25" s="722"/>
      <c r="G25" s="722"/>
      <c r="H25" s="722"/>
      <c r="I25" s="723"/>
      <c r="J25" s="425"/>
      <c r="K25" s="315"/>
      <c r="L25" s="315"/>
      <c r="M25" s="315"/>
      <c r="N25" s="315"/>
      <c r="O25" s="202"/>
      <c r="P25" s="391"/>
      <c r="Q25" s="305"/>
      <c r="R25" s="390" t="str">
        <f>IF(COUNTA(J15,J25)=2,INDEX(EUconst_InstCategoryYears,MATCH(J15,EUconst_InstCategoryList,0)),"")</f>
        <v/>
      </c>
      <c r="S25" s="305"/>
    </row>
    <row r="26" spans="1:20" s="311" customFormat="1" ht="12.75" customHeight="1" x14ac:dyDescent="0.25">
      <c r="A26" s="26"/>
      <c r="B26" s="238"/>
      <c r="C26" s="193"/>
      <c r="D26" s="14"/>
      <c r="E26" s="704" t="str">
        <f>Translations!$B$527</f>
        <v>Veuillez indiquer ici la date à laquelle la dernière amélioration conformément à l'article 69(1) a été soumise.</v>
      </c>
      <c r="F26" s="704"/>
      <c r="G26" s="704"/>
      <c r="H26" s="704"/>
      <c r="I26" s="704"/>
      <c r="J26" s="704"/>
      <c r="K26" s="704"/>
      <c r="L26" s="704"/>
      <c r="M26" s="704"/>
      <c r="N26" s="704"/>
      <c r="O26" s="202"/>
      <c r="P26" s="305"/>
      <c r="Q26" s="305"/>
      <c r="R26" s="305"/>
      <c r="S26" s="305"/>
    </row>
    <row r="27" spans="1:20" s="311" customFormat="1" ht="5.0999999999999996" customHeight="1" x14ac:dyDescent="0.25">
      <c r="A27" s="26"/>
      <c r="B27" s="238"/>
      <c r="C27" s="193"/>
      <c r="D27" s="14"/>
      <c r="E27" s="319"/>
      <c r="F27" s="319"/>
      <c r="G27" s="319"/>
      <c r="H27" s="319"/>
      <c r="I27" s="6"/>
      <c r="J27" s="319"/>
      <c r="K27" s="319"/>
      <c r="L27" s="319"/>
      <c r="M27" s="319"/>
      <c r="N27" s="319"/>
      <c r="O27" s="202"/>
      <c r="P27" s="305"/>
      <c r="Q27" s="305"/>
      <c r="R27" s="305"/>
      <c r="S27" s="305"/>
    </row>
    <row r="28" spans="1:20" s="311" customFormat="1" ht="12.75" customHeight="1" x14ac:dyDescent="0.25">
      <c r="A28" s="26"/>
      <c r="B28" s="238"/>
      <c r="C28" s="193"/>
      <c r="D28" s="186" t="s">
        <v>15</v>
      </c>
      <c r="E28" s="722" t="str">
        <f>Translations!$B$528</f>
        <v>Le prochain rapport d’amélioration au titre de l’article 69(1) est attendu :</v>
      </c>
      <c r="F28" s="722"/>
      <c r="G28" s="722"/>
      <c r="H28" s="722"/>
      <c r="I28" s="723"/>
      <c r="J28" s="320" t="str">
        <f>IF(R25="","",DATE(YEAR(J25)+R25,6,30))</f>
        <v/>
      </c>
      <c r="K28" s="315"/>
      <c r="L28" s="315"/>
      <c r="M28" s="315"/>
      <c r="N28" s="315"/>
      <c r="O28" s="212"/>
      <c r="P28" s="305"/>
      <c r="Q28" s="305"/>
      <c r="R28" s="305"/>
      <c r="S28" s="305"/>
    </row>
    <row r="29" spans="1:20" s="311" customFormat="1" ht="49.2" customHeight="1" x14ac:dyDescent="0.25">
      <c r="A29" s="26"/>
      <c r="B29" s="238"/>
      <c r="C29" s="193"/>
      <c r="D29" s="35"/>
      <c r="E29" s="704" t="str">
        <f>Translations!$B$668</f>
        <v>D’après les informations que vous avez saisies ci-dessus, la date d’échéance de votre prochain rapport d’amélioration, conformément à l’article 69(1), s’affichera. Cette date permet à l’exploitant et à l’autorité compétente d’identifier la prochaine date potentielle de soumission. Toutefois, dans certains cas, l’autorité de compétente peut avoir autorisé des intervalles plus longs entre les rapports. Si l’installation fonctionne au niveau le plus élevé et n’applique pas une méthode de surveillance alternative, il n’est évidemment pas nécessaire de soumettre de rapports d’amélioration conformément à l’article 69(1).</v>
      </c>
      <c r="F29" s="704"/>
      <c r="G29" s="704"/>
      <c r="H29" s="704"/>
      <c r="I29" s="704"/>
      <c r="J29" s="704"/>
      <c r="K29" s="704"/>
      <c r="L29" s="704"/>
      <c r="M29" s="704"/>
      <c r="N29" s="704"/>
      <c r="O29" s="212"/>
      <c r="P29" s="305"/>
      <c r="Q29" s="305"/>
      <c r="R29" s="305"/>
      <c r="S29" s="305"/>
    </row>
    <row r="30" spans="1:20" s="311" customFormat="1" ht="20.399999999999999" customHeight="1" x14ac:dyDescent="0.25">
      <c r="A30" s="26"/>
      <c r="B30" s="238"/>
      <c r="C30" s="193"/>
      <c r="D30" s="35"/>
      <c r="E30" s="711" t="str">
        <f>Translations!$B$530</f>
        <v>Veuillez noter que votre autorité compétente peut fixer une autre date, mais au plus tard le 30 septembre de la même année. Pour plus d'informations, veuillez contacter votre autorité compétente.</v>
      </c>
      <c r="F30" s="711"/>
      <c r="G30" s="711"/>
      <c r="H30" s="711"/>
      <c r="I30" s="711"/>
      <c r="J30" s="711"/>
      <c r="K30" s="711"/>
      <c r="L30" s="711"/>
      <c r="M30" s="711"/>
      <c r="N30" s="711"/>
      <c r="O30" s="212"/>
      <c r="P30" s="305"/>
      <c r="Q30" s="305"/>
      <c r="R30" s="305"/>
      <c r="S30" s="305"/>
    </row>
    <row r="31" spans="1:20" s="311" customFormat="1" ht="25.5" customHeight="1" x14ac:dyDescent="0.25">
      <c r="A31" s="26"/>
      <c r="B31" s="238"/>
      <c r="C31" s="193"/>
      <c r="D31" s="14"/>
      <c r="E31" s="2"/>
      <c r="F31" s="321"/>
      <c r="G31" s="2"/>
      <c r="H31" s="2"/>
      <c r="I31" s="2"/>
      <c r="J31" s="2"/>
      <c r="K31" s="2"/>
      <c r="L31" s="2"/>
      <c r="M31" s="2"/>
      <c r="N31" s="2"/>
      <c r="O31" s="212"/>
      <c r="P31" s="305"/>
      <c r="Q31" s="305"/>
      <c r="R31" s="305"/>
      <c r="S31" s="305"/>
    </row>
    <row r="32" spans="1:20" s="135" customFormat="1" ht="15.75" customHeight="1" x14ac:dyDescent="0.25">
      <c r="A32" s="221"/>
      <c r="B32" s="384"/>
      <c r="C32" s="192">
        <v>2</v>
      </c>
      <c r="D32" s="741" t="str">
        <f>Translations!$B$7</f>
        <v>À propos de l'exploitant et de l'installation</v>
      </c>
      <c r="E32" s="741"/>
      <c r="F32" s="741"/>
      <c r="G32" s="741"/>
      <c r="H32" s="741"/>
      <c r="I32" s="741"/>
      <c r="J32" s="741"/>
      <c r="K32" s="741"/>
      <c r="L32" s="741"/>
      <c r="M32" s="741"/>
      <c r="N32" s="741"/>
      <c r="O32" s="437"/>
      <c r="P32" s="385"/>
      <c r="Q32" s="385"/>
      <c r="R32" s="385"/>
      <c r="S32" s="385"/>
    </row>
    <row r="33" spans="1:19" x14ac:dyDescent="0.25">
      <c r="A33" s="220"/>
      <c r="B33" s="240"/>
      <c r="C33" s="193"/>
      <c r="D33" s="224"/>
      <c r="E33" s="4"/>
      <c r="F33" s="4"/>
      <c r="G33" s="4"/>
      <c r="H33" s="4"/>
      <c r="I33" s="4"/>
      <c r="J33" s="4"/>
      <c r="K33" s="4"/>
      <c r="L33" s="4"/>
      <c r="M33" s="4"/>
      <c r="N33" s="4"/>
      <c r="O33" s="204"/>
    </row>
    <row r="34" spans="1:19" ht="12.75" customHeight="1" x14ac:dyDescent="0.25">
      <c r="A34" s="220"/>
      <c r="B34" s="240"/>
      <c r="C34" s="193"/>
      <c r="D34" s="109" t="s">
        <v>7</v>
      </c>
      <c r="E34" s="712" t="str">
        <f>Translations!$B$81</f>
        <v>Autorité compétente</v>
      </c>
      <c r="F34" s="712"/>
      <c r="G34" s="712"/>
      <c r="H34" s="713"/>
      <c r="I34" s="729"/>
      <c r="J34" s="730"/>
      <c r="K34" s="730"/>
      <c r="L34" s="730"/>
      <c r="M34" s="730"/>
      <c r="N34" s="731"/>
      <c r="O34" s="204"/>
    </row>
    <row r="35" spans="1:19" ht="12.75" customHeight="1" x14ac:dyDescent="0.25">
      <c r="A35" s="220"/>
      <c r="B35" s="240"/>
      <c r="C35" s="193"/>
      <c r="D35" s="193"/>
      <c r="E35" s="711" t="str">
        <f>Translations!$B$531</f>
        <v>Cette question peut être omise si l'autorité compétente pour la déclaration est la même que pour l'autorisation.</v>
      </c>
      <c r="F35" s="711"/>
      <c r="G35" s="711"/>
      <c r="H35" s="711"/>
      <c r="I35" s="711"/>
      <c r="J35" s="711"/>
      <c r="K35" s="711"/>
      <c r="L35" s="711"/>
      <c r="M35" s="711"/>
      <c r="N35" s="711"/>
      <c r="O35" s="437"/>
    </row>
    <row r="36" spans="1:19" ht="4.95" customHeight="1" x14ac:dyDescent="0.25">
      <c r="A36" s="220"/>
      <c r="B36" s="240"/>
      <c r="C36" s="193"/>
      <c r="D36" s="109"/>
      <c r="E36" s="137"/>
      <c r="F36" s="137"/>
      <c r="G36" s="137"/>
      <c r="H36" s="4"/>
      <c r="I36" s="4"/>
      <c r="J36" s="4"/>
      <c r="K36" s="4"/>
      <c r="L36" s="4"/>
      <c r="M36" s="121"/>
      <c r="N36" s="120"/>
      <c r="O36" s="210"/>
    </row>
    <row r="37" spans="1:19" x14ac:dyDescent="0.25">
      <c r="A37" s="220"/>
      <c r="B37" s="240"/>
      <c r="C37" s="193"/>
      <c r="D37" s="109" t="s">
        <v>8</v>
      </c>
      <c r="E37" s="712" t="str">
        <f>Translations!$B$82</f>
        <v>État membre</v>
      </c>
      <c r="F37" s="712"/>
      <c r="G37" s="712"/>
      <c r="H37" s="713"/>
      <c r="I37" s="729"/>
      <c r="J37" s="730"/>
      <c r="K37" s="730"/>
      <c r="L37" s="730"/>
      <c r="M37" s="730"/>
      <c r="N37" s="731"/>
      <c r="O37" s="210"/>
    </row>
    <row r="38" spans="1:19" ht="4.95" customHeight="1" x14ac:dyDescent="0.25">
      <c r="A38" s="220"/>
      <c r="B38" s="240"/>
      <c r="C38" s="193"/>
      <c r="D38" s="109"/>
      <c r="E38" s="137"/>
      <c r="F38" s="137"/>
      <c r="G38" s="137"/>
      <c r="H38" s="4"/>
      <c r="I38" s="4"/>
      <c r="J38" s="4"/>
      <c r="K38" s="4"/>
      <c r="L38" s="4"/>
      <c r="M38" s="121"/>
      <c r="N38" s="120"/>
      <c r="O38" s="210"/>
    </row>
    <row r="39" spans="1:19" ht="12.75" customHeight="1" x14ac:dyDescent="0.25">
      <c r="A39" s="220"/>
      <c r="B39" s="240"/>
      <c r="C39" s="193"/>
      <c r="D39" s="109" t="s">
        <v>81</v>
      </c>
      <c r="E39" s="712" t="str">
        <f>Translations!$B$83</f>
        <v>Numéro d'autorisation d'échange de quotas d'émission</v>
      </c>
      <c r="F39" s="712"/>
      <c r="G39" s="712"/>
      <c r="H39" s="712"/>
      <c r="I39" s="724" t="str">
        <f>Translations!$B$84</f>
        <v>État membre/préfixe CA</v>
      </c>
      <c r="J39" s="725"/>
      <c r="K39" s="726"/>
      <c r="L39" s="727"/>
      <c r="M39" s="727"/>
      <c r="N39" s="728"/>
      <c r="O39" s="204"/>
    </row>
    <row r="40" spans="1:19" ht="5.0999999999999996" customHeight="1" x14ac:dyDescent="0.25">
      <c r="A40" s="220"/>
      <c r="B40" s="240"/>
      <c r="C40" s="193"/>
      <c r="D40" s="109"/>
      <c r="E40" s="109"/>
      <c r="F40" s="109"/>
      <c r="G40" s="109"/>
      <c r="H40" s="109"/>
      <c r="I40" s="109"/>
      <c r="J40" s="109"/>
      <c r="K40" s="109"/>
      <c r="L40" s="109"/>
      <c r="M40" s="109"/>
      <c r="N40" s="109"/>
      <c r="O40" s="204"/>
    </row>
    <row r="41" spans="1:19" s="6" customFormat="1" ht="12.75" customHeight="1" x14ac:dyDescent="0.25">
      <c r="A41" s="225"/>
      <c r="B41" s="240"/>
      <c r="C41" s="184"/>
      <c r="D41" s="109" t="s">
        <v>10</v>
      </c>
      <c r="E41" s="708" t="str">
        <f>Translations!$B$532</f>
        <v>Données sur l'installation et l'exploitant :</v>
      </c>
      <c r="F41" s="708"/>
      <c r="G41" s="708"/>
      <c r="H41" s="708"/>
      <c r="I41" s="708"/>
      <c r="J41" s="708"/>
      <c r="K41" s="708"/>
      <c r="L41" s="708"/>
      <c r="M41" s="708"/>
      <c r="N41" s="708"/>
      <c r="O41" s="204"/>
      <c r="P41" s="306"/>
      <c r="Q41" s="306"/>
      <c r="R41" s="306"/>
      <c r="S41" s="306"/>
    </row>
    <row r="42" spans="1:19" s="6" customFormat="1" ht="4.95" customHeight="1" x14ac:dyDescent="0.25">
      <c r="A42" s="220"/>
      <c r="B42" s="240"/>
      <c r="C42" s="193"/>
      <c r="D42" s="229"/>
      <c r="E42" s="226"/>
      <c r="F42" s="226"/>
      <c r="G42" s="226"/>
      <c r="H42" s="226"/>
      <c r="I42" s="4"/>
      <c r="J42" s="4"/>
      <c r="K42" s="4"/>
      <c r="L42" s="4"/>
      <c r="M42" s="227"/>
      <c r="N42" s="4"/>
      <c r="O42" s="204"/>
      <c r="P42" s="306"/>
      <c r="Q42" s="306"/>
      <c r="R42" s="306"/>
      <c r="S42" s="306"/>
    </row>
    <row r="43" spans="1:19" s="6" customFormat="1" ht="12.75" customHeight="1" x14ac:dyDescent="0.25">
      <c r="A43" s="220"/>
      <c r="B43" s="240"/>
      <c r="C43" s="193"/>
      <c r="D43" s="186" t="s">
        <v>14</v>
      </c>
      <c r="E43" s="712" t="str">
        <f>Translations!$B$444</f>
        <v>Identifiant unique de l'installation :</v>
      </c>
      <c r="F43" s="712"/>
      <c r="G43" s="712"/>
      <c r="H43" s="713"/>
      <c r="I43" s="716"/>
      <c r="J43" s="717"/>
      <c r="K43" s="717"/>
      <c r="L43" s="717"/>
      <c r="M43" s="717"/>
      <c r="N43" s="718"/>
      <c r="O43" s="204"/>
      <c r="P43" s="306"/>
      <c r="Q43" s="306"/>
      <c r="R43" s="306"/>
      <c r="S43" s="306"/>
    </row>
    <row r="44" spans="1:19" s="6" customFormat="1" ht="12.75" customHeight="1" x14ac:dyDescent="0.25">
      <c r="A44" s="220"/>
      <c r="B44" s="240"/>
      <c r="C44" s="193"/>
      <c r="D44" s="186" t="s">
        <v>15</v>
      </c>
      <c r="E44" s="712" t="str">
        <f>Translations!$B$14</f>
        <v>Nom de l'installation :</v>
      </c>
      <c r="F44" s="712"/>
      <c r="G44" s="712"/>
      <c r="H44" s="713"/>
      <c r="I44" s="747"/>
      <c r="J44" s="748"/>
      <c r="K44" s="748"/>
      <c r="L44" s="748"/>
      <c r="M44" s="748"/>
      <c r="N44" s="749"/>
      <c r="O44" s="204"/>
      <c r="P44" s="306"/>
      <c r="Q44" s="306"/>
      <c r="R44" s="306"/>
      <c r="S44" s="306"/>
    </row>
    <row r="45" spans="1:19" s="6" customFormat="1" ht="12.75" customHeight="1" x14ac:dyDescent="0.25">
      <c r="A45" s="225"/>
      <c r="B45" s="240"/>
      <c r="C45" s="184"/>
      <c r="D45" s="186" t="s">
        <v>297</v>
      </c>
      <c r="E45" s="712" t="str">
        <f>Translations!$B$440</f>
        <v>Nom de l'exploitant :</v>
      </c>
      <c r="F45" s="712"/>
      <c r="G45" s="712"/>
      <c r="H45" s="713"/>
      <c r="I45" s="737"/>
      <c r="J45" s="738"/>
      <c r="K45" s="738"/>
      <c r="L45" s="738"/>
      <c r="M45" s="738"/>
      <c r="N45" s="739"/>
      <c r="O45" s="204"/>
      <c r="P45" s="306"/>
      <c r="Q45" s="306"/>
      <c r="R45" s="306"/>
      <c r="S45" s="306"/>
    </row>
    <row r="46" spans="1:19" ht="4.95" customHeight="1" x14ac:dyDescent="0.25">
      <c r="A46" s="220"/>
      <c r="B46" s="240"/>
      <c r="C46" s="193"/>
      <c r="D46" s="109"/>
      <c r="E46" s="137"/>
      <c r="F46" s="137"/>
      <c r="G46" s="137"/>
      <c r="H46" s="4"/>
      <c r="I46" s="4"/>
      <c r="J46" s="4"/>
      <c r="K46" s="4"/>
      <c r="L46" s="4"/>
      <c r="M46" s="121"/>
      <c r="N46" s="120"/>
      <c r="O46" s="210"/>
    </row>
    <row r="47" spans="1:19" x14ac:dyDescent="0.25">
      <c r="A47" s="220"/>
      <c r="B47" s="240"/>
      <c r="C47" s="193"/>
      <c r="D47" s="224"/>
      <c r="E47" s="4"/>
      <c r="F47" s="4"/>
      <c r="G47" s="4"/>
      <c r="H47" s="4"/>
      <c r="I47" s="4"/>
      <c r="J47" s="4"/>
      <c r="K47" s="4"/>
      <c r="L47" s="4"/>
      <c r="M47" s="4"/>
      <c r="N47" s="4"/>
      <c r="O47" s="204"/>
    </row>
    <row r="48" spans="1:19" s="135" customFormat="1" ht="15.6" x14ac:dyDescent="0.25">
      <c r="A48" s="221"/>
      <c r="B48" s="384"/>
      <c r="C48" s="192">
        <v>3</v>
      </c>
      <c r="D48" s="741" t="str">
        <f>Translations!$B$8</f>
        <v>Coordonnées</v>
      </c>
      <c r="E48" s="741"/>
      <c r="F48" s="741"/>
      <c r="G48" s="741"/>
      <c r="H48" s="741"/>
      <c r="I48" s="741"/>
      <c r="J48" s="741"/>
      <c r="K48" s="741"/>
      <c r="L48" s="741"/>
      <c r="M48" s="741"/>
      <c r="N48" s="741"/>
      <c r="O48" s="437"/>
      <c r="P48" s="385"/>
      <c r="Q48" s="385"/>
      <c r="R48" s="385"/>
      <c r="S48" s="385"/>
    </row>
    <row r="49" spans="1:19" s="6" customFormat="1" ht="5.0999999999999996" customHeight="1" x14ac:dyDescent="0.25">
      <c r="A49" s="225"/>
      <c r="B49" s="705"/>
      <c r="C49" s="228"/>
      <c r="D49" s="13"/>
      <c r="E49" s="4"/>
      <c r="F49" s="4"/>
      <c r="G49" s="4"/>
      <c r="H49" s="4"/>
      <c r="I49" s="4"/>
      <c r="J49" s="4"/>
      <c r="K49" s="4"/>
      <c r="L49" s="4"/>
      <c r="M49" s="2"/>
      <c r="N49" s="2"/>
      <c r="O49" s="200"/>
      <c r="P49" s="306"/>
      <c r="Q49" s="306"/>
      <c r="R49" s="306"/>
      <c r="S49" s="306"/>
    </row>
    <row r="50" spans="1:19" s="6" customFormat="1" ht="12.75" customHeight="1" x14ac:dyDescent="0.25">
      <c r="A50" s="225"/>
      <c r="B50" s="705"/>
      <c r="C50" s="228"/>
      <c r="D50" s="109"/>
      <c r="E50" s="708" t="str">
        <f>Translations!$B$445</f>
        <v>Personne de contact principale pour les questions techniques relatives aux données de l'installation :</v>
      </c>
      <c r="F50" s="708"/>
      <c r="G50" s="708"/>
      <c r="H50" s="708"/>
      <c r="I50" s="708"/>
      <c r="J50" s="708"/>
      <c r="K50" s="708"/>
      <c r="L50" s="708"/>
      <c r="M50" s="708"/>
      <c r="N50" s="708"/>
      <c r="O50" s="204"/>
      <c r="P50" s="306"/>
      <c r="Q50" s="306"/>
      <c r="R50" s="306"/>
      <c r="S50" s="306"/>
    </row>
    <row r="51" spans="1:19" s="6" customFormat="1" ht="12.75" customHeight="1" x14ac:dyDescent="0.25">
      <c r="A51" s="225"/>
      <c r="B51" s="705"/>
      <c r="C51" s="228"/>
      <c r="D51" s="109"/>
      <c r="E51" s="711" t="str">
        <f>Translations!$B$533</f>
        <v>Cela n'est pertinent que si les coordonnées diffèrent de celles fournies dans le plan de surveillance ou le rapport annuel sur les émissions.</v>
      </c>
      <c r="F51" s="711"/>
      <c r="G51" s="711"/>
      <c r="H51" s="711"/>
      <c r="I51" s="711"/>
      <c r="J51" s="711"/>
      <c r="K51" s="711"/>
      <c r="L51" s="711"/>
      <c r="M51" s="711"/>
      <c r="N51" s="711"/>
      <c r="O51" s="204"/>
      <c r="P51" s="306"/>
      <c r="Q51" s="306"/>
      <c r="R51" s="306"/>
      <c r="S51" s="306"/>
    </row>
    <row r="52" spans="1:19" s="6" customFormat="1" ht="12.75" customHeight="1" x14ac:dyDescent="0.25">
      <c r="A52" s="225"/>
      <c r="B52" s="705"/>
      <c r="C52" s="228"/>
      <c r="D52" s="186" t="s">
        <v>14</v>
      </c>
      <c r="E52" s="706" t="str">
        <f>Translations!$B$85</f>
        <v>Titre:</v>
      </c>
      <c r="F52" s="706"/>
      <c r="G52" s="706"/>
      <c r="H52" s="707"/>
      <c r="I52" s="719"/>
      <c r="J52" s="720"/>
      <c r="K52" s="720"/>
      <c r="L52" s="720"/>
      <c r="M52" s="720"/>
      <c r="N52" s="721"/>
      <c r="O52" s="204"/>
      <c r="P52" s="306"/>
      <c r="Q52" s="306"/>
      <c r="R52" s="306"/>
      <c r="S52" s="306"/>
    </row>
    <row r="53" spans="1:19" s="6" customFormat="1" ht="12.75" customHeight="1" x14ac:dyDescent="0.25">
      <c r="A53" s="225"/>
      <c r="B53" s="705"/>
      <c r="C53" s="228"/>
      <c r="D53" s="186" t="s">
        <v>15</v>
      </c>
      <c r="E53" s="706" t="str">
        <f>Translations!$B$446</f>
        <v>Prénom</v>
      </c>
      <c r="F53" s="706"/>
      <c r="G53" s="706"/>
      <c r="H53" s="707"/>
      <c r="I53" s="701"/>
      <c r="J53" s="702"/>
      <c r="K53" s="702"/>
      <c r="L53" s="702"/>
      <c r="M53" s="702"/>
      <c r="N53" s="703"/>
      <c r="O53" s="204"/>
      <c r="P53" s="306"/>
      <c r="Q53" s="306"/>
      <c r="R53" s="306"/>
      <c r="S53" s="306"/>
    </row>
    <row r="54" spans="1:19" s="6" customFormat="1" ht="12.75" customHeight="1" x14ac:dyDescent="0.25">
      <c r="A54" s="225"/>
      <c r="B54" s="705"/>
      <c r="C54" s="228"/>
      <c r="D54" s="186" t="s">
        <v>297</v>
      </c>
      <c r="E54" s="295" t="str">
        <f>Translations!$B$86</f>
        <v>Nom :</v>
      </c>
      <c r="F54" s="295"/>
      <c r="G54" s="295"/>
      <c r="H54" s="296"/>
      <c r="I54" s="701"/>
      <c r="J54" s="702"/>
      <c r="K54" s="702"/>
      <c r="L54" s="702"/>
      <c r="M54" s="702"/>
      <c r="N54" s="703"/>
      <c r="O54" s="204"/>
      <c r="P54" s="306"/>
      <c r="Q54" s="306"/>
      <c r="R54" s="306"/>
      <c r="S54" s="306"/>
    </row>
    <row r="55" spans="1:19" s="6" customFormat="1" ht="12.75" customHeight="1" x14ac:dyDescent="0.25">
      <c r="A55" s="225"/>
      <c r="B55" s="705"/>
      <c r="C55" s="228"/>
      <c r="D55" s="186" t="s">
        <v>298</v>
      </c>
      <c r="E55" s="295" t="str">
        <f>Translations!$B$87</f>
        <v>Fonction :</v>
      </c>
      <c r="F55" s="295"/>
      <c r="G55" s="295"/>
      <c r="H55" s="296"/>
      <c r="I55" s="701"/>
      <c r="J55" s="702"/>
      <c r="K55" s="702"/>
      <c r="L55" s="702"/>
      <c r="M55" s="702"/>
      <c r="N55" s="703"/>
      <c r="O55" s="204"/>
      <c r="P55" s="306"/>
      <c r="Q55" s="306"/>
      <c r="R55" s="306"/>
      <c r="S55" s="306"/>
    </row>
    <row r="56" spans="1:19" s="6" customFormat="1" ht="12.75" customHeight="1" x14ac:dyDescent="0.25">
      <c r="A56" s="225"/>
      <c r="B56" s="705"/>
      <c r="C56" s="228"/>
      <c r="D56" s="186" t="s">
        <v>299</v>
      </c>
      <c r="E56" s="295" t="str">
        <f>Translations!$B$88</f>
        <v>Nom de l'organisme (si différent de celui de l'exploitant) :</v>
      </c>
      <c r="F56" s="295"/>
      <c r="G56" s="295"/>
      <c r="H56" s="296"/>
      <c r="I56" s="701"/>
      <c r="J56" s="702"/>
      <c r="K56" s="702"/>
      <c r="L56" s="702"/>
      <c r="M56" s="702"/>
      <c r="N56" s="703"/>
      <c r="O56" s="204"/>
      <c r="P56" s="306"/>
      <c r="Q56" s="306"/>
      <c r="R56" s="306"/>
      <c r="S56" s="306"/>
    </row>
    <row r="57" spans="1:19" s="6" customFormat="1" ht="12.75" customHeight="1" x14ac:dyDescent="0.25">
      <c r="A57" s="225"/>
      <c r="B57" s="705"/>
      <c r="C57" s="228"/>
      <c r="D57" s="186" t="s">
        <v>300</v>
      </c>
      <c r="E57" s="706" t="str">
        <f>Translations!$B$441</f>
        <v>E-mail:</v>
      </c>
      <c r="F57" s="706"/>
      <c r="G57" s="706"/>
      <c r="H57" s="707"/>
      <c r="I57" s="701"/>
      <c r="J57" s="702"/>
      <c r="K57" s="702"/>
      <c r="L57" s="702"/>
      <c r="M57" s="702"/>
      <c r="N57" s="703"/>
      <c r="O57" s="204"/>
      <c r="P57" s="306"/>
      <c r="Q57" s="306"/>
      <c r="R57" s="306"/>
      <c r="S57" s="306"/>
    </row>
    <row r="58" spans="1:19" s="6" customFormat="1" ht="12.75" customHeight="1" x14ac:dyDescent="0.25">
      <c r="A58" s="225"/>
      <c r="B58" s="705"/>
      <c r="C58" s="228"/>
      <c r="D58" s="186" t="s">
        <v>301</v>
      </c>
      <c r="E58" s="706" t="str">
        <f>Translations!$B$442</f>
        <v>Téléphone:</v>
      </c>
      <c r="F58" s="706"/>
      <c r="G58" s="706"/>
      <c r="H58" s="707"/>
      <c r="I58" s="701"/>
      <c r="J58" s="702"/>
      <c r="K58" s="702"/>
      <c r="L58" s="702"/>
      <c r="M58" s="702"/>
      <c r="N58" s="703"/>
      <c r="O58" s="204"/>
      <c r="P58" s="306"/>
      <c r="Q58" s="306"/>
      <c r="R58" s="306"/>
      <c r="S58" s="306"/>
    </row>
    <row r="59" spans="1:19" s="6" customFormat="1" ht="12.75" customHeight="1" x14ac:dyDescent="0.25">
      <c r="A59" s="225"/>
      <c r="B59" s="705"/>
      <c r="C59" s="228"/>
      <c r="D59" s="186" t="s">
        <v>515</v>
      </c>
      <c r="E59" s="709" t="str">
        <f>Translations!$B$443</f>
        <v>Fax:</v>
      </c>
      <c r="F59" s="709"/>
      <c r="G59" s="709"/>
      <c r="H59" s="710"/>
      <c r="I59" s="742"/>
      <c r="J59" s="743"/>
      <c r="K59" s="743"/>
      <c r="L59" s="743"/>
      <c r="M59" s="743"/>
      <c r="N59" s="744"/>
      <c r="O59" s="204"/>
      <c r="P59" s="306"/>
      <c r="Q59" s="306"/>
      <c r="R59" s="306"/>
      <c r="S59" s="306"/>
    </row>
    <row r="60" spans="1:19" s="6" customFormat="1" ht="5.0999999999999996" customHeight="1" x14ac:dyDescent="0.25">
      <c r="A60" s="225"/>
      <c r="B60" s="705"/>
      <c r="C60" s="228"/>
      <c r="D60" s="229"/>
      <c r="E60" s="4"/>
      <c r="F60" s="4"/>
      <c r="G60" s="4"/>
      <c r="H60" s="4"/>
      <c r="I60" s="4"/>
      <c r="J60" s="149"/>
      <c r="K60" s="4"/>
      <c r="L60" s="4"/>
      <c r="M60" s="2"/>
      <c r="N60" s="2"/>
      <c r="O60" s="200"/>
      <c r="P60" s="306"/>
      <c r="Q60" s="306"/>
      <c r="R60" s="306"/>
      <c r="S60" s="306"/>
    </row>
    <row r="61" spans="1:19" s="4" customFormat="1" ht="12.75" customHeight="1" thickBot="1" x14ac:dyDescent="0.3">
      <c r="A61" s="230"/>
      <c r="B61" s="240"/>
      <c r="C61" s="195"/>
      <c r="D61" s="182"/>
      <c r="E61" s="20"/>
      <c r="F61" s="18"/>
      <c r="G61" s="21"/>
      <c r="H61" s="21"/>
      <c r="I61" s="21"/>
      <c r="J61" s="21"/>
      <c r="K61" s="21"/>
      <c r="L61" s="21"/>
      <c r="M61" s="21"/>
      <c r="N61" s="21"/>
      <c r="O61" s="204"/>
      <c r="P61" s="305"/>
      <c r="Q61" s="305"/>
      <c r="R61" s="305"/>
      <c r="S61" s="305"/>
    </row>
    <row r="62" spans="1:19" x14ac:dyDescent="0.25">
      <c r="A62" s="220"/>
      <c r="B62" s="240"/>
      <c r="C62" s="193"/>
      <c r="D62" s="224"/>
      <c r="E62" s="4"/>
      <c r="F62" s="4"/>
      <c r="G62" s="4"/>
      <c r="H62" s="4"/>
      <c r="I62" s="4"/>
      <c r="J62" s="4"/>
      <c r="K62" s="4"/>
      <c r="L62" s="4"/>
      <c r="M62" s="4"/>
      <c r="N62" s="4"/>
      <c r="O62" s="204"/>
    </row>
    <row r="63" spans="1:19" ht="15" customHeight="1" x14ac:dyDescent="0.25">
      <c r="A63" s="220"/>
      <c r="B63" s="240"/>
      <c r="C63" s="193"/>
      <c r="D63" s="224"/>
      <c r="E63" s="4"/>
      <c r="F63" s="732" t="str">
        <f>HYPERLINK($R63,EUconst_MsgNextSheet)</f>
        <v xml:space="preserve"> &lt;&lt;&lt; Cliquez ici pour passer à la feuille suivante &gt;&gt;&gt;</v>
      </c>
      <c r="G63" s="733"/>
      <c r="H63" s="733"/>
      <c r="I63" s="733"/>
      <c r="J63" s="733"/>
      <c r="K63" s="733"/>
      <c r="L63" s="734"/>
      <c r="M63" s="4"/>
      <c r="N63" s="4"/>
      <c r="O63" s="204"/>
      <c r="Q63" s="1" t="s">
        <v>355</v>
      </c>
      <c r="R63" s="421" t="str">
        <f>"#JUMP_B_Top1"</f>
        <v>#JUMP_B_Top1</v>
      </c>
    </row>
    <row r="64" spans="1:19" ht="13.8" thickBot="1" x14ac:dyDescent="0.3">
      <c r="A64" s="231"/>
      <c r="B64" s="291"/>
      <c r="C64" s="233"/>
      <c r="D64" s="234"/>
      <c r="E64" s="232"/>
      <c r="F64" s="232"/>
      <c r="G64" s="232"/>
      <c r="H64" s="232"/>
      <c r="I64" s="232"/>
      <c r="J64" s="232"/>
      <c r="K64" s="232"/>
      <c r="L64" s="232"/>
      <c r="M64" s="232"/>
      <c r="N64" s="232"/>
      <c r="O64" s="235"/>
    </row>
  </sheetData>
  <sheetProtection algorithmName="SHA-512" hashValue="3eNEsadyYEa4FqA0A07trIEL9mPnuJ+raDUBbz4QdC7x3sHKozjluI62dHl0ZHoCPD5v+Z3oC2do9/pdTTuhbg==" saltValue="wfDsWkuo/abGjBLpSB6l7w==" spinCount="100000" sheet="1" objects="1" scenarios="1" formatCells="0" formatColumns="0" formatRows="0"/>
  <mergeCells count="67">
    <mergeCell ref="E21:N21"/>
    <mergeCell ref="E34:H34"/>
    <mergeCell ref="D32:N32"/>
    <mergeCell ref="E39:H39"/>
    <mergeCell ref="E37:H37"/>
    <mergeCell ref="I2:J2"/>
    <mergeCell ref="K4:L4"/>
    <mergeCell ref="M3:N3"/>
    <mergeCell ref="E2:F2"/>
    <mergeCell ref="D9:N9"/>
    <mergeCell ref="I3:J3"/>
    <mergeCell ref="M2:N2"/>
    <mergeCell ref="K3:L3"/>
    <mergeCell ref="M4:N4"/>
    <mergeCell ref="G2:H2"/>
    <mergeCell ref="K2:L2"/>
    <mergeCell ref="G3:H3"/>
    <mergeCell ref="E3:F3"/>
    <mergeCell ref="B2:D4"/>
    <mergeCell ref="F63:L63"/>
    <mergeCell ref="G4:H4"/>
    <mergeCell ref="E4:F4"/>
    <mergeCell ref="I4:J4"/>
    <mergeCell ref="I45:N45"/>
    <mergeCell ref="I34:N34"/>
    <mergeCell ref="C6:N6"/>
    <mergeCell ref="E45:H45"/>
    <mergeCell ref="D48:N48"/>
    <mergeCell ref="I59:N59"/>
    <mergeCell ref="E13:N13"/>
    <mergeCell ref="E19:N19"/>
    <mergeCell ref="E18:I18"/>
    <mergeCell ref="D11:N11"/>
    <mergeCell ref="E15:I15"/>
    <mergeCell ref="I44:N44"/>
    <mergeCell ref="E10:N10"/>
    <mergeCell ref="I55:N55"/>
    <mergeCell ref="E53:H53"/>
    <mergeCell ref="E57:H57"/>
    <mergeCell ref="I53:N53"/>
    <mergeCell ref="I57:N57"/>
    <mergeCell ref="I52:N52"/>
    <mergeCell ref="E52:H52"/>
    <mergeCell ref="E35:N35"/>
    <mergeCell ref="E26:N26"/>
    <mergeCell ref="E25:I25"/>
    <mergeCell ref="E28:I28"/>
    <mergeCell ref="E30:N30"/>
    <mergeCell ref="I39:J39"/>
    <mergeCell ref="K39:N39"/>
    <mergeCell ref="I37:N37"/>
    <mergeCell ref="I58:N58"/>
    <mergeCell ref="I56:N56"/>
    <mergeCell ref="I54:N54"/>
    <mergeCell ref="E16:N16"/>
    <mergeCell ref="B49:B60"/>
    <mergeCell ref="E58:H58"/>
    <mergeCell ref="E50:N50"/>
    <mergeCell ref="E59:H59"/>
    <mergeCell ref="E51:N51"/>
    <mergeCell ref="E44:H44"/>
    <mergeCell ref="E41:N41"/>
    <mergeCell ref="E22:N22"/>
    <mergeCell ref="E23:N23"/>
    <mergeCell ref="E43:H43"/>
    <mergeCell ref="I43:N43"/>
    <mergeCell ref="E29:N29"/>
  </mergeCells>
  <phoneticPr fontId="35" type="noConversion"/>
  <conditionalFormatting sqref="J18">
    <cfRule type="expression" dxfId="413" priority="4897" stopIfTrue="1">
      <formula>$R$18=TRUE</formula>
    </cfRule>
  </conditionalFormatting>
  <dataValidations count="3">
    <dataValidation type="list" allowBlank="1" showInputMessage="1" showErrorMessage="1" sqref="J18" xr:uid="{665C65BC-CDCB-416C-ACF8-E3A7C399F0AA}">
      <formula1>EUconst_TrueFalse</formula1>
    </dataValidation>
    <dataValidation type="list" allowBlank="1" showInputMessage="1" showErrorMessage="1" sqref="I37:L37" xr:uid="{B6A7D403-DE94-4D4D-BF58-1E3C05AC4396}">
      <formula1>EUconst_MSlist</formula1>
    </dataValidation>
    <dataValidation type="list" allowBlank="1" showInputMessage="1" showErrorMessage="1" sqref="J15" xr:uid="{4DD46812-EE4B-4618-A529-C44BF95A9901}">
      <formula1>EUconst_InstCategoryList</formula1>
    </dataValidation>
  </dataValidations>
  <hyperlinks>
    <hyperlink ref="E3:F3" location="JUMP_C_Top" display="JUMP_C_Top" xr:uid="{75F0D1F7-AA61-42C6-B9A6-AB9A5B41A45F}"/>
    <hyperlink ref="E4:F4" location="JUMP_B_Bottom" display="End of sheet" xr:uid="{508E0701-99E3-4120-9804-91597B080294}"/>
    <hyperlink ref="G3:H3" location="JUMP_A_1" display="JUMP_A_1" xr:uid="{C0AAE9D2-DE15-4DC7-8AD3-7FBB6C0F9E20}"/>
    <hyperlink ref="K3:L3" location="JUMP_A_3" display="JUMP_A_3" xr:uid="{891B3087-E312-4D7B-A1BF-96EBB1532728}"/>
    <hyperlink ref="K2:L2" location="JUMP_B_Top1" display="JUMP_B_Top1" xr:uid="{B9A9AF7F-3F7E-4A62-8E1A-AEA61F68DDE8}"/>
    <hyperlink ref="I2:J2" location="JUMP_b_Guidelines_Top" display="JUMP_b_Guidelines_Top" xr:uid="{5B31D39B-421F-4279-83FE-8CFF3BC75EFD}"/>
    <hyperlink ref="G2:H2" location="JUMP_a_Content" display="Table of contents" xr:uid="{2B9D88EC-1D88-4A0B-A04F-689D5CF0CAF4}"/>
    <hyperlink ref="G4:H4" location="JUMP_A_4" display="Contact" xr:uid="{F5CC9FD3-8685-43D5-8D0A-7872C5740F7D}"/>
    <hyperlink ref="I4:J4" location="JUMP_A_5" display="Verifier" xr:uid="{28AE607A-5ECE-4596-8017-BA50200064A6}"/>
    <hyperlink ref="I3:J3" location="JUMP_A_2" display="Operator" xr:uid="{375F7243-61FD-41D0-ABD9-D222D9069A66}"/>
  </hyperlinks>
  <pageMargins left="0.74803149606299213" right="0.74803149606299213" top="0.98425196850393704" bottom="0.98425196850393704" header="0.51181102362204722" footer="0.51181102362204722"/>
  <pageSetup paperSize="9" scale="59" fitToHeight="9" orientation="portrait" verticalDpi="300" r:id="rId1"/>
  <headerFooter alignWithMargins="0">
    <oddHeader>&amp;L&amp;F, &amp;A&amp;R&amp;D, &amp;T</oddHeader>
    <oddFooter>&amp;C&amp;P / &amp;N</oddFooter>
  </headerFooter>
  <colBreaks count="1" manualBreakCount="1">
    <brk id="12"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A43B07-C4D6-47E8-A25D-FF4C11441AE5}">
  <sheetPr codeName="Tabelle3">
    <tabColor rgb="FFCCFFCC"/>
  </sheetPr>
  <dimension ref="A1:W110"/>
  <sheetViews>
    <sheetView workbookViewId="0">
      <pane ySplit="4" topLeftCell="A5" activePane="bottomLeft" state="frozen"/>
      <selection pane="bottomLeft" activeCell="F89" sqref="F89:N89"/>
    </sheetView>
  </sheetViews>
  <sheetFormatPr baseColWidth="10" defaultColWidth="11.44140625" defaultRowHeight="13.2" x14ac:dyDescent="0.25"/>
  <cols>
    <col min="1" max="1" width="2.6640625" style="119" hidden="1" customWidth="1"/>
    <col min="2" max="2" width="2.6640625" style="118" customWidth="1"/>
    <col min="3" max="3" width="4.6640625" style="196" customWidth="1"/>
    <col min="4" max="4" width="4.6640625" style="135" customWidth="1"/>
    <col min="5" max="14" width="12.6640625" style="118" customWidth="1"/>
    <col min="15" max="15" width="7.6640625" style="118" customWidth="1"/>
    <col min="16" max="16" width="39" style="119" hidden="1" customWidth="1"/>
    <col min="17" max="19" width="12.6640625" style="119" hidden="1" customWidth="1"/>
    <col min="20" max="16384" width="11.44140625" style="311"/>
  </cols>
  <sheetData>
    <row r="1" spans="1:19" ht="13.8" hidden="1" thickBot="1" x14ac:dyDescent="0.3">
      <c r="A1" s="27" t="s">
        <v>159</v>
      </c>
      <c r="B1" s="236"/>
      <c r="C1" s="216"/>
      <c r="D1" s="237"/>
      <c r="E1" s="215"/>
      <c r="F1" s="215"/>
      <c r="G1" s="218"/>
      <c r="H1" s="218"/>
      <c r="I1" s="215"/>
      <c r="J1" s="215"/>
      <c r="K1" s="215"/>
      <c r="L1" s="215"/>
      <c r="M1" s="215"/>
      <c r="N1" s="215"/>
      <c r="O1" s="219"/>
      <c r="P1" s="27" t="s">
        <v>159</v>
      </c>
      <c r="Q1" s="27" t="s">
        <v>159</v>
      </c>
      <c r="R1" s="27" t="s">
        <v>159</v>
      </c>
      <c r="S1" s="27" t="s">
        <v>159</v>
      </c>
    </row>
    <row r="2" spans="1:19" ht="13.8" thickBot="1" x14ac:dyDescent="0.3">
      <c r="A2" s="27"/>
      <c r="B2" s="754" t="str">
        <f>C6</f>
        <v>B. Description des améliorations</v>
      </c>
      <c r="C2" s="755"/>
      <c r="D2" s="756"/>
      <c r="E2" s="663" t="str">
        <f>Translations!$B$23</f>
        <v>Zone de navigation :</v>
      </c>
      <c r="F2" s="657"/>
      <c r="G2" s="658" t="str">
        <f>Translations!$B$24</f>
        <v>Table des matières</v>
      </c>
      <c r="H2" s="659"/>
      <c r="I2" s="658" t="str">
        <f>Translations!$B$25</f>
        <v>Feuille précédente</v>
      </c>
      <c r="J2" s="659"/>
      <c r="K2" s="658" t="str">
        <f>Translations!$B$26</f>
        <v>Feuille suivante</v>
      </c>
      <c r="L2" s="659"/>
      <c r="M2" s="658"/>
      <c r="N2" s="659"/>
      <c r="O2" s="200"/>
      <c r="P2" s="26"/>
      <c r="Q2" s="26"/>
      <c r="R2" s="26"/>
      <c r="S2" s="26"/>
    </row>
    <row r="3" spans="1:19" x14ac:dyDescent="0.25">
      <c r="A3" s="27"/>
      <c r="B3" s="757"/>
      <c r="C3" s="758"/>
      <c r="D3" s="759"/>
      <c r="E3" s="753" t="str">
        <f>Translations!$B$27</f>
        <v>Haut de la feuille</v>
      </c>
      <c r="F3" s="751"/>
      <c r="G3" s="654" t="str">
        <f>Translations!$B$506</f>
        <v>Types d'amélioration</v>
      </c>
      <c r="H3" s="751"/>
      <c r="I3" s="654" t="str">
        <f>Translations!$B$534</f>
        <v>Flux/sources d'émission</v>
      </c>
      <c r="J3" s="751"/>
      <c r="K3" s="654"/>
      <c r="L3" s="752"/>
      <c r="M3" s="654"/>
      <c r="N3" s="655"/>
      <c r="O3" s="200"/>
      <c r="P3" s="26"/>
      <c r="Q3" s="26"/>
      <c r="R3" s="26"/>
      <c r="S3" s="26"/>
    </row>
    <row r="4" spans="1:19" ht="13.8" thickBot="1" x14ac:dyDescent="0.3">
      <c r="A4" s="27"/>
      <c r="B4" s="786" t="s">
        <v>802</v>
      </c>
      <c r="C4" s="787"/>
      <c r="D4" s="788"/>
      <c r="E4" s="736" t="str">
        <f>Translations!$B$28</f>
        <v>Fin de la feuille</v>
      </c>
      <c r="F4" s="735"/>
      <c r="G4" s="651"/>
      <c r="H4" s="735"/>
      <c r="I4" s="651"/>
      <c r="J4" s="735"/>
      <c r="K4" s="651"/>
      <c r="L4" s="750"/>
      <c r="M4" s="651"/>
      <c r="N4" s="652"/>
      <c r="O4" s="200"/>
      <c r="P4" s="26"/>
      <c r="Q4" s="26"/>
      <c r="R4" s="26"/>
      <c r="S4" s="26"/>
    </row>
    <row r="5" spans="1:19" x14ac:dyDescent="0.25">
      <c r="A5" s="26"/>
      <c r="B5" s="238"/>
      <c r="C5" s="194"/>
      <c r="D5" s="193"/>
      <c r="E5" s="4"/>
      <c r="F5" s="5"/>
      <c r="G5" s="5"/>
      <c r="H5" s="5"/>
      <c r="I5" s="4"/>
      <c r="J5" s="4"/>
      <c r="K5" s="4"/>
      <c r="L5" s="4"/>
      <c r="M5" s="2"/>
      <c r="N5" s="2"/>
      <c r="O5" s="200"/>
      <c r="P5" s="26"/>
      <c r="Q5" s="26"/>
      <c r="R5" s="26"/>
      <c r="S5" s="26"/>
    </row>
    <row r="6" spans="1:19" ht="17.399999999999999" x14ac:dyDescent="0.25">
      <c r="A6" s="107"/>
      <c r="B6" s="239"/>
      <c r="C6" s="740" t="str">
        <f>Translations!$B$535</f>
        <v>B. Description des améliorations</v>
      </c>
      <c r="D6" s="740"/>
      <c r="E6" s="740"/>
      <c r="F6" s="740"/>
      <c r="G6" s="740"/>
      <c r="H6" s="740"/>
      <c r="I6" s="740"/>
      <c r="J6" s="740"/>
      <c r="K6" s="740"/>
      <c r="L6" s="740"/>
      <c r="M6" s="740"/>
      <c r="N6" s="740"/>
      <c r="O6" s="209"/>
      <c r="P6" s="26"/>
      <c r="Q6" s="26"/>
      <c r="R6" s="26"/>
      <c r="S6" s="26"/>
    </row>
    <row r="7" spans="1:19" ht="17.399999999999999" x14ac:dyDescent="0.25">
      <c r="A7" s="107"/>
      <c r="B7" s="239"/>
      <c r="C7" s="223"/>
      <c r="D7" s="222"/>
      <c r="E7" s="222"/>
      <c r="F7" s="222"/>
      <c r="G7" s="222"/>
      <c r="H7" s="222"/>
      <c r="I7" s="222"/>
      <c r="J7" s="222"/>
      <c r="K7" s="222"/>
      <c r="L7" s="222"/>
      <c r="M7" s="222"/>
      <c r="N7" s="222"/>
      <c r="O7" s="209"/>
      <c r="P7" s="26"/>
      <c r="Q7" s="26"/>
      <c r="R7" s="26"/>
      <c r="S7" s="26"/>
    </row>
    <row r="8" spans="1:19" ht="15.6" x14ac:dyDescent="0.25">
      <c r="A8" s="107"/>
      <c r="B8" s="238"/>
      <c r="C8" s="192">
        <v>6</v>
      </c>
      <c r="D8" s="741" t="str">
        <f>Translations!$B$536</f>
        <v>Types d'amélioration</v>
      </c>
      <c r="E8" s="741"/>
      <c r="F8" s="741"/>
      <c r="G8" s="741"/>
      <c r="H8" s="741"/>
      <c r="I8" s="741"/>
      <c r="J8" s="741"/>
      <c r="K8" s="741"/>
      <c r="L8" s="741"/>
      <c r="M8" s="741"/>
      <c r="N8" s="741"/>
      <c r="O8" s="209"/>
      <c r="P8" s="26"/>
      <c r="Q8" s="26"/>
      <c r="R8" s="26"/>
      <c r="S8" s="26"/>
    </row>
    <row r="9" spans="1:19" x14ac:dyDescent="0.25">
      <c r="A9" s="26"/>
      <c r="B9" s="238"/>
      <c r="C9" s="193"/>
      <c r="D9" s="14"/>
      <c r="E9" s="2"/>
      <c r="F9" s="321"/>
      <c r="G9" s="2"/>
      <c r="H9" s="2"/>
      <c r="I9" s="2"/>
      <c r="J9" s="2"/>
      <c r="K9" s="2"/>
      <c r="L9" s="2"/>
      <c r="M9" s="2"/>
      <c r="N9" s="2"/>
      <c r="O9" s="211"/>
      <c r="P9" s="26"/>
      <c r="Q9" s="26"/>
      <c r="R9" s="26"/>
      <c r="S9" s="26"/>
    </row>
    <row r="10" spans="1:19" ht="38.85" customHeight="1" x14ac:dyDescent="0.25">
      <c r="A10" s="26"/>
      <c r="B10" s="238"/>
      <c r="C10" s="193"/>
      <c r="D10" s="35"/>
      <c r="E10" s="714" t="str">
        <f>Translations!$B$447</f>
        <v>Important ! Les informations que vous saisissez dans cette section vous aideront à identifier les parties du rapport pertinentes pour votre installation et déclencheront une mise en forme conditionnelle qui vous guidera dans le document. Veuillez ne pas laisser ces champs vides. Vous devez compléter toutes les sous-sections jugées pertinentes avant de passer aux sections suivantes de ce modèle.</v>
      </c>
      <c r="F10" s="714"/>
      <c r="G10" s="714"/>
      <c r="H10" s="714"/>
      <c r="I10" s="714"/>
      <c r="J10" s="714"/>
      <c r="K10" s="714"/>
      <c r="L10" s="714"/>
      <c r="M10" s="714"/>
      <c r="N10" s="714"/>
      <c r="O10" s="213"/>
      <c r="P10" s="124"/>
      <c r="Q10" s="122"/>
      <c r="R10" s="26"/>
      <c r="S10" s="26"/>
    </row>
    <row r="11" spans="1:19" ht="25.5" customHeight="1" x14ac:dyDescent="0.25">
      <c r="A11" s="26"/>
      <c r="B11" s="238"/>
      <c r="C11" s="193"/>
      <c r="D11" s="35"/>
      <c r="E11" s="714" t="str">
        <f>Translations!$B$448</f>
        <v>Si, à un moment donné dans les sections suivantes, vous n'êtes pas en mesure de remplir une section que vous estimez nécessaire à votre activité, veuillez revérifier vos entrées dans les sections 6 et 7 pour vous assurer qu'elles sont complètes.</v>
      </c>
      <c r="F11" s="714"/>
      <c r="G11" s="714"/>
      <c r="H11" s="714"/>
      <c r="I11" s="714"/>
      <c r="J11" s="714"/>
      <c r="K11" s="714"/>
      <c r="L11" s="714"/>
      <c r="M11" s="714"/>
      <c r="N11" s="714"/>
      <c r="O11" s="213"/>
      <c r="P11" s="124"/>
      <c r="Q11" s="122"/>
      <c r="R11" s="26"/>
      <c r="S11" s="26"/>
    </row>
    <row r="12" spans="1:19" ht="38.85" customHeight="1" x14ac:dyDescent="0.25">
      <c r="A12" s="26"/>
      <c r="B12" s="238"/>
      <c r="C12" s="193"/>
      <c r="D12" s="35"/>
      <c r="E12" s="714" t="str">
        <f>Translations!$B$537</f>
        <v>Veuillez noter que si vous signalez des améliorations relevant à la fois de l’article 69(1) et de l’article 69(4) du MRR, vous pouvez les inclure dans un seul modèle. En revanche, si vous signalez des améliorations relevant soit de l’article 69(1), soit de l’article 69(4), vous devez uniquement remplir les sections correspondantes.</v>
      </c>
      <c r="F12" s="714"/>
      <c r="G12" s="714"/>
      <c r="H12" s="714"/>
      <c r="I12" s="714"/>
      <c r="J12" s="714"/>
      <c r="K12" s="714"/>
      <c r="L12" s="714"/>
      <c r="M12" s="714"/>
      <c r="N12" s="714"/>
      <c r="O12" s="213"/>
      <c r="P12" s="124"/>
      <c r="Q12" s="122"/>
      <c r="R12" s="26"/>
      <c r="S12" s="26"/>
    </row>
    <row r="13" spans="1:19" ht="5.0999999999999996" customHeight="1" x14ac:dyDescent="0.25">
      <c r="A13" s="30"/>
      <c r="B13" s="238"/>
      <c r="C13" s="13"/>
      <c r="D13" s="4"/>
      <c r="E13" s="130"/>
      <c r="F13" s="28"/>
      <c r="G13" s="28"/>
      <c r="H13" s="28"/>
      <c r="I13" s="28"/>
      <c r="J13" s="28"/>
      <c r="K13" s="28"/>
      <c r="L13" s="28"/>
      <c r="M13" s="28"/>
      <c r="N13" s="28"/>
      <c r="O13" s="206"/>
      <c r="P13" s="39"/>
      <c r="Q13" s="39"/>
      <c r="R13" s="39"/>
      <c r="S13" s="40"/>
    </row>
    <row r="14" spans="1:19" ht="15" customHeight="1" x14ac:dyDescent="0.25">
      <c r="A14" s="26"/>
      <c r="B14" s="238"/>
      <c r="C14" s="193"/>
      <c r="D14" s="347">
        <v>1</v>
      </c>
      <c r="E14" s="745" t="str">
        <f>Translations!$B$538</f>
        <v>Rapport d'amélioration relatif aux irrégularités et recommandations conformément à l'article 69(4) du règlement MRR.</v>
      </c>
      <c r="F14" s="745"/>
      <c r="G14" s="745"/>
      <c r="H14" s="745"/>
      <c r="I14" s="745"/>
      <c r="J14" s="745"/>
      <c r="K14" s="745"/>
      <c r="L14" s="745"/>
      <c r="M14" s="745"/>
      <c r="N14" s="745"/>
      <c r="O14" s="211"/>
      <c r="P14" s="26"/>
      <c r="Q14" s="26"/>
      <c r="R14" s="26"/>
      <c r="S14" s="26"/>
    </row>
    <row r="15" spans="1:19" ht="5.0999999999999996" customHeight="1" x14ac:dyDescent="0.25">
      <c r="A15" s="30"/>
      <c r="B15" s="238"/>
      <c r="C15" s="13"/>
      <c r="D15" s="4"/>
      <c r="E15" s="130"/>
      <c r="F15" s="28"/>
      <c r="G15" s="28"/>
      <c r="H15" s="28"/>
      <c r="I15" s="28"/>
      <c r="J15" s="28"/>
      <c r="K15" s="28"/>
      <c r="L15" s="28"/>
      <c r="M15" s="28"/>
      <c r="N15" s="28"/>
      <c r="O15" s="206"/>
      <c r="P15" s="39"/>
      <c r="Q15" s="39"/>
      <c r="R15" s="39"/>
      <c r="S15" s="40"/>
    </row>
    <row r="16" spans="1:19" s="309" customFormat="1" ht="12.75" customHeight="1" x14ac:dyDescent="0.25">
      <c r="A16" s="107"/>
      <c r="B16" s="239"/>
      <c r="C16" s="193"/>
      <c r="D16" s="186" t="s">
        <v>14</v>
      </c>
      <c r="E16" s="760" t="str">
        <f>Translations!$B$539</f>
        <v>Le rapport de vérification mentionne-t-il des irrégularités ?</v>
      </c>
      <c r="F16" s="760"/>
      <c r="G16" s="760"/>
      <c r="H16" s="760"/>
      <c r="I16" s="760"/>
      <c r="J16" s="393"/>
      <c r="K16" s="761" t="str">
        <f>IF(CNTR_InstHasImproveVR=TRUE,EUConst_RelSectionPFC,"")</f>
        <v/>
      </c>
      <c r="L16" s="762"/>
      <c r="M16" s="762"/>
      <c r="N16" s="763"/>
      <c r="O16" s="209"/>
      <c r="P16" s="108"/>
      <c r="Q16" s="107"/>
      <c r="R16" s="107"/>
      <c r="S16" s="40"/>
    </row>
    <row r="17" spans="1:19" ht="5.0999999999999996" customHeight="1" x14ac:dyDescent="0.25">
      <c r="A17" s="26"/>
      <c r="B17" s="238"/>
      <c r="C17" s="193"/>
      <c r="D17" s="186"/>
      <c r="E17" s="2"/>
      <c r="F17" s="321"/>
      <c r="G17" s="2"/>
      <c r="H17" s="2"/>
      <c r="I17" s="2"/>
      <c r="J17" s="2"/>
      <c r="K17" s="2"/>
      <c r="L17" s="2"/>
      <c r="M17" s="2"/>
      <c r="N17" s="2"/>
      <c r="O17" s="211"/>
      <c r="P17" s="26"/>
      <c r="Q17" s="26"/>
      <c r="R17" s="26"/>
      <c r="S17" s="26"/>
    </row>
    <row r="18" spans="1:19" ht="50.1" customHeight="1" x14ac:dyDescent="0.25">
      <c r="A18" s="30"/>
      <c r="B18" s="238"/>
      <c r="C18" s="13"/>
      <c r="D18" s="4"/>
      <c r="E18" s="442" t="str">
        <f>Translations!$B$540</f>
        <v>Irrégularités (rapport de vérification)</v>
      </c>
      <c r="F18" s="784" t="str">
        <f>Translations!$B$669</f>
        <v>Lorsque le rapport de vérification établi conformément au règlement (UE) 2018/2067 fait état d'irrégularités, l’exploitant soumet à l’autorité compétente un rapport d’amélioration pour approbation. Ce rapport doit être soumis au plus tard le 30 juin de l’année d’émission du rapport de vérification par le vérificateur. Toutefois, conformément à l’article 69, paragraphe 5, la soumission d’un rapport d’amélioration n’est pas requise si toutes les irrégularités ont déjà été résolues dans un plan de surveillance actualisé.</v>
      </c>
      <c r="G18" s="784"/>
      <c r="H18" s="784"/>
      <c r="I18" s="784"/>
      <c r="J18" s="784"/>
      <c r="K18" s="784"/>
      <c r="L18" s="784"/>
      <c r="M18" s="784"/>
      <c r="N18" s="784"/>
      <c r="O18" s="206"/>
      <c r="P18" s="39"/>
      <c r="Q18" s="39"/>
      <c r="R18" s="39"/>
      <c r="S18" s="40"/>
    </row>
    <row r="19" spans="1:19" ht="12.75" customHeight="1" x14ac:dyDescent="0.25">
      <c r="A19" s="230"/>
      <c r="B19" s="238"/>
      <c r="C19" s="13"/>
      <c r="D19" s="4"/>
      <c r="E19" s="130"/>
      <c r="F19" s="28"/>
      <c r="G19" s="28"/>
      <c r="H19" s="28"/>
      <c r="I19" s="28"/>
      <c r="J19" s="28"/>
      <c r="K19" s="28"/>
      <c r="L19" s="28"/>
      <c r="M19" s="28"/>
      <c r="N19" s="28"/>
      <c r="O19" s="206"/>
      <c r="P19" s="39"/>
      <c r="Q19" s="39"/>
      <c r="R19" s="39"/>
      <c r="S19" s="40"/>
    </row>
    <row r="20" spans="1:19" s="309" customFormat="1" ht="12.75" customHeight="1" x14ac:dyDescent="0.25">
      <c r="A20" s="107"/>
      <c r="B20" s="239"/>
      <c r="C20" s="193"/>
      <c r="D20" s="186" t="s">
        <v>14</v>
      </c>
      <c r="E20" s="760" t="str">
        <f>Translations!$B$543</f>
        <v>Le rapport de vérification contient-il des recommandations d'amélioration ?</v>
      </c>
      <c r="F20" s="760"/>
      <c r="G20" s="760"/>
      <c r="H20" s="760"/>
      <c r="I20" s="760"/>
      <c r="J20" s="393"/>
      <c r="K20" s="761" t="str">
        <f>IF(CNTR_InstHasImproveGeneral=TRUE,EUConst_RelSectionCalc,"")</f>
        <v/>
      </c>
      <c r="L20" s="762"/>
      <c r="M20" s="762"/>
      <c r="N20" s="763"/>
      <c r="O20" s="339"/>
      <c r="P20" s="107"/>
      <c r="Q20" s="107"/>
      <c r="R20" s="386"/>
      <c r="S20" s="338" t="b">
        <f>CNTR_SmallEmitter=TRUE</f>
        <v>0</v>
      </c>
    </row>
    <row r="21" spans="1:19" s="309" customFormat="1" ht="5.0999999999999996" customHeight="1" x14ac:dyDescent="0.25">
      <c r="A21" s="107"/>
      <c r="B21" s="239"/>
      <c r="C21" s="193"/>
      <c r="D21" s="193"/>
      <c r="E21" s="193"/>
      <c r="F21" s="193"/>
      <c r="G21" s="193"/>
      <c r="H21" s="193"/>
      <c r="I21" s="193"/>
      <c r="J21" s="193"/>
      <c r="K21" s="193"/>
      <c r="L21" s="193"/>
      <c r="M21" s="193"/>
      <c r="N21" s="193"/>
      <c r="O21" s="339"/>
      <c r="P21" s="107"/>
      <c r="Q21" s="107"/>
      <c r="R21" s="386"/>
      <c r="S21" s="107"/>
    </row>
    <row r="22" spans="1:19" ht="51" customHeight="1" x14ac:dyDescent="0.25">
      <c r="A22" s="230"/>
      <c r="B22" s="238"/>
      <c r="C22" s="13"/>
      <c r="D22" s="4"/>
      <c r="E22" s="768" t="str">
        <f>Translations!$B$641</f>
        <v>Recommandations (rapport de vérification)</v>
      </c>
      <c r="F22" s="767" t="str">
        <f>Translations!$B$670</f>
        <v>Lorsque le rapport de vérification établi conformément au règlement (UE) 2018/2067 formule des recommandations d’amélioration (en application de l’article 30, paragraphe 1, dudit règlement), l’exploitant soumet à l’autorité compétente un rapport d’amélioration pour approbation. Ce rapport doit être soumis au plus tard le 30 juin de l’année d’émission du rapport de vérification par le vérificateur. Toutefois, conformément à l’article 69, paragraphe 5, la soumission d’un rapport d’amélioration n’est pas requise si toutes les recommandations ont déjà été prises en compte dans un plan de surveillance actualisé.</v>
      </c>
      <c r="G22" s="767"/>
      <c r="H22" s="767"/>
      <c r="I22" s="767"/>
      <c r="J22" s="767"/>
      <c r="K22" s="767"/>
      <c r="L22" s="767"/>
      <c r="M22" s="767"/>
      <c r="N22" s="767"/>
      <c r="O22" s="339"/>
      <c r="P22" s="39"/>
      <c r="Q22" s="39"/>
      <c r="R22" s="39"/>
      <c r="S22" s="40"/>
    </row>
    <row r="23" spans="1:19" ht="56.4" customHeight="1" x14ac:dyDescent="0.25">
      <c r="A23" s="30"/>
      <c r="B23" s="238"/>
      <c r="C23" s="13"/>
      <c r="D23" s="4"/>
      <c r="E23" s="770"/>
      <c r="F23" s="785" t="str">
        <f>Translations!$B$671</f>
        <v>Les installations à faible niveau d'émission (c’est-à-dire celles émettant moins de 25 000 tonnes d’équivalent CO₂ par an) sont exemptées de l’obligation de soumettre des rapports d’amélioration en réponse aux recommandations d’amélioration du vérificateur (article 47, paragraphe 3). Il convient de noter que cette exemption ne les dispense pas de prendre en compte les recommandations du vérificateur : ce dernier est tenu de vérifier si l’exploitant a mis en œuvre les recommandations l’année suivante et d’évaluer le risque d’inexactitudes et d'irrégularités (article 30, paragraphe 2, du règlement (UE) 2018/2067).</v>
      </c>
      <c r="G23" s="785"/>
      <c r="H23" s="785"/>
      <c r="I23" s="785"/>
      <c r="J23" s="785"/>
      <c r="K23" s="785"/>
      <c r="L23" s="785"/>
      <c r="M23" s="785"/>
      <c r="N23" s="785"/>
      <c r="O23" s="339"/>
      <c r="P23" s="39"/>
      <c r="Q23" s="39"/>
      <c r="R23" s="39"/>
      <c r="S23" s="40"/>
    </row>
    <row r="24" spans="1:19" ht="12.75" customHeight="1" x14ac:dyDescent="0.25">
      <c r="A24" s="30"/>
      <c r="B24" s="238"/>
      <c r="C24" s="13"/>
      <c r="D24" s="4"/>
      <c r="E24" s="130"/>
      <c r="F24" s="28"/>
      <c r="G24" s="28"/>
      <c r="H24" s="28"/>
      <c r="I24" s="28"/>
      <c r="J24" s="28"/>
      <c r="K24" s="28"/>
      <c r="L24" s="28"/>
      <c r="M24" s="28"/>
      <c r="N24" s="28"/>
      <c r="O24" s="206"/>
      <c r="P24" s="39"/>
      <c r="Q24" s="39"/>
      <c r="R24" s="39"/>
      <c r="S24" s="40"/>
    </row>
    <row r="25" spans="1:19" ht="15" customHeight="1" x14ac:dyDescent="0.25">
      <c r="A25" s="26"/>
      <c r="B25" s="238"/>
      <c r="C25" s="193"/>
      <c r="D25" s="347">
        <v>2</v>
      </c>
      <c r="E25" s="745" t="str">
        <f>Translations!$B$542</f>
        <v>Rapport d'amélioration établi conformément à l'article 69(1à3) du règlement MRR</v>
      </c>
      <c r="F25" s="745"/>
      <c r="G25" s="745"/>
      <c r="H25" s="745"/>
      <c r="I25" s="745"/>
      <c r="J25" s="745"/>
      <c r="K25" s="745"/>
      <c r="L25" s="745"/>
      <c r="M25" s="745"/>
      <c r="N25" s="745"/>
      <c r="O25" s="211"/>
      <c r="P25" s="26"/>
      <c r="Q25" s="26"/>
      <c r="R25" s="26"/>
      <c r="S25" s="26"/>
    </row>
    <row r="26" spans="1:19" ht="5.0999999999999996" customHeight="1" x14ac:dyDescent="0.25">
      <c r="A26" s="30"/>
      <c r="B26" s="238"/>
      <c r="C26" s="13"/>
      <c r="D26" s="4"/>
      <c r="E26" s="130"/>
      <c r="F26" s="28"/>
      <c r="G26" s="28"/>
      <c r="H26" s="28"/>
      <c r="I26" s="28"/>
      <c r="J26" s="311"/>
      <c r="K26" s="311"/>
      <c r="L26" s="28"/>
      <c r="M26" s="28"/>
      <c r="N26" s="28"/>
      <c r="O26" s="206"/>
      <c r="P26" s="39"/>
      <c r="Q26" s="39"/>
      <c r="R26" s="39"/>
      <c r="S26" s="40"/>
    </row>
    <row r="27" spans="1:19" s="309" customFormat="1" ht="12.75" customHeight="1" x14ac:dyDescent="0.25">
      <c r="A27" s="107"/>
      <c r="B27" s="239"/>
      <c r="C27" s="193"/>
      <c r="D27" s="186" t="s">
        <v>15</v>
      </c>
      <c r="E27" s="760" t="str">
        <f>Translations!$B$544</f>
        <v>Devez-vous fournir un rapport d'amélioration lié aux flux ?</v>
      </c>
      <c r="F27" s="760"/>
      <c r="G27" s="760"/>
      <c r="H27" s="760"/>
      <c r="I27" s="760"/>
      <c r="J27" s="393"/>
      <c r="K27" s="761" t="str">
        <f>IF(CNTR_InstHasImproveSourceStream=TRUE,EUConst_RelSectionMeasure,"")</f>
        <v/>
      </c>
      <c r="L27" s="762"/>
      <c r="M27" s="762"/>
      <c r="N27" s="763"/>
      <c r="O27" s="209"/>
      <c r="P27" s="107"/>
      <c r="Q27" s="107"/>
      <c r="R27" s="107"/>
      <c r="S27" s="107"/>
    </row>
    <row r="28" spans="1:19" ht="5.0999999999999996" customHeight="1" x14ac:dyDescent="0.25">
      <c r="A28" s="30"/>
      <c r="B28" s="238"/>
      <c r="C28" s="13"/>
      <c r="D28" s="4"/>
      <c r="E28" s="130"/>
      <c r="F28" s="28"/>
      <c r="G28" s="28"/>
      <c r="H28" s="28"/>
      <c r="I28" s="28"/>
      <c r="J28" s="28"/>
      <c r="K28" s="28"/>
      <c r="L28" s="28"/>
      <c r="M28" s="28"/>
      <c r="N28" s="28"/>
      <c r="O28" s="206"/>
      <c r="P28" s="39"/>
      <c r="Q28" s="39"/>
      <c r="R28" s="39"/>
      <c r="S28" s="40"/>
    </row>
    <row r="29" spans="1:19" ht="12.75" customHeight="1" x14ac:dyDescent="0.25">
      <c r="A29" s="230"/>
      <c r="B29" s="238"/>
      <c r="C29" s="13"/>
      <c r="D29" s="4"/>
      <c r="E29" s="768" t="str">
        <f>Translations!$B$545</f>
        <v>Améliorations (flux)</v>
      </c>
      <c r="F29" s="767" t="str">
        <f>Translations!$B$546</f>
        <v>Améliorations concernant les flux. Le rapport est :</v>
      </c>
      <c r="G29" s="767"/>
      <c r="H29" s="767"/>
      <c r="I29" s="767"/>
      <c r="J29" s="767"/>
      <c r="K29" s="767"/>
      <c r="L29" s="767"/>
      <c r="M29" s="767"/>
      <c r="N29" s="767"/>
      <c r="O29" s="206"/>
      <c r="P29" s="39"/>
      <c r="Q29" s="39"/>
      <c r="R29" s="39"/>
      <c r="S29" s="40"/>
    </row>
    <row r="30" spans="1:19" ht="25.5" customHeight="1" x14ac:dyDescent="0.25">
      <c r="A30" s="230"/>
      <c r="B30" s="238"/>
      <c r="C30" s="13"/>
      <c r="D30" s="4"/>
      <c r="E30" s="769"/>
      <c r="F30" s="131" t="s">
        <v>436</v>
      </c>
      <c r="G30" s="771" t="str">
        <f>Translations!$B$547</f>
        <v>obligatoire, lorsque les niveaux requis ne sont pas appliqués au mimum aux flux majeurs et mineurs conformément au premier alinéa de l’article 26(1) du MRR.</v>
      </c>
      <c r="H30" s="771"/>
      <c r="I30" s="771"/>
      <c r="J30" s="771"/>
      <c r="K30" s="771"/>
      <c r="L30" s="771"/>
      <c r="M30" s="771"/>
      <c r="N30" s="771"/>
      <c r="O30" s="207"/>
      <c r="P30" s="41"/>
      <c r="Q30" s="41"/>
      <c r="R30" s="41"/>
      <c r="S30" s="42"/>
    </row>
    <row r="31" spans="1:19" ht="23.4" customHeight="1" x14ac:dyDescent="0.25">
      <c r="A31" s="230"/>
      <c r="B31" s="238"/>
      <c r="C31" s="13"/>
      <c r="D31" s="4"/>
      <c r="E31" s="770"/>
      <c r="F31" s="361" t="s">
        <v>436</v>
      </c>
      <c r="G31" s="772" t="str">
        <f>Translations!$B$548</f>
        <v>optionnel, si les améliorations concernent la qualité des données sans impact direct sur les niveaux, par exemple une fréquence accrue des analyses.</v>
      </c>
      <c r="H31" s="772"/>
      <c r="I31" s="772"/>
      <c r="J31" s="772"/>
      <c r="K31" s="772"/>
      <c r="L31" s="772"/>
      <c r="M31" s="772"/>
      <c r="N31" s="772"/>
      <c r="O31" s="439"/>
      <c r="P31" s="39"/>
      <c r="Q31" s="39"/>
      <c r="R31" s="39"/>
      <c r="S31" s="40"/>
    </row>
    <row r="32" spans="1:19" ht="12.75" customHeight="1" x14ac:dyDescent="0.25">
      <c r="A32" s="30"/>
      <c r="B32" s="238"/>
      <c r="C32" s="13"/>
      <c r="D32" s="4"/>
      <c r="E32" s="130"/>
      <c r="F32" s="28"/>
      <c r="G32" s="28"/>
      <c r="H32" s="28"/>
      <c r="I32" s="28"/>
      <c r="J32" s="28"/>
      <c r="K32" s="28"/>
      <c r="L32" s="28"/>
      <c r="M32" s="28"/>
      <c r="N32" s="28"/>
      <c r="O32" s="206"/>
      <c r="P32" s="39"/>
      <c r="Q32" s="39"/>
      <c r="R32" s="39"/>
      <c r="S32" s="40"/>
    </row>
    <row r="33" spans="1:19" s="309" customFormat="1" ht="12.75" customHeight="1" x14ac:dyDescent="0.25">
      <c r="A33" s="107"/>
      <c r="B33" s="239"/>
      <c r="C33" s="193"/>
      <c r="D33" s="186" t="s">
        <v>297</v>
      </c>
      <c r="E33" s="760" t="str">
        <f>Translations!$B$549</f>
        <v>Devez-vous fournir un rapport d'amélioration lié aux mesures des émissions ?</v>
      </c>
      <c r="F33" s="760"/>
      <c r="G33" s="760"/>
      <c r="H33" s="760"/>
      <c r="I33" s="760"/>
      <c r="J33" s="393"/>
      <c r="K33" s="761" t="str">
        <f>IF(CNTR_InstHasImproveCEMS=TRUE,EUConst_RelSectionFallback,"")</f>
        <v/>
      </c>
      <c r="L33" s="762"/>
      <c r="M33" s="762"/>
      <c r="N33" s="763"/>
      <c r="O33" s="339"/>
      <c r="P33" s="107"/>
      <c r="Q33" s="107"/>
      <c r="R33" s="107"/>
      <c r="S33" s="107"/>
    </row>
    <row r="34" spans="1:19" ht="5.0999999999999996" customHeight="1" x14ac:dyDescent="0.25">
      <c r="A34" s="30"/>
      <c r="B34" s="238"/>
      <c r="C34" s="13"/>
      <c r="D34" s="4"/>
      <c r="E34" s="130"/>
      <c r="F34" s="28"/>
      <c r="G34" s="28"/>
      <c r="H34" s="28"/>
      <c r="I34" s="28"/>
      <c r="J34" s="28"/>
      <c r="K34" s="28"/>
      <c r="L34" s="28"/>
      <c r="M34" s="28"/>
      <c r="N34" s="28"/>
      <c r="O34" s="206"/>
      <c r="P34" s="39"/>
      <c r="Q34" s="39"/>
      <c r="R34" s="39"/>
      <c r="S34" s="40"/>
    </row>
    <row r="35" spans="1:19" ht="12.75" customHeight="1" x14ac:dyDescent="0.25">
      <c r="A35" s="230"/>
      <c r="B35" s="238"/>
      <c r="C35" s="13"/>
      <c r="D35" s="4"/>
      <c r="E35" s="768" t="str">
        <f>Translations!$B$550</f>
        <v>Améliorations (mesures des GES)</v>
      </c>
      <c r="F35" s="767" t="str">
        <f>Translations!$B$551</f>
        <v>Améliorations relatives aux sources d'émissions (points de mesure pour les mesures en continu du CO2, du N2O et du transfert de CO2). Le rapport est :</v>
      </c>
      <c r="G35" s="767"/>
      <c r="H35" s="767"/>
      <c r="I35" s="767"/>
      <c r="J35" s="767"/>
      <c r="K35" s="767"/>
      <c r="L35" s="767"/>
      <c r="M35" s="767"/>
      <c r="N35" s="767"/>
      <c r="O35" s="206"/>
      <c r="P35" s="39"/>
      <c r="Q35" s="39"/>
      <c r="R35" s="39"/>
      <c r="S35" s="40"/>
    </row>
    <row r="36" spans="1:19" ht="12.75" customHeight="1" x14ac:dyDescent="0.25">
      <c r="A36" s="230"/>
      <c r="B36" s="238"/>
      <c r="C36" s="13"/>
      <c r="D36" s="4"/>
      <c r="E36" s="769"/>
      <c r="F36" s="131" t="s">
        <v>436</v>
      </c>
      <c r="G36" s="771" t="str">
        <f>Translations!$B$552</f>
        <v>obligatoire, lorsque les niveaux requis ne sont pas appliqués au minimum aux sources d'émission conformément à l'article 41 du MRR.</v>
      </c>
      <c r="H36" s="771"/>
      <c r="I36" s="771"/>
      <c r="J36" s="771"/>
      <c r="K36" s="771"/>
      <c r="L36" s="771"/>
      <c r="M36" s="771"/>
      <c r="N36" s="771"/>
      <c r="O36" s="207"/>
      <c r="P36" s="41"/>
      <c r="Q36" s="41"/>
      <c r="R36" s="41"/>
      <c r="S36" s="42"/>
    </row>
    <row r="37" spans="1:19" ht="21" customHeight="1" x14ac:dyDescent="0.25">
      <c r="A37" s="230"/>
      <c r="B37" s="238"/>
      <c r="C37" s="13"/>
      <c r="D37" s="4"/>
      <c r="E37" s="770"/>
      <c r="F37" s="361" t="s">
        <v>436</v>
      </c>
      <c r="G37" s="772" t="str">
        <f>Translations!$B$553</f>
        <v>optionnel, si les améliorations concernent la qualité des données mais n'ont pas d'impact direct sur les niveaux, par exemple des mesures visant à atténuer les lacunes en matière de données.</v>
      </c>
      <c r="H37" s="772"/>
      <c r="I37" s="772"/>
      <c r="J37" s="772"/>
      <c r="K37" s="772"/>
      <c r="L37" s="772"/>
      <c r="M37" s="772"/>
      <c r="N37" s="772"/>
      <c r="O37" s="439"/>
      <c r="P37" s="39"/>
      <c r="Q37" s="39"/>
      <c r="R37" s="39"/>
      <c r="S37" s="40"/>
    </row>
    <row r="38" spans="1:19" ht="12.75" customHeight="1" x14ac:dyDescent="0.25">
      <c r="A38" s="30"/>
      <c r="B38" s="238"/>
      <c r="C38" s="13"/>
      <c r="D38" s="4"/>
      <c r="E38" s="130"/>
      <c r="F38" s="28"/>
      <c r="G38" s="28"/>
      <c r="H38" s="28"/>
      <c r="I38" s="28"/>
      <c r="J38" s="28"/>
      <c r="K38" s="28"/>
      <c r="L38" s="28"/>
      <c r="M38" s="28"/>
      <c r="N38" s="28"/>
      <c r="O38" s="206"/>
      <c r="P38" s="39"/>
      <c r="Q38" s="39"/>
      <c r="R38" s="39"/>
      <c r="S38" s="40"/>
    </row>
    <row r="39" spans="1:19" s="309" customFormat="1" ht="12.75" customHeight="1" x14ac:dyDescent="0.25">
      <c r="A39" s="107"/>
      <c r="B39" s="239"/>
      <c r="C39" s="193"/>
      <c r="D39" s="186" t="s">
        <v>298</v>
      </c>
      <c r="E39" s="760" t="str">
        <f>Translations!$B$554</f>
        <v>Appliquez-vous une méthode de surveillance alternative ?</v>
      </c>
      <c r="F39" s="760"/>
      <c r="G39" s="760"/>
      <c r="H39" s="760"/>
      <c r="I39" s="760"/>
      <c r="J39" s="393"/>
      <c r="K39" s="761" t="str">
        <f>IF(CNTR_InstHasImproveFallBack=TRUE,EUConst_RelSectionN2O,"")</f>
        <v/>
      </c>
      <c r="L39" s="762"/>
      <c r="M39" s="762"/>
      <c r="N39" s="763"/>
      <c r="O39" s="209"/>
      <c r="P39" s="107"/>
      <c r="Q39" s="107"/>
      <c r="R39" s="107"/>
      <c r="S39" s="107"/>
    </row>
    <row r="40" spans="1:19" ht="5.0999999999999996" customHeight="1" x14ac:dyDescent="0.25">
      <c r="A40" s="30"/>
      <c r="B40" s="238"/>
      <c r="C40" s="13"/>
      <c r="D40" s="4"/>
      <c r="E40" s="130"/>
      <c r="F40" s="28"/>
      <c r="G40" s="28"/>
      <c r="H40" s="28"/>
      <c r="I40" s="28"/>
      <c r="J40" s="28"/>
      <c r="K40" s="28"/>
      <c r="L40" s="28"/>
      <c r="M40" s="28"/>
      <c r="N40" s="28"/>
      <c r="O40" s="206"/>
      <c r="P40" s="39"/>
      <c r="Q40" s="39"/>
      <c r="R40" s="39"/>
      <c r="S40" s="40"/>
    </row>
    <row r="41" spans="1:19" ht="33" customHeight="1" x14ac:dyDescent="0.25">
      <c r="A41" s="230"/>
      <c r="B41" s="238"/>
      <c r="C41" s="13"/>
      <c r="D41" s="4"/>
      <c r="E41" s="128" t="str">
        <f>Translations!$B$555</f>
        <v>Améliorations (méthode alternative)</v>
      </c>
      <c r="F41" s="784" t="str">
        <f>Translations!$B$556</f>
        <v>Des améliorations peuvent être apportées à toute méthode de surveillance alternative appliquée si le niveau 1 n'est pas atteint. Ceci est pertinent si vous utilisez une méthode de surveillance alternative.</v>
      </c>
      <c r="G41" s="784"/>
      <c r="H41" s="784"/>
      <c r="I41" s="784"/>
      <c r="J41" s="784"/>
      <c r="K41" s="784"/>
      <c r="L41" s="784"/>
      <c r="M41" s="784"/>
      <c r="N41" s="784"/>
      <c r="O41" s="206"/>
      <c r="P41" s="39"/>
      <c r="Q41" s="39"/>
      <c r="R41" s="39"/>
      <c r="S41" s="40"/>
    </row>
    <row r="42" spans="1:19" ht="25.5" customHeight="1" x14ac:dyDescent="0.25">
      <c r="A42" s="26"/>
      <c r="B42" s="238"/>
      <c r="C42" s="193"/>
      <c r="D42" s="35"/>
      <c r="E42" s="144"/>
      <c r="F42" s="144"/>
      <c r="G42" s="144"/>
      <c r="H42" s="144"/>
      <c r="I42" s="144"/>
      <c r="J42" s="144"/>
      <c r="K42" s="144"/>
      <c r="L42" s="144"/>
      <c r="M42" s="144"/>
      <c r="N42" s="144"/>
      <c r="O42" s="213"/>
      <c r="P42" s="26"/>
      <c r="Q42" s="122"/>
      <c r="R42" s="26"/>
      <c r="S42" s="26"/>
    </row>
    <row r="43" spans="1:19" ht="15.75" customHeight="1" x14ac:dyDescent="0.25">
      <c r="A43" s="107"/>
      <c r="B43" s="239"/>
      <c r="C43" s="192">
        <v>7</v>
      </c>
      <c r="D43" s="741" t="str">
        <f>Translations!$B$557</f>
        <v>Flux et sources d'émission</v>
      </c>
      <c r="E43" s="741"/>
      <c r="F43" s="741"/>
      <c r="G43" s="741"/>
      <c r="H43" s="741"/>
      <c r="I43" s="741"/>
      <c r="J43" s="741"/>
      <c r="K43" s="741"/>
      <c r="L43" s="741"/>
      <c r="M43" s="741"/>
      <c r="N43" s="741"/>
      <c r="O43" s="209"/>
      <c r="P43" s="26"/>
      <c r="Q43" s="26"/>
      <c r="R43" s="26"/>
      <c r="S43" s="26"/>
    </row>
    <row r="44" spans="1:19" x14ac:dyDescent="0.25">
      <c r="A44" s="26"/>
      <c r="B44" s="238"/>
      <c r="C44" s="193"/>
      <c r="D44" s="184"/>
      <c r="E44" s="2"/>
      <c r="F44" s="321"/>
      <c r="G44" s="2"/>
      <c r="H44" s="2"/>
      <c r="I44" s="2"/>
      <c r="J44" s="2"/>
      <c r="K44" s="2"/>
      <c r="L44" s="2"/>
      <c r="M44" s="2"/>
      <c r="N44" s="2"/>
      <c r="O44" s="211"/>
      <c r="P44" s="26"/>
      <c r="Q44" s="26"/>
      <c r="R44" s="26"/>
      <c r="S44" s="26"/>
    </row>
    <row r="45" spans="1:19" ht="15" customHeight="1" x14ac:dyDescent="0.25">
      <c r="A45" s="26"/>
      <c r="B45" s="238"/>
      <c r="C45" s="193"/>
      <c r="D45" s="347">
        <v>1</v>
      </c>
      <c r="E45" s="745" t="str">
        <f>Translations!$B$558</f>
        <v>Flux :</v>
      </c>
      <c r="F45" s="745"/>
      <c r="G45" s="745"/>
      <c r="H45" s="745"/>
      <c r="I45" s="745"/>
      <c r="J45" s="745"/>
      <c r="K45" s="789"/>
      <c r="L45" s="780" t="str">
        <f>IF(CNTR_InstHasImproveSourceStream=TRUE,EUconst_Relevant,IF(COUNTA(CNTR_ListRelevantSections)&gt;0,EUconst_NotRelevant,EUconst_Relevant))</f>
        <v>pertinent</v>
      </c>
      <c r="M45" s="781"/>
      <c r="N45" s="782"/>
      <c r="O45" s="211"/>
      <c r="P45" s="26"/>
      <c r="Q45" s="26"/>
      <c r="R45" s="26"/>
      <c r="S45" s="26"/>
    </row>
    <row r="46" spans="1:19" ht="12.75" customHeight="1" x14ac:dyDescent="0.25">
      <c r="A46" s="26"/>
      <c r="B46" s="238"/>
      <c r="C46" s="193"/>
      <c r="D46" s="347"/>
      <c r="E46" s="254"/>
      <c r="F46" s="254"/>
      <c r="G46" s="254"/>
      <c r="H46" s="254"/>
      <c r="I46" s="254"/>
      <c r="J46" s="254"/>
      <c r="K46" s="783" t="str">
        <f>IF(L45=EUconst_NotRelevant,HYPERLINK(R46,EUconst_MsgGoOn),HYPERLINK("",EUconst_MsgEnterThisSection))</f>
        <v>Veuillez saisir des données dans cette section</v>
      </c>
      <c r="L46" s="783"/>
      <c r="M46" s="783"/>
      <c r="N46" s="783"/>
      <c r="O46" s="211"/>
      <c r="P46" s="26"/>
      <c r="Q46" s="1" t="s">
        <v>355</v>
      </c>
      <c r="R46" s="127" t="str">
        <f>"#" &amp; ADDRESS(ROW(C85),COLUMN(C85))</f>
        <v>#$C$85</v>
      </c>
      <c r="S46" s="26"/>
    </row>
    <row r="47" spans="1:19" ht="12.75" customHeight="1" x14ac:dyDescent="0.25">
      <c r="A47" s="26"/>
      <c r="B47" s="238"/>
      <c r="C47" s="193"/>
      <c r="D47" s="14"/>
      <c r="E47" s="771" t="str">
        <f>Translations!$B$559</f>
        <v>Veuillez énumérer ici tous les flux pour lesquels</v>
      </c>
      <c r="F47" s="771"/>
      <c r="G47" s="771"/>
      <c r="H47" s="771"/>
      <c r="I47" s="771"/>
      <c r="J47" s="771"/>
      <c r="K47" s="771"/>
      <c r="L47" s="771"/>
      <c r="M47" s="771"/>
      <c r="N47" s="771"/>
      <c r="O47" s="211"/>
      <c r="P47" s="26"/>
      <c r="Q47" s="26"/>
      <c r="R47" s="26"/>
      <c r="S47" s="26"/>
    </row>
    <row r="48" spans="1:19" ht="12.75" customHeight="1" x14ac:dyDescent="0.25">
      <c r="A48" s="26"/>
      <c r="B48" s="238"/>
      <c r="C48" s="193"/>
      <c r="D48" s="14"/>
      <c r="E48" s="131" t="s">
        <v>436</v>
      </c>
      <c r="F48" s="771" t="str">
        <f>Translations!$B$654</f>
        <v>les niveaux requis au minium selon le premier alinéa de l’article 26(1) du MRR ne sont pas appliqués aux données d’activité ou à tout facteur de calcul.</v>
      </c>
      <c r="G48" s="771"/>
      <c r="H48" s="771"/>
      <c r="I48" s="771"/>
      <c r="J48" s="771"/>
      <c r="K48" s="771"/>
      <c r="L48" s="771"/>
      <c r="M48" s="771"/>
      <c r="N48" s="771"/>
      <c r="O48" s="211"/>
      <c r="P48" s="26"/>
      <c r="Q48" s="26"/>
      <c r="R48" s="26"/>
      <c r="S48" s="26"/>
    </row>
    <row r="49" spans="1:19" ht="22.8" customHeight="1" x14ac:dyDescent="0.25">
      <c r="A49" s="26"/>
      <c r="B49" s="238"/>
      <c r="C49" s="193"/>
      <c r="D49" s="14"/>
      <c r="E49" s="131" t="s">
        <v>436</v>
      </c>
      <c r="F49" s="771" t="str">
        <f>Translations!$B$655</f>
        <v>les améliorations liées à la qualité des données mais sans impact direct sur les niveaux, par exemple une fréquence accrue des analyses, seront signalées ici [facultatif].</v>
      </c>
      <c r="G49" s="771"/>
      <c r="H49" s="771"/>
      <c r="I49" s="771"/>
      <c r="J49" s="771"/>
      <c r="K49" s="771"/>
      <c r="L49" s="771"/>
      <c r="M49" s="771"/>
      <c r="N49" s="771"/>
      <c r="O49" s="211"/>
      <c r="P49" s="26"/>
      <c r="Q49" s="26"/>
      <c r="R49" s="26"/>
      <c r="S49" s="26"/>
    </row>
    <row r="50" spans="1:19" ht="12.75" customHeight="1" x14ac:dyDescent="0.25">
      <c r="A50" s="26"/>
      <c r="B50" s="238"/>
      <c r="C50" s="193"/>
      <c r="D50" s="14"/>
      <c r="E50" s="771" t="str">
        <f>Translations!$B$560</f>
        <v>Vous n’avez pas besoin de saisir d’informations sur les flux qui sont déjà conformes aux niveaux requis par le MRR.</v>
      </c>
      <c r="F50" s="771"/>
      <c r="G50" s="771"/>
      <c r="H50" s="771"/>
      <c r="I50" s="771"/>
      <c r="J50" s="771"/>
      <c r="K50" s="771"/>
      <c r="L50" s="771"/>
      <c r="M50" s="771"/>
      <c r="N50" s="771"/>
      <c r="O50" s="211"/>
      <c r="P50" s="26"/>
      <c r="Q50" s="26"/>
      <c r="R50" s="26"/>
      <c r="S50" s="26"/>
    </row>
    <row r="51" spans="1:19" ht="12.75" customHeight="1" x14ac:dyDescent="0.25">
      <c r="A51" s="26"/>
      <c r="B51" s="238"/>
      <c r="C51" s="193"/>
      <c r="D51" s="14"/>
      <c r="E51" s="714" t="str">
        <f>Translations!$B$561</f>
        <v>Veuillez sélectionner les numéros ID et saisir les noms conformément au plan de surveillance approuvé le plus récent.</v>
      </c>
      <c r="F51" s="714"/>
      <c r="G51" s="714"/>
      <c r="H51" s="714"/>
      <c r="I51" s="714"/>
      <c r="J51" s="714"/>
      <c r="K51" s="714"/>
      <c r="L51" s="714"/>
      <c r="M51" s="714"/>
      <c r="N51" s="714"/>
      <c r="O51" s="211"/>
      <c r="P51" s="26"/>
      <c r="Q51" s="26"/>
      <c r="R51" s="26"/>
      <c r="S51" s="26"/>
    </row>
    <row r="52" spans="1:19" ht="5.0999999999999996" customHeight="1" x14ac:dyDescent="0.25">
      <c r="A52" s="26"/>
      <c r="B52" s="238"/>
      <c r="C52" s="193"/>
      <c r="D52" s="14"/>
      <c r="E52" s="2"/>
      <c r="F52" s="321"/>
      <c r="G52" s="2"/>
      <c r="H52" s="2"/>
      <c r="I52" s="2"/>
      <c r="J52" s="2"/>
      <c r="K52" s="2"/>
      <c r="L52" s="2"/>
      <c r="M52" s="2"/>
      <c r="N52" s="2"/>
      <c r="O52" s="211"/>
      <c r="P52" s="26"/>
      <c r="Q52" s="26"/>
      <c r="R52" s="26"/>
      <c r="S52" s="26"/>
    </row>
    <row r="53" spans="1:19" ht="12.75" customHeight="1" x14ac:dyDescent="0.25">
      <c r="A53" s="26"/>
      <c r="B53" s="238"/>
      <c r="C53" s="193"/>
      <c r="D53" s="348" t="str">
        <f>Translations!$B$562</f>
        <v>ID</v>
      </c>
      <c r="E53" s="776" t="str">
        <f>Translations!$B$96</f>
        <v>Type de flux</v>
      </c>
      <c r="F53" s="776"/>
      <c r="G53" s="776"/>
      <c r="H53" s="776"/>
      <c r="I53" s="773" t="str">
        <f>Translations!$B$563</f>
        <v>Nom du flux</v>
      </c>
      <c r="J53" s="774"/>
      <c r="K53" s="774"/>
      <c r="L53" s="775"/>
      <c r="M53" s="349" t="str">
        <f>Translations!$B$414</f>
        <v>Catégorie</v>
      </c>
      <c r="N53" s="349" t="str">
        <f>Translations!$B$564</f>
        <v>Erreur?</v>
      </c>
      <c r="O53" s="211"/>
      <c r="P53" s="26"/>
      <c r="Q53" s="26"/>
      <c r="R53" s="26"/>
      <c r="S53" s="26"/>
    </row>
    <row r="54" spans="1:19" x14ac:dyDescent="0.25">
      <c r="A54" s="26"/>
      <c r="B54" s="238"/>
      <c r="C54" s="193"/>
      <c r="D54" s="426"/>
      <c r="E54" s="764"/>
      <c r="F54" s="765"/>
      <c r="G54" s="765"/>
      <c r="H54" s="766"/>
      <c r="I54" s="764"/>
      <c r="J54" s="765"/>
      <c r="K54" s="765"/>
      <c r="L54" s="766"/>
      <c r="M54" s="440"/>
      <c r="N54" s="591" t="str">
        <f t="shared" ref="N54:N83" si="0">IF(AND(COUNTA(D54:M54)&lt;4,COUNTA(D54:M54)&gt;0),EUconst_ERR_Incomplete,"")</f>
        <v/>
      </c>
      <c r="O54" s="211"/>
      <c r="P54" s="26"/>
      <c r="Q54" s="123" t="str">
        <f t="shared" ref="Q54:Q63" si="1">IF(AND(COUNTA(I54,D54)=2,N54=""),D54 &amp; ". " &amp;I54,EUconst_NA)</f>
        <v>n / A</v>
      </c>
      <c r="R54" s="26"/>
      <c r="S54" s="123" t="b">
        <f>L45=EUconst_NotRelevant</f>
        <v>0</v>
      </c>
    </row>
    <row r="55" spans="1:19" x14ac:dyDescent="0.25">
      <c r="A55" s="26"/>
      <c r="B55" s="238"/>
      <c r="C55" s="193"/>
      <c r="D55" s="426"/>
      <c r="E55" s="764"/>
      <c r="F55" s="765"/>
      <c r="G55" s="765"/>
      <c r="H55" s="766"/>
      <c r="I55" s="764"/>
      <c r="J55" s="765"/>
      <c r="K55" s="765"/>
      <c r="L55" s="766"/>
      <c r="M55" s="440"/>
      <c r="N55" s="441" t="str">
        <f t="shared" si="0"/>
        <v/>
      </c>
      <c r="O55" s="211"/>
      <c r="P55" s="26"/>
      <c r="Q55" s="123" t="str">
        <f t="shared" si="1"/>
        <v>n / A</v>
      </c>
      <c r="R55" s="26"/>
      <c r="S55" s="123" t="b">
        <f>S54</f>
        <v>0</v>
      </c>
    </row>
    <row r="56" spans="1:19" x14ac:dyDescent="0.25">
      <c r="A56" s="26"/>
      <c r="B56" s="238"/>
      <c r="C56" s="193"/>
      <c r="D56" s="426"/>
      <c r="E56" s="764"/>
      <c r="F56" s="765"/>
      <c r="G56" s="765"/>
      <c r="H56" s="766"/>
      <c r="I56" s="764"/>
      <c r="J56" s="765"/>
      <c r="K56" s="765"/>
      <c r="L56" s="766"/>
      <c r="M56" s="440"/>
      <c r="N56" s="441" t="str">
        <f t="shared" si="0"/>
        <v/>
      </c>
      <c r="O56" s="211"/>
      <c r="P56" s="26"/>
      <c r="Q56" s="123" t="str">
        <f t="shared" si="1"/>
        <v>n / A</v>
      </c>
      <c r="R56" s="26"/>
      <c r="S56" s="123" t="b">
        <f t="shared" ref="S56:S83" si="2">S55</f>
        <v>0</v>
      </c>
    </row>
    <row r="57" spans="1:19" x14ac:dyDescent="0.25">
      <c r="A57" s="26"/>
      <c r="B57" s="238"/>
      <c r="C57" s="193"/>
      <c r="D57" s="426"/>
      <c r="E57" s="764"/>
      <c r="F57" s="765"/>
      <c r="G57" s="765"/>
      <c r="H57" s="766"/>
      <c r="I57" s="764"/>
      <c r="J57" s="765"/>
      <c r="K57" s="765"/>
      <c r="L57" s="766"/>
      <c r="M57" s="440"/>
      <c r="N57" s="441" t="str">
        <f t="shared" si="0"/>
        <v/>
      </c>
      <c r="O57" s="211"/>
      <c r="P57" s="26"/>
      <c r="Q57" s="123" t="str">
        <f t="shared" si="1"/>
        <v>n / A</v>
      </c>
      <c r="R57" s="26"/>
      <c r="S57" s="123" t="b">
        <f t="shared" si="2"/>
        <v>0</v>
      </c>
    </row>
    <row r="58" spans="1:19" x14ac:dyDescent="0.25">
      <c r="A58" s="26"/>
      <c r="B58" s="238"/>
      <c r="C58" s="193"/>
      <c r="D58" s="426"/>
      <c r="E58" s="764"/>
      <c r="F58" s="765"/>
      <c r="G58" s="765"/>
      <c r="H58" s="766"/>
      <c r="I58" s="764"/>
      <c r="J58" s="765"/>
      <c r="K58" s="765"/>
      <c r="L58" s="766"/>
      <c r="M58" s="440"/>
      <c r="N58" s="441" t="str">
        <f t="shared" si="0"/>
        <v/>
      </c>
      <c r="O58" s="211"/>
      <c r="P58" s="26"/>
      <c r="Q58" s="123" t="str">
        <f t="shared" si="1"/>
        <v>n / A</v>
      </c>
      <c r="R58" s="26"/>
      <c r="S58" s="123" t="b">
        <f t="shared" si="2"/>
        <v>0</v>
      </c>
    </row>
    <row r="59" spans="1:19" x14ac:dyDescent="0.25">
      <c r="A59" s="26"/>
      <c r="B59" s="238"/>
      <c r="C59" s="193"/>
      <c r="D59" s="426"/>
      <c r="E59" s="764"/>
      <c r="F59" s="765"/>
      <c r="G59" s="765"/>
      <c r="H59" s="766"/>
      <c r="I59" s="764"/>
      <c r="J59" s="765"/>
      <c r="K59" s="765"/>
      <c r="L59" s="766"/>
      <c r="M59" s="440"/>
      <c r="N59" s="441" t="str">
        <f t="shared" si="0"/>
        <v/>
      </c>
      <c r="O59" s="211"/>
      <c r="P59" s="26"/>
      <c r="Q59" s="123" t="str">
        <f t="shared" si="1"/>
        <v>n / A</v>
      </c>
      <c r="R59" s="26"/>
      <c r="S59" s="123" t="b">
        <f t="shared" si="2"/>
        <v>0</v>
      </c>
    </row>
    <row r="60" spans="1:19" x14ac:dyDescent="0.25">
      <c r="A60" s="26"/>
      <c r="B60" s="238"/>
      <c r="C60" s="193"/>
      <c r="D60" s="426"/>
      <c r="E60" s="764"/>
      <c r="F60" s="765"/>
      <c r="G60" s="765"/>
      <c r="H60" s="766"/>
      <c r="I60" s="764"/>
      <c r="J60" s="765"/>
      <c r="K60" s="765"/>
      <c r="L60" s="766"/>
      <c r="M60" s="440"/>
      <c r="N60" s="441" t="str">
        <f t="shared" si="0"/>
        <v/>
      </c>
      <c r="O60" s="211"/>
      <c r="P60" s="26"/>
      <c r="Q60" s="123" t="str">
        <f t="shared" si="1"/>
        <v>n / A</v>
      </c>
      <c r="R60" s="26"/>
      <c r="S60" s="123" t="b">
        <f t="shared" si="2"/>
        <v>0</v>
      </c>
    </row>
    <row r="61" spans="1:19" x14ac:dyDescent="0.25">
      <c r="A61" s="26"/>
      <c r="B61" s="238"/>
      <c r="C61" s="193"/>
      <c r="D61" s="426"/>
      <c r="E61" s="764"/>
      <c r="F61" s="765"/>
      <c r="G61" s="765"/>
      <c r="H61" s="766"/>
      <c r="I61" s="764"/>
      <c r="J61" s="765"/>
      <c r="K61" s="765"/>
      <c r="L61" s="766"/>
      <c r="M61" s="440"/>
      <c r="N61" s="441" t="str">
        <f t="shared" si="0"/>
        <v/>
      </c>
      <c r="O61" s="211"/>
      <c r="P61" s="26"/>
      <c r="Q61" s="123" t="str">
        <f t="shared" si="1"/>
        <v>n / A</v>
      </c>
      <c r="R61" s="26"/>
      <c r="S61" s="123" t="b">
        <f t="shared" si="2"/>
        <v>0</v>
      </c>
    </row>
    <row r="62" spans="1:19" x14ac:dyDescent="0.25">
      <c r="A62" s="26"/>
      <c r="B62" s="238"/>
      <c r="C62" s="193"/>
      <c r="D62" s="426"/>
      <c r="E62" s="764"/>
      <c r="F62" s="765"/>
      <c r="G62" s="765"/>
      <c r="H62" s="766"/>
      <c r="I62" s="764"/>
      <c r="J62" s="765"/>
      <c r="K62" s="765"/>
      <c r="L62" s="766"/>
      <c r="M62" s="440"/>
      <c r="N62" s="441" t="str">
        <f t="shared" si="0"/>
        <v/>
      </c>
      <c r="O62" s="211"/>
      <c r="P62" s="26"/>
      <c r="Q62" s="123" t="str">
        <f t="shared" si="1"/>
        <v>n / A</v>
      </c>
      <c r="R62" s="26"/>
      <c r="S62" s="123" t="b">
        <f t="shared" si="2"/>
        <v>0</v>
      </c>
    </row>
    <row r="63" spans="1:19" x14ac:dyDescent="0.25">
      <c r="A63" s="26"/>
      <c r="B63" s="238"/>
      <c r="C63" s="193"/>
      <c r="D63" s="426"/>
      <c r="E63" s="764"/>
      <c r="F63" s="765"/>
      <c r="G63" s="765"/>
      <c r="H63" s="766"/>
      <c r="I63" s="764"/>
      <c r="J63" s="765"/>
      <c r="K63" s="765"/>
      <c r="L63" s="766"/>
      <c r="M63" s="440"/>
      <c r="N63" s="441" t="str">
        <f t="shared" si="0"/>
        <v/>
      </c>
      <c r="O63" s="211"/>
      <c r="P63" s="26"/>
      <c r="Q63" s="123" t="str">
        <f t="shared" si="1"/>
        <v>n / A</v>
      </c>
      <c r="R63" s="26"/>
      <c r="S63" s="123" t="b">
        <f t="shared" si="2"/>
        <v>0</v>
      </c>
    </row>
    <row r="64" spans="1:19" x14ac:dyDescent="0.25">
      <c r="A64" s="26"/>
      <c r="B64" s="238"/>
      <c r="C64" s="193"/>
      <c r="D64" s="426"/>
      <c r="E64" s="764"/>
      <c r="F64" s="765"/>
      <c r="G64" s="765"/>
      <c r="H64" s="766"/>
      <c r="I64" s="764"/>
      <c r="J64" s="765"/>
      <c r="K64" s="765"/>
      <c r="L64" s="766"/>
      <c r="M64" s="440"/>
      <c r="N64" s="441"/>
      <c r="O64" s="211"/>
      <c r="P64" s="26"/>
      <c r="Q64" s="123" t="str">
        <f t="shared" ref="Q64:Q74" si="3">IF(AND(COUNTA(I64,D64)=2,N64=""),D64 &amp; ". " &amp;I64,EUconst_NA)</f>
        <v>n / A</v>
      </c>
      <c r="R64" s="26"/>
      <c r="S64" s="123" t="b">
        <f t="shared" si="2"/>
        <v>0</v>
      </c>
    </row>
    <row r="65" spans="1:19" x14ac:dyDescent="0.25">
      <c r="A65" s="26"/>
      <c r="B65" s="238"/>
      <c r="C65" s="193"/>
      <c r="D65" s="426"/>
      <c r="E65" s="764"/>
      <c r="F65" s="765"/>
      <c r="G65" s="765"/>
      <c r="H65" s="766"/>
      <c r="I65" s="764"/>
      <c r="J65" s="765"/>
      <c r="K65" s="765"/>
      <c r="L65" s="766"/>
      <c r="M65" s="440"/>
      <c r="N65" s="441"/>
      <c r="O65" s="211"/>
      <c r="P65" s="26"/>
      <c r="Q65" s="123" t="str">
        <f t="shared" si="3"/>
        <v>n / A</v>
      </c>
      <c r="R65" s="26"/>
      <c r="S65" s="123" t="b">
        <f t="shared" si="2"/>
        <v>0</v>
      </c>
    </row>
    <row r="66" spans="1:19" x14ac:dyDescent="0.25">
      <c r="A66" s="26"/>
      <c r="B66" s="238"/>
      <c r="C66" s="193"/>
      <c r="D66" s="426"/>
      <c r="E66" s="764"/>
      <c r="F66" s="765"/>
      <c r="G66" s="765"/>
      <c r="H66" s="766"/>
      <c r="I66" s="764"/>
      <c r="J66" s="765"/>
      <c r="K66" s="765"/>
      <c r="L66" s="766"/>
      <c r="M66" s="440"/>
      <c r="N66" s="441"/>
      <c r="O66" s="211"/>
      <c r="P66" s="26"/>
      <c r="Q66" s="123" t="str">
        <f t="shared" si="3"/>
        <v>n / A</v>
      </c>
      <c r="R66" s="26"/>
      <c r="S66" s="123" t="b">
        <f t="shared" si="2"/>
        <v>0</v>
      </c>
    </row>
    <row r="67" spans="1:19" x14ac:dyDescent="0.25">
      <c r="A67" s="26"/>
      <c r="B67" s="238"/>
      <c r="C67" s="193"/>
      <c r="D67" s="426"/>
      <c r="E67" s="764"/>
      <c r="F67" s="765"/>
      <c r="G67" s="765"/>
      <c r="H67" s="766"/>
      <c r="I67" s="764"/>
      <c r="J67" s="765"/>
      <c r="K67" s="765"/>
      <c r="L67" s="766"/>
      <c r="M67" s="440"/>
      <c r="N67" s="441"/>
      <c r="O67" s="211"/>
      <c r="P67" s="26"/>
      <c r="Q67" s="123" t="str">
        <f t="shared" si="3"/>
        <v>n / A</v>
      </c>
      <c r="R67" s="26"/>
      <c r="S67" s="123" t="b">
        <f t="shared" si="2"/>
        <v>0</v>
      </c>
    </row>
    <row r="68" spans="1:19" x14ac:dyDescent="0.25">
      <c r="A68" s="26"/>
      <c r="B68" s="238"/>
      <c r="C68" s="193"/>
      <c r="D68" s="426"/>
      <c r="E68" s="764"/>
      <c r="F68" s="765"/>
      <c r="G68" s="765"/>
      <c r="H68" s="766"/>
      <c r="I68" s="764"/>
      <c r="J68" s="765"/>
      <c r="K68" s="765"/>
      <c r="L68" s="766"/>
      <c r="M68" s="440"/>
      <c r="N68" s="441"/>
      <c r="O68" s="211"/>
      <c r="P68" s="26"/>
      <c r="Q68" s="123" t="str">
        <f t="shared" si="3"/>
        <v>n / A</v>
      </c>
      <c r="R68" s="26"/>
      <c r="S68" s="123" t="b">
        <f t="shared" si="2"/>
        <v>0</v>
      </c>
    </row>
    <row r="69" spans="1:19" x14ac:dyDescent="0.25">
      <c r="A69" s="26"/>
      <c r="B69" s="238"/>
      <c r="C69" s="193"/>
      <c r="D69" s="426"/>
      <c r="E69" s="764"/>
      <c r="F69" s="765"/>
      <c r="G69" s="765"/>
      <c r="H69" s="766"/>
      <c r="I69" s="764"/>
      <c r="J69" s="765"/>
      <c r="K69" s="765"/>
      <c r="L69" s="766"/>
      <c r="M69" s="440"/>
      <c r="N69" s="441"/>
      <c r="O69" s="211"/>
      <c r="P69" s="26"/>
      <c r="Q69" s="123" t="str">
        <f t="shared" si="3"/>
        <v>n / A</v>
      </c>
      <c r="R69" s="26"/>
      <c r="S69" s="123" t="b">
        <f t="shared" si="2"/>
        <v>0</v>
      </c>
    </row>
    <row r="70" spans="1:19" x14ac:dyDescent="0.25">
      <c r="A70" s="26"/>
      <c r="B70" s="238"/>
      <c r="C70" s="193"/>
      <c r="D70" s="426"/>
      <c r="E70" s="764"/>
      <c r="F70" s="765"/>
      <c r="G70" s="765"/>
      <c r="H70" s="766"/>
      <c r="I70" s="764"/>
      <c r="J70" s="765"/>
      <c r="K70" s="765"/>
      <c r="L70" s="766"/>
      <c r="M70" s="440"/>
      <c r="N70" s="441"/>
      <c r="O70" s="211"/>
      <c r="P70" s="26"/>
      <c r="Q70" s="123" t="str">
        <f t="shared" si="3"/>
        <v>n / A</v>
      </c>
      <c r="R70" s="26"/>
      <c r="S70" s="123" t="b">
        <f t="shared" si="2"/>
        <v>0</v>
      </c>
    </row>
    <row r="71" spans="1:19" x14ac:dyDescent="0.25">
      <c r="A71" s="26"/>
      <c r="B71" s="238"/>
      <c r="C71" s="193"/>
      <c r="D71" s="426"/>
      <c r="E71" s="764"/>
      <c r="F71" s="765"/>
      <c r="G71" s="765"/>
      <c r="H71" s="766"/>
      <c r="I71" s="764"/>
      <c r="J71" s="765"/>
      <c r="K71" s="765"/>
      <c r="L71" s="766"/>
      <c r="M71" s="440"/>
      <c r="N71" s="441"/>
      <c r="O71" s="211"/>
      <c r="P71" s="26"/>
      <c r="Q71" s="123" t="str">
        <f t="shared" si="3"/>
        <v>n / A</v>
      </c>
      <c r="R71" s="26"/>
      <c r="S71" s="123" t="b">
        <f t="shared" si="2"/>
        <v>0</v>
      </c>
    </row>
    <row r="72" spans="1:19" x14ac:dyDescent="0.25">
      <c r="A72" s="26"/>
      <c r="B72" s="238"/>
      <c r="C72" s="193"/>
      <c r="D72" s="426"/>
      <c r="E72" s="764"/>
      <c r="F72" s="765"/>
      <c r="G72" s="765"/>
      <c r="H72" s="766"/>
      <c r="I72" s="764"/>
      <c r="J72" s="765"/>
      <c r="K72" s="765"/>
      <c r="L72" s="766"/>
      <c r="M72" s="440"/>
      <c r="N72" s="441"/>
      <c r="O72" s="211"/>
      <c r="P72" s="26"/>
      <c r="Q72" s="123" t="str">
        <f t="shared" si="3"/>
        <v>n / A</v>
      </c>
      <c r="R72" s="26"/>
      <c r="S72" s="123" t="b">
        <f t="shared" si="2"/>
        <v>0</v>
      </c>
    </row>
    <row r="73" spans="1:19" x14ac:dyDescent="0.25">
      <c r="A73" s="26"/>
      <c r="B73" s="238"/>
      <c r="C73" s="193"/>
      <c r="D73" s="426"/>
      <c r="E73" s="764"/>
      <c r="F73" s="765"/>
      <c r="G73" s="765"/>
      <c r="H73" s="766"/>
      <c r="I73" s="764"/>
      <c r="J73" s="765"/>
      <c r="K73" s="765"/>
      <c r="L73" s="766"/>
      <c r="M73" s="440"/>
      <c r="N73" s="441"/>
      <c r="O73" s="211"/>
      <c r="P73" s="26"/>
      <c r="Q73" s="123" t="str">
        <f t="shared" si="3"/>
        <v>n / A</v>
      </c>
      <c r="R73" s="26"/>
      <c r="S73" s="123" t="b">
        <f t="shared" si="2"/>
        <v>0</v>
      </c>
    </row>
    <row r="74" spans="1:19" x14ac:dyDescent="0.25">
      <c r="A74" s="26"/>
      <c r="B74" s="238"/>
      <c r="C74" s="193"/>
      <c r="D74" s="426"/>
      <c r="E74" s="764"/>
      <c r="F74" s="765"/>
      <c r="G74" s="765"/>
      <c r="H74" s="766"/>
      <c r="I74" s="764"/>
      <c r="J74" s="765"/>
      <c r="K74" s="765"/>
      <c r="L74" s="766"/>
      <c r="M74" s="440"/>
      <c r="N74" s="441" t="str">
        <f t="shared" si="0"/>
        <v/>
      </c>
      <c r="O74" s="211"/>
      <c r="P74" s="26"/>
      <c r="Q74" s="123" t="str">
        <f t="shared" si="3"/>
        <v>n / A</v>
      </c>
      <c r="R74" s="26"/>
      <c r="S74" s="123" t="b">
        <f t="shared" si="2"/>
        <v>0</v>
      </c>
    </row>
    <row r="75" spans="1:19" x14ac:dyDescent="0.25">
      <c r="A75" s="26"/>
      <c r="B75" s="238"/>
      <c r="C75" s="193"/>
      <c r="D75" s="426"/>
      <c r="E75" s="764"/>
      <c r="F75" s="765"/>
      <c r="G75" s="765"/>
      <c r="H75" s="766"/>
      <c r="I75" s="764"/>
      <c r="J75" s="765"/>
      <c r="K75" s="765"/>
      <c r="L75" s="766"/>
      <c r="M75" s="440"/>
      <c r="N75" s="441" t="str">
        <f t="shared" si="0"/>
        <v/>
      </c>
      <c r="O75" s="211"/>
      <c r="P75" s="26"/>
      <c r="Q75" s="123" t="str">
        <f t="shared" ref="Q75:Q83" si="4">IF(AND(COUNTA(I75,D75)=2,N75=""),D75 &amp; ". " &amp;I75,EUconst_NA)</f>
        <v>n / A</v>
      </c>
      <c r="R75" s="26"/>
      <c r="S75" s="123" t="b">
        <f t="shared" si="2"/>
        <v>0</v>
      </c>
    </row>
    <row r="76" spans="1:19" x14ac:dyDescent="0.25">
      <c r="A76" s="26"/>
      <c r="B76" s="238"/>
      <c r="C76" s="193"/>
      <c r="D76" s="426"/>
      <c r="E76" s="764"/>
      <c r="F76" s="765"/>
      <c r="G76" s="765"/>
      <c r="H76" s="766"/>
      <c r="I76" s="764"/>
      <c r="J76" s="765"/>
      <c r="K76" s="765"/>
      <c r="L76" s="766"/>
      <c r="M76" s="440"/>
      <c r="N76" s="441" t="str">
        <f t="shared" si="0"/>
        <v/>
      </c>
      <c r="O76" s="211"/>
      <c r="P76" s="26"/>
      <c r="Q76" s="123" t="str">
        <f t="shared" si="4"/>
        <v>n / A</v>
      </c>
      <c r="R76" s="26"/>
      <c r="S76" s="123" t="b">
        <f t="shared" si="2"/>
        <v>0</v>
      </c>
    </row>
    <row r="77" spans="1:19" x14ac:dyDescent="0.25">
      <c r="A77" s="26"/>
      <c r="B77" s="238"/>
      <c r="C77" s="193"/>
      <c r="D77" s="426"/>
      <c r="E77" s="764"/>
      <c r="F77" s="765"/>
      <c r="G77" s="765"/>
      <c r="H77" s="766"/>
      <c r="I77" s="764"/>
      <c r="J77" s="765"/>
      <c r="K77" s="765"/>
      <c r="L77" s="766"/>
      <c r="M77" s="440"/>
      <c r="N77" s="441" t="str">
        <f t="shared" si="0"/>
        <v/>
      </c>
      <c r="O77" s="211"/>
      <c r="P77" s="26"/>
      <c r="Q77" s="123" t="str">
        <f t="shared" si="4"/>
        <v>n / A</v>
      </c>
      <c r="R77" s="26"/>
      <c r="S77" s="123" t="b">
        <f t="shared" si="2"/>
        <v>0</v>
      </c>
    </row>
    <row r="78" spans="1:19" x14ac:dyDescent="0.25">
      <c r="A78" s="26"/>
      <c r="B78" s="238"/>
      <c r="C78" s="193"/>
      <c r="D78" s="426"/>
      <c r="E78" s="764"/>
      <c r="F78" s="765"/>
      <c r="G78" s="765"/>
      <c r="H78" s="766"/>
      <c r="I78" s="764"/>
      <c r="J78" s="765"/>
      <c r="K78" s="765"/>
      <c r="L78" s="766"/>
      <c r="M78" s="440"/>
      <c r="N78" s="441" t="str">
        <f t="shared" si="0"/>
        <v/>
      </c>
      <c r="O78" s="211"/>
      <c r="P78" s="26"/>
      <c r="Q78" s="123" t="str">
        <f t="shared" si="4"/>
        <v>n / A</v>
      </c>
      <c r="R78" s="26"/>
      <c r="S78" s="123" t="b">
        <f t="shared" si="2"/>
        <v>0</v>
      </c>
    </row>
    <row r="79" spans="1:19" x14ac:dyDescent="0.25">
      <c r="A79" s="26"/>
      <c r="B79" s="238"/>
      <c r="C79" s="193"/>
      <c r="D79" s="426"/>
      <c r="E79" s="764"/>
      <c r="F79" s="765"/>
      <c r="G79" s="765"/>
      <c r="H79" s="766"/>
      <c r="I79" s="764"/>
      <c r="J79" s="765"/>
      <c r="K79" s="765"/>
      <c r="L79" s="766"/>
      <c r="M79" s="440"/>
      <c r="N79" s="441" t="str">
        <f t="shared" si="0"/>
        <v/>
      </c>
      <c r="O79" s="211"/>
      <c r="P79" s="26"/>
      <c r="Q79" s="123" t="str">
        <f t="shared" si="4"/>
        <v>n / A</v>
      </c>
      <c r="R79" s="26"/>
      <c r="S79" s="123" t="b">
        <f t="shared" si="2"/>
        <v>0</v>
      </c>
    </row>
    <row r="80" spans="1:19" x14ac:dyDescent="0.25">
      <c r="A80" s="26"/>
      <c r="B80" s="238"/>
      <c r="C80" s="193"/>
      <c r="D80" s="426"/>
      <c r="E80" s="764"/>
      <c r="F80" s="765"/>
      <c r="G80" s="765"/>
      <c r="H80" s="766"/>
      <c r="I80" s="764"/>
      <c r="J80" s="765"/>
      <c r="K80" s="765"/>
      <c r="L80" s="766"/>
      <c r="M80" s="440"/>
      <c r="N80" s="441" t="str">
        <f t="shared" si="0"/>
        <v/>
      </c>
      <c r="O80" s="211"/>
      <c r="P80" s="26"/>
      <c r="Q80" s="123" t="str">
        <f t="shared" si="4"/>
        <v>n / A</v>
      </c>
      <c r="R80" s="26"/>
      <c r="S80" s="123" t="b">
        <f t="shared" si="2"/>
        <v>0</v>
      </c>
    </row>
    <row r="81" spans="1:23" x14ac:dyDescent="0.25">
      <c r="A81" s="26"/>
      <c r="B81" s="238"/>
      <c r="C81" s="193"/>
      <c r="D81" s="426"/>
      <c r="E81" s="764"/>
      <c r="F81" s="765"/>
      <c r="G81" s="765"/>
      <c r="H81" s="766"/>
      <c r="I81" s="764"/>
      <c r="J81" s="765"/>
      <c r="K81" s="765"/>
      <c r="L81" s="766"/>
      <c r="M81" s="440"/>
      <c r="N81" s="441" t="str">
        <f t="shared" si="0"/>
        <v/>
      </c>
      <c r="O81" s="211"/>
      <c r="P81" s="26"/>
      <c r="Q81" s="123" t="str">
        <f t="shared" si="4"/>
        <v>n / A</v>
      </c>
      <c r="R81" s="26"/>
      <c r="S81" s="123" t="b">
        <f t="shared" si="2"/>
        <v>0</v>
      </c>
    </row>
    <row r="82" spans="1:23" x14ac:dyDescent="0.25">
      <c r="A82" s="26"/>
      <c r="B82" s="238"/>
      <c r="C82" s="193"/>
      <c r="D82" s="426"/>
      <c r="E82" s="764"/>
      <c r="F82" s="765"/>
      <c r="G82" s="765"/>
      <c r="H82" s="766"/>
      <c r="I82" s="764"/>
      <c r="J82" s="765"/>
      <c r="K82" s="765"/>
      <c r="L82" s="766"/>
      <c r="M82" s="440"/>
      <c r="N82" s="441" t="str">
        <f t="shared" si="0"/>
        <v/>
      </c>
      <c r="O82" s="211"/>
      <c r="P82" s="26"/>
      <c r="Q82" s="123" t="str">
        <f t="shared" si="4"/>
        <v>n / A</v>
      </c>
      <c r="R82" s="26"/>
      <c r="S82" s="123" t="b">
        <f t="shared" si="2"/>
        <v>0</v>
      </c>
    </row>
    <row r="83" spans="1:23" x14ac:dyDescent="0.25">
      <c r="A83" s="26"/>
      <c r="B83" s="238"/>
      <c r="C83" s="193"/>
      <c r="D83" s="426"/>
      <c r="E83" s="764"/>
      <c r="F83" s="765"/>
      <c r="G83" s="765"/>
      <c r="H83" s="766"/>
      <c r="I83" s="764"/>
      <c r="J83" s="765"/>
      <c r="K83" s="765"/>
      <c r="L83" s="766"/>
      <c r="M83" s="440"/>
      <c r="N83" s="441" t="str">
        <f t="shared" si="0"/>
        <v/>
      </c>
      <c r="O83" s="211"/>
      <c r="P83" s="26"/>
      <c r="Q83" s="123" t="str">
        <f t="shared" si="4"/>
        <v>n / A</v>
      </c>
      <c r="R83" s="26"/>
      <c r="S83" s="123" t="b">
        <f t="shared" si="2"/>
        <v>0</v>
      </c>
    </row>
    <row r="84" spans="1:23" ht="25.5" customHeight="1" x14ac:dyDescent="0.25">
      <c r="A84" s="26"/>
      <c r="B84" s="238"/>
      <c r="C84" s="193"/>
      <c r="D84" s="13"/>
      <c r="E84" s="316"/>
      <c r="F84" s="317"/>
      <c r="G84" s="316"/>
      <c r="H84" s="316"/>
      <c r="I84" s="316"/>
      <c r="J84" s="316"/>
      <c r="K84" s="316"/>
      <c r="L84" s="316"/>
      <c r="M84" s="316"/>
      <c r="N84" s="316"/>
      <c r="O84" s="211"/>
      <c r="P84" s="26"/>
      <c r="Q84" s="26"/>
      <c r="R84" s="26"/>
      <c r="S84" s="26"/>
    </row>
    <row r="85" spans="1:23" s="309" customFormat="1" ht="15" customHeight="1" x14ac:dyDescent="0.25">
      <c r="A85" s="107"/>
      <c r="B85" s="239"/>
      <c r="C85" s="193"/>
      <c r="D85" s="347">
        <v>2</v>
      </c>
      <c r="E85" s="745" t="str">
        <f>Translations!$B$93</f>
        <v>Points de mesure où sont installés des systèmes de mesure en continu :</v>
      </c>
      <c r="F85" s="745"/>
      <c r="G85" s="745"/>
      <c r="H85" s="745"/>
      <c r="I85" s="745"/>
      <c r="J85" s="745"/>
      <c r="K85" s="789"/>
      <c r="L85" s="780" t="str">
        <f>IF(CNTR_InstHasImproveCEMS=TRUE,EUconst_Relevant,IF(COUNTA(CNTR_ListRelevantSections)&gt;0,EUconst_NotRelevant,EUconst_Relevant))</f>
        <v>pertinent</v>
      </c>
      <c r="M85" s="781"/>
      <c r="N85" s="782"/>
      <c r="O85" s="214"/>
      <c r="P85" s="126"/>
      <c r="Q85" s="125"/>
      <c r="R85" s="107"/>
      <c r="S85" s="107"/>
      <c r="W85" s="311"/>
    </row>
    <row r="86" spans="1:23" s="309" customFormat="1" ht="12.75" customHeight="1" x14ac:dyDescent="0.25">
      <c r="A86" s="107"/>
      <c r="B86" s="239"/>
      <c r="C86" s="193"/>
      <c r="D86" s="13"/>
      <c r="E86" s="35"/>
      <c r="F86" s="13"/>
      <c r="G86" s="13"/>
      <c r="H86" s="13"/>
      <c r="I86" s="13"/>
      <c r="J86" s="13"/>
      <c r="K86" s="783" t="str">
        <f>IF(L85=EUconst_NotRelevant,HYPERLINK(R86,EUconst_MsgGoOn),HYPERLINK("",EUconst_MsgEnterThisSection))</f>
        <v>Veuillez saisir des données dans cette section</v>
      </c>
      <c r="L86" s="783"/>
      <c r="M86" s="783"/>
      <c r="N86" s="783"/>
      <c r="O86" s="209"/>
      <c r="P86" s="107"/>
      <c r="Q86" s="1" t="s">
        <v>355</v>
      </c>
      <c r="R86" s="127"/>
      <c r="S86" s="107"/>
      <c r="W86" s="311"/>
    </row>
    <row r="87" spans="1:23" ht="25.5" customHeight="1" x14ac:dyDescent="0.25">
      <c r="A87" s="26"/>
      <c r="B87" s="238"/>
      <c r="C87" s="193"/>
      <c r="D87" s="14"/>
      <c r="E87" s="771" t="str">
        <f>Translations!$B$565</f>
        <v>Veuillez énumérer et décrire ici tous les points de mesure où les GES sont mesurés par des systèmes de mesure en continu des émissions (CEMS), y compris les points de mesure dans les systèmes de canalisations utilisés pour le transfert de CO2 en vue du stockage géologique du CO2, pour lesquels</v>
      </c>
      <c r="F87" s="771"/>
      <c r="G87" s="771"/>
      <c r="H87" s="771"/>
      <c r="I87" s="771"/>
      <c r="J87" s="771"/>
      <c r="K87" s="771"/>
      <c r="L87" s="771"/>
      <c r="M87" s="771"/>
      <c r="N87" s="771"/>
      <c r="O87" s="339"/>
      <c r="P87" s="26"/>
      <c r="Q87" s="26"/>
      <c r="R87" s="26"/>
      <c r="S87" s="26"/>
    </row>
    <row r="88" spans="1:23" ht="12.75" customHeight="1" x14ac:dyDescent="0.25">
      <c r="A88" s="26"/>
      <c r="B88" s="238"/>
      <c r="C88" s="193"/>
      <c r="D88" s="14"/>
      <c r="E88" s="131" t="s">
        <v>436</v>
      </c>
      <c r="F88" s="771" t="str">
        <f>Translations!$B$656</f>
        <v>les niveaux requis au minimum selon l’article 41(1) du MRR ne sont pas appliqués pour chaque point de mesure.</v>
      </c>
      <c r="G88" s="771"/>
      <c r="H88" s="771"/>
      <c r="I88" s="771"/>
      <c r="J88" s="771"/>
      <c r="K88" s="771"/>
      <c r="L88" s="771"/>
      <c r="M88" s="771"/>
      <c r="N88" s="771"/>
      <c r="O88" s="211"/>
      <c r="P88" s="26"/>
      <c r="Q88" s="26"/>
      <c r="R88" s="26"/>
      <c r="S88" s="26"/>
    </row>
    <row r="89" spans="1:23" ht="22.2" customHeight="1" x14ac:dyDescent="0.25">
      <c r="A89" s="26"/>
      <c r="B89" s="238"/>
      <c r="C89" s="193"/>
      <c r="D89" s="14"/>
      <c r="E89" s="131" t="s">
        <v>436</v>
      </c>
      <c r="F89" s="771" t="str">
        <f>Translations!$B$657</f>
        <v>les améliorations liées à la qualité des données mais sans impact direct sur les niveaux, par exemple les mesures atténuant les lacunes en matière de données, seront signalées ici [facultatif].</v>
      </c>
      <c r="G89" s="771"/>
      <c r="H89" s="771"/>
      <c r="I89" s="771"/>
      <c r="J89" s="771"/>
      <c r="K89" s="771"/>
      <c r="L89" s="771"/>
      <c r="M89" s="771"/>
      <c r="N89" s="771"/>
      <c r="O89" s="211"/>
      <c r="P89" s="26"/>
      <c r="Q89" s="26"/>
      <c r="R89" s="26"/>
      <c r="S89" s="26"/>
    </row>
    <row r="90" spans="1:23" ht="12.75" customHeight="1" x14ac:dyDescent="0.25">
      <c r="A90" s="26"/>
      <c r="B90" s="238"/>
      <c r="C90" s="193"/>
      <c r="D90" s="14"/>
      <c r="E90" s="771" t="str">
        <f>Translations!$B$566</f>
        <v>Vous n'êtes pas tenu de saisir ici les sources d'émission / points de mesure qui sont conformes aux niveaux requis par le MRR.</v>
      </c>
      <c r="F90" s="771"/>
      <c r="G90" s="771"/>
      <c r="H90" s="771"/>
      <c r="I90" s="771"/>
      <c r="J90" s="771"/>
      <c r="K90" s="771"/>
      <c r="L90" s="771"/>
      <c r="M90" s="771"/>
      <c r="N90" s="771"/>
      <c r="O90" s="211"/>
      <c r="P90" s="26"/>
      <c r="Q90" s="26"/>
      <c r="R90" s="26"/>
      <c r="S90" s="26"/>
    </row>
    <row r="91" spans="1:23" ht="12.75" customHeight="1" x14ac:dyDescent="0.25">
      <c r="A91" s="26"/>
      <c r="B91" s="238"/>
      <c r="C91" s="193"/>
      <c r="D91" s="14"/>
      <c r="E91" s="714" t="str">
        <f>Translations!$B$561</f>
        <v>Veuillez sélectionner les numéros ID et saisir les noms conformément au plan de surveillance approuvé le plus récent.</v>
      </c>
      <c r="F91" s="714"/>
      <c r="G91" s="714"/>
      <c r="H91" s="714"/>
      <c r="I91" s="714"/>
      <c r="J91" s="714"/>
      <c r="K91" s="714"/>
      <c r="L91" s="714"/>
      <c r="M91" s="714"/>
      <c r="N91" s="714"/>
      <c r="O91" s="211"/>
      <c r="P91" s="26"/>
      <c r="Q91" s="26"/>
      <c r="R91" s="26"/>
      <c r="S91" s="26"/>
    </row>
    <row r="92" spans="1:23" ht="5.0999999999999996" customHeight="1" x14ac:dyDescent="0.25">
      <c r="A92" s="26"/>
      <c r="B92" s="238"/>
      <c r="C92" s="193"/>
      <c r="D92" s="14"/>
      <c r="E92" s="2"/>
      <c r="F92" s="321"/>
      <c r="G92" s="2"/>
      <c r="H92" s="2"/>
      <c r="I92" s="2"/>
      <c r="J92" s="2"/>
      <c r="K92" s="2"/>
      <c r="L92" s="2"/>
      <c r="M92" s="2"/>
      <c r="N92" s="2"/>
      <c r="O92" s="211"/>
      <c r="P92" s="26"/>
      <c r="Q92" s="26"/>
      <c r="R92" s="26"/>
      <c r="S92" s="26"/>
    </row>
    <row r="93" spans="1:23" x14ac:dyDescent="0.25">
      <c r="A93" s="26"/>
      <c r="B93" s="238"/>
      <c r="C93" s="193"/>
      <c r="D93" s="348" t="str">
        <f>Translations!$B$562</f>
        <v>ID</v>
      </c>
      <c r="E93" s="776" t="str">
        <f>Translations!$B$567</f>
        <v>description du point de mesure</v>
      </c>
      <c r="F93" s="776"/>
      <c r="G93" s="776"/>
      <c r="H93" s="776"/>
      <c r="I93" s="776"/>
      <c r="J93" s="776"/>
      <c r="K93" s="779" t="str">
        <f>Translations!$B$95</f>
        <v>GES mesurés</v>
      </c>
      <c r="L93" s="779"/>
      <c r="M93" s="349" t="str">
        <f>Translations!$B$414</f>
        <v>Catégorie</v>
      </c>
      <c r="N93" s="349" t="str">
        <f>Translations!$B$564</f>
        <v>Erreur?</v>
      </c>
      <c r="O93" s="211"/>
      <c r="P93" s="26"/>
      <c r="Q93" s="26"/>
      <c r="R93" s="26"/>
      <c r="S93" s="26"/>
    </row>
    <row r="94" spans="1:23" s="309" customFormat="1" x14ac:dyDescent="0.25">
      <c r="A94" s="108"/>
      <c r="B94" s="239"/>
      <c r="C94" s="193"/>
      <c r="D94" s="440"/>
      <c r="E94" s="764"/>
      <c r="F94" s="765"/>
      <c r="G94" s="765"/>
      <c r="H94" s="765"/>
      <c r="I94" s="765"/>
      <c r="J94" s="766"/>
      <c r="K94" s="777"/>
      <c r="L94" s="778"/>
      <c r="M94" s="440"/>
      <c r="N94" s="441" t="str">
        <f>IF(AND(COUNTA(D94:M94)&lt;4,COUNTA(D94:M94)&gt;0),EUconst_ERR_Incomplete,"")</f>
        <v/>
      </c>
      <c r="O94" s="337"/>
      <c r="P94" s="107"/>
      <c r="Q94" s="338" t="str">
        <f t="shared" ref="Q94:Q103" si="5">IF(AND(COUNTA(E94,D94)=2,N94=""),D94 &amp; ". " &amp;E94,EUconst_NA)</f>
        <v>n / A</v>
      </c>
      <c r="R94" s="107"/>
      <c r="S94" s="338" t="b">
        <f>L85=EUconst_NotRelevant</f>
        <v>0</v>
      </c>
    </row>
    <row r="95" spans="1:23" s="309" customFormat="1" x14ac:dyDescent="0.25">
      <c r="A95" s="108"/>
      <c r="B95" s="239"/>
      <c r="C95" s="193"/>
      <c r="D95" s="440"/>
      <c r="E95" s="764"/>
      <c r="F95" s="765"/>
      <c r="G95" s="765"/>
      <c r="H95" s="765"/>
      <c r="I95" s="765"/>
      <c r="J95" s="766"/>
      <c r="K95" s="777"/>
      <c r="L95" s="778"/>
      <c r="M95" s="440"/>
      <c r="N95" s="441" t="str">
        <f>IF(AND(COUNTA(D95:M95)&lt;4,COUNTA(D95:M95)&gt;0),EUconst_ERR_Incomplete,"")</f>
        <v/>
      </c>
      <c r="O95" s="337"/>
      <c r="P95" s="107"/>
      <c r="Q95" s="338" t="str">
        <f t="shared" si="5"/>
        <v>n / A</v>
      </c>
      <c r="R95" s="107"/>
      <c r="S95" s="338" t="b">
        <f>S94</f>
        <v>0</v>
      </c>
    </row>
    <row r="96" spans="1:23" s="309" customFormat="1" x14ac:dyDescent="0.25">
      <c r="A96" s="108"/>
      <c r="B96" s="239"/>
      <c r="C96" s="193"/>
      <c r="D96" s="440"/>
      <c r="E96" s="764"/>
      <c r="F96" s="765"/>
      <c r="G96" s="765"/>
      <c r="H96" s="765"/>
      <c r="I96" s="765"/>
      <c r="J96" s="766"/>
      <c r="K96" s="777"/>
      <c r="L96" s="778"/>
      <c r="M96" s="440"/>
      <c r="N96" s="441" t="str">
        <f>IF(AND(COUNTA(D96:M96)&lt;4,COUNTA(D96:M96)&gt;0),EUconst_ERR_Incomplete,"")</f>
        <v/>
      </c>
      <c r="O96" s="337"/>
      <c r="P96" s="107"/>
      <c r="Q96" s="338" t="str">
        <f t="shared" si="5"/>
        <v>n / A</v>
      </c>
      <c r="R96" s="107"/>
      <c r="S96" s="338" t="b">
        <f>S95</f>
        <v>0</v>
      </c>
    </row>
    <row r="97" spans="1:19" s="309" customFormat="1" x14ac:dyDescent="0.25">
      <c r="A97" s="108"/>
      <c r="B97" s="239"/>
      <c r="C97" s="193"/>
      <c r="D97" s="440"/>
      <c r="E97" s="764"/>
      <c r="F97" s="765"/>
      <c r="G97" s="765"/>
      <c r="H97" s="765"/>
      <c r="I97" s="765"/>
      <c r="J97" s="766"/>
      <c r="K97" s="777"/>
      <c r="L97" s="778"/>
      <c r="M97" s="440"/>
      <c r="N97" s="441"/>
      <c r="O97" s="337"/>
      <c r="P97" s="107"/>
      <c r="Q97" s="338" t="str">
        <f t="shared" si="5"/>
        <v>n / A</v>
      </c>
      <c r="R97" s="107"/>
      <c r="S97" s="338" t="b">
        <f t="shared" ref="S97:S103" si="6">S96</f>
        <v>0</v>
      </c>
    </row>
    <row r="98" spans="1:19" s="309" customFormat="1" x14ac:dyDescent="0.25">
      <c r="A98" s="108"/>
      <c r="B98" s="239"/>
      <c r="C98" s="193"/>
      <c r="D98" s="440"/>
      <c r="E98" s="764"/>
      <c r="F98" s="765"/>
      <c r="G98" s="765"/>
      <c r="H98" s="765"/>
      <c r="I98" s="765"/>
      <c r="J98" s="766"/>
      <c r="K98" s="777"/>
      <c r="L98" s="778"/>
      <c r="M98" s="440"/>
      <c r="N98" s="441"/>
      <c r="O98" s="337"/>
      <c r="P98" s="107"/>
      <c r="Q98" s="338" t="str">
        <f t="shared" si="5"/>
        <v>n / A</v>
      </c>
      <c r="R98" s="107"/>
      <c r="S98" s="338" t="b">
        <f t="shared" si="6"/>
        <v>0</v>
      </c>
    </row>
    <row r="99" spans="1:19" s="309" customFormat="1" x14ac:dyDescent="0.25">
      <c r="A99" s="108"/>
      <c r="B99" s="239"/>
      <c r="C99" s="193"/>
      <c r="D99" s="440"/>
      <c r="E99" s="764"/>
      <c r="F99" s="765"/>
      <c r="G99" s="765"/>
      <c r="H99" s="765"/>
      <c r="I99" s="765"/>
      <c r="J99" s="766"/>
      <c r="K99" s="777"/>
      <c r="L99" s="778"/>
      <c r="M99" s="440"/>
      <c r="N99" s="441"/>
      <c r="O99" s="337"/>
      <c r="P99" s="107"/>
      <c r="Q99" s="338" t="str">
        <f t="shared" si="5"/>
        <v>n / A</v>
      </c>
      <c r="R99" s="107"/>
      <c r="S99" s="338" t="b">
        <f t="shared" si="6"/>
        <v>0</v>
      </c>
    </row>
    <row r="100" spans="1:19" s="309" customFormat="1" x14ac:dyDescent="0.25">
      <c r="A100" s="108"/>
      <c r="B100" s="239"/>
      <c r="C100" s="193"/>
      <c r="D100" s="440"/>
      <c r="E100" s="764"/>
      <c r="F100" s="765"/>
      <c r="G100" s="765"/>
      <c r="H100" s="765"/>
      <c r="I100" s="765"/>
      <c r="J100" s="766"/>
      <c r="K100" s="777"/>
      <c r="L100" s="778"/>
      <c r="M100" s="440"/>
      <c r="N100" s="441"/>
      <c r="O100" s="337"/>
      <c r="P100" s="107"/>
      <c r="Q100" s="338" t="str">
        <f t="shared" si="5"/>
        <v>n / A</v>
      </c>
      <c r="R100" s="107"/>
      <c r="S100" s="338" t="b">
        <f t="shared" si="6"/>
        <v>0</v>
      </c>
    </row>
    <row r="101" spans="1:19" s="309" customFormat="1" x14ac:dyDescent="0.25">
      <c r="A101" s="108"/>
      <c r="B101" s="239"/>
      <c r="C101" s="193"/>
      <c r="D101" s="440"/>
      <c r="E101" s="764"/>
      <c r="F101" s="765"/>
      <c r="G101" s="765"/>
      <c r="H101" s="765"/>
      <c r="I101" s="765"/>
      <c r="J101" s="766"/>
      <c r="K101" s="777"/>
      <c r="L101" s="778"/>
      <c r="M101" s="440"/>
      <c r="N101" s="441"/>
      <c r="O101" s="337"/>
      <c r="P101" s="107"/>
      <c r="Q101" s="338" t="str">
        <f t="shared" si="5"/>
        <v>n / A</v>
      </c>
      <c r="R101" s="107"/>
      <c r="S101" s="338" t="b">
        <f t="shared" si="6"/>
        <v>0</v>
      </c>
    </row>
    <row r="102" spans="1:19" s="309" customFormat="1" x14ac:dyDescent="0.25">
      <c r="A102" s="108"/>
      <c r="B102" s="239"/>
      <c r="C102" s="193"/>
      <c r="D102" s="440"/>
      <c r="E102" s="764"/>
      <c r="F102" s="765"/>
      <c r="G102" s="765"/>
      <c r="H102" s="765"/>
      <c r="I102" s="765"/>
      <c r="J102" s="766"/>
      <c r="K102" s="777"/>
      <c r="L102" s="778"/>
      <c r="M102" s="440"/>
      <c r="N102" s="441" t="str">
        <f>IF(AND(COUNTA(D102:M102)&lt;4,COUNTA(D102:M102)&gt;0),EUconst_ERR_Incomplete,"")</f>
        <v/>
      </c>
      <c r="O102" s="337"/>
      <c r="P102" s="107"/>
      <c r="Q102" s="338" t="str">
        <f t="shared" si="5"/>
        <v>n / A</v>
      </c>
      <c r="R102" s="107"/>
      <c r="S102" s="338" t="b">
        <f t="shared" si="6"/>
        <v>0</v>
      </c>
    </row>
    <row r="103" spans="1:19" s="309" customFormat="1" x14ac:dyDescent="0.25">
      <c r="A103" s="108"/>
      <c r="B103" s="239"/>
      <c r="C103" s="193"/>
      <c r="D103" s="440"/>
      <c r="E103" s="764"/>
      <c r="F103" s="765"/>
      <c r="G103" s="765"/>
      <c r="H103" s="765"/>
      <c r="I103" s="765"/>
      <c r="J103" s="766"/>
      <c r="K103" s="777"/>
      <c r="L103" s="778"/>
      <c r="M103" s="440"/>
      <c r="N103" s="441" t="str">
        <f>IF(AND(COUNTA(D103:M103)&lt;4,COUNTA(D103:M103)&gt;0),EUconst_ERR_Incomplete,"")</f>
        <v/>
      </c>
      <c r="O103" s="337"/>
      <c r="P103" s="107"/>
      <c r="Q103" s="338" t="str">
        <f t="shared" si="5"/>
        <v>n / A</v>
      </c>
      <c r="R103" s="107"/>
      <c r="S103" s="338" t="b">
        <f t="shared" si="6"/>
        <v>0</v>
      </c>
    </row>
    <row r="104" spans="1:19" x14ac:dyDescent="0.25">
      <c r="A104" s="27"/>
      <c r="B104" s="238"/>
      <c r="C104" s="193"/>
      <c r="D104" s="35"/>
      <c r="E104" s="2"/>
      <c r="F104" s="4"/>
      <c r="G104" s="4"/>
      <c r="H104" s="4"/>
      <c r="I104" s="4"/>
      <c r="J104" s="4"/>
      <c r="K104" s="4"/>
      <c r="L104" s="4"/>
      <c r="M104" s="4"/>
      <c r="N104" s="4"/>
      <c r="O104" s="211"/>
      <c r="P104" s="26"/>
      <c r="Q104" s="26"/>
      <c r="R104" s="26"/>
      <c r="S104" s="38"/>
    </row>
    <row r="105" spans="1:19" ht="13.8" thickBot="1" x14ac:dyDescent="0.3">
      <c r="A105" s="30"/>
      <c r="B105" s="240"/>
      <c r="C105" s="195"/>
      <c r="D105" s="182"/>
      <c r="E105" s="20"/>
      <c r="F105" s="18"/>
      <c r="G105" s="21"/>
      <c r="H105" s="21"/>
      <c r="I105" s="21"/>
      <c r="J105" s="21"/>
      <c r="K105" s="21"/>
      <c r="L105" s="21"/>
      <c r="M105" s="21"/>
      <c r="N105" s="21"/>
      <c r="O105" s="204"/>
      <c r="P105" s="151"/>
      <c r="Q105" s="30"/>
      <c r="R105" s="30"/>
      <c r="S105" s="38"/>
    </row>
    <row r="106" spans="1:19" x14ac:dyDescent="0.25">
      <c r="A106" s="30"/>
      <c r="B106" s="240"/>
      <c r="C106" s="184"/>
      <c r="D106" s="109"/>
      <c r="E106" s="12"/>
      <c r="F106" s="6"/>
      <c r="G106" s="9"/>
      <c r="H106" s="9"/>
      <c r="I106" s="9"/>
      <c r="J106" s="9"/>
      <c r="K106" s="9"/>
      <c r="L106" s="9"/>
      <c r="M106" s="9"/>
      <c r="N106" s="9"/>
      <c r="O106" s="204"/>
      <c r="P106" s="151"/>
      <c r="Q106" s="30"/>
      <c r="R106" s="30"/>
      <c r="S106" s="38"/>
    </row>
    <row r="107" spans="1:19" s="360" customFormat="1" ht="15" customHeight="1" x14ac:dyDescent="0.25">
      <c r="A107" s="220"/>
      <c r="B107" s="240"/>
      <c r="C107" s="193"/>
      <c r="D107" s="224"/>
      <c r="E107" s="4"/>
      <c r="F107" s="662" t="str">
        <f>HYPERLINK($R107,EUconst_MsgNextSheet)</f>
        <v xml:space="preserve"> &lt;&lt;&lt; Cliquez ici pour passer à la feuille suivante &gt;&gt;&gt;</v>
      </c>
      <c r="G107" s="662"/>
      <c r="H107" s="662"/>
      <c r="I107" s="662"/>
      <c r="J107" s="662"/>
      <c r="K107" s="662"/>
      <c r="L107" s="662"/>
      <c r="M107" s="4"/>
      <c r="N107" s="4"/>
      <c r="O107" s="204"/>
      <c r="P107" s="307"/>
      <c r="Q107" s="1" t="s">
        <v>355</v>
      </c>
      <c r="R107" s="421" t="str">
        <f>"#JUMP_C_Top1"</f>
        <v>#JUMP_C_Top1</v>
      </c>
      <c r="S107" s="38"/>
    </row>
    <row r="108" spans="1:19" ht="13.8" thickBot="1" x14ac:dyDescent="0.3">
      <c r="A108" s="26"/>
      <c r="B108" s="241"/>
      <c r="C108" s="242"/>
      <c r="D108" s="243"/>
      <c r="E108" s="244"/>
      <c r="F108" s="244"/>
      <c r="G108" s="244"/>
      <c r="H108" s="245"/>
      <c r="I108" s="245"/>
      <c r="J108" s="245"/>
      <c r="K108" s="244"/>
      <c r="L108" s="244"/>
      <c r="M108" s="244"/>
      <c r="N108" s="245"/>
      <c r="O108" s="246"/>
      <c r="P108" s="26"/>
      <c r="Q108" s="26"/>
      <c r="R108" s="26"/>
      <c r="S108" s="26"/>
    </row>
    <row r="109" spans="1:19" x14ac:dyDescent="0.25">
      <c r="A109" s="26"/>
      <c r="B109" s="4"/>
      <c r="C109" s="193"/>
      <c r="D109" s="13"/>
      <c r="E109" s="677"/>
      <c r="F109" s="677"/>
      <c r="G109" s="677"/>
      <c r="H109" s="677"/>
      <c r="I109" s="677"/>
      <c r="J109" s="4"/>
      <c r="K109" s="4"/>
      <c r="L109" s="4"/>
      <c r="M109" s="4"/>
      <c r="N109" s="4"/>
      <c r="O109" s="4"/>
      <c r="P109" s="26"/>
      <c r="Q109" s="26"/>
      <c r="R109" s="26"/>
      <c r="S109" s="26"/>
    </row>
    <row r="110" spans="1:19" x14ac:dyDescent="0.25">
      <c r="A110" s="27"/>
      <c r="B110" s="134"/>
      <c r="E110" s="134"/>
      <c r="F110" s="134"/>
      <c r="G110" s="134"/>
      <c r="H110" s="134"/>
      <c r="I110" s="134"/>
      <c r="J110" s="134"/>
      <c r="K110" s="134"/>
      <c r="L110" s="134"/>
      <c r="M110" s="134"/>
      <c r="N110" s="134"/>
      <c r="O110" s="134"/>
      <c r="P110" s="26"/>
      <c r="Q110" s="26"/>
      <c r="R110" s="26"/>
      <c r="S110" s="26"/>
    </row>
  </sheetData>
  <sheetProtection algorithmName="SHA-512" hashValue="Vaf8QEo35Tk3fJJwQQznxB5plQ3lVJmHXjLfPq4fseYkm8pM1ETsC9osLzjdE4y/Ze0453e16OMJ/+clv5gegA==" saltValue="7gkiKJ90d8N1+7QX2L6Usg==" spinCount="100000" sheet="1" objects="1" scenarios="1" formatCells="0" formatColumns="0" formatRows="0"/>
  <dataConsolidate/>
  <mergeCells count="149">
    <mergeCell ref="K101:L101"/>
    <mergeCell ref="I72:L72"/>
    <mergeCell ref="I73:L73"/>
    <mergeCell ref="K97:L97"/>
    <mergeCell ref="K98:L98"/>
    <mergeCell ref="K99:L99"/>
    <mergeCell ref="K100:L100"/>
    <mergeCell ref="E94:J94"/>
    <mergeCell ref="K94:L94"/>
    <mergeCell ref="E87:N87"/>
    <mergeCell ref="E91:N91"/>
    <mergeCell ref="E85:K85"/>
    <mergeCell ref="K86:N86"/>
    <mergeCell ref="L85:N85"/>
    <mergeCell ref="E83:H83"/>
    <mergeCell ref="I83:L83"/>
    <mergeCell ref="E101:J101"/>
    <mergeCell ref="I2:J2"/>
    <mergeCell ref="E4:F4"/>
    <mergeCell ref="G4:H4"/>
    <mergeCell ref="I4:J4"/>
    <mergeCell ref="E66:H66"/>
    <mergeCell ref="E67:H67"/>
    <mergeCell ref="E68:H68"/>
    <mergeCell ref="E69:H69"/>
    <mergeCell ref="E70:H70"/>
    <mergeCell ref="I64:L64"/>
    <mergeCell ref="I65:L65"/>
    <mergeCell ref="I66:L66"/>
    <mergeCell ref="I67:L67"/>
    <mergeCell ref="I68:L68"/>
    <mergeCell ref="I69:L69"/>
    <mergeCell ref="I70:L70"/>
    <mergeCell ref="K2:L2"/>
    <mergeCell ref="E45:K45"/>
    <mergeCell ref="G36:N36"/>
    <mergeCell ref="E56:H56"/>
    <mergeCell ref="D43:N43"/>
    <mergeCell ref="E39:I39"/>
    <mergeCell ref="K39:N39"/>
    <mergeCell ref="F41:N41"/>
    <mergeCell ref="M2:N2"/>
    <mergeCell ref="E3:F3"/>
    <mergeCell ref="I55:L55"/>
    <mergeCell ref="I56:L56"/>
    <mergeCell ref="G37:N37"/>
    <mergeCell ref="L45:N45"/>
    <mergeCell ref="K46:N46"/>
    <mergeCell ref="D8:N8"/>
    <mergeCell ref="M3:N3"/>
    <mergeCell ref="F18:N18"/>
    <mergeCell ref="K4:L4"/>
    <mergeCell ref="M4:N4"/>
    <mergeCell ref="F23:N23"/>
    <mergeCell ref="E10:N10"/>
    <mergeCell ref="E11:N11"/>
    <mergeCell ref="E12:N12"/>
    <mergeCell ref="E22:E23"/>
    <mergeCell ref="G3:H3"/>
    <mergeCell ref="K3:L3"/>
    <mergeCell ref="C6:N6"/>
    <mergeCell ref="B2:D4"/>
    <mergeCell ref="E2:F2"/>
    <mergeCell ref="G2:H2"/>
    <mergeCell ref="I3:J3"/>
    <mergeCell ref="E71:H71"/>
    <mergeCell ref="E72:H72"/>
    <mergeCell ref="E73:H73"/>
    <mergeCell ref="I71:L71"/>
    <mergeCell ref="E93:J93"/>
    <mergeCell ref="E90:N90"/>
    <mergeCell ref="E80:H80"/>
    <mergeCell ref="E47:N47"/>
    <mergeCell ref="E79:H79"/>
    <mergeCell ref="I79:L79"/>
    <mergeCell ref="E78:H78"/>
    <mergeCell ref="I78:L78"/>
    <mergeCell ref="E77:H77"/>
    <mergeCell ref="I77:L77"/>
    <mergeCell ref="E54:H54"/>
    <mergeCell ref="E50:N50"/>
    <mergeCell ref="I54:L54"/>
    <mergeCell ref="F48:N48"/>
    <mergeCell ref="F49:N49"/>
    <mergeCell ref="E74:H74"/>
    <mergeCell ref="I74:L74"/>
    <mergeCell ref="E64:H64"/>
    <mergeCell ref="E65:H65"/>
    <mergeCell ref="F107:L107"/>
    <mergeCell ref="E109:I109"/>
    <mergeCell ref="E81:H81"/>
    <mergeCell ref="E82:H82"/>
    <mergeCell ref="E51:N51"/>
    <mergeCell ref="I53:L53"/>
    <mergeCell ref="E53:H53"/>
    <mergeCell ref="I81:L81"/>
    <mergeCell ref="I82:L82"/>
    <mergeCell ref="I80:L80"/>
    <mergeCell ref="E103:J103"/>
    <mergeCell ref="K103:L103"/>
    <mergeCell ref="E102:J102"/>
    <mergeCell ref="K102:L102"/>
    <mergeCell ref="E96:J96"/>
    <mergeCell ref="E95:J95"/>
    <mergeCell ref="K96:L96"/>
    <mergeCell ref="E98:J98"/>
    <mergeCell ref="E99:J99"/>
    <mergeCell ref="E100:J100"/>
    <mergeCell ref="F88:N88"/>
    <mergeCell ref="F89:N89"/>
    <mergeCell ref="K95:L95"/>
    <mergeCell ref="K93:L93"/>
    <mergeCell ref="F29:N29"/>
    <mergeCell ref="E29:E31"/>
    <mergeCell ref="E35:E37"/>
    <mergeCell ref="K33:N33"/>
    <mergeCell ref="E33:I33"/>
    <mergeCell ref="G30:N30"/>
    <mergeCell ref="G31:N31"/>
    <mergeCell ref="E63:H63"/>
    <mergeCell ref="I63:L63"/>
    <mergeCell ref="I58:L58"/>
    <mergeCell ref="E58:H58"/>
    <mergeCell ref="I57:L57"/>
    <mergeCell ref="E57:H57"/>
    <mergeCell ref="E14:N14"/>
    <mergeCell ref="E25:N25"/>
    <mergeCell ref="E16:I16"/>
    <mergeCell ref="K16:N16"/>
    <mergeCell ref="E20:I20"/>
    <mergeCell ref="E97:J97"/>
    <mergeCell ref="K20:N20"/>
    <mergeCell ref="F22:N22"/>
    <mergeCell ref="E61:H61"/>
    <mergeCell ref="I61:L61"/>
    <mergeCell ref="E75:H75"/>
    <mergeCell ref="I75:L75"/>
    <mergeCell ref="E59:H59"/>
    <mergeCell ref="I59:L59"/>
    <mergeCell ref="K27:N27"/>
    <mergeCell ref="E55:H55"/>
    <mergeCell ref="E60:H60"/>
    <mergeCell ref="I60:L60"/>
    <mergeCell ref="F35:N35"/>
    <mergeCell ref="E76:H76"/>
    <mergeCell ref="I76:L76"/>
    <mergeCell ref="E62:H62"/>
    <mergeCell ref="I62:L62"/>
    <mergeCell ref="E27:I27"/>
  </mergeCells>
  <conditionalFormatting sqref="D54:M83">
    <cfRule type="expression" dxfId="412" priority="1" stopIfTrue="1">
      <formula>$S54=TRUE</formula>
    </cfRule>
  </conditionalFormatting>
  <conditionalFormatting sqref="D94:M103">
    <cfRule type="expression" dxfId="411" priority="18" stopIfTrue="1">
      <formula>$S94=TRUE</formula>
    </cfRule>
  </conditionalFormatting>
  <conditionalFormatting sqref="I57:L83">
    <cfRule type="expression" dxfId="410" priority="31" stopIfTrue="1">
      <formula>$S57=TRUE</formula>
    </cfRule>
  </conditionalFormatting>
  <conditionalFormatting sqref="J20">
    <cfRule type="expression" dxfId="409" priority="3" stopIfTrue="1">
      <formula>$S20=TRUE</formula>
    </cfRule>
  </conditionalFormatting>
  <dataValidations count="7">
    <dataValidation type="list" allowBlank="1" showInputMessage="1" showErrorMessage="1" sqref="M95:M103 M54:M83" xr:uid="{F3F49E9F-8F1F-46A7-9E75-7AFB81E0F3DF}">
      <formula1>SourceCategory</formula1>
    </dataValidation>
    <dataValidation type="list" allowBlank="1" showInputMessage="1" showErrorMessage="1" sqref="J16 J39 J27 J33 J20" xr:uid="{0EDCE760-6E91-457A-AAF9-B35B0D50A70D}">
      <formula1>EUconst_TrueFalse</formula1>
    </dataValidation>
    <dataValidation type="list" allowBlank="1" showInputMessage="1" showErrorMessage="1" sqref="K94:L103" xr:uid="{44B32C32-142D-43D7-AC8E-A28B5F1F8AB9}">
      <formula1>EUconst_CEMSType</formula1>
    </dataValidation>
    <dataValidation type="list" allowBlank="1" showInputMessage="1" sqref="D94:D103" xr:uid="{B34A9967-41CB-4237-941E-FEE2CC3D8FFE}">
      <formula1>EUconst_MeasurementPointID</formula1>
    </dataValidation>
    <dataValidation type="list" allowBlank="1" showInputMessage="1" showErrorMessage="1" sqref="M94" xr:uid="{3D3AC44A-9DC3-4296-82D7-C1BBE8D94AAB}">
      <formula1>SourceCategoryCEMS</formula1>
    </dataValidation>
    <dataValidation type="list" allowBlank="1" showInputMessage="1" showErrorMessage="1" sqref="E54:H83" xr:uid="{C4C2C449-E62F-4FE0-ABCE-1D1BBD601A04}">
      <formula1>EUConst_TierActivityListNames</formula1>
    </dataValidation>
    <dataValidation type="list" allowBlank="1" showInputMessage="1" sqref="D54:D83" xr:uid="{1F0B717D-B688-47A2-AE2A-D6F4ED8D14EE}">
      <formula1>EUconst_SourceStreamID</formula1>
    </dataValidation>
  </dataValidations>
  <hyperlinks>
    <hyperlink ref="E3:F3" location="JUMP_B_Top1" display="JUMP_B_Top1" xr:uid="{D2972B4B-2278-4395-ABC0-A1D30E87E8E5}"/>
    <hyperlink ref="E4:F4" location="JUMP_B_Bottom1" display="JUMP_B_Bottom1" xr:uid="{AFE943FB-416C-40D7-8E8A-2764771B6E4E}"/>
    <hyperlink ref="G3:H3" location="JUMP_B_6" display="Types of improvement" xr:uid="{FCEBF464-411D-4FB9-9D91-1B9A46060405}"/>
    <hyperlink ref="I3:J3" location="JUMP_B_7" display="Source str./em. sources" xr:uid="{A06BE692-E618-45DD-B284-353A41729447}"/>
    <hyperlink ref="K2:L2" location="JUMP_C_Top1" display="JUMP_C_Top1" xr:uid="{5B81CA69-3F10-4D2E-999F-6A1A4663FC7F}"/>
    <hyperlink ref="I2:J2" location="JUMP_C_Top" display="JUMP_C_Top" xr:uid="{3FEBFCFF-BB30-4E5A-8C28-9267A9609596}"/>
    <hyperlink ref="G2:H2" location="JUMP_a_Content" display="Table of contents" xr:uid="{8D177590-5D86-47A6-B0F5-8E19569DBF52}"/>
  </hyperlinks>
  <pageMargins left="0.7" right="0.7" top="0.78740157499999996" bottom="0.78740157499999996" header="0.3" footer="0.3"/>
  <pageSetup scale="61" orientation="portrait" r:id="rId1"/>
  <rowBreaks count="1" manualBreakCount="1">
    <brk id="42" max="14" man="1"/>
  </rowBreaks>
  <colBreaks count="1" manualBreakCount="1">
    <brk id="15" max="93"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26C80B-0697-455F-A7D0-E30EBC54C47C}">
  <sheetPr codeName="Tabelle5">
    <tabColor rgb="FF00B0F0"/>
    <pageSetUpPr fitToPage="1"/>
  </sheetPr>
  <dimension ref="A1:T176"/>
  <sheetViews>
    <sheetView workbookViewId="0">
      <pane ySplit="4" topLeftCell="A5" activePane="bottomLeft" state="frozen"/>
      <selection pane="bottomLeft" activeCell="B2" sqref="B2:D4"/>
    </sheetView>
  </sheetViews>
  <sheetFormatPr baseColWidth="10" defaultColWidth="11.44140625" defaultRowHeight="13.2" x14ac:dyDescent="0.25"/>
  <cols>
    <col min="1" max="1" width="3.44140625" style="4" hidden="1" customWidth="1"/>
    <col min="2" max="2" width="3.44140625" style="4" customWidth="1"/>
    <col min="3" max="4" width="4.6640625" style="4" customWidth="1"/>
    <col min="5" max="14" width="12.6640625" style="4" customWidth="1"/>
    <col min="15" max="15" width="7.6640625" style="4" customWidth="1"/>
    <col min="16" max="16" width="15.6640625" style="4" hidden="1" customWidth="1"/>
    <col min="17" max="20" width="12.6640625" style="26" hidden="1" customWidth="1"/>
    <col min="21" max="16384" width="11.44140625" style="311"/>
  </cols>
  <sheetData>
    <row r="1" spans="1:20" ht="13.8" hidden="1" thickBot="1" x14ac:dyDescent="0.3">
      <c r="A1" s="158" t="s">
        <v>159</v>
      </c>
      <c r="B1" s="215"/>
      <c r="C1" s="215"/>
      <c r="D1" s="218"/>
      <c r="E1" s="215"/>
      <c r="F1" s="215"/>
      <c r="G1" s="215"/>
      <c r="H1" s="215"/>
      <c r="I1" s="215"/>
      <c r="J1" s="215"/>
      <c r="K1" s="215"/>
      <c r="L1" s="215"/>
      <c r="M1" s="215"/>
      <c r="N1" s="215"/>
      <c r="O1" s="219"/>
      <c r="P1" s="4" t="s">
        <v>159</v>
      </c>
      <c r="Q1" s="26" t="s">
        <v>159</v>
      </c>
      <c r="R1" s="26" t="s">
        <v>159</v>
      </c>
      <c r="S1" s="26" t="s">
        <v>159</v>
      </c>
      <c r="T1" s="26" t="s">
        <v>159</v>
      </c>
    </row>
    <row r="2" spans="1:20" ht="13.5" customHeight="1" thickBot="1" x14ac:dyDescent="0.3">
      <c r="A2" s="161"/>
      <c r="B2" s="810" t="str">
        <f>JUMP_C_Top1</f>
        <v>C. Rapport de vérification - Irrégularités</v>
      </c>
      <c r="C2" s="811"/>
      <c r="D2" s="812"/>
      <c r="E2" s="663" t="str">
        <f>Translations!$B$23</f>
        <v>Zone de navigation :</v>
      </c>
      <c r="F2" s="657"/>
      <c r="G2" s="819" t="str">
        <f>Translations!$B$24</f>
        <v>Table des matières</v>
      </c>
      <c r="H2" s="820"/>
      <c r="I2" s="819" t="str">
        <f>Translations!$B$25</f>
        <v>Feuille précédente</v>
      </c>
      <c r="J2" s="820"/>
      <c r="K2" s="819" t="str">
        <f>Translations!$B$26</f>
        <v>Feuille suivante</v>
      </c>
      <c r="L2" s="820"/>
      <c r="M2" s="819"/>
      <c r="N2" s="820"/>
      <c r="O2" s="277"/>
    </row>
    <row r="3" spans="1:20" ht="12.75" customHeight="1" x14ac:dyDescent="0.25">
      <c r="A3" s="161"/>
      <c r="B3" s="813"/>
      <c r="C3" s="814"/>
      <c r="D3" s="815"/>
      <c r="E3" s="809" t="str">
        <f>Translations!$B$27</f>
        <v>Haut de la feuille</v>
      </c>
      <c r="F3" s="809"/>
      <c r="G3" s="809"/>
      <c r="H3" s="809"/>
      <c r="I3" s="809"/>
      <c r="J3" s="809"/>
      <c r="K3" s="809"/>
      <c r="L3" s="809"/>
      <c r="M3" s="654"/>
      <c r="N3" s="655"/>
      <c r="O3" s="200"/>
      <c r="S3" s="434" t="s">
        <v>912</v>
      </c>
      <c r="T3" s="435" t="str">
        <f>ADDRESS(ROW($B$5),COLUMN($B$5)) &amp; ":" &amp; ADDRESS(MATCH("PRINT",$P:$P,0)+ROW($P$34)-ROW($P$21),COLUMN($O$5))</f>
        <v>$B$5:$O$34</v>
      </c>
    </row>
    <row r="4" spans="1:20" ht="13.5" customHeight="1" thickBot="1" x14ac:dyDescent="0.3">
      <c r="A4" s="161"/>
      <c r="B4" s="816"/>
      <c r="C4" s="817"/>
      <c r="D4" s="818"/>
      <c r="E4" s="809" t="str">
        <f>Translations!$B$28</f>
        <v>Fin de la feuille</v>
      </c>
      <c r="F4" s="809"/>
      <c r="G4" s="809"/>
      <c r="H4" s="809"/>
      <c r="I4" s="809"/>
      <c r="J4" s="809"/>
      <c r="K4" s="809"/>
      <c r="L4" s="809"/>
      <c r="M4" s="651"/>
      <c r="N4" s="652"/>
      <c r="O4" s="200"/>
    </row>
    <row r="5" spans="1:20" ht="12.75" customHeight="1" thickBot="1" x14ac:dyDescent="0.3">
      <c r="A5" s="220"/>
      <c r="B5" s="238"/>
      <c r="C5" s="3"/>
      <c r="D5" s="5"/>
      <c r="F5" s="5"/>
      <c r="G5" s="5"/>
      <c r="H5" s="5"/>
      <c r="M5" s="2"/>
      <c r="N5" s="2"/>
      <c r="O5" s="200"/>
    </row>
    <row r="6" spans="1:20" s="352" customFormat="1" ht="25.5" customHeight="1" thickBot="1" x14ac:dyDescent="0.3">
      <c r="A6" s="221"/>
      <c r="B6" s="239"/>
      <c r="C6" s="740" t="str">
        <f>Translations!$B$568</f>
        <v>C. Rapport de vérification - Irrégularités</v>
      </c>
      <c r="D6" s="740"/>
      <c r="E6" s="740"/>
      <c r="F6" s="740"/>
      <c r="G6" s="740"/>
      <c r="H6" s="740"/>
      <c r="I6" s="740"/>
      <c r="J6" s="740"/>
      <c r="K6" s="740"/>
      <c r="L6" s="805" t="str">
        <f>IF(CNTR_InstHasImproveVR=TRUE,EUconst_Relevant,IF(COUNTA(CNTR_ListRelevantSections)&gt;0,EUconst_NotRelevant,EUconst_Relevant))</f>
        <v>pertinent</v>
      </c>
      <c r="M6" s="806"/>
      <c r="N6" s="807"/>
      <c r="O6" s="201"/>
      <c r="P6" s="87"/>
      <c r="Q6" s="279" t="s">
        <v>869</v>
      </c>
      <c r="R6" s="132"/>
      <c r="S6" s="132"/>
      <c r="T6" s="132"/>
    </row>
    <row r="7" spans="1:20" s="352" customFormat="1" ht="5.0999999999999996" customHeight="1" x14ac:dyDescent="0.25">
      <c r="A7" s="221"/>
      <c r="B7" s="239"/>
      <c r="C7" s="222"/>
      <c r="D7" s="223"/>
      <c r="E7" s="222"/>
      <c r="F7" s="222"/>
      <c r="G7" s="222"/>
      <c r="H7" s="222"/>
      <c r="I7" s="222"/>
      <c r="J7" s="222"/>
      <c r="K7" s="222"/>
      <c r="L7" s="93"/>
      <c r="M7" s="93"/>
      <c r="N7" s="93"/>
      <c r="O7" s="201"/>
      <c r="P7" s="87"/>
      <c r="Q7" s="132"/>
      <c r="R7" s="132"/>
      <c r="S7" s="132"/>
      <c r="T7" s="132"/>
    </row>
    <row r="8" spans="1:20" x14ac:dyDescent="0.25">
      <c r="A8" s="220"/>
      <c r="B8" s="238"/>
      <c r="D8" s="5"/>
      <c r="K8" s="783" t="str">
        <f>IF(L6=EUconst_NotRelevant,HYPERLINK("#JUMP_H_Top",EUconst_MsgNextSheet),HYPERLINK("",EUconst_MsgEnterThisSection))</f>
        <v>Veuillez saisir des données dans cette section</v>
      </c>
      <c r="L8" s="783"/>
      <c r="M8" s="783"/>
      <c r="N8" s="783"/>
      <c r="O8" s="202"/>
    </row>
    <row r="9" spans="1:20" ht="5.0999999999999996" customHeight="1" x14ac:dyDescent="0.25">
      <c r="A9" s="262"/>
      <c r="B9" s="271"/>
      <c r="C9" s="7"/>
      <c r="D9" s="263"/>
      <c r="E9" s="136"/>
      <c r="F9" s="2"/>
      <c r="G9" s="136"/>
      <c r="H9" s="136"/>
      <c r="I9" s="136"/>
      <c r="J9" s="136"/>
      <c r="K9" s="136"/>
      <c r="L9" s="136"/>
      <c r="M9" s="136"/>
      <c r="N9" s="136"/>
      <c r="O9" s="208"/>
    </row>
    <row r="10" spans="1:20" s="309" customFormat="1" ht="18.75" customHeight="1" x14ac:dyDescent="0.25">
      <c r="A10" s="253"/>
      <c r="B10" s="274"/>
      <c r="C10" s="192">
        <v>8</v>
      </c>
      <c r="D10" s="741" t="str">
        <f>Translations!$B$569</f>
        <v>Mesures concernant les irrégularités</v>
      </c>
      <c r="E10" s="741"/>
      <c r="F10" s="741"/>
      <c r="G10" s="741"/>
      <c r="H10" s="741"/>
      <c r="I10" s="741"/>
      <c r="J10" s="741"/>
      <c r="K10" s="741"/>
      <c r="L10" s="741"/>
      <c r="M10" s="741"/>
      <c r="N10" s="741"/>
      <c r="O10" s="203"/>
      <c r="P10" s="4"/>
      <c r="Q10" s="30"/>
      <c r="R10" s="30"/>
      <c r="S10" s="30"/>
      <c r="T10" s="32"/>
    </row>
    <row r="11" spans="1:20" s="309" customFormat="1" ht="12.75" customHeight="1" x14ac:dyDescent="0.25">
      <c r="A11" s="253"/>
      <c r="B11" s="274"/>
      <c r="C11" s="269"/>
      <c r="D11" s="269"/>
      <c r="E11" s="269"/>
      <c r="F11" s="269"/>
      <c r="G11" s="269"/>
      <c r="H11" s="269"/>
      <c r="I11" s="269"/>
      <c r="J11" s="269"/>
      <c r="K11" s="269"/>
      <c r="L11" s="269"/>
      <c r="M11" s="269"/>
      <c r="N11" s="269"/>
      <c r="O11" s="439"/>
      <c r="P11" s="4"/>
      <c r="Q11" s="30"/>
      <c r="R11" s="30"/>
      <c r="S11" s="30"/>
      <c r="T11" s="32"/>
    </row>
    <row r="12" spans="1:20" s="309" customFormat="1" ht="25.5" customHeight="1" x14ac:dyDescent="0.25">
      <c r="A12" s="253"/>
      <c r="B12" s="274"/>
      <c r="C12" s="269"/>
      <c r="D12" s="269"/>
      <c r="E12" s="808" t="str">
        <f>Translations!$B$672</f>
        <v>L’article 69(4) du MRR stipule que le rapport de vérification établi conformément au règlement (UE) n° 2018/2066 peut faire état d'irrégularités non rectifiées.</v>
      </c>
      <c r="F12" s="808"/>
      <c r="G12" s="808"/>
      <c r="H12" s="808"/>
      <c r="I12" s="808"/>
      <c r="J12" s="808"/>
      <c r="K12" s="808"/>
      <c r="L12" s="808"/>
      <c r="M12" s="808"/>
      <c r="N12" s="808"/>
      <c r="O12" s="439"/>
      <c r="P12" s="4"/>
      <c r="Q12" s="30"/>
      <c r="R12" s="30"/>
      <c r="S12" s="26"/>
      <c r="T12" s="32"/>
    </row>
    <row r="13" spans="1:20" s="309" customFormat="1" ht="38.25" customHeight="1" x14ac:dyDescent="0.25">
      <c r="A13" s="253"/>
      <c r="B13" s="274"/>
      <c r="C13" s="269"/>
      <c r="D13" s="269"/>
      <c r="E13" s="714" t="str">
        <f>Translations!$B$673</f>
        <v>Si des irrégularités non rectifiées figurent dans le rapport de vérification, l'exploitant doit soumettre un rapport d'amélioration au plus tard le 30 juin (au plus tard le 30 septembre si l'autorité compétente le permet) de l'année où le rapport de vérification a été émis par le vérificateur, décrivant comment et quand les irrégularités ont été rectifiées ou sont prévues d'être rectifiées.</v>
      </c>
      <c r="F13" s="714"/>
      <c r="G13" s="714"/>
      <c r="H13" s="714"/>
      <c r="I13" s="714"/>
      <c r="J13" s="714"/>
      <c r="K13" s="714"/>
      <c r="L13" s="714"/>
      <c r="M13" s="714"/>
      <c r="N13" s="714"/>
      <c r="O13" s="439"/>
      <c r="P13" s="4"/>
      <c r="Q13" s="30"/>
      <c r="R13" s="30"/>
      <c r="S13" s="26"/>
      <c r="T13" s="32"/>
    </row>
    <row r="14" spans="1:20" s="309" customFormat="1" ht="5.0999999999999996" customHeight="1" x14ac:dyDescent="0.25">
      <c r="A14" s="253"/>
      <c r="B14" s="274"/>
      <c r="C14" s="269"/>
      <c r="D14" s="269"/>
      <c r="E14" s="131"/>
      <c r="F14" s="28"/>
      <c r="G14" s="28"/>
      <c r="H14" s="28"/>
      <c r="I14" s="28"/>
      <c r="J14" s="28"/>
      <c r="K14" s="28"/>
      <c r="L14" s="28"/>
      <c r="M14" s="28"/>
      <c r="N14" s="28"/>
      <c r="O14" s="439"/>
      <c r="P14" s="4"/>
      <c r="Q14" s="30"/>
      <c r="R14" s="30"/>
      <c r="S14" s="26"/>
      <c r="T14" s="32"/>
    </row>
    <row r="15" spans="1:20" s="312" customFormat="1" ht="26.4" customHeight="1" x14ac:dyDescent="0.25">
      <c r="A15" s="253"/>
      <c r="B15" s="272"/>
      <c r="C15" s="13"/>
      <c r="D15" s="89"/>
      <c r="E15" s="714" t="str">
        <f>Translations!$B$582</f>
        <v>Veuillez préciser les irrégularités ou les recommandations d'amélioration figurant dans le rapport de vérification et décrire les mesures prévues pour y remédier ainsi que le calendrier pour leur mise en œuvre.</v>
      </c>
      <c r="F15" s="714"/>
      <c r="G15" s="714"/>
      <c r="H15" s="714"/>
      <c r="I15" s="714"/>
      <c r="J15" s="714"/>
      <c r="K15" s="714"/>
      <c r="L15" s="714"/>
      <c r="M15" s="714"/>
      <c r="N15" s="714"/>
      <c r="O15" s="439"/>
      <c r="P15" s="4"/>
      <c r="Q15" s="16"/>
      <c r="R15" s="16"/>
      <c r="S15" s="108"/>
      <c r="T15" s="15"/>
    </row>
    <row r="16" spans="1:20" s="309" customFormat="1" ht="5.0999999999999996" customHeight="1" x14ac:dyDescent="0.25">
      <c r="A16" s="253"/>
      <c r="B16" s="274"/>
      <c r="C16" s="269"/>
      <c r="D16" s="269"/>
      <c r="E16" s="131"/>
      <c r="F16" s="28"/>
      <c r="G16" s="28"/>
      <c r="H16" s="28"/>
      <c r="I16" s="28"/>
      <c r="J16" s="28"/>
      <c r="K16" s="28"/>
      <c r="L16" s="28"/>
      <c r="M16" s="28"/>
      <c r="N16" s="28"/>
      <c r="O16" s="439"/>
      <c r="P16" s="4"/>
      <c r="Q16" s="30"/>
      <c r="R16" s="30"/>
      <c r="S16" s="26"/>
      <c r="T16" s="32"/>
    </row>
    <row r="17" spans="1:20" ht="15.75" customHeight="1" x14ac:dyDescent="0.25">
      <c r="A17" s="220"/>
      <c r="B17" s="272"/>
      <c r="C17" s="355"/>
      <c r="D17" s="186"/>
      <c r="E17" s="771" t="str">
        <f>Translations!$B$581</f>
        <v>Si les informations requises ici ont déjà été rapportées dans une autre section du modèle, vous pouvez simplement faire référence à cette section.</v>
      </c>
      <c r="F17" s="771"/>
      <c r="G17" s="771"/>
      <c r="H17" s="771"/>
      <c r="I17" s="771"/>
      <c r="J17" s="771"/>
      <c r="K17" s="771"/>
      <c r="L17" s="771"/>
      <c r="M17" s="771"/>
      <c r="N17" s="771"/>
      <c r="O17" s="439"/>
    </row>
    <row r="18" spans="1:20" s="309" customFormat="1" ht="38.85" customHeight="1" x14ac:dyDescent="0.25">
      <c r="A18" s="253"/>
      <c r="B18" s="274"/>
      <c r="C18" s="269"/>
      <c r="D18" s="269"/>
      <c r="E18" s="746" t="str">
        <f>Translations!$B$520</f>
        <v>IMPORTANT ! Les améliorations signalées ici ne mettent pas automatiquement à jour le plan de surveillance. Lorsque des améliorations nécessitent des modifications du plan de surveillance (voir l’article 15 du règlement MRR), un plan de surveillance révisé doit être soumis à l’autorité compétente par la voie administrative habituelle, sous réserve de son approbation.</v>
      </c>
      <c r="F18" s="746"/>
      <c r="G18" s="746"/>
      <c r="H18" s="746"/>
      <c r="I18" s="746"/>
      <c r="J18" s="746"/>
      <c r="K18" s="746"/>
      <c r="L18" s="746"/>
      <c r="M18" s="746"/>
      <c r="N18" s="746"/>
      <c r="O18" s="439"/>
      <c r="P18" s="4"/>
      <c r="Q18" s="30"/>
      <c r="R18" s="30"/>
      <c r="S18" s="26"/>
      <c r="T18" s="32"/>
    </row>
    <row r="19" spans="1:20" ht="12.75" customHeight="1" thickBot="1" x14ac:dyDescent="0.3">
      <c r="A19" s="220"/>
      <c r="B19" s="272"/>
      <c r="C19" s="195"/>
      <c r="D19" s="182"/>
      <c r="E19" s="182"/>
      <c r="F19" s="182"/>
      <c r="G19" s="182"/>
      <c r="H19" s="182"/>
      <c r="I19" s="182"/>
      <c r="J19" s="182"/>
      <c r="K19" s="182"/>
      <c r="L19" s="182"/>
      <c r="M19" s="182"/>
      <c r="N19" s="182"/>
      <c r="O19" s="208"/>
    </row>
    <row r="20" spans="1:20" ht="12.75" customHeight="1" thickBot="1" x14ac:dyDescent="0.3">
      <c r="A20" s="220"/>
      <c r="B20" s="272"/>
      <c r="C20" s="269"/>
      <c r="D20" s="269"/>
      <c r="E20" s="268"/>
      <c r="F20" s="268"/>
      <c r="G20" s="268"/>
      <c r="H20" s="268"/>
      <c r="I20" s="268"/>
      <c r="J20" s="268"/>
      <c r="K20" s="268"/>
      <c r="L20" s="268"/>
      <c r="M20" s="268"/>
      <c r="N20" s="268"/>
      <c r="O20" s="439"/>
    </row>
    <row r="21" spans="1:20" ht="15.75" customHeight="1" thickBot="1" x14ac:dyDescent="0.3">
      <c r="A21" s="435" t="str">
        <f>IF(COUNTA(J21,L21,F25:N33)=0,"","PRINT")</f>
        <v/>
      </c>
      <c r="B21" s="274"/>
      <c r="C21" s="187">
        <v>1</v>
      </c>
      <c r="D21" s="186" t="s">
        <v>14</v>
      </c>
      <c r="E21" s="760" t="str">
        <f>Translations!$B$584</f>
        <v>Des mesures seront/ont été prises :</v>
      </c>
      <c r="F21" s="760"/>
      <c r="G21" s="760"/>
      <c r="H21" s="760"/>
      <c r="I21" s="793"/>
      <c r="J21" s="427"/>
      <c r="K21" s="414" t="str">
        <f>Translations!$B$585</f>
        <v>Quand?</v>
      </c>
      <c r="L21" s="428"/>
      <c r="M21" s="8"/>
      <c r="N21" s="8"/>
      <c r="O21" s="439"/>
      <c r="P21" s="436" t="str">
        <f>IF(COUNTIF(A:A,"PRINT")=0,"PRINT",IF(AND(COUNTA(J21,L21,F25:N33)&gt;0,COUNTIF(P22:$P$176,"PRINT")=0),"PRINT",""))</f>
        <v>PRINT</v>
      </c>
      <c r="S21" s="338" t="b">
        <f>CNTR_VerRepImpRelevant=EUconst_NotRelevant</f>
        <v>0</v>
      </c>
      <c r="T21" s="338" t="b">
        <f>OR(S21=TRUE,AND(J21&lt;&gt;"",J21=FALSE))</f>
        <v>0</v>
      </c>
    </row>
    <row r="22" spans="1:20" ht="5.0999999999999996" customHeight="1" x14ac:dyDescent="0.25">
      <c r="A22" s="220"/>
      <c r="B22" s="272"/>
      <c r="C22" s="355"/>
      <c r="D22" s="269"/>
      <c r="E22" s="8"/>
      <c r="F22" s="8"/>
      <c r="G22" s="8"/>
      <c r="H22" s="8"/>
      <c r="I22" s="8"/>
      <c r="J22" s="8"/>
      <c r="K22" s="8"/>
      <c r="L22" s="8"/>
      <c r="M22" s="8"/>
      <c r="N22" s="8"/>
      <c r="O22" s="439"/>
    </row>
    <row r="23" spans="1:20" ht="15.75" customHeight="1" x14ac:dyDescent="0.25">
      <c r="A23" s="220"/>
      <c r="B23" s="272"/>
      <c r="C23" s="355"/>
      <c r="D23" s="186" t="s">
        <v>15</v>
      </c>
      <c r="E23" s="797" t="str">
        <f>Translations!$B$587</f>
        <v>Description:</v>
      </c>
      <c r="F23" s="797"/>
      <c r="G23" s="797"/>
      <c r="H23" s="797"/>
      <c r="I23" s="797"/>
      <c r="J23" s="797"/>
      <c r="K23" s="797"/>
      <c r="L23" s="797"/>
      <c r="M23" s="797"/>
      <c r="N23" s="797"/>
      <c r="O23" s="439"/>
    </row>
    <row r="24" spans="1:20" s="312" customFormat="1" ht="12.75" customHeight="1" x14ac:dyDescent="0.25">
      <c r="A24" s="253"/>
      <c r="B24" s="272"/>
      <c r="C24" s="13"/>
      <c r="D24" s="186"/>
      <c r="E24" s="771" t="str">
        <f>Translations!$B$588</f>
        <v>Si vous avez besoin de plus d'espace pour la description, vous pouvez également utiliser des fichiers externes et les référencer ici.</v>
      </c>
      <c r="F24" s="771"/>
      <c r="G24" s="771"/>
      <c r="H24" s="771"/>
      <c r="I24" s="771"/>
      <c r="J24" s="771"/>
      <c r="K24" s="771"/>
      <c r="L24" s="771"/>
      <c r="M24" s="771"/>
      <c r="N24" s="191"/>
      <c r="O24" s="439"/>
      <c r="P24" s="4"/>
      <c r="Q24" s="16"/>
      <c r="R24" s="16"/>
      <c r="S24" s="108"/>
      <c r="T24" s="15"/>
    </row>
    <row r="25" spans="1:20" x14ac:dyDescent="0.25">
      <c r="A25" s="220"/>
      <c r="B25" s="272"/>
      <c r="C25" s="269"/>
      <c r="D25" s="269"/>
      <c r="E25" s="294" t="str">
        <f>Translations!$B$85</f>
        <v>Titre:</v>
      </c>
      <c r="F25" s="804"/>
      <c r="G25" s="799"/>
      <c r="H25" s="799"/>
      <c r="I25" s="799"/>
      <c r="J25" s="799"/>
      <c r="K25" s="799"/>
      <c r="L25" s="799"/>
      <c r="M25" s="799"/>
      <c r="N25" s="800"/>
      <c r="O25" s="439"/>
      <c r="T25" s="123" t="b">
        <f>S21</f>
        <v>0</v>
      </c>
    </row>
    <row r="26" spans="1:20" x14ac:dyDescent="0.25">
      <c r="A26" s="220"/>
      <c r="B26" s="272"/>
      <c r="C26" s="269"/>
      <c r="D26" s="269"/>
      <c r="E26" s="294" t="str">
        <f>Translations!$B$587</f>
        <v>Description:</v>
      </c>
      <c r="F26" s="794"/>
      <c r="G26" s="795"/>
      <c r="H26" s="795"/>
      <c r="I26" s="795"/>
      <c r="J26" s="795"/>
      <c r="K26" s="795"/>
      <c r="L26" s="795"/>
      <c r="M26" s="795"/>
      <c r="N26" s="796"/>
      <c r="O26" s="208"/>
      <c r="Q26" s="188"/>
      <c r="T26" s="123" t="b">
        <f>T25</f>
        <v>0</v>
      </c>
    </row>
    <row r="27" spans="1:20" x14ac:dyDescent="0.25">
      <c r="A27" s="220"/>
      <c r="B27" s="272"/>
      <c r="C27" s="269"/>
      <c r="D27" s="269"/>
      <c r="F27" s="790"/>
      <c r="G27" s="791"/>
      <c r="H27" s="791"/>
      <c r="I27" s="791"/>
      <c r="J27" s="791"/>
      <c r="K27" s="791"/>
      <c r="L27" s="791"/>
      <c r="M27" s="791"/>
      <c r="N27" s="792"/>
      <c r="O27" s="208"/>
      <c r="T27" s="123" t="b">
        <f t="shared" ref="T27:T33" si="0">T26</f>
        <v>0</v>
      </c>
    </row>
    <row r="28" spans="1:20" x14ac:dyDescent="0.25">
      <c r="A28" s="220"/>
      <c r="B28" s="272"/>
      <c r="C28" s="269"/>
      <c r="D28" s="269"/>
      <c r="F28" s="790"/>
      <c r="G28" s="791"/>
      <c r="H28" s="791"/>
      <c r="I28" s="791"/>
      <c r="J28" s="791"/>
      <c r="K28" s="791"/>
      <c r="L28" s="791"/>
      <c r="M28" s="791"/>
      <c r="N28" s="792"/>
      <c r="O28" s="208"/>
      <c r="T28" s="123" t="b">
        <f t="shared" si="0"/>
        <v>0</v>
      </c>
    </row>
    <row r="29" spans="1:20" x14ac:dyDescent="0.25">
      <c r="A29" s="220"/>
      <c r="B29" s="272"/>
      <c r="C29" s="269"/>
      <c r="D29" s="269"/>
      <c r="F29" s="790"/>
      <c r="G29" s="791"/>
      <c r="H29" s="791"/>
      <c r="I29" s="791"/>
      <c r="J29" s="791"/>
      <c r="K29" s="791"/>
      <c r="L29" s="791"/>
      <c r="M29" s="791"/>
      <c r="N29" s="792"/>
      <c r="O29" s="208"/>
      <c r="T29" s="123" t="b">
        <f t="shared" si="0"/>
        <v>0</v>
      </c>
    </row>
    <row r="30" spans="1:20" x14ac:dyDescent="0.25">
      <c r="A30" s="220"/>
      <c r="B30" s="272"/>
      <c r="C30" s="269"/>
      <c r="D30" s="269"/>
      <c r="F30" s="790"/>
      <c r="G30" s="791"/>
      <c r="H30" s="791"/>
      <c r="I30" s="791"/>
      <c r="J30" s="791"/>
      <c r="K30" s="791"/>
      <c r="L30" s="791"/>
      <c r="M30" s="791"/>
      <c r="N30" s="792"/>
      <c r="O30" s="208"/>
      <c r="T30" s="123" t="b">
        <f t="shared" si="0"/>
        <v>0</v>
      </c>
    </row>
    <row r="31" spans="1:20" x14ac:dyDescent="0.25">
      <c r="A31" s="220"/>
      <c r="B31" s="272"/>
      <c r="C31" s="269"/>
      <c r="D31" s="269"/>
      <c r="F31" s="790"/>
      <c r="G31" s="791"/>
      <c r="H31" s="791"/>
      <c r="I31" s="791"/>
      <c r="J31" s="791"/>
      <c r="K31" s="791"/>
      <c r="L31" s="791"/>
      <c r="M31" s="791"/>
      <c r="N31" s="792"/>
      <c r="O31" s="208"/>
      <c r="T31" s="123" t="b">
        <f t="shared" si="0"/>
        <v>0</v>
      </c>
    </row>
    <row r="32" spans="1:20" x14ac:dyDescent="0.25">
      <c r="A32" s="220"/>
      <c r="B32" s="272"/>
      <c r="C32" s="269"/>
      <c r="D32" s="269"/>
      <c r="F32" s="790"/>
      <c r="G32" s="791"/>
      <c r="H32" s="791"/>
      <c r="I32" s="791"/>
      <c r="J32" s="791"/>
      <c r="K32" s="791"/>
      <c r="L32" s="791"/>
      <c r="M32" s="791"/>
      <c r="N32" s="792"/>
      <c r="O32" s="208"/>
      <c r="T32" s="123" t="b">
        <f t="shared" si="0"/>
        <v>0</v>
      </c>
    </row>
    <row r="33" spans="1:20" x14ac:dyDescent="0.25">
      <c r="A33" s="220"/>
      <c r="B33" s="272"/>
      <c r="C33" s="269"/>
      <c r="D33" s="269"/>
      <c r="F33" s="801"/>
      <c r="G33" s="802"/>
      <c r="H33" s="802"/>
      <c r="I33" s="802"/>
      <c r="J33" s="802"/>
      <c r="K33" s="802"/>
      <c r="L33" s="802"/>
      <c r="M33" s="802"/>
      <c r="N33" s="803"/>
      <c r="O33" s="208"/>
      <c r="T33" s="123" t="b">
        <f t="shared" si="0"/>
        <v>0</v>
      </c>
    </row>
    <row r="34" spans="1:20" ht="13.8" thickBot="1" x14ac:dyDescent="0.3">
      <c r="A34" s="220"/>
      <c r="B34" s="272"/>
      <c r="C34" s="195"/>
      <c r="D34" s="182"/>
      <c r="E34" s="20"/>
      <c r="F34" s="18"/>
      <c r="G34" s="21"/>
      <c r="H34" s="21"/>
      <c r="I34" s="21"/>
      <c r="J34" s="21"/>
      <c r="K34" s="21"/>
      <c r="L34" s="21"/>
      <c r="M34" s="21"/>
      <c r="N34" s="21"/>
      <c r="O34" s="208"/>
    </row>
    <row r="35" spans="1:20" ht="12.75" customHeight="1" thickBot="1" x14ac:dyDescent="0.3">
      <c r="A35" s="220"/>
      <c r="B35" s="272"/>
      <c r="C35" s="269"/>
      <c r="D35" s="269"/>
      <c r="E35" s="268"/>
      <c r="F35" s="268"/>
      <c r="G35" s="268"/>
      <c r="H35" s="268"/>
      <c r="I35" s="268"/>
      <c r="J35" s="268"/>
      <c r="K35" s="268"/>
      <c r="L35" s="268"/>
      <c r="M35" s="268"/>
      <c r="N35" s="268"/>
      <c r="O35" s="208"/>
    </row>
    <row r="36" spans="1:20" ht="15.75" customHeight="1" thickBot="1" x14ac:dyDescent="0.3">
      <c r="A36" s="435" t="str">
        <f>IF(COUNTA(J36,L36,F40:N48)=0,"","PRINT")</f>
        <v/>
      </c>
      <c r="B36" s="274"/>
      <c r="C36" s="187">
        <f>C21+1</f>
        <v>2</v>
      </c>
      <c r="D36" s="186" t="s">
        <v>14</v>
      </c>
      <c r="E36" s="760" t="str">
        <f>Translations!$B$584</f>
        <v>Des mesures seront/ont été prises :</v>
      </c>
      <c r="F36" s="760"/>
      <c r="G36" s="760"/>
      <c r="H36" s="760"/>
      <c r="I36" s="793"/>
      <c r="J36" s="427"/>
      <c r="K36" s="414" t="str">
        <f>Translations!$B$585</f>
        <v>Quand?</v>
      </c>
      <c r="L36" s="428"/>
      <c r="M36" s="8"/>
      <c r="N36" s="8"/>
      <c r="O36" s="208"/>
      <c r="P36" s="436" t="str">
        <f>IF(AND(COUNTA(J36,L36,F40:N48)&gt;0,COUNTIF(P37:$P$176,"PRINT")=0),"PRINT","")</f>
        <v/>
      </c>
      <c r="S36" s="338" t="b">
        <f>CNTR_VerRepImpRelevant=EUconst_NotRelevant</f>
        <v>0</v>
      </c>
      <c r="T36" s="338" t="b">
        <f>OR(S36=TRUE,AND(J36&lt;&gt;"",J36=FALSE))</f>
        <v>0</v>
      </c>
    </row>
    <row r="37" spans="1:20" ht="5.0999999999999996" customHeight="1" x14ac:dyDescent="0.25">
      <c r="A37" s="220"/>
      <c r="B37" s="272"/>
      <c r="C37" s="355"/>
      <c r="D37" s="269"/>
      <c r="E37" s="8"/>
      <c r="F37" s="8"/>
      <c r="G37" s="8"/>
      <c r="H37" s="8"/>
      <c r="I37" s="8"/>
      <c r="J37" s="8"/>
      <c r="K37" s="8"/>
      <c r="L37" s="8"/>
      <c r="M37" s="8"/>
      <c r="N37" s="8"/>
      <c r="O37" s="208"/>
    </row>
    <row r="38" spans="1:20" ht="15.75" customHeight="1" x14ac:dyDescent="0.25">
      <c r="A38" s="220"/>
      <c r="B38" s="272"/>
      <c r="C38" s="355"/>
      <c r="D38" s="186" t="s">
        <v>15</v>
      </c>
      <c r="E38" s="797" t="str">
        <f>Translations!$B$587</f>
        <v>Description:</v>
      </c>
      <c r="F38" s="797"/>
      <c r="G38" s="797"/>
      <c r="H38" s="797"/>
      <c r="I38" s="797"/>
      <c r="J38" s="797"/>
      <c r="K38" s="797"/>
      <c r="L38" s="797"/>
      <c r="M38" s="797"/>
      <c r="N38" s="797"/>
      <c r="O38" s="208"/>
    </row>
    <row r="39" spans="1:20" s="312" customFormat="1" ht="12.75" customHeight="1" x14ac:dyDescent="0.25">
      <c r="A39" s="253"/>
      <c r="B39" s="272"/>
      <c r="C39" s="13"/>
      <c r="D39" s="186"/>
      <c r="E39" s="771" t="str">
        <f>Translations!$B$588</f>
        <v>Si vous avez besoin de plus d'espace pour la description, vous pouvez également utiliser des fichiers externes et les référencer ici.</v>
      </c>
      <c r="F39" s="771"/>
      <c r="G39" s="771"/>
      <c r="H39" s="771"/>
      <c r="I39" s="771"/>
      <c r="J39" s="771"/>
      <c r="K39" s="771"/>
      <c r="L39" s="771"/>
      <c r="M39" s="771"/>
      <c r="N39" s="191"/>
      <c r="O39" s="201"/>
      <c r="P39" s="4"/>
      <c r="Q39" s="16"/>
      <c r="R39" s="16"/>
      <c r="S39" s="108"/>
      <c r="T39" s="15"/>
    </row>
    <row r="40" spans="1:20" x14ac:dyDescent="0.25">
      <c r="A40" s="220"/>
      <c r="B40" s="272"/>
      <c r="C40" s="269"/>
      <c r="D40" s="269"/>
      <c r="E40" s="294" t="str">
        <f>Translations!$B$85</f>
        <v>Titre:</v>
      </c>
      <c r="F40" s="798"/>
      <c r="G40" s="799"/>
      <c r="H40" s="799"/>
      <c r="I40" s="799"/>
      <c r="J40" s="799"/>
      <c r="K40" s="799"/>
      <c r="L40" s="799"/>
      <c r="M40" s="799"/>
      <c r="N40" s="800"/>
      <c r="O40" s="208"/>
      <c r="T40" s="123" t="b">
        <f>S36</f>
        <v>0</v>
      </c>
    </row>
    <row r="41" spans="1:20" x14ac:dyDescent="0.25">
      <c r="A41" s="220"/>
      <c r="B41" s="272"/>
      <c r="C41" s="269"/>
      <c r="D41" s="269"/>
      <c r="E41" s="294" t="str">
        <f>Translations!$B$587</f>
        <v>Description:</v>
      </c>
      <c r="F41" s="794"/>
      <c r="G41" s="795"/>
      <c r="H41" s="795"/>
      <c r="I41" s="795"/>
      <c r="J41" s="795"/>
      <c r="K41" s="795"/>
      <c r="L41" s="795"/>
      <c r="M41" s="795"/>
      <c r="N41" s="796"/>
      <c r="O41" s="208"/>
      <c r="Q41" s="188"/>
      <c r="T41" s="123" t="b">
        <f>T40</f>
        <v>0</v>
      </c>
    </row>
    <row r="42" spans="1:20" x14ac:dyDescent="0.25">
      <c r="A42" s="220"/>
      <c r="B42" s="272"/>
      <c r="C42" s="269"/>
      <c r="D42" s="269"/>
      <c r="F42" s="790"/>
      <c r="G42" s="791"/>
      <c r="H42" s="791"/>
      <c r="I42" s="791"/>
      <c r="J42" s="791"/>
      <c r="K42" s="791"/>
      <c r="L42" s="791"/>
      <c r="M42" s="791"/>
      <c r="N42" s="792"/>
      <c r="O42" s="208"/>
      <c r="T42" s="123" t="b">
        <f t="shared" ref="T42:T48" si="1">T41</f>
        <v>0</v>
      </c>
    </row>
    <row r="43" spans="1:20" x14ac:dyDescent="0.25">
      <c r="A43" s="220"/>
      <c r="B43" s="272"/>
      <c r="C43" s="269"/>
      <c r="D43" s="269"/>
      <c r="F43" s="790"/>
      <c r="G43" s="791"/>
      <c r="H43" s="791"/>
      <c r="I43" s="791"/>
      <c r="J43" s="791"/>
      <c r="K43" s="791"/>
      <c r="L43" s="791"/>
      <c r="M43" s="791"/>
      <c r="N43" s="792"/>
      <c r="O43" s="208"/>
      <c r="T43" s="123" t="b">
        <f t="shared" si="1"/>
        <v>0</v>
      </c>
    </row>
    <row r="44" spans="1:20" x14ac:dyDescent="0.25">
      <c r="A44" s="220"/>
      <c r="B44" s="272"/>
      <c r="C44" s="269"/>
      <c r="D44" s="269"/>
      <c r="F44" s="790"/>
      <c r="G44" s="791"/>
      <c r="H44" s="791"/>
      <c r="I44" s="791"/>
      <c r="J44" s="791"/>
      <c r="K44" s="791"/>
      <c r="L44" s="791"/>
      <c r="M44" s="791"/>
      <c r="N44" s="792"/>
      <c r="O44" s="208"/>
      <c r="T44" s="123" t="b">
        <f t="shared" si="1"/>
        <v>0</v>
      </c>
    </row>
    <row r="45" spans="1:20" x14ac:dyDescent="0.25">
      <c r="A45" s="220"/>
      <c r="B45" s="272"/>
      <c r="C45" s="269"/>
      <c r="D45" s="269"/>
      <c r="F45" s="790"/>
      <c r="G45" s="791"/>
      <c r="H45" s="791"/>
      <c r="I45" s="791"/>
      <c r="J45" s="791"/>
      <c r="K45" s="791"/>
      <c r="L45" s="791"/>
      <c r="M45" s="791"/>
      <c r="N45" s="792"/>
      <c r="O45" s="208"/>
      <c r="T45" s="123" t="b">
        <f t="shared" si="1"/>
        <v>0</v>
      </c>
    </row>
    <row r="46" spans="1:20" x14ac:dyDescent="0.25">
      <c r="A46" s="220"/>
      <c r="B46" s="272"/>
      <c r="C46" s="269"/>
      <c r="D46" s="269"/>
      <c r="F46" s="790"/>
      <c r="G46" s="791"/>
      <c r="H46" s="791"/>
      <c r="I46" s="791"/>
      <c r="J46" s="791"/>
      <c r="K46" s="791"/>
      <c r="L46" s="791"/>
      <c r="M46" s="791"/>
      <c r="N46" s="792"/>
      <c r="O46" s="208"/>
      <c r="T46" s="123" t="b">
        <f t="shared" si="1"/>
        <v>0</v>
      </c>
    </row>
    <row r="47" spans="1:20" x14ac:dyDescent="0.25">
      <c r="A47" s="220"/>
      <c r="B47" s="272"/>
      <c r="C47" s="269"/>
      <c r="D47" s="269"/>
      <c r="F47" s="790"/>
      <c r="G47" s="791"/>
      <c r="H47" s="791"/>
      <c r="I47" s="791"/>
      <c r="J47" s="791"/>
      <c r="K47" s="791"/>
      <c r="L47" s="791"/>
      <c r="M47" s="791"/>
      <c r="N47" s="792"/>
      <c r="O47" s="208"/>
      <c r="T47" s="123" t="b">
        <f t="shared" si="1"/>
        <v>0</v>
      </c>
    </row>
    <row r="48" spans="1:20" x14ac:dyDescent="0.25">
      <c r="A48" s="220"/>
      <c r="B48" s="272"/>
      <c r="C48" s="269"/>
      <c r="D48" s="269"/>
      <c r="F48" s="801"/>
      <c r="G48" s="802"/>
      <c r="H48" s="802"/>
      <c r="I48" s="802"/>
      <c r="J48" s="802"/>
      <c r="K48" s="802"/>
      <c r="L48" s="802"/>
      <c r="M48" s="802"/>
      <c r="N48" s="803"/>
      <c r="O48" s="208"/>
      <c r="T48" s="123" t="b">
        <f t="shared" si="1"/>
        <v>0</v>
      </c>
    </row>
    <row r="49" spans="1:20" ht="13.8" thickBot="1" x14ac:dyDescent="0.3">
      <c r="A49" s="220"/>
      <c r="B49" s="272"/>
      <c r="C49" s="195"/>
      <c r="D49" s="182"/>
      <c r="E49" s="20"/>
      <c r="F49" s="18"/>
      <c r="G49" s="21"/>
      <c r="H49" s="21"/>
      <c r="I49" s="21"/>
      <c r="J49" s="21"/>
      <c r="K49" s="21"/>
      <c r="L49" s="21"/>
      <c r="M49" s="21"/>
      <c r="N49" s="21"/>
      <c r="O49" s="208"/>
    </row>
    <row r="50" spans="1:20" ht="12.75" customHeight="1" thickBot="1" x14ac:dyDescent="0.3">
      <c r="A50" s="220"/>
      <c r="B50" s="272"/>
      <c r="C50" s="269"/>
      <c r="D50" s="269"/>
      <c r="E50" s="268"/>
      <c r="F50" s="268"/>
      <c r="G50" s="268"/>
      <c r="H50" s="268"/>
      <c r="I50" s="268"/>
      <c r="J50" s="268"/>
      <c r="K50" s="268"/>
      <c r="L50" s="268"/>
      <c r="M50" s="268"/>
      <c r="N50" s="268"/>
      <c r="O50" s="208"/>
    </row>
    <row r="51" spans="1:20" ht="15.75" customHeight="1" thickBot="1" x14ac:dyDescent="0.3">
      <c r="A51" s="435" t="str">
        <f>IF(COUNTA(J51,L51,F55:N63)=0,"","PRINT")</f>
        <v/>
      </c>
      <c r="B51" s="274"/>
      <c r="C51" s="187">
        <f>C36+1</f>
        <v>3</v>
      </c>
      <c r="D51" s="186" t="s">
        <v>14</v>
      </c>
      <c r="E51" s="760" t="str">
        <f>Translations!$B$584</f>
        <v>Des mesures seront/ont été prises :</v>
      </c>
      <c r="F51" s="760"/>
      <c r="G51" s="760"/>
      <c r="H51" s="760"/>
      <c r="I51" s="793"/>
      <c r="J51" s="427"/>
      <c r="K51" s="414" t="str">
        <f>Translations!$B$585</f>
        <v>Quand?</v>
      </c>
      <c r="L51" s="428"/>
      <c r="M51" s="8"/>
      <c r="N51" s="8"/>
      <c r="O51" s="208"/>
      <c r="P51" s="436" t="str">
        <f>IF(AND(COUNTA(J51,L51,F55:N63)&gt;0,COUNTIF(P52:$P$176,"PRINT")=0),"PRINT","")</f>
        <v/>
      </c>
      <c r="S51" s="338" t="b">
        <f>CNTR_VerRepImpRelevant=EUconst_NotRelevant</f>
        <v>0</v>
      </c>
      <c r="T51" s="338" t="b">
        <f>OR(S51=TRUE,AND(J51&lt;&gt;"",J51=FALSE))</f>
        <v>0</v>
      </c>
    </row>
    <row r="52" spans="1:20" ht="5.0999999999999996" customHeight="1" x14ac:dyDescent="0.25">
      <c r="A52" s="220"/>
      <c r="B52" s="272"/>
      <c r="C52" s="355"/>
      <c r="D52" s="269"/>
      <c r="E52" s="8"/>
      <c r="F52" s="8"/>
      <c r="G52" s="8"/>
      <c r="H52" s="8"/>
      <c r="I52" s="8"/>
      <c r="J52" s="8"/>
      <c r="K52" s="8"/>
      <c r="L52" s="8"/>
      <c r="M52" s="8"/>
      <c r="N52" s="8"/>
      <c r="O52" s="208"/>
    </row>
    <row r="53" spans="1:20" ht="15.75" customHeight="1" x14ac:dyDescent="0.25">
      <c r="A53" s="220"/>
      <c r="B53" s="272"/>
      <c r="C53" s="355"/>
      <c r="D53" s="186" t="s">
        <v>15</v>
      </c>
      <c r="E53" s="797" t="str">
        <f>Translations!$B$587</f>
        <v>Description:</v>
      </c>
      <c r="F53" s="797"/>
      <c r="G53" s="797"/>
      <c r="H53" s="797"/>
      <c r="I53" s="797"/>
      <c r="J53" s="797"/>
      <c r="K53" s="797"/>
      <c r="L53" s="797"/>
      <c r="M53" s="797"/>
      <c r="N53" s="797"/>
      <c r="O53" s="208"/>
    </row>
    <row r="54" spans="1:20" s="312" customFormat="1" ht="12.75" customHeight="1" x14ac:dyDescent="0.25">
      <c r="A54" s="253"/>
      <c r="B54" s="272"/>
      <c r="C54" s="13"/>
      <c r="D54" s="186"/>
      <c r="E54" s="771" t="str">
        <f>Translations!$B$588</f>
        <v>Si vous avez besoin de plus d'espace pour la description, vous pouvez également utiliser des fichiers externes et les référencer ici.</v>
      </c>
      <c r="F54" s="771"/>
      <c r="G54" s="771"/>
      <c r="H54" s="771"/>
      <c r="I54" s="771"/>
      <c r="J54" s="771"/>
      <c r="K54" s="771"/>
      <c r="L54" s="771"/>
      <c r="M54" s="771"/>
      <c r="N54" s="191"/>
      <c r="O54" s="201"/>
      <c r="P54" s="4"/>
      <c r="Q54" s="16"/>
      <c r="R54" s="16"/>
      <c r="S54" s="108"/>
      <c r="T54" s="15"/>
    </row>
    <row r="55" spans="1:20" x14ac:dyDescent="0.25">
      <c r="A55" s="220"/>
      <c r="B55" s="272"/>
      <c r="C55" s="269"/>
      <c r="D55" s="269"/>
      <c r="E55" s="294" t="str">
        <f>Translations!$B$85</f>
        <v>Titre:</v>
      </c>
      <c r="F55" s="798"/>
      <c r="G55" s="799"/>
      <c r="H55" s="799"/>
      <c r="I55" s="799"/>
      <c r="J55" s="799"/>
      <c r="K55" s="799"/>
      <c r="L55" s="799"/>
      <c r="M55" s="799"/>
      <c r="N55" s="800"/>
      <c r="O55" s="208"/>
      <c r="T55" s="123" t="b">
        <f>S51</f>
        <v>0</v>
      </c>
    </row>
    <row r="56" spans="1:20" x14ac:dyDescent="0.25">
      <c r="A56" s="220"/>
      <c r="B56" s="272"/>
      <c r="C56" s="269"/>
      <c r="D56" s="269"/>
      <c r="E56" s="294" t="str">
        <f>Translations!$B$587</f>
        <v>Description:</v>
      </c>
      <c r="F56" s="794"/>
      <c r="G56" s="795"/>
      <c r="H56" s="795"/>
      <c r="I56" s="795"/>
      <c r="J56" s="795"/>
      <c r="K56" s="795"/>
      <c r="L56" s="795"/>
      <c r="M56" s="795"/>
      <c r="N56" s="796"/>
      <c r="O56" s="208"/>
      <c r="Q56" s="188"/>
      <c r="T56" s="123" t="b">
        <f>T55</f>
        <v>0</v>
      </c>
    </row>
    <row r="57" spans="1:20" x14ac:dyDescent="0.25">
      <c r="A57" s="220"/>
      <c r="B57" s="272"/>
      <c r="C57" s="269"/>
      <c r="D57" s="269"/>
      <c r="F57" s="790"/>
      <c r="G57" s="791"/>
      <c r="H57" s="791"/>
      <c r="I57" s="791"/>
      <c r="J57" s="791"/>
      <c r="K57" s="791"/>
      <c r="L57" s="791"/>
      <c r="M57" s="791"/>
      <c r="N57" s="792"/>
      <c r="O57" s="208"/>
      <c r="T57" s="123" t="b">
        <f t="shared" ref="T57:T63" si="2">T56</f>
        <v>0</v>
      </c>
    </row>
    <row r="58" spans="1:20" x14ac:dyDescent="0.25">
      <c r="A58" s="220"/>
      <c r="B58" s="272"/>
      <c r="C58" s="269"/>
      <c r="D58" s="269"/>
      <c r="F58" s="790"/>
      <c r="G58" s="791"/>
      <c r="H58" s="791"/>
      <c r="I58" s="791"/>
      <c r="J58" s="791"/>
      <c r="K58" s="791"/>
      <c r="L58" s="791"/>
      <c r="M58" s="791"/>
      <c r="N58" s="792"/>
      <c r="O58" s="208"/>
      <c r="T58" s="123" t="b">
        <f t="shared" si="2"/>
        <v>0</v>
      </c>
    </row>
    <row r="59" spans="1:20" x14ac:dyDescent="0.25">
      <c r="A59" s="220"/>
      <c r="B59" s="272"/>
      <c r="C59" s="269"/>
      <c r="D59" s="269"/>
      <c r="F59" s="790"/>
      <c r="G59" s="791"/>
      <c r="H59" s="791"/>
      <c r="I59" s="791"/>
      <c r="J59" s="791"/>
      <c r="K59" s="791"/>
      <c r="L59" s="791"/>
      <c r="M59" s="791"/>
      <c r="N59" s="792"/>
      <c r="O59" s="208"/>
      <c r="T59" s="123" t="b">
        <f t="shared" si="2"/>
        <v>0</v>
      </c>
    </row>
    <row r="60" spans="1:20" x14ac:dyDescent="0.25">
      <c r="A60" s="220"/>
      <c r="B60" s="272"/>
      <c r="C60" s="269"/>
      <c r="D60" s="269"/>
      <c r="F60" s="790"/>
      <c r="G60" s="791"/>
      <c r="H60" s="791"/>
      <c r="I60" s="791"/>
      <c r="J60" s="791"/>
      <c r="K60" s="791"/>
      <c r="L60" s="791"/>
      <c r="M60" s="791"/>
      <c r="N60" s="792"/>
      <c r="O60" s="208"/>
      <c r="T60" s="123" t="b">
        <f t="shared" si="2"/>
        <v>0</v>
      </c>
    </row>
    <row r="61" spans="1:20" x14ac:dyDescent="0.25">
      <c r="A61" s="220"/>
      <c r="B61" s="272"/>
      <c r="C61" s="269"/>
      <c r="D61" s="269"/>
      <c r="F61" s="790"/>
      <c r="G61" s="791"/>
      <c r="H61" s="791"/>
      <c r="I61" s="791"/>
      <c r="J61" s="791"/>
      <c r="K61" s="791"/>
      <c r="L61" s="791"/>
      <c r="M61" s="791"/>
      <c r="N61" s="792"/>
      <c r="O61" s="208"/>
      <c r="T61" s="123" t="b">
        <f t="shared" si="2"/>
        <v>0</v>
      </c>
    </row>
    <row r="62" spans="1:20" x14ac:dyDescent="0.25">
      <c r="A62" s="220"/>
      <c r="B62" s="272"/>
      <c r="C62" s="269"/>
      <c r="D62" s="269"/>
      <c r="F62" s="790"/>
      <c r="G62" s="791"/>
      <c r="H62" s="791"/>
      <c r="I62" s="791"/>
      <c r="J62" s="791"/>
      <c r="K62" s="791"/>
      <c r="L62" s="791"/>
      <c r="M62" s="791"/>
      <c r="N62" s="792"/>
      <c r="O62" s="208"/>
      <c r="T62" s="123" t="b">
        <f t="shared" si="2"/>
        <v>0</v>
      </c>
    </row>
    <row r="63" spans="1:20" x14ac:dyDescent="0.25">
      <c r="A63" s="220"/>
      <c r="B63" s="272"/>
      <c r="C63" s="269"/>
      <c r="D63" s="269"/>
      <c r="F63" s="801"/>
      <c r="G63" s="802"/>
      <c r="H63" s="802"/>
      <c r="I63" s="802"/>
      <c r="J63" s="802"/>
      <c r="K63" s="802"/>
      <c r="L63" s="802"/>
      <c r="M63" s="802"/>
      <c r="N63" s="803"/>
      <c r="O63" s="208"/>
      <c r="T63" s="123" t="b">
        <f t="shared" si="2"/>
        <v>0</v>
      </c>
    </row>
    <row r="64" spans="1:20" ht="13.8" thickBot="1" x14ac:dyDescent="0.3">
      <c r="A64" s="220"/>
      <c r="B64" s="272"/>
      <c r="C64" s="195"/>
      <c r="D64" s="182"/>
      <c r="E64" s="20"/>
      <c r="F64" s="18"/>
      <c r="G64" s="21"/>
      <c r="H64" s="21"/>
      <c r="I64" s="21"/>
      <c r="J64" s="21"/>
      <c r="K64" s="21"/>
      <c r="L64" s="21"/>
      <c r="M64" s="21"/>
      <c r="N64" s="21"/>
      <c r="O64" s="208"/>
    </row>
    <row r="65" spans="1:20" ht="12.75" customHeight="1" thickBot="1" x14ac:dyDescent="0.3">
      <c r="A65" s="220"/>
      <c r="B65" s="272"/>
      <c r="C65" s="269"/>
      <c r="D65" s="269"/>
      <c r="E65" s="268"/>
      <c r="F65" s="268"/>
      <c r="G65" s="268"/>
      <c r="H65" s="268"/>
      <c r="I65" s="268"/>
      <c r="J65" s="268"/>
      <c r="K65" s="268"/>
      <c r="L65" s="268"/>
      <c r="M65" s="268"/>
      <c r="N65" s="268"/>
      <c r="O65" s="208"/>
    </row>
    <row r="66" spans="1:20" ht="15.75" customHeight="1" thickBot="1" x14ac:dyDescent="0.3">
      <c r="A66" s="435" t="str">
        <f>IF(COUNTA(J66,L66,F70:N78)=0,"","PRINT")</f>
        <v/>
      </c>
      <c r="B66" s="274"/>
      <c r="C66" s="187">
        <f>C51+1</f>
        <v>4</v>
      </c>
      <c r="D66" s="186" t="s">
        <v>14</v>
      </c>
      <c r="E66" s="760" t="str">
        <f>Translations!$B$584</f>
        <v>Des mesures seront/ont été prises :</v>
      </c>
      <c r="F66" s="760"/>
      <c r="G66" s="760"/>
      <c r="H66" s="760"/>
      <c r="I66" s="793"/>
      <c r="J66" s="427"/>
      <c r="K66" s="414" t="str">
        <f>Translations!$B$585</f>
        <v>Quand?</v>
      </c>
      <c r="L66" s="428"/>
      <c r="M66" s="8"/>
      <c r="N66" s="8"/>
      <c r="O66" s="208"/>
      <c r="P66" s="436" t="str">
        <f>IF(AND(COUNTA(J66,L66,F70:N78)&gt;0,COUNTIF(P67:$P$176,"PRINT")=0),"PRINT","")</f>
        <v/>
      </c>
      <c r="S66" s="338" t="b">
        <f>CNTR_VerRepImpRelevant=EUconst_NotRelevant</f>
        <v>0</v>
      </c>
      <c r="T66" s="338" t="b">
        <f>OR(S66=TRUE,AND(J66&lt;&gt;"",J66=FALSE))</f>
        <v>0</v>
      </c>
    </row>
    <row r="67" spans="1:20" ht="5.0999999999999996" customHeight="1" x14ac:dyDescent="0.25">
      <c r="A67" s="220"/>
      <c r="B67" s="272"/>
      <c r="C67" s="355"/>
      <c r="D67" s="269"/>
      <c r="E67" s="8"/>
      <c r="F67" s="8"/>
      <c r="G67" s="8"/>
      <c r="H67" s="8"/>
      <c r="I67" s="8"/>
      <c r="J67" s="8"/>
      <c r="K67" s="8"/>
      <c r="L67" s="8"/>
      <c r="M67" s="8"/>
      <c r="N67" s="8"/>
      <c r="O67" s="208"/>
    </row>
    <row r="68" spans="1:20" ht="15.75" customHeight="1" x14ac:dyDescent="0.25">
      <c r="A68" s="220"/>
      <c r="B68" s="272"/>
      <c r="C68" s="355"/>
      <c r="D68" s="186" t="s">
        <v>15</v>
      </c>
      <c r="E68" s="797" t="str">
        <f>Translations!$B$587</f>
        <v>Description:</v>
      </c>
      <c r="F68" s="797"/>
      <c r="G68" s="797"/>
      <c r="H68" s="797"/>
      <c r="I68" s="797"/>
      <c r="J68" s="797"/>
      <c r="K68" s="797"/>
      <c r="L68" s="797"/>
      <c r="M68" s="797"/>
      <c r="N68" s="797"/>
      <c r="O68" s="208"/>
    </row>
    <row r="69" spans="1:20" s="312" customFormat="1" ht="12.75" customHeight="1" x14ac:dyDescent="0.25">
      <c r="A69" s="253"/>
      <c r="B69" s="272"/>
      <c r="C69" s="13"/>
      <c r="D69" s="186"/>
      <c r="E69" s="771" t="str">
        <f>Translations!$B$588</f>
        <v>Si vous avez besoin de plus d'espace pour la description, vous pouvez également utiliser des fichiers externes et les référencer ici.</v>
      </c>
      <c r="F69" s="771"/>
      <c r="G69" s="771"/>
      <c r="H69" s="771"/>
      <c r="I69" s="771"/>
      <c r="J69" s="771"/>
      <c r="K69" s="771"/>
      <c r="L69" s="771"/>
      <c r="M69" s="771"/>
      <c r="N69" s="191"/>
      <c r="O69" s="201"/>
      <c r="P69" s="4"/>
      <c r="Q69" s="16"/>
      <c r="R69" s="16"/>
      <c r="S69" s="108"/>
      <c r="T69" s="15"/>
    </row>
    <row r="70" spans="1:20" x14ac:dyDescent="0.25">
      <c r="A70" s="220"/>
      <c r="B70" s="272"/>
      <c r="C70" s="269"/>
      <c r="D70" s="269"/>
      <c r="E70" s="294" t="str">
        <f>Translations!$B$85</f>
        <v>Titre:</v>
      </c>
      <c r="F70" s="798"/>
      <c r="G70" s="799"/>
      <c r="H70" s="799"/>
      <c r="I70" s="799"/>
      <c r="J70" s="799"/>
      <c r="K70" s="799"/>
      <c r="L70" s="799"/>
      <c r="M70" s="799"/>
      <c r="N70" s="800"/>
      <c r="O70" s="208"/>
      <c r="T70" s="123" t="b">
        <f>S66</f>
        <v>0</v>
      </c>
    </row>
    <row r="71" spans="1:20" x14ac:dyDescent="0.25">
      <c r="A71" s="220"/>
      <c r="B71" s="272"/>
      <c r="C71" s="269"/>
      <c r="D71" s="269"/>
      <c r="E71" s="294" t="str">
        <f>Translations!$B$587</f>
        <v>Description:</v>
      </c>
      <c r="F71" s="794"/>
      <c r="G71" s="795"/>
      <c r="H71" s="795"/>
      <c r="I71" s="795"/>
      <c r="J71" s="795"/>
      <c r="K71" s="795"/>
      <c r="L71" s="795"/>
      <c r="M71" s="795"/>
      <c r="N71" s="796"/>
      <c r="O71" s="208"/>
      <c r="Q71" s="188"/>
      <c r="T71" s="123" t="b">
        <f>T70</f>
        <v>0</v>
      </c>
    </row>
    <row r="72" spans="1:20" x14ac:dyDescent="0.25">
      <c r="A72" s="220"/>
      <c r="B72" s="272"/>
      <c r="C72" s="269"/>
      <c r="D72" s="269"/>
      <c r="F72" s="790"/>
      <c r="G72" s="791"/>
      <c r="H72" s="791"/>
      <c r="I72" s="791"/>
      <c r="J72" s="791"/>
      <c r="K72" s="791"/>
      <c r="L72" s="791"/>
      <c r="M72" s="791"/>
      <c r="N72" s="792"/>
      <c r="O72" s="208"/>
      <c r="T72" s="123" t="b">
        <f t="shared" ref="T72:T78" si="3">T71</f>
        <v>0</v>
      </c>
    </row>
    <row r="73" spans="1:20" x14ac:dyDescent="0.25">
      <c r="A73" s="220"/>
      <c r="B73" s="272"/>
      <c r="C73" s="269"/>
      <c r="D73" s="269"/>
      <c r="F73" s="790"/>
      <c r="G73" s="791"/>
      <c r="H73" s="791"/>
      <c r="I73" s="791"/>
      <c r="J73" s="791"/>
      <c r="K73" s="791"/>
      <c r="L73" s="791"/>
      <c r="M73" s="791"/>
      <c r="N73" s="792"/>
      <c r="O73" s="208"/>
      <c r="T73" s="123" t="b">
        <f t="shared" si="3"/>
        <v>0</v>
      </c>
    </row>
    <row r="74" spans="1:20" x14ac:dyDescent="0.25">
      <c r="A74" s="220"/>
      <c r="B74" s="272"/>
      <c r="C74" s="269"/>
      <c r="D74" s="269"/>
      <c r="F74" s="790"/>
      <c r="G74" s="791"/>
      <c r="H74" s="791"/>
      <c r="I74" s="791"/>
      <c r="J74" s="791"/>
      <c r="K74" s="791"/>
      <c r="L74" s="791"/>
      <c r="M74" s="791"/>
      <c r="N74" s="792"/>
      <c r="O74" s="208"/>
      <c r="T74" s="123" t="b">
        <f t="shared" si="3"/>
        <v>0</v>
      </c>
    </row>
    <row r="75" spans="1:20" x14ac:dyDescent="0.25">
      <c r="A75" s="220"/>
      <c r="B75" s="272"/>
      <c r="C75" s="269"/>
      <c r="D75" s="269"/>
      <c r="F75" s="790"/>
      <c r="G75" s="791"/>
      <c r="H75" s="791"/>
      <c r="I75" s="791"/>
      <c r="J75" s="791"/>
      <c r="K75" s="791"/>
      <c r="L75" s="791"/>
      <c r="M75" s="791"/>
      <c r="N75" s="792"/>
      <c r="O75" s="208"/>
      <c r="T75" s="123" t="b">
        <f t="shared" si="3"/>
        <v>0</v>
      </c>
    </row>
    <row r="76" spans="1:20" x14ac:dyDescent="0.25">
      <c r="A76" s="220"/>
      <c r="B76" s="272"/>
      <c r="C76" s="269"/>
      <c r="D76" s="269"/>
      <c r="F76" s="790"/>
      <c r="G76" s="791"/>
      <c r="H76" s="791"/>
      <c r="I76" s="791"/>
      <c r="J76" s="791"/>
      <c r="K76" s="791"/>
      <c r="L76" s="791"/>
      <c r="M76" s="791"/>
      <c r="N76" s="792"/>
      <c r="O76" s="208"/>
      <c r="T76" s="123" t="b">
        <f t="shared" si="3"/>
        <v>0</v>
      </c>
    </row>
    <row r="77" spans="1:20" x14ac:dyDescent="0.25">
      <c r="A77" s="220"/>
      <c r="B77" s="272"/>
      <c r="C77" s="269"/>
      <c r="D77" s="269"/>
      <c r="F77" s="790"/>
      <c r="G77" s="791"/>
      <c r="H77" s="791"/>
      <c r="I77" s="791"/>
      <c r="J77" s="791"/>
      <c r="K77" s="791"/>
      <c r="L77" s="791"/>
      <c r="M77" s="791"/>
      <c r="N77" s="792"/>
      <c r="O77" s="208"/>
      <c r="T77" s="123" t="b">
        <f t="shared" si="3"/>
        <v>0</v>
      </c>
    </row>
    <row r="78" spans="1:20" x14ac:dyDescent="0.25">
      <c r="A78" s="220"/>
      <c r="B78" s="272"/>
      <c r="C78" s="269"/>
      <c r="D78" s="269"/>
      <c r="F78" s="801"/>
      <c r="G78" s="802"/>
      <c r="H78" s="802"/>
      <c r="I78" s="802"/>
      <c r="J78" s="802"/>
      <c r="K78" s="802"/>
      <c r="L78" s="802"/>
      <c r="M78" s="802"/>
      <c r="N78" s="803"/>
      <c r="O78" s="208"/>
      <c r="T78" s="123" t="b">
        <f t="shared" si="3"/>
        <v>0</v>
      </c>
    </row>
    <row r="79" spans="1:20" ht="13.8" thickBot="1" x14ac:dyDescent="0.3">
      <c r="A79" s="220"/>
      <c r="B79" s="272"/>
      <c r="C79" s="195"/>
      <c r="D79" s="182"/>
      <c r="E79" s="20"/>
      <c r="F79" s="18"/>
      <c r="G79" s="21"/>
      <c r="H79" s="21"/>
      <c r="I79" s="21"/>
      <c r="J79" s="21"/>
      <c r="K79" s="21"/>
      <c r="L79" s="21"/>
      <c r="M79" s="21"/>
      <c r="N79" s="21"/>
      <c r="O79" s="208"/>
    </row>
    <row r="80" spans="1:20" ht="12.75" customHeight="1" thickBot="1" x14ac:dyDescent="0.3">
      <c r="A80" s="220"/>
      <c r="B80" s="272"/>
      <c r="C80" s="269"/>
      <c r="D80" s="269"/>
      <c r="E80" s="268"/>
      <c r="F80" s="268"/>
      <c r="G80" s="268"/>
      <c r="H80" s="268"/>
      <c r="I80" s="268"/>
      <c r="J80" s="268"/>
      <c r="K80" s="268"/>
      <c r="L80" s="268"/>
      <c r="M80" s="268"/>
      <c r="N80" s="268"/>
      <c r="O80" s="208"/>
    </row>
    <row r="81" spans="1:20" ht="15.75" customHeight="1" thickBot="1" x14ac:dyDescent="0.3">
      <c r="A81" s="435" t="str">
        <f>IF(COUNTA(J81,L81,F85:N93)=0,"","PRINT")</f>
        <v/>
      </c>
      <c r="B81" s="274"/>
      <c r="C81" s="187">
        <f>C66+1</f>
        <v>5</v>
      </c>
      <c r="D81" s="186" t="s">
        <v>14</v>
      </c>
      <c r="E81" s="760" t="str">
        <f>Translations!$B$584</f>
        <v>Des mesures seront/ont été prises :</v>
      </c>
      <c r="F81" s="760"/>
      <c r="G81" s="760"/>
      <c r="H81" s="760"/>
      <c r="I81" s="793"/>
      <c r="J81" s="427"/>
      <c r="K81" s="414" t="str">
        <f>Translations!$B$585</f>
        <v>Quand?</v>
      </c>
      <c r="L81" s="428"/>
      <c r="M81" s="8"/>
      <c r="N81" s="8"/>
      <c r="O81" s="208"/>
      <c r="P81" s="436" t="str">
        <f>IF(AND(COUNTA(J81,L81,F85:N93)&gt;0,COUNTIF(P82:$P$176,"PRINT")=0),"PRINT","")</f>
        <v/>
      </c>
      <c r="S81" s="338" t="b">
        <f>CNTR_VerRepImpRelevant=EUconst_NotRelevant</f>
        <v>0</v>
      </c>
      <c r="T81" s="338" t="b">
        <f>OR(S81=TRUE,AND(J81&lt;&gt;"",J81=FALSE))</f>
        <v>0</v>
      </c>
    </row>
    <row r="82" spans="1:20" ht="5.0999999999999996" customHeight="1" x14ac:dyDescent="0.25">
      <c r="A82" s="220"/>
      <c r="B82" s="272"/>
      <c r="C82" s="355"/>
      <c r="D82" s="269"/>
      <c r="E82" s="8"/>
      <c r="F82" s="8"/>
      <c r="G82" s="8"/>
      <c r="H82" s="8"/>
      <c r="I82" s="8"/>
      <c r="J82" s="8"/>
      <c r="K82" s="8"/>
      <c r="L82" s="8"/>
      <c r="M82" s="8"/>
      <c r="N82" s="8"/>
      <c r="O82" s="208"/>
    </row>
    <row r="83" spans="1:20" ht="15.75" customHeight="1" x14ac:dyDescent="0.25">
      <c r="A83" s="220"/>
      <c r="B83" s="272"/>
      <c r="C83" s="355"/>
      <c r="D83" s="186" t="s">
        <v>15</v>
      </c>
      <c r="E83" s="797" t="str">
        <f>Translations!$B$587</f>
        <v>Description:</v>
      </c>
      <c r="F83" s="797"/>
      <c r="G83" s="797"/>
      <c r="H83" s="797"/>
      <c r="I83" s="797"/>
      <c r="J83" s="797"/>
      <c r="K83" s="797"/>
      <c r="L83" s="797"/>
      <c r="M83" s="797"/>
      <c r="N83" s="797"/>
      <c r="O83" s="208"/>
    </row>
    <row r="84" spans="1:20" s="312" customFormat="1" ht="12.75" customHeight="1" x14ac:dyDescent="0.25">
      <c r="A84" s="253"/>
      <c r="B84" s="272"/>
      <c r="C84" s="13"/>
      <c r="D84" s="186"/>
      <c r="E84" s="771" t="str">
        <f>Translations!$B$588</f>
        <v>Si vous avez besoin de plus d'espace pour la description, vous pouvez également utiliser des fichiers externes et les référencer ici.</v>
      </c>
      <c r="F84" s="771"/>
      <c r="G84" s="771"/>
      <c r="H84" s="771"/>
      <c r="I84" s="771"/>
      <c r="J84" s="771"/>
      <c r="K84" s="771"/>
      <c r="L84" s="771"/>
      <c r="M84" s="771"/>
      <c r="N84" s="191"/>
      <c r="O84" s="201"/>
      <c r="P84" s="4"/>
      <c r="Q84" s="16"/>
      <c r="R84" s="16"/>
      <c r="S84" s="108"/>
      <c r="T84" s="15"/>
    </row>
    <row r="85" spans="1:20" x14ac:dyDescent="0.25">
      <c r="A85" s="220"/>
      <c r="B85" s="272"/>
      <c r="C85" s="269"/>
      <c r="D85" s="269"/>
      <c r="E85" s="294" t="str">
        <f>Translations!$B$85</f>
        <v>Titre:</v>
      </c>
      <c r="F85" s="804"/>
      <c r="G85" s="799"/>
      <c r="H85" s="799"/>
      <c r="I85" s="799"/>
      <c r="J85" s="799"/>
      <c r="K85" s="799"/>
      <c r="L85" s="799"/>
      <c r="M85" s="799"/>
      <c r="N85" s="800"/>
      <c r="O85" s="208"/>
      <c r="T85" s="123" t="b">
        <f>S81</f>
        <v>0</v>
      </c>
    </row>
    <row r="86" spans="1:20" x14ac:dyDescent="0.25">
      <c r="A86" s="220"/>
      <c r="B86" s="272"/>
      <c r="C86" s="269"/>
      <c r="D86" s="269"/>
      <c r="E86" s="294" t="str">
        <f>Translations!$B$587</f>
        <v>Description:</v>
      </c>
      <c r="F86" s="794"/>
      <c r="G86" s="795"/>
      <c r="H86" s="795"/>
      <c r="I86" s="795"/>
      <c r="J86" s="795"/>
      <c r="K86" s="795"/>
      <c r="L86" s="795"/>
      <c r="M86" s="795"/>
      <c r="N86" s="796"/>
      <c r="O86" s="208"/>
      <c r="Q86" s="188"/>
      <c r="T86" s="123" t="b">
        <f>T85</f>
        <v>0</v>
      </c>
    </row>
    <row r="87" spans="1:20" x14ac:dyDescent="0.25">
      <c r="A87" s="220"/>
      <c r="B87" s="272"/>
      <c r="C87" s="269"/>
      <c r="D87" s="269"/>
      <c r="F87" s="790"/>
      <c r="G87" s="791"/>
      <c r="H87" s="791"/>
      <c r="I87" s="791"/>
      <c r="J87" s="791"/>
      <c r="K87" s="791"/>
      <c r="L87" s="791"/>
      <c r="M87" s="791"/>
      <c r="N87" s="792"/>
      <c r="O87" s="208"/>
      <c r="T87" s="123" t="b">
        <f t="shared" ref="T87:T93" si="4">T86</f>
        <v>0</v>
      </c>
    </row>
    <row r="88" spans="1:20" x14ac:dyDescent="0.25">
      <c r="A88" s="220"/>
      <c r="B88" s="272"/>
      <c r="C88" s="269"/>
      <c r="D88" s="269"/>
      <c r="F88" s="790"/>
      <c r="G88" s="791"/>
      <c r="H88" s="791"/>
      <c r="I88" s="791"/>
      <c r="J88" s="791"/>
      <c r="K88" s="791"/>
      <c r="L88" s="791"/>
      <c r="M88" s="791"/>
      <c r="N88" s="792"/>
      <c r="O88" s="208"/>
      <c r="T88" s="123" t="b">
        <f t="shared" si="4"/>
        <v>0</v>
      </c>
    </row>
    <row r="89" spans="1:20" x14ac:dyDescent="0.25">
      <c r="A89" s="220"/>
      <c r="B89" s="272"/>
      <c r="C89" s="269"/>
      <c r="D89" s="269"/>
      <c r="F89" s="790"/>
      <c r="G89" s="791"/>
      <c r="H89" s="791"/>
      <c r="I89" s="791"/>
      <c r="J89" s="791"/>
      <c r="K89" s="791"/>
      <c r="L89" s="791"/>
      <c r="M89" s="791"/>
      <c r="N89" s="792"/>
      <c r="O89" s="208"/>
      <c r="T89" s="123" t="b">
        <f t="shared" si="4"/>
        <v>0</v>
      </c>
    </row>
    <row r="90" spans="1:20" x14ac:dyDescent="0.25">
      <c r="A90" s="220"/>
      <c r="B90" s="272"/>
      <c r="C90" s="269"/>
      <c r="D90" s="269"/>
      <c r="F90" s="790"/>
      <c r="G90" s="791"/>
      <c r="H90" s="791"/>
      <c r="I90" s="791"/>
      <c r="J90" s="791"/>
      <c r="K90" s="791"/>
      <c r="L90" s="791"/>
      <c r="M90" s="791"/>
      <c r="N90" s="792"/>
      <c r="O90" s="208"/>
      <c r="T90" s="123" t="b">
        <f t="shared" si="4"/>
        <v>0</v>
      </c>
    </row>
    <row r="91" spans="1:20" x14ac:dyDescent="0.25">
      <c r="A91" s="220"/>
      <c r="B91" s="272"/>
      <c r="C91" s="269"/>
      <c r="D91" s="269"/>
      <c r="F91" s="790"/>
      <c r="G91" s="791"/>
      <c r="H91" s="791"/>
      <c r="I91" s="791"/>
      <c r="J91" s="791"/>
      <c r="K91" s="791"/>
      <c r="L91" s="791"/>
      <c r="M91" s="791"/>
      <c r="N91" s="792"/>
      <c r="O91" s="208"/>
      <c r="T91" s="123" t="b">
        <f t="shared" si="4"/>
        <v>0</v>
      </c>
    </row>
    <row r="92" spans="1:20" x14ac:dyDescent="0.25">
      <c r="A92" s="220"/>
      <c r="B92" s="272"/>
      <c r="C92" s="269"/>
      <c r="D92" s="269"/>
      <c r="F92" s="790"/>
      <c r="G92" s="791"/>
      <c r="H92" s="791"/>
      <c r="I92" s="791"/>
      <c r="J92" s="791"/>
      <c r="K92" s="791"/>
      <c r="L92" s="791"/>
      <c r="M92" s="791"/>
      <c r="N92" s="792"/>
      <c r="O92" s="208"/>
      <c r="T92" s="123" t="b">
        <f t="shared" si="4"/>
        <v>0</v>
      </c>
    </row>
    <row r="93" spans="1:20" x14ac:dyDescent="0.25">
      <c r="A93" s="220"/>
      <c r="B93" s="272"/>
      <c r="C93" s="269"/>
      <c r="D93" s="269"/>
      <c r="F93" s="801"/>
      <c r="G93" s="802"/>
      <c r="H93" s="802"/>
      <c r="I93" s="802"/>
      <c r="J93" s="802"/>
      <c r="K93" s="802"/>
      <c r="L93" s="802"/>
      <c r="M93" s="802"/>
      <c r="N93" s="803"/>
      <c r="O93" s="208"/>
      <c r="T93" s="123" t="b">
        <f t="shared" si="4"/>
        <v>0</v>
      </c>
    </row>
    <row r="94" spans="1:20" ht="13.8" thickBot="1" x14ac:dyDescent="0.3">
      <c r="A94" s="220"/>
      <c r="B94" s="272"/>
      <c r="C94" s="195"/>
      <c r="D94" s="182"/>
      <c r="E94" s="20"/>
      <c r="F94" s="18"/>
      <c r="G94" s="21"/>
      <c r="H94" s="21"/>
      <c r="I94" s="21"/>
      <c r="J94" s="21"/>
      <c r="K94" s="21"/>
      <c r="L94" s="21"/>
      <c r="M94" s="21"/>
      <c r="N94" s="21"/>
      <c r="O94" s="208"/>
    </row>
    <row r="95" spans="1:20" ht="12.75" customHeight="1" thickBot="1" x14ac:dyDescent="0.3">
      <c r="A95" s="220"/>
      <c r="B95" s="272"/>
      <c r="C95" s="269"/>
      <c r="D95" s="269"/>
      <c r="E95" s="268"/>
      <c r="F95" s="268"/>
      <c r="G95" s="268"/>
      <c r="H95" s="268"/>
      <c r="I95" s="268"/>
      <c r="J95" s="268"/>
      <c r="K95" s="268"/>
      <c r="L95" s="268"/>
      <c r="M95" s="268"/>
      <c r="N95" s="268"/>
      <c r="O95" s="208"/>
    </row>
    <row r="96" spans="1:20" ht="15.75" customHeight="1" thickBot="1" x14ac:dyDescent="0.3">
      <c r="A96" s="435" t="str">
        <f>IF(COUNTA(J96,L96,F100:N108)=0,"","PRINT")</f>
        <v/>
      </c>
      <c r="B96" s="274"/>
      <c r="C96" s="187">
        <f>C81+1</f>
        <v>6</v>
      </c>
      <c r="D96" s="186" t="s">
        <v>14</v>
      </c>
      <c r="E96" s="760" t="str">
        <f>Translations!$B$584</f>
        <v>Des mesures seront/ont été prises :</v>
      </c>
      <c r="F96" s="760"/>
      <c r="G96" s="760"/>
      <c r="H96" s="760"/>
      <c r="I96" s="793"/>
      <c r="J96" s="427"/>
      <c r="K96" s="414" t="str">
        <f>Translations!$B$585</f>
        <v>Quand?</v>
      </c>
      <c r="L96" s="428"/>
      <c r="M96" s="8"/>
      <c r="N96" s="8"/>
      <c r="O96" s="208"/>
      <c r="P96" s="436" t="str">
        <f>IF(AND(COUNTA(J96,L96,F100:N108)&gt;0,COUNTIF(P97:$P$176,"PRINT")=0),"PRINT","")</f>
        <v/>
      </c>
      <c r="S96" s="338" t="b">
        <f>CNTR_VerRepImpRelevant=EUconst_NotRelevant</f>
        <v>0</v>
      </c>
      <c r="T96" s="338" t="b">
        <f>OR(S96=TRUE,AND(J96&lt;&gt;"",J96=FALSE))</f>
        <v>0</v>
      </c>
    </row>
    <row r="97" spans="1:20" ht="5.0999999999999996" customHeight="1" x14ac:dyDescent="0.25">
      <c r="A97" s="220"/>
      <c r="B97" s="272"/>
      <c r="C97" s="355"/>
      <c r="D97" s="269"/>
      <c r="E97" s="8"/>
      <c r="F97" s="8"/>
      <c r="G97" s="8"/>
      <c r="H97" s="8"/>
      <c r="I97" s="8"/>
      <c r="J97" s="8"/>
      <c r="K97" s="8"/>
      <c r="L97" s="8"/>
      <c r="M97" s="8"/>
      <c r="N97" s="8"/>
      <c r="O97" s="208"/>
    </row>
    <row r="98" spans="1:20" ht="15.75" customHeight="1" x14ac:dyDescent="0.25">
      <c r="A98" s="220"/>
      <c r="B98" s="272"/>
      <c r="C98" s="355"/>
      <c r="D98" s="186" t="s">
        <v>15</v>
      </c>
      <c r="E98" s="797" t="str">
        <f>Translations!$B$587</f>
        <v>Description:</v>
      </c>
      <c r="F98" s="797"/>
      <c r="G98" s="797"/>
      <c r="H98" s="797"/>
      <c r="I98" s="797"/>
      <c r="J98" s="797"/>
      <c r="K98" s="797"/>
      <c r="L98" s="797"/>
      <c r="M98" s="797"/>
      <c r="N98" s="797"/>
      <c r="O98" s="208"/>
    </row>
    <row r="99" spans="1:20" s="312" customFormat="1" ht="12.75" customHeight="1" x14ac:dyDescent="0.25">
      <c r="A99" s="253"/>
      <c r="B99" s="272"/>
      <c r="C99" s="13"/>
      <c r="D99" s="186"/>
      <c r="E99" s="771" t="str">
        <f>Translations!$B$588</f>
        <v>Si vous avez besoin de plus d'espace pour la description, vous pouvez également utiliser des fichiers externes et les référencer ici.</v>
      </c>
      <c r="F99" s="771"/>
      <c r="G99" s="771"/>
      <c r="H99" s="771"/>
      <c r="I99" s="771"/>
      <c r="J99" s="771"/>
      <c r="K99" s="771"/>
      <c r="L99" s="771"/>
      <c r="M99" s="771"/>
      <c r="N99" s="191"/>
      <c r="O99" s="201"/>
      <c r="P99" s="4"/>
      <c r="Q99" s="16"/>
      <c r="R99" s="16"/>
      <c r="S99" s="108"/>
      <c r="T99" s="15"/>
    </row>
    <row r="100" spans="1:20" x14ac:dyDescent="0.25">
      <c r="A100" s="220"/>
      <c r="B100" s="272"/>
      <c r="C100" s="269"/>
      <c r="D100" s="269"/>
      <c r="E100" s="294" t="str">
        <f>Translations!$B$85</f>
        <v>Titre:</v>
      </c>
      <c r="F100" s="798"/>
      <c r="G100" s="799"/>
      <c r="H100" s="799"/>
      <c r="I100" s="799"/>
      <c r="J100" s="799"/>
      <c r="K100" s="799"/>
      <c r="L100" s="799"/>
      <c r="M100" s="799"/>
      <c r="N100" s="800"/>
      <c r="O100" s="208"/>
      <c r="T100" s="123" t="b">
        <f>S96</f>
        <v>0</v>
      </c>
    </row>
    <row r="101" spans="1:20" x14ac:dyDescent="0.25">
      <c r="A101" s="220"/>
      <c r="B101" s="272"/>
      <c r="C101" s="269"/>
      <c r="D101" s="269"/>
      <c r="E101" s="294" t="str">
        <f>Translations!$B$587</f>
        <v>Description:</v>
      </c>
      <c r="F101" s="794"/>
      <c r="G101" s="795"/>
      <c r="H101" s="795"/>
      <c r="I101" s="795"/>
      <c r="J101" s="795"/>
      <c r="K101" s="795"/>
      <c r="L101" s="795"/>
      <c r="M101" s="795"/>
      <c r="N101" s="796"/>
      <c r="O101" s="208"/>
      <c r="Q101" s="188"/>
      <c r="T101" s="123" t="b">
        <f>T100</f>
        <v>0</v>
      </c>
    </row>
    <row r="102" spans="1:20" x14ac:dyDescent="0.25">
      <c r="A102" s="220"/>
      <c r="B102" s="272"/>
      <c r="C102" s="269"/>
      <c r="D102" s="269"/>
      <c r="F102" s="790"/>
      <c r="G102" s="791"/>
      <c r="H102" s="791"/>
      <c r="I102" s="791"/>
      <c r="J102" s="791"/>
      <c r="K102" s="791"/>
      <c r="L102" s="791"/>
      <c r="M102" s="791"/>
      <c r="N102" s="792"/>
      <c r="O102" s="208"/>
      <c r="T102" s="123" t="b">
        <f t="shared" ref="T102:T108" si="5">T101</f>
        <v>0</v>
      </c>
    </row>
    <row r="103" spans="1:20" x14ac:dyDescent="0.25">
      <c r="A103" s="220"/>
      <c r="B103" s="272"/>
      <c r="C103" s="269"/>
      <c r="D103" s="269"/>
      <c r="F103" s="790"/>
      <c r="G103" s="791"/>
      <c r="H103" s="791"/>
      <c r="I103" s="791"/>
      <c r="J103" s="791"/>
      <c r="K103" s="791"/>
      <c r="L103" s="791"/>
      <c r="M103" s="791"/>
      <c r="N103" s="792"/>
      <c r="O103" s="208"/>
      <c r="T103" s="123" t="b">
        <f t="shared" si="5"/>
        <v>0</v>
      </c>
    </row>
    <row r="104" spans="1:20" x14ac:dyDescent="0.25">
      <c r="A104" s="220"/>
      <c r="B104" s="272"/>
      <c r="C104" s="269"/>
      <c r="D104" s="269"/>
      <c r="F104" s="790"/>
      <c r="G104" s="791"/>
      <c r="H104" s="791"/>
      <c r="I104" s="791"/>
      <c r="J104" s="791"/>
      <c r="K104" s="791"/>
      <c r="L104" s="791"/>
      <c r="M104" s="791"/>
      <c r="N104" s="792"/>
      <c r="O104" s="208"/>
      <c r="T104" s="123" t="b">
        <f t="shared" si="5"/>
        <v>0</v>
      </c>
    </row>
    <row r="105" spans="1:20" x14ac:dyDescent="0.25">
      <c r="A105" s="220"/>
      <c r="B105" s="272"/>
      <c r="C105" s="269"/>
      <c r="D105" s="269"/>
      <c r="F105" s="790"/>
      <c r="G105" s="791"/>
      <c r="H105" s="791"/>
      <c r="I105" s="791"/>
      <c r="J105" s="791"/>
      <c r="K105" s="791"/>
      <c r="L105" s="791"/>
      <c r="M105" s="791"/>
      <c r="N105" s="792"/>
      <c r="O105" s="208"/>
      <c r="T105" s="123" t="b">
        <f t="shared" si="5"/>
        <v>0</v>
      </c>
    </row>
    <row r="106" spans="1:20" x14ac:dyDescent="0.25">
      <c r="A106" s="220"/>
      <c r="B106" s="272"/>
      <c r="C106" s="269"/>
      <c r="D106" s="269"/>
      <c r="F106" s="790"/>
      <c r="G106" s="791"/>
      <c r="H106" s="791"/>
      <c r="I106" s="791"/>
      <c r="J106" s="791"/>
      <c r="K106" s="791"/>
      <c r="L106" s="791"/>
      <c r="M106" s="791"/>
      <c r="N106" s="792"/>
      <c r="O106" s="208"/>
      <c r="T106" s="123" t="b">
        <f t="shared" si="5"/>
        <v>0</v>
      </c>
    </row>
    <row r="107" spans="1:20" x14ac:dyDescent="0.25">
      <c r="A107" s="220"/>
      <c r="B107" s="272"/>
      <c r="C107" s="269"/>
      <c r="D107" s="269"/>
      <c r="F107" s="790"/>
      <c r="G107" s="791"/>
      <c r="H107" s="791"/>
      <c r="I107" s="791"/>
      <c r="J107" s="791"/>
      <c r="K107" s="791"/>
      <c r="L107" s="791"/>
      <c r="M107" s="791"/>
      <c r="N107" s="792"/>
      <c r="O107" s="208"/>
      <c r="T107" s="123" t="b">
        <f t="shared" si="5"/>
        <v>0</v>
      </c>
    </row>
    <row r="108" spans="1:20" x14ac:dyDescent="0.25">
      <c r="A108" s="220"/>
      <c r="B108" s="272"/>
      <c r="C108" s="269"/>
      <c r="D108" s="269"/>
      <c r="F108" s="801"/>
      <c r="G108" s="802"/>
      <c r="H108" s="802"/>
      <c r="I108" s="802"/>
      <c r="J108" s="802"/>
      <c r="K108" s="802"/>
      <c r="L108" s="802"/>
      <c r="M108" s="802"/>
      <c r="N108" s="803"/>
      <c r="O108" s="208"/>
      <c r="T108" s="123" t="b">
        <f t="shared" si="5"/>
        <v>0</v>
      </c>
    </row>
    <row r="109" spans="1:20" ht="13.8" thickBot="1" x14ac:dyDescent="0.3">
      <c r="A109" s="220"/>
      <c r="B109" s="272"/>
      <c r="C109" s="195"/>
      <c r="D109" s="182"/>
      <c r="E109" s="20"/>
      <c r="F109" s="18"/>
      <c r="G109" s="21"/>
      <c r="H109" s="21"/>
      <c r="I109" s="21"/>
      <c r="J109" s="21"/>
      <c r="K109" s="21"/>
      <c r="L109" s="21"/>
      <c r="M109" s="21"/>
      <c r="N109" s="21"/>
      <c r="O109" s="208"/>
    </row>
    <row r="110" spans="1:20" ht="12.75" customHeight="1" thickBot="1" x14ac:dyDescent="0.3">
      <c r="A110" s="220"/>
      <c r="B110" s="272"/>
      <c r="C110" s="269"/>
      <c r="D110" s="269"/>
      <c r="E110" s="268"/>
      <c r="F110" s="268"/>
      <c r="G110" s="268"/>
      <c r="H110" s="268"/>
      <c r="I110" s="268"/>
      <c r="J110" s="268"/>
      <c r="K110" s="268"/>
      <c r="L110" s="268"/>
      <c r="M110" s="268"/>
      <c r="N110" s="268"/>
      <c r="O110" s="208"/>
    </row>
    <row r="111" spans="1:20" ht="15.75" customHeight="1" thickBot="1" x14ac:dyDescent="0.3">
      <c r="A111" s="435" t="str">
        <f>IF(COUNTA(J111,L111,F115:N123)=0,"","PRINT")</f>
        <v/>
      </c>
      <c r="B111" s="274"/>
      <c r="C111" s="187">
        <f>C96+1</f>
        <v>7</v>
      </c>
      <c r="D111" s="186" t="s">
        <v>14</v>
      </c>
      <c r="E111" s="760" t="str">
        <f>Translations!$B$584</f>
        <v>Des mesures seront/ont été prises :</v>
      </c>
      <c r="F111" s="760"/>
      <c r="G111" s="760"/>
      <c r="H111" s="760"/>
      <c r="I111" s="793"/>
      <c r="J111" s="427"/>
      <c r="K111" s="414" t="str">
        <f>Translations!$B$585</f>
        <v>Quand?</v>
      </c>
      <c r="L111" s="428"/>
      <c r="M111" s="8"/>
      <c r="N111" s="8"/>
      <c r="O111" s="208"/>
      <c r="P111" s="436" t="str">
        <f>IF(AND(COUNTA(J111,L111,F115:N123)&gt;0,COUNTIF(P112:$P$176,"PRINT")=0),"PRINT","")</f>
        <v/>
      </c>
      <c r="S111" s="338" t="b">
        <f>CNTR_VerRepImpRelevant=EUconst_NotRelevant</f>
        <v>0</v>
      </c>
      <c r="T111" s="338" t="b">
        <f>OR(S111=TRUE,AND(J111&lt;&gt;"",J111=FALSE))</f>
        <v>0</v>
      </c>
    </row>
    <row r="112" spans="1:20" ht="5.0999999999999996" customHeight="1" x14ac:dyDescent="0.25">
      <c r="A112" s="220"/>
      <c r="B112" s="272"/>
      <c r="C112" s="355"/>
      <c r="D112" s="269"/>
      <c r="E112" s="8"/>
      <c r="F112" s="8"/>
      <c r="G112" s="8"/>
      <c r="H112" s="8"/>
      <c r="I112" s="8"/>
      <c r="J112" s="8"/>
      <c r="K112" s="8"/>
      <c r="L112" s="8"/>
      <c r="M112" s="8"/>
      <c r="N112" s="8"/>
      <c r="O112" s="208"/>
    </row>
    <row r="113" spans="1:20" ht="15.75" customHeight="1" x14ac:dyDescent="0.25">
      <c r="A113" s="220"/>
      <c r="B113" s="272"/>
      <c r="C113" s="355"/>
      <c r="D113" s="186" t="s">
        <v>15</v>
      </c>
      <c r="E113" s="797" t="str">
        <f>Translations!$B$587</f>
        <v>Description:</v>
      </c>
      <c r="F113" s="797"/>
      <c r="G113" s="797"/>
      <c r="H113" s="797"/>
      <c r="I113" s="797"/>
      <c r="J113" s="797"/>
      <c r="K113" s="797"/>
      <c r="L113" s="797"/>
      <c r="M113" s="797"/>
      <c r="N113" s="797"/>
      <c r="O113" s="208"/>
    </row>
    <row r="114" spans="1:20" s="312" customFormat="1" ht="12.75" customHeight="1" x14ac:dyDescent="0.25">
      <c r="A114" s="253"/>
      <c r="B114" s="272"/>
      <c r="C114" s="13"/>
      <c r="D114" s="186"/>
      <c r="E114" s="771" t="str">
        <f>Translations!$B$588</f>
        <v>Si vous avez besoin de plus d'espace pour la description, vous pouvez également utiliser des fichiers externes et les référencer ici.</v>
      </c>
      <c r="F114" s="771"/>
      <c r="G114" s="771"/>
      <c r="H114" s="771"/>
      <c r="I114" s="771"/>
      <c r="J114" s="771"/>
      <c r="K114" s="771"/>
      <c r="L114" s="771"/>
      <c r="M114" s="771"/>
      <c r="N114" s="191"/>
      <c r="O114" s="201"/>
      <c r="P114" s="4"/>
      <c r="Q114" s="16"/>
      <c r="R114" s="16"/>
      <c r="S114" s="108"/>
      <c r="T114" s="15"/>
    </row>
    <row r="115" spans="1:20" x14ac:dyDescent="0.25">
      <c r="A115" s="220"/>
      <c r="B115" s="272"/>
      <c r="C115" s="269"/>
      <c r="D115" s="269"/>
      <c r="E115" s="294" t="str">
        <f>Translations!$B$85</f>
        <v>Titre:</v>
      </c>
      <c r="F115" s="798"/>
      <c r="G115" s="799"/>
      <c r="H115" s="799"/>
      <c r="I115" s="799"/>
      <c r="J115" s="799"/>
      <c r="K115" s="799"/>
      <c r="L115" s="799"/>
      <c r="M115" s="799"/>
      <c r="N115" s="800"/>
      <c r="O115" s="208"/>
      <c r="T115" s="123" t="b">
        <f>S111</f>
        <v>0</v>
      </c>
    </row>
    <row r="116" spans="1:20" x14ac:dyDescent="0.25">
      <c r="A116" s="220"/>
      <c r="B116" s="272"/>
      <c r="C116" s="269"/>
      <c r="D116" s="269"/>
      <c r="E116" s="294" t="str">
        <f>Translations!$B$587</f>
        <v>Description:</v>
      </c>
      <c r="F116" s="794"/>
      <c r="G116" s="795"/>
      <c r="H116" s="795"/>
      <c r="I116" s="795"/>
      <c r="J116" s="795"/>
      <c r="K116" s="795"/>
      <c r="L116" s="795"/>
      <c r="M116" s="795"/>
      <c r="N116" s="796"/>
      <c r="O116" s="208"/>
      <c r="Q116" s="188"/>
      <c r="T116" s="123" t="b">
        <f>T115</f>
        <v>0</v>
      </c>
    </row>
    <row r="117" spans="1:20" x14ac:dyDescent="0.25">
      <c r="A117" s="220"/>
      <c r="B117" s="272"/>
      <c r="C117" s="269"/>
      <c r="D117" s="269"/>
      <c r="F117" s="790"/>
      <c r="G117" s="791"/>
      <c r="H117" s="791"/>
      <c r="I117" s="791"/>
      <c r="J117" s="791"/>
      <c r="K117" s="791"/>
      <c r="L117" s="791"/>
      <c r="M117" s="791"/>
      <c r="N117" s="792"/>
      <c r="O117" s="208"/>
      <c r="T117" s="123" t="b">
        <f t="shared" ref="T117:T123" si="6">T116</f>
        <v>0</v>
      </c>
    </row>
    <row r="118" spans="1:20" x14ac:dyDescent="0.25">
      <c r="A118" s="220"/>
      <c r="B118" s="272"/>
      <c r="C118" s="269"/>
      <c r="D118" s="269"/>
      <c r="F118" s="790"/>
      <c r="G118" s="791"/>
      <c r="H118" s="791"/>
      <c r="I118" s="791"/>
      <c r="J118" s="791"/>
      <c r="K118" s="791"/>
      <c r="L118" s="791"/>
      <c r="M118" s="791"/>
      <c r="N118" s="792"/>
      <c r="O118" s="208"/>
      <c r="T118" s="123" t="b">
        <f t="shared" si="6"/>
        <v>0</v>
      </c>
    </row>
    <row r="119" spans="1:20" x14ac:dyDescent="0.25">
      <c r="A119" s="220"/>
      <c r="B119" s="272"/>
      <c r="C119" s="269"/>
      <c r="D119" s="269"/>
      <c r="F119" s="790"/>
      <c r="G119" s="791"/>
      <c r="H119" s="791"/>
      <c r="I119" s="791"/>
      <c r="J119" s="791"/>
      <c r="K119" s="791"/>
      <c r="L119" s="791"/>
      <c r="M119" s="791"/>
      <c r="N119" s="792"/>
      <c r="O119" s="208"/>
      <c r="T119" s="123" t="b">
        <f t="shared" si="6"/>
        <v>0</v>
      </c>
    </row>
    <row r="120" spans="1:20" x14ac:dyDescent="0.25">
      <c r="A120" s="220"/>
      <c r="B120" s="272"/>
      <c r="C120" s="269"/>
      <c r="D120" s="269"/>
      <c r="F120" s="790"/>
      <c r="G120" s="791"/>
      <c r="H120" s="791"/>
      <c r="I120" s="791"/>
      <c r="J120" s="791"/>
      <c r="K120" s="791"/>
      <c r="L120" s="791"/>
      <c r="M120" s="791"/>
      <c r="N120" s="792"/>
      <c r="O120" s="208"/>
      <c r="T120" s="123" t="b">
        <f t="shared" si="6"/>
        <v>0</v>
      </c>
    </row>
    <row r="121" spans="1:20" x14ac:dyDescent="0.25">
      <c r="A121" s="220"/>
      <c r="B121" s="272"/>
      <c r="C121" s="269"/>
      <c r="D121" s="269"/>
      <c r="F121" s="790"/>
      <c r="G121" s="791"/>
      <c r="H121" s="791"/>
      <c r="I121" s="791"/>
      <c r="J121" s="791"/>
      <c r="K121" s="791"/>
      <c r="L121" s="791"/>
      <c r="M121" s="791"/>
      <c r="N121" s="792"/>
      <c r="O121" s="208"/>
      <c r="T121" s="123" t="b">
        <f t="shared" si="6"/>
        <v>0</v>
      </c>
    </row>
    <row r="122" spans="1:20" x14ac:dyDescent="0.25">
      <c r="A122" s="220"/>
      <c r="B122" s="272"/>
      <c r="C122" s="269"/>
      <c r="D122" s="269"/>
      <c r="F122" s="790"/>
      <c r="G122" s="791"/>
      <c r="H122" s="791"/>
      <c r="I122" s="791"/>
      <c r="J122" s="791"/>
      <c r="K122" s="791"/>
      <c r="L122" s="791"/>
      <c r="M122" s="791"/>
      <c r="N122" s="792"/>
      <c r="O122" s="208"/>
      <c r="T122" s="123" t="b">
        <f t="shared" si="6"/>
        <v>0</v>
      </c>
    </row>
    <row r="123" spans="1:20" x14ac:dyDescent="0.25">
      <c r="A123" s="220"/>
      <c r="B123" s="272"/>
      <c r="C123" s="269"/>
      <c r="D123" s="269"/>
      <c r="F123" s="801"/>
      <c r="G123" s="802"/>
      <c r="H123" s="802"/>
      <c r="I123" s="802"/>
      <c r="J123" s="802"/>
      <c r="K123" s="802"/>
      <c r="L123" s="802"/>
      <c r="M123" s="802"/>
      <c r="N123" s="803"/>
      <c r="O123" s="208"/>
      <c r="T123" s="123" t="b">
        <f t="shared" si="6"/>
        <v>0</v>
      </c>
    </row>
    <row r="124" spans="1:20" ht="13.8" thickBot="1" x14ac:dyDescent="0.3">
      <c r="A124" s="220"/>
      <c r="B124" s="272"/>
      <c r="C124" s="195"/>
      <c r="D124" s="182"/>
      <c r="E124" s="20"/>
      <c r="F124" s="18"/>
      <c r="G124" s="21"/>
      <c r="H124" s="21"/>
      <c r="I124" s="21"/>
      <c r="J124" s="21"/>
      <c r="K124" s="21"/>
      <c r="L124" s="21"/>
      <c r="M124" s="21"/>
      <c r="N124" s="21"/>
      <c r="O124" s="208"/>
    </row>
    <row r="125" spans="1:20" ht="12.75" customHeight="1" thickBot="1" x14ac:dyDescent="0.3">
      <c r="A125" s="220"/>
      <c r="B125" s="272"/>
      <c r="C125" s="269"/>
      <c r="D125" s="269"/>
      <c r="E125" s="268"/>
      <c r="F125" s="268"/>
      <c r="G125" s="268"/>
      <c r="H125" s="268"/>
      <c r="I125" s="268"/>
      <c r="J125" s="268"/>
      <c r="K125" s="268"/>
      <c r="L125" s="268"/>
      <c r="M125" s="268"/>
      <c r="N125" s="268"/>
      <c r="O125" s="208"/>
    </row>
    <row r="126" spans="1:20" ht="15.75" customHeight="1" thickBot="1" x14ac:dyDescent="0.3">
      <c r="A126" s="435" t="str">
        <f>IF(COUNTA(J126,L126,F130:N138)=0,"","PRINT")</f>
        <v/>
      </c>
      <c r="B126" s="274"/>
      <c r="C126" s="187">
        <f>C111+1</f>
        <v>8</v>
      </c>
      <c r="D126" s="186" t="s">
        <v>14</v>
      </c>
      <c r="E126" s="760" t="str">
        <f>Translations!$B$584</f>
        <v>Des mesures seront/ont été prises :</v>
      </c>
      <c r="F126" s="760"/>
      <c r="G126" s="760"/>
      <c r="H126" s="760"/>
      <c r="I126" s="793"/>
      <c r="J126" s="427"/>
      <c r="K126" s="414" t="str">
        <f>Translations!$B$585</f>
        <v>Quand?</v>
      </c>
      <c r="L126" s="428"/>
      <c r="M126" s="8"/>
      <c r="N126" s="8"/>
      <c r="O126" s="208"/>
      <c r="P126" s="436" t="str">
        <f>IF(AND(COUNTA(J126,L126,F130:N138)&gt;0,COUNTIF(P127:$P$176,"PRINT")=0),"PRINT","")</f>
        <v/>
      </c>
      <c r="S126" s="338" t="b">
        <f>CNTR_VerRepImpRelevant=EUconst_NotRelevant</f>
        <v>0</v>
      </c>
      <c r="T126" s="338" t="b">
        <f>OR(S126=TRUE,AND(J126&lt;&gt;"",J126=FALSE))</f>
        <v>0</v>
      </c>
    </row>
    <row r="127" spans="1:20" ht="5.0999999999999996" customHeight="1" x14ac:dyDescent="0.25">
      <c r="A127" s="220"/>
      <c r="B127" s="272"/>
      <c r="C127" s="355"/>
      <c r="D127" s="269"/>
      <c r="E127" s="8"/>
      <c r="F127" s="8"/>
      <c r="G127" s="8"/>
      <c r="H127" s="8"/>
      <c r="I127" s="8"/>
      <c r="J127" s="8"/>
      <c r="K127" s="8"/>
      <c r="L127" s="8"/>
      <c r="M127" s="8"/>
      <c r="N127" s="8"/>
      <c r="O127" s="208"/>
    </row>
    <row r="128" spans="1:20" ht="15.75" customHeight="1" x14ac:dyDescent="0.25">
      <c r="A128" s="220"/>
      <c r="B128" s="272"/>
      <c r="C128" s="355"/>
      <c r="D128" s="186" t="s">
        <v>15</v>
      </c>
      <c r="E128" s="797" t="str">
        <f>Translations!$B$587</f>
        <v>Description:</v>
      </c>
      <c r="F128" s="797"/>
      <c r="G128" s="797"/>
      <c r="H128" s="797"/>
      <c r="I128" s="797"/>
      <c r="J128" s="797"/>
      <c r="K128" s="797"/>
      <c r="L128" s="797"/>
      <c r="M128" s="797"/>
      <c r="N128" s="797"/>
      <c r="O128" s="208"/>
    </row>
    <row r="129" spans="1:20" s="312" customFormat="1" ht="12.75" customHeight="1" x14ac:dyDescent="0.25">
      <c r="A129" s="253"/>
      <c r="B129" s="272"/>
      <c r="C129" s="13"/>
      <c r="D129" s="186"/>
      <c r="E129" s="771" t="str">
        <f>Translations!$B$588</f>
        <v>Si vous avez besoin de plus d'espace pour la description, vous pouvez également utiliser des fichiers externes et les référencer ici.</v>
      </c>
      <c r="F129" s="771"/>
      <c r="G129" s="771"/>
      <c r="H129" s="771"/>
      <c r="I129" s="771"/>
      <c r="J129" s="771"/>
      <c r="K129" s="771"/>
      <c r="L129" s="771"/>
      <c r="M129" s="771"/>
      <c r="N129" s="191"/>
      <c r="O129" s="201"/>
      <c r="P129" s="4"/>
      <c r="Q129" s="16"/>
      <c r="R129" s="16"/>
      <c r="S129" s="108"/>
      <c r="T129" s="15"/>
    </row>
    <row r="130" spans="1:20" x14ac:dyDescent="0.25">
      <c r="A130" s="220"/>
      <c r="B130" s="272"/>
      <c r="C130" s="269"/>
      <c r="D130" s="269"/>
      <c r="E130" s="294" t="str">
        <f>Translations!$B$85</f>
        <v>Titre:</v>
      </c>
      <c r="F130" s="798"/>
      <c r="G130" s="799"/>
      <c r="H130" s="799"/>
      <c r="I130" s="799"/>
      <c r="J130" s="799"/>
      <c r="K130" s="799"/>
      <c r="L130" s="799"/>
      <c r="M130" s="799"/>
      <c r="N130" s="800"/>
      <c r="O130" s="208"/>
      <c r="T130" s="123" t="b">
        <f>S126</f>
        <v>0</v>
      </c>
    </row>
    <row r="131" spans="1:20" x14ac:dyDescent="0.25">
      <c r="A131" s="220"/>
      <c r="B131" s="272"/>
      <c r="C131" s="269"/>
      <c r="D131" s="269"/>
      <c r="E131" s="294" t="str">
        <f>Translations!$B$587</f>
        <v>Description:</v>
      </c>
      <c r="F131" s="794"/>
      <c r="G131" s="795"/>
      <c r="H131" s="795"/>
      <c r="I131" s="795"/>
      <c r="J131" s="795"/>
      <c r="K131" s="795"/>
      <c r="L131" s="795"/>
      <c r="M131" s="795"/>
      <c r="N131" s="796"/>
      <c r="O131" s="208"/>
      <c r="Q131" s="188"/>
      <c r="T131" s="123" t="b">
        <f>T130</f>
        <v>0</v>
      </c>
    </row>
    <row r="132" spans="1:20" x14ac:dyDescent="0.25">
      <c r="A132" s="220"/>
      <c r="B132" s="272"/>
      <c r="C132" s="269"/>
      <c r="D132" s="269"/>
      <c r="F132" s="790"/>
      <c r="G132" s="791"/>
      <c r="H132" s="791"/>
      <c r="I132" s="791"/>
      <c r="J132" s="791"/>
      <c r="K132" s="791"/>
      <c r="L132" s="791"/>
      <c r="M132" s="791"/>
      <c r="N132" s="792"/>
      <c r="O132" s="208"/>
      <c r="T132" s="123" t="b">
        <f t="shared" ref="T132:T138" si="7">T131</f>
        <v>0</v>
      </c>
    </row>
    <row r="133" spans="1:20" x14ac:dyDescent="0.25">
      <c r="A133" s="220"/>
      <c r="B133" s="272"/>
      <c r="C133" s="269"/>
      <c r="D133" s="269"/>
      <c r="F133" s="790"/>
      <c r="G133" s="791"/>
      <c r="H133" s="791"/>
      <c r="I133" s="791"/>
      <c r="J133" s="791"/>
      <c r="K133" s="791"/>
      <c r="L133" s="791"/>
      <c r="M133" s="791"/>
      <c r="N133" s="792"/>
      <c r="O133" s="208"/>
      <c r="T133" s="123" t="b">
        <f t="shared" si="7"/>
        <v>0</v>
      </c>
    </row>
    <row r="134" spans="1:20" x14ac:dyDescent="0.25">
      <c r="A134" s="220"/>
      <c r="B134" s="272"/>
      <c r="C134" s="269"/>
      <c r="D134" s="269"/>
      <c r="F134" s="790"/>
      <c r="G134" s="791"/>
      <c r="H134" s="791"/>
      <c r="I134" s="791"/>
      <c r="J134" s="791"/>
      <c r="K134" s="791"/>
      <c r="L134" s="791"/>
      <c r="M134" s="791"/>
      <c r="N134" s="792"/>
      <c r="O134" s="208"/>
      <c r="T134" s="123" t="b">
        <f t="shared" si="7"/>
        <v>0</v>
      </c>
    </row>
    <row r="135" spans="1:20" x14ac:dyDescent="0.25">
      <c r="A135" s="220"/>
      <c r="B135" s="272"/>
      <c r="C135" s="269"/>
      <c r="D135" s="269"/>
      <c r="F135" s="790"/>
      <c r="G135" s="791"/>
      <c r="H135" s="791"/>
      <c r="I135" s="791"/>
      <c r="J135" s="791"/>
      <c r="K135" s="791"/>
      <c r="L135" s="791"/>
      <c r="M135" s="791"/>
      <c r="N135" s="792"/>
      <c r="O135" s="208"/>
      <c r="T135" s="123" t="b">
        <f t="shared" si="7"/>
        <v>0</v>
      </c>
    </row>
    <row r="136" spans="1:20" x14ac:dyDescent="0.25">
      <c r="A136" s="220"/>
      <c r="B136" s="272"/>
      <c r="C136" s="269"/>
      <c r="D136" s="269"/>
      <c r="F136" s="790"/>
      <c r="G136" s="791"/>
      <c r="H136" s="791"/>
      <c r="I136" s="791"/>
      <c r="J136" s="791"/>
      <c r="K136" s="791"/>
      <c r="L136" s="791"/>
      <c r="M136" s="791"/>
      <c r="N136" s="792"/>
      <c r="O136" s="208"/>
      <c r="T136" s="123" t="b">
        <f t="shared" si="7"/>
        <v>0</v>
      </c>
    </row>
    <row r="137" spans="1:20" x14ac:dyDescent="0.25">
      <c r="A137" s="220"/>
      <c r="B137" s="272"/>
      <c r="C137" s="269"/>
      <c r="D137" s="269"/>
      <c r="F137" s="790"/>
      <c r="G137" s="791"/>
      <c r="H137" s="791"/>
      <c r="I137" s="791"/>
      <c r="J137" s="791"/>
      <c r="K137" s="791"/>
      <c r="L137" s="791"/>
      <c r="M137" s="791"/>
      <c r="N137" s="792"/>
      <c r="O137" s="208"/>
      <c r="T137" s="123" t="b">
        <f t="shared" si="7"/>
        <v>0</v>
      </c>
    </row>
    <row r="138" spans="1:20" x14ac:dyDescent="0.25">
      <c r="A138" s="220"/>
      <c r="B138" s="272"/>
      <c r="C138" s="269"/>
      <c r="D138" s="269"/>
      <c r="F138" s="801"/>
      <c r="G138" s="802"/>
      <c r="H138" s="802"/>
      <c r="I138" s="802"/>
      <c r="J138" s="802"/>
      <c r="K138" s="802"/>
      <c r="L138" s="802"/>
      <c r="M138" s="802"/>
      <c r="N138" s="803"/>
      <c r="O138" s="208"/>
      <c r="T138" s="123" t="b">
        <f t="shared" si="7"/>
        <v>0</v>
      </c>
    </row>
    <row r="139" spans="1:20" ht="13.8" thickBot="1" x14ac:dyDescent="0.3">
      <c r="A139" s="220"/>
      <c r="B139" s="272"/>
      <c r="C139" s="195"/>
      <c r="D139" s="182"/>
      <c r="E139" s="20"/>
      <c r="F139" s="18"/>
      <c r="G139" s="21"/>
      <c r="H139" s="21"/>
      <c r="I139" s="21"/>
      <c r="J139" s="21"/>
      <c r="K139" s="21"/>
      <c r="L139" s="21"/>
      <c r="M139" s="21"/>
      <c r="N139" s="21"/>
      <c r="O139" s="208"/>
    </row>
    <row r="140" spans="1:20" ht="12.75" customHeight="1" thickBot="1" x14ac:dyDescent="0.3">
      <c r="A140" s="220"/>
      <c r="B140" s="272"/>
      <c r="C140" s="269"/>
      <c r="D140" s="269"/>
      <c r="E140" s="268"/>
      <c r="F140" s="268"/>
      <c r="G140" s="268"/>
      <c r="H140" s="268"/>
      <c r="I140" s="268"/>
      <c r="J140" s="268"/>
      <c r="K140" s="268"/>
      <c r="L140" s="268"/>
      <c r="M140" s="268"/>
      <c r="N140" s="268"/>
      <c r="O140" s="208"/>
    </row>
    <row r="141" spans="1:20" ht="15.75" customHeight="1" thickBot="1" x14ac:dyDescent="0.3">
      <c r="A141" s="435" t="str">
        <f>IF(COUNTA(J141,L141,F145:N153)=0,"","PRINT")</f>
        <v/>
      </c>
      <c r="B141" s="274"/>
      <c r="C141" s="187">
        <f>C126+1</f>
        <v>9</v>
      </c>
      <c r="D141" s="186" t="s">
        <v>14</v>
      </c>
      <c r="E141" s="760" t="str">
        <f>Translations!$B$584</f>
        <v>Des mesures seront/ont été prises :</v>
      </c>
      <c r="F141" s="760"/>
      <c r="G141" s="760"/>
      <c r="H141" s="760"/>
      <c r="I141" s="793"/>
      <c r="J141" s="427"/>
      <c r="K141" s="414" t="str">
        <f>Translations!$B$585</f>
        <v>Quand?</v>
      </c>
      <c r="L141" s="428"/>
      <c r="M141" s="8"/>
      <c r="N141" s="8"/>
      <c r="O141" s="208"/>
      <c r="P141" s="436" t="str">
        <f>IF(AND(COUNTA(J141,L141,F145:N153)&gt;0,COUNTIF(P142:$P$176,"PRINT")=0),"PRINT","")</f>
        <v/>
      </c>
      <c r="S141" s="338" t="b">
        <f>CNTR_VerRepImpRelevant=EUconst_NotRelevant</f>
        <v>0</v>
      </c>
      <c r="T141" s="338" t="b">
        <f>OR(S141=TRUE,AND(J141&lt;&gt;"",J141=FALSE))</f>
        <v>0</v>
      </c>
    </row>
    <row r="142" spans="1:20" ht="5.0999999999999996" customHeight="1" x14ac:dyDescent="0.25">
      <c r="A142" s="220"/>
      <c r="B142" s="272"/>
      <c r="C142" s="355"/>
      <c r="D142" s="269"/>
      <c r="E142" s="8"/>
      <c r="F142" s="8"/>
      <c r="G142" s="8"/>
      <c r="H142" s="8"/>
      <c r="I142" s="8"/>
      <c r="J142" s="8"/>
      <c r="K142" s="8"/>
      <c r="L142" s="8"/>
      <c r="M142" s="8"/>
      <c r="N142" s="8"/>
      <c r="O142" s="208"/>
    </row>
    <row r="143" spans="1:20" ht="15.75" customHeight="1" x14ac:dyDescent="0.25">
      <c r="A143" s="220"/>
      <c r="B143" s="272"/>
      <c r="C143" s="355"/>
      <c r="D143" s="186" t="s">
        <v>15</v>
      </c>
      <c r="E143" s="797" t="str">
        <f>Translations!$B$587</f>
        <v>Description:</v>
      </c>
      <c r="F143" s="797"/>
      <c r="G143" s="797"/>
      <c r="H143" s="797"/>
      <c r="I143" s="797"/>
      <c r="J143" s="797"/>
      <c r="K143" s="797"/>
      <c r="L143" s="797"/>
      <c r="M143" s="797"/>
      <c r="N143" s="797"/>
      <c r="O143" s="208"/>
    </row>
    <row r="144" spans="1:20" s="312" customFormat="1" ht="12.75" customHeight="1" x14ac:dyDescent="0.25">
      <c r="A144" s="253"/>
      <c r="B144" s="272"/>
      <c r="C144" s="13"/>
      <c r="D144" s="186"/>
      <c r="E144" s="771" t="str">
        <f>Translations!$B$588</f>
        <v>Si vous avez besoin de plus d'espace pour la description, vous pouvez également utiliser des fichiers externes et les référencer ici.</v>
      </c>
      <c r="F144" s="771"/>
      <c r="G144" s="771"/>
      <c r="H144" s="771"/>
      <c r="I144" s="771"/>
      <c r="J144" s="771"/>
      <c r="K144" s="771"/>
      <c r="L144" s="771"/>
      <c r="M144" s="771"/>
      <c r="N144" s="191"/>
      <c r="O144" s="201"/>
      <c r="P144" s="4"/>
      <c r="Q144" s="16"/>
      <c r="R144" s="16"/>
      <c r="S144" s="108"/>
      <c r="T144" s="15"/>
    </row>
    <row r="145" spans="1:20" x14ac:dyDescent="0.25">
      <c r="A145" s="220"/>
      <c r="B145" s="272"/>
      <c r="C145" s="269"/>
      <c r="D145" s="269"/>
      <c r="E145" s="294" t="str">
        <f>Translations!$B$85</f>
        <v>Titre:</v>
      </c>
      <c r="F145" s="798"/>
      <c r="G145" s="799"/>
      <c r="H145" s="799"/>
      <c r="I145" s="799"/>
      <c r="J145" s="799"/>
      <c r="K145" s="799"/>
      <c r="L145" s="799"/>
      <c r="M145" s="799"/>
      <c r="N145" s="800"/>
      <c r="O145" s="208"/>
      <c r="T145" s="123" t="b">
        <f>S141</f>
        <v>0</v>
      </c>
    </row>
    <row r="146" spans="1:20" x14ac:dyDescent="0.25">
      <c r="A146" s="220"/>
      <c r="B146" s="272"/>
      <c r="C146" s="269"/>
      <c r="D146" s="269"/>
      <c r="E146" s="294" t="str">
        <f>Translations!$B$587</f>
        <v>Description:</v>
      </c>
      <c r="F146" s="794"/>
      <c r="G146" s="795"/>
      <c r="H146" s="795"/>
      <c r="I146" s="795"/>
      <c r="J146" s="795"/>
      <c r="K146" s="795"/>
      <c r="L146" s="795"/>
      <c r="M146" s="795"/>
      <c r="N146" s="796"/>
      <c r="O146" s="208"/>
      <c r="Q146" s="188"/>
      <c r="T146" s="123" t="b">
        <f>T145</f>
        <v>0</v>
      </c>
    </row>
    <row r="147" spans="1:20" x14ac:dyDescent="0.25">
      <c r="A147" s="220"/>
      <c r="B147" s="272"/>
      <c r="C147" s="269"/>
      <c r="D147" s="269"/>
      <c r="F147" s="790"/>
      <c r="G147" s="791"/>
      <c r="H147" s="791"/>
      <c r="I147" s="791"/>
      <c r="J147" s="791"/>
      <c r="K147" s="791"/>
      <c r="L147" s="791"/>
      <c r="M147" s="791"/>
      <c r="N147" s="792"/>
      <c r="O147" s="208"/>
      <c r="T147" s="123" t="b">
        <f t="shared" ref="T147:T153" si="8">T146</f>
        <v>0</v>
      </c>
    </row>
    <row r="148" spans="1:20" x14ac:dyDescent="0.25">
      <c r="A148" s="220"/>
      <c r="B148" s="272"/>
      <c r="C148" s="269"/>
      <c r="D148" s="269"/>
      <c r="F148" s="790"/>
      <c r="G148" s="791"/>
      <c r="H148" s="791"/>
      <c r="I148" s="791"/>
      <c r="J148" s="791"/>
      <c r="K148" s="791"/>
      <c r="L148" s="791"/>
      <c r="M148" s="791"/>
      <c r="N148" s="792"/>
      <c r="O148" s="208"/>
      <c r="T148" s="123" t="b">
        <f t="shared" si="8"/>
        <v>0</v>
      </c>
    </row>
    <row r="149" spans="1:20" x14ac:dyDescent="0.25">
      <c r="A149" s="220"/>
      <c r="B149" s="272"/>
      <c r="C149" s="269"/>
      <c r="D149" s="269"/>
      <c r="F149" s="790"/>
      <c r="G149" s="791"/>
      <c r="H149" s="791"/>
      <c r="I149" s="791"/>
      <c r="J149" s="791"/>
      <c r="K149" s="791"/>
      <c r="L149" s="791"/>
      <c r="M149" s="791"/>
      <c r="N149" s="792"/>
      <c r="O149" s="208"/>
      <c r="T149" s="123" t="b">
        <f t="shared" si="8"/>
        <v>0</v>
      </c>
    </row>
    <row r="150" spans="1:20" x14ac:dyDescent="0.25">
      <c r="A150" s="220"/>
      <c r="B150" s="272"/>
      <c r="C150" s="269"/>
      <c r="D150" s="269"/>
      <c r="F150" s="790"/>
      <c r="G150" s="791"/>
      <c r="H150" s="791"/>
      <c r="I150" s="791"/>
      <c r="J150" s="791"/>
      <c r="K150" s="791"/>
      <c r="L150" s="791"/>
      <c r="M150" s="791"/>
      <c r="N150" s="792"/>
      <c r="O150" s="208"/>
      <c r="T150" s="123" t="b">
        <f t="shared" si="8"/>
        <v>0</v>
      </c>
    </row>
    <row r="151" spans="1:20" x14ac:dyDescent="0.25">
      <c r="A151" s="220"/>
      <c r="B151" s="272"/>
      <c r="C151" s="269"/>
      <c r="D151" s="269"/>
      <c r="F151" s="790"/>
      <c r="G151" s="791"/>
      <c r="H151" s="791"/>
      <c r="I151" s="791"/>
      <c r="J151" s="791"/>
      <c r="K151" s="791"/>
      <c r="L151" s="791"/>
      <c r="M151" s="791"/>
      <c r="N151" s="792"/>
      <c r="O151" s="208"/>
      <c r="T151" s="123" t="b">
        <f t="shared" si="8"/>
        <v>0</v>
      </c>
    </row>
    <row r="152" spans="1:20" x14ac:dyDescent="0.25">
      <c r="A152" s="220"/>
      <c r="B152" s="272"/>
      <c r="C152" s="269"/>
      <c r="D152" s="269"/>
      <c r="F152" s="790"/>
      <c r="G152" s="791"/>
      <c r="H152" s="791"/>
      <c r="I152" s="791"/>
      <c r="J152" s="791"/>
      <c r="K152" s="791"/>
      <c r="L152" s="791"/>
      <c r="M152" s="791"/>
      <c r="N152" s="792"/>
      <c r="O152" s="208"/>
      <c r="T152" s="123" t="b">
        <f t="shared" si="8"/>
        <v>0</v>
      </c>
    </row>
    <row r="153" spans="1:20" x14ac:dyDescent="0.25">
      <c r="A153" s="220"/>
      <c r="B153" s="272"/>
      <c r="C153" s="269"/>
      <c r="D153" s="269"/>
      <c r="F153" s="801"/>
      <c r="G153" s="802"/>
      <c r="H153" s="802"/>
      <c r="I153" s="802"/>
      <c r="J153" s="802"/>
      <c r="K153" s="802"/>
      <c r="L153" s="802"/>
      <c r="M153" s="802"/>
      <c r="N153" s="803"/>
      <c r="O153" s="208"/>
      <c r="T153" s="123" t="b">
        <f t="shared" si="8"/>
        <v>0</v>
      </c>
    </row>
    <row r="154" spans="1:20" ht="13.8" thickBot="1" x14ac:dyDescent="0.3">
      <c r="A154" s="220"/>
      <c r="B154" s="272"/>
      <c r="C154" s="195"/>
      <c r="D154" s="182"/>
      <c r="E154" s="20"/>
      <c r="F154" s="18"/>
      <c r="G154" s="21"/>
      <c r="H154" s="21"/>
      <c r="I154" s="21"/>
      <c r="J154" s="21"/>
      <c r="K154" s="21"/>
      <c r="L154" s="21"/>
      <c r="M154" s="21"/>
      <c r="N154" s="21"/>
      <c r="O154" s="208"/>
    </row>
    <row r="155" spans="1:20" ht="12.75" customHeight="1" thickBot="1" x14ac:dyDescent="0.3">
      <c r="A155" s="220"/>
      <c r="B155" s="272"/>
      <c r="C155" s="269"/>
      <c r="D155" s="269"/>
      <c r="E155" s="268"/>
      <c r="F155" s="268"/>
      <c r="G155" s="268"/>
      <c r="H155" s="268"/>
      <c r="I155" s="268"/>
      <c r="J155" s="268"/>
      <c r="K155" s="268"/>
      <c r="L155" s="268"/>
      <c r="M155" s="268"/>
      <c r="N155" s="268"/>
      <c r="O155" s="208"/>
    </row>
    <row r="156" spans="1:20" ht="15.75" customHeight="1" thickBot="1" x14ac:dyDescent="0.3">
      <c r="A156" s="435" t="str">
        <f>IF(COUNTA(J156,L156,F160:N168)=0,"","PRINT")</f>
        <v/>
      </c>
      <c r="B156" s="274"/>
      <c r="C156" s="187">
        <f>C141+1</f>
        <v>10</v>
      </c>
      <c r="D156" s="186" t="s">
        <v>14</v>
      </c>
      <c r="E156" s="760" t="str">
        <f>Translations!$B$584</f>
        <v>Des mesures seront/ont été prises :</v>
      </c>
      <c r="F156" s="760"/>
      <c r="G156" s="760"/>
      <c r="H156" s="760"/>
      <c r="I156" s="793"/>
      <c r="J156" s="427"/>
      <c r="K156" s="414" t="str">
        <f>Translations!$B$585</f>
        <v>Quand?</v>
      </c>
      <c r="L156" s="428"/>
      <c r="M156" s="8"/>
      <c r="N156" s="8"/>
      <c r="O156" s="208"/>
      <c r="P156" s="436" t="str">
        <f>IF(AND(COUNTA(J156,L156,F160:N168)&gt;0,COUNTIF(P157:$P$176,"PRINT")=0),"PRINT","")</f>
        <v/>
      </c>
      <c r="S156" s="338" t="b">
        <f>CNTR_VerRepImpRelevant=EUconst_NotRelevant</f>
        <v>0</v>
      </c>
      <c r="T156" s="338" t="b">
        <f>OR(S156=TRUE,AND(J156&lt;&gt;"",J156=FALSE))</f>
        <v>0</v>
      </c>
    </row>
    <row r="157" spans="1:20" ht="5.0999999999999996" customHeight="1" x14ac:dyDescent="0.25">
      <c r="A157" s="220"/>
      <c r="B157" s="272"/>
      <c r="C157" s="355"/>
      <c r="D157" s="269"/>
      <c r="E157" s="8"/>
      <c r="F157" s="8"/>
      <c r="G157" s="8"/>
      <c r="H157" s="8"/>
      <c r="I157" s="8"/>
      <c r="J157" s="8"/>
      <c r="K157" s="8"/>
      <c r="L157" s="8"/>
      <c r="M157" s="8"/>
      <c r="N157" s="8"/>
      <c r="O157" s="208"/>
    </row>
    <row r="158" spans="1:20" ht="15.75" customHeight="1" x14ac:dyDescent="0.25">
      <c r="A158" s="220"/>
      <c r="B158" s="272"/>
      <c r="C158" s="355"/>
      <c r="D158" s="186" t="s">
        <v>15</v>
      </c>
      <c r="E158" s="797" t="str">
        <f>Translations!$B$587</f>
        <v>Description:</v>
      </c>
      <c r="F158" s="797"/>
      <c r="G158" s="797"/>
      <c r="H158" s="797"/>
      <c r="I158" s="797"/>
      <c r="J158" s="797"/>
      <c r="K158" s="797"/>
      <c r="L158" s="797"/>
      <c r="M158" s="797"/>
      <c r="N158" s="797"/>
      <c r="O158" s="208"/>
    </row>
    <row r="159" spans="1:20" s="312" customFormat="1" ht="12.75" customHeight="1" x14ac:dyDescent="0.25">
      <c r="A159" s="253"/>
      <c r="B159" s="272"/>
      <c r="C159" s="13"/>
      <c r="D159" s="186"/>
      <c r="E159" s="771" t="str">
        <f>Translations!$B$588</f>
        <v>Si vous avez besoin de plus d'espace pour la description, vous pouvez également utiliser des fichiers externes et les référencer ici.</v>
      </c>
      <c r="F159" s="771"/>
      <c r="G159" s="771"/>
      <c r="H159" s="771"/>
      <c r="I159" s="771"/>
      <c r="J159" s="771"/>
      <c r="K159" s="771"/>
      <c r="L159" s="771"/>
      <c r="M159" s="771"/>
      <c r="N159" s="191"/>
      <c r="O159" s="201"/>
      <c r="P159" s="4"/>
      <c r="Q159" s="16"/>
      <c r="R159" s="16"/>
      <c r="S159" s="108"/>
      <c r="T159" s="15"/>
    </row>
    <row r="160" spans="1:20" x14ac:dyDescent="0.25">
      <c r="A160" s="220"/>
      <c r="B160" s="272"/>
      <c r="C160" s="269"/>
      <c r="D160" s="269"/>
      <c r="E160" s="294" t="str">
        <f>Translations!$B$85</f>
        <v>Titre:</v>
      </c>
      <c r="F160" s="798"/>
      <c r="G160" s="799"/>
      <c r="H160" s="799"/>
      <c r="I160" s="799"/>
      <c r="J160" s="799"/>
      <c r="K160" s="799"/>
      <c r="L160" s="799"/>
      <c r="M160" s="799"/>
      <c r="N160" s="800"/>
      <c r="O160" s="208"/>
      <c r="T160" s="123" t="b">
        <f>S156</f>
        <v>0</v>
      </c>
    </row>
    <row r="161" spans="1:20" x14ac:dyDescent="0.25">
      <c r="A161" s="220"/>
      <c r="B161" s="272"/>
      <c r="C161" s="269"/>
      <c r="D161" s="269"/>
      <c r="E161" s="294" t="str">
        <f>Translations!$B$587</f>
        <v>Description:</v>
      </c>
      <c r="F161" s="794"/>
      <c r="G161" s="795"/>
      <c r="H161" s="795"/>
      <c r="I161" s="795"/>
      <c r="J161" s="795"/>
      <c r="K161" s="795"/>
      <c r="L161" s="795"/>
      <c r="M161" s="795"/>
      <c r="N161" s="796"/>
      <c r="O161" s="208"/>
      <c r="Q161" s="188"/>
      <c r="T161" s="123" t="b">
        <f>T160</f>
        <v>0</v>
      </c>
    </row>
    <row r="162" spans="1:20" x14ac:dyDescent="0.25">
      <c r="A162" s="220"/>
      <c r="B162" s="272"/>
      <c r="C162" s="269"/>
      <c r="D162" s="269"/>
      <c r="F162" s="790"/>
      <c r="G162" s="791"/>
      <c r="H162" s="791"/>
      <c r="I162" s="791"/>
      <c r="J162" s="791"/>
      <c r="K162" s="791"/>
      <c r="L162" s="791"/>
      <c r="M162" s="791"/>
      <c r="N162" s="792"/>
      <c r="O162" s="208"/>
      <c r="T162" s="123" t="b">
        <f t="shared" ref="T162:T168" si="9">T161</f>
        <v>0</v>
      </c>
    </row>
    <row r="163" spans="1:20" x14ac:dyDescent="0.25">
      <c r="A163" s="220"/>
      <c r="B163" s="272"/>
      <c r="C163" s="269"/>
      <c r="D163" s="269"/>
      <c r="F163" s="790"/>
      <c r="G163" s="791"/>
      <c r="H163" s="791"/>
      <c r="I163" s="791"/>
      <c r="J163" s="791"/>
      <c r="K163" s="791"/>
      <c r="L163" s="791"/>
      <c r="M163" s="791"/>
      <c r="N163" s="792"/>
      <c r="O163" s="208"/>
      <c r="T163" s="123" t="b">
        <f t="shared" si="9"/>
        <v>0</v>
      </c>
    </row>
    <row r="164" spans="1:20" x14ac:dyDescent="0.25">
      <c r="A164" s="220"/>
      <c r="B164" s="272"/>
      <c r="C164" s="269"/>
      <c r="D164" s="269"/>
      <c r="F164" s="790"/>
      <c r="G164" s="791"/>
      <c r="H164" s="791"/>
      <c r="I164" s="791"/>
      <c r="J164" s="791"/>
      <c r="K164" s="791"/>
      <c r="L164" s="791"/>
      <c r="M164" s="791"/>
      <c r="N164" s="792"/>
      <c r="O164" s="208"/>
      <c r="T164" s="123" t="b">
        <f t="shared" si="9"/>
        <v>0</v>
      </c>
    </row>
    <row r="165" spans="1:20" x14ac:dyDescent="0.25">
      <c r="A165" s="220"/>
      <c r="B165" s="272"/>
      <c r="C165" s="269"/>
      <c r="D165" s="269"/>
      <c r="F165" s="790"/>
      <c r="G165" s="791"/>
      <c r="H165" s="791"/>
      <c r="I165" s="791"/>
      <c r="J165" s="791"/>
      <c r="K165" s="791"/>
      <c r="L165" s="791"/>
      <c r="M165" s="791"/>
      <c r="N165" s="792"/>
      <c r="O165" s="208"/>
      <c r="T165" s="123" t="b">
        <f t="shared" si="9"/>
        <v>0</v>
      </c>
    </row>
    <row r="166" spans="1:20" x14ac:dyDescent="0.25">
      <c r="A166" s="220"/>
      <c r="B166" s="272"/>
      <c r="C166" s="269"/>
      <c r="D166" s="269"/>
      <c r="F166" s="790"/>
      <c r="G166" s="791"/>
      <c r="H166" s="791"/>
      <c r="I166" s="791"/>
      <c r="J166" s="791"/>
      <c r="K166" s="791"/>
      <c r="L166" s="791"/>
      <c r="M166" s="791"/>
      <c r="N166" s="792"/>
      <c r="O166" s="208"/>
      <c r="T166" s="123" t="b">
        <f t="shared" si="9"/>
        <v>0</v>
      </c>
    </row>
    <row r="167" spans="1:20" x14ac:dyDescent="0.25">
      <c r="A167" s="220"/>
      <c r="B167" s="272"/>
      <c r="C167" s="269"/>
      <c r="D167" s="269"/>
      <c r="F167" s="790"/>
      <c r="G167" s="791"/>
      <c r="H167" s="791"/>
      <c r="I167" s="791"/>
      <c r="J167" s="791"/>
      <c r="K167" s="791"/>
      <c r="L167" s="791"/>
      <c r="M167" s="791"/>
      <c r="N167" s="792"/>
      <c r="O167" s="208"/>
      <c r="T167" s="123" t="b">
        <f t="shared" si="9"/>
        <v>0</v>
      </c>
    </row>
    <row r="168" spans="1:20" x14ac:dyDescent="0.25">
      <c r="A168" s="220"/>
      <c r="B168" s="272"/>
      <c r="C168" s="269"/>
      <c r="D168" s="269"/>
      <c r="F168" s="801"/>
      <c r="G168" s="802"/>
      <c r="H168" s="802"/>
      <c r="I168" s="802"/>
      <c r="J168" s="802"/>
      <c r="K168" s="802"/>
      <c r="L168" s="802"/>
      <c r="M168" s="802"/>
      <c r="N168" s="803"/>
      <c r="O168" s="208"/>
      <c r="T168" s="123" t="b">
        <f t="shared" si="9"/>
        <v>0</v>
      </c>
    </row>
    <row r="169" spans="1:20" ht="13.8" thickBot="1" x14ac:dyDescent="0.3">
      <c r="A169" s="220"/>
      <c r="B169" s="272"/>
      <c r="C169" s="195"/>
      <c r="D169" s="182"/>
      <c r="E169" s="20"/>
      <c r="F169" s="18"/>
      <c r="G169" s="21"/>
      <c r="H169" s="21"/>
      <c r="I169" s="21"/>
      <c r="J169" s="21"/>
      <c r="K169" s="21"/>
      <c r="L169" s="21"/>
      <c r="M169" s="21"/>
      <c r="N169" s="21"/>
      <c r="O169" s="208"/>
    </row>
    <row r="170" spans="1:20" x14ac:dyDescent="0.25">
      <c r="A170" s="220"/>
      <c r="B170" s="272"/>
      <c r="C170" s="134"/>
      <c r="D170" s="134"/>
      <c r="E170" s="134"/>
      <c r="F170" s="134"/>
      <c r="G170" s="134"/>
      <c r="H170" s="134"/>
      <c r="I170" s="134"/>
      <c r="J170" s="134"/>
      <c r="K170" s="134"/>
      <c r="L170" s="134"/>
      <c r="M170" s="134"/>
      <c r="N170" s="134"/>
      <c r="O170" s="208"/>
    </row>
    <row r="171" spans="1:20" x14ac:dyDescent="0.25">
      <c r="A171" s="252"/>
      <c r="B171" s="240"/>
      <c r="C171" s="14"/>
      <c r="D171" s="7"/>
      <c r="E171" s="443" t="str">
        <f>Translations!$B$645</f>
        <v>D'autres blocs peuvent être ajoutés par copier-coller du dernier bloc, si nécessaire.</v>
      </c>
      <c r="F171" s="8"/>
      <c r="G171" s="9"/>
      <c r="H171" s="9"/>
      <c r="I171" s="9"/>
      <c r="J171" s="9"/>
      <c r="K171" s="9"/>
      <c r="L171" s="9"/>
      <c r="M171" s="9"/>
      <c r="N171" s="9"/>
      <c r="O171" s="204"/>
    </row>
    <row r="172" spans="1:20" x14ac:dyDescent="0.25">
      <c r="A172" s="252"/>
      <c r="B172" s="240"/>
      <c r="C172" s="14"/>
      <c r="D172" s="7"/>
      <c r="E172" s="443"/>
      <c r="F172" s="8"/>
      <c r="G172" s="9"/>
      <c r="H172" s="9"/>
      <c r="I172" s="9"/>
      <c r="J172" s="9"/>
      <c r="K172" s="9"/>
      <c r="L172" s="9"/>
      <c r="M172" s="9"/>
      <c r="N172" s="9"/>
      <c r="O172" s="204"/>
    </row>
    <row r="173" spans="1:20" ht="15" customHeight="1" x14ac:dyDescent="0.25">
      <c r="A173" s="230"/>
      <c r="B173" s="272"/>
      <c r="C173" s="134"/>
      <c r="D173" s="141"/>
      <c r="E173" s="134"/>
      <c r="F173" s="662" t="str">
        <f>HYPERLINK($R173,EUconst_MsgNextSheet)</f>
        <v xml:space="preserve"> &lt;&lt;&lt; Cliquez ici pour passer à la feuille suivante &gt;&gt;&gt;</v>
      </c>
      <c r="G173" s="662"/>
      <c r="H173" s="662"/>
      <c r="I173" s="662"/>
      <c r="J173" s="662"/>
      <c r="K173" s="662"/>
      <c r="L173" s="662"/>
      <c r="O173" s="204"/>
      <c r="Q173" s="1" t="s">
        <v>355</v>
      </c>
      <c r="R173" s="421" t="str">
        <f>"#JUMP_D_Top"</f>
        <v>#JUMP_D_Top</v>
      </c>
    </row>
    <row r="174" spans="1:20" ht="13.8" thickBot="1" x14ac:dyDescent="0.3">
      <c r="A174" s="230"/>
      <c r="B174" s="241"/>
      <c r="C174" s="245"/>
      <c r="D174" s="245"/>
      <c r="E174" s="245"/>
      <c r="F174" s="245"/>
      <c r="G174" s="245"/>
      <c r="H174" s="245"/>
      <c r="I174" s="245"/>
      <c r="J174" s="245"/>
      <c r="K174" s="245"/>
      <c r="L174" s="245"/>
      <c r="M174" s="245"/>
      <c r="N174" s="245"/>
      <c r="O174" s="270"/>
    </row>
    <row r="175" spans="1:20" hidden="1" x14ac:dyDescent="0.25">
      <c r="A175" s="252" t="s">
        <v>159</v>
      </c>
    </row>
    <row r="176" spans="1:20" hidden="1" x14ac:dyDescent="0.25">
      <c r="A176" s="252" t="s">
        <v>159</v>
      </c>
      <c r="P176" s="2" t="s">
        <v>119</v>
      </c>
    </row>
  </sheetData>
  <sheetProtection algorithmName="SHA-512" hashValue="JKWvhFa0ijilw/BRRmYipGq4VutfCDnVfmzimlDKBwbJL9hVukm8COJQ+UcSjjySsg1VTyRpmQSQ2p+WchGgfw==" saltValue="4xryl8uAl/Lc0/IHtfNrDQ==" spinCount="100000" sheet="1" objects="1" scenarios="1" formatCells="0" formatColumns="0" formatRows="0"/>
  <mergeCells count="146">
    <mergeCell ref="F163:N163"/>
    <mergeCell ref="F164:N164"/>
    <mergeCell ref="F165:N165"/>
    <mergeCell ref="F166:N166"/>
    <mergeCell ref="F167:N167"/>
    <mergeCell ref="F168:N168"/>
    <mergeCell ref="E17:N17"/>
    <mergeCell ref="E66:I66"/>
    <mergeCell ref="E68:N68"/>
    <mergeCell ref="E69:M69"/>
    <mergeCell ref="F70:N70"/>
    <mergeCell ref="F71:N71"/>
    <mergeCell ref="F32:N32"/>
    <mergeCell ref="F33:N33"/>
    <mergeCell ref="E38:N38"/>
    <mergeCell ref="E39:M39"/>
    <mergeCell ref="E51:I51"/>
    <mergeCell ref="E53:N53"/>
    <mergeCell ref="E54:M54"/>
    <mergeCell ref="F55:N55"/>
    <mergeCell ref="F56:N56"/>
    <mergeCell ref="F57:N57"/>
    <mergeCell ref="F58:N58"/>
    <mergeCell ref="F59:N59"/>
    <mergeCell ref="F60:N60"/>
    <mergeCell ref="F61:N61"/>
    <mergeCell ref="F62:N62"/>
    <mergeCell ref="F63:N63"/>
    <mergeCell ref="F78:N78"/>
    <mergeCell ref="E81:I81"/>
    <mergeCell ref="E83:N83"/>
    <mergeCell ref="E84:M84"/>
    <mergeCell ref="F85:N85"/>
    <mergeCell ref="F86:N86"/>
    <mergeCell ref="F72:N72"/>
    <mergeCell ref="F73:N73"/>
    <mergeCell ref="F74:N74"/>
    <mergeCell ref="F75:N75"/>
    <mergeCell ref="F76:N76"/>
    <mergeCell ref="F77:N77"/>
    <mergeCell ref="F93:N93"/>
    <mergeCell ref="E96:I96"/>
    <mergeCell ref="E98:N98"/>
    <mergeCell ref="E99:M99"/>
    <mergeCell ref="F100:N100"/>
    <mergeCell ref="F101:N101"/>
    <mergeCell ref="F87:N87"/>
    <mergeCell ref="F88:N88"/>
    <mergeCell ref="F89:N89"/>
    <mergeCell ref="F90:N90"/>
    <mergeCell ref="F91:N91"/>
    <mergeCell ref="F92:N92"/>
    <mergeCell ref="F108:N108"/>
    <mergeCell ref="E111:I111"/>
    <mergeCell ref="E113:N113"/>
    <mergeCell ref="E114:M114"/>
    <mergeCell ref="F115:N115"/>
    <mergeCell ref="F116:N116"/>
    <mergeCell ref="F102:N102"/>
    <mergeCell ref="F103:N103"/>
    <mergeCell ref="F104:N104"/>
    <mergeCell ref="F105:N105"/>
    <mergeCell ref="F106:N106"/>
    <mergeCell ref="F107:N107"/>
    <mergeCell ref="F123:N123"/>
    <mergeCell ref="E126:I126"/>
    <mergeCell ref="E128:N128"/>
    <mergeCell ref="E129:M129"/>
    <mergeCell ref="F130:N130"/>
    <mergeCell ref="F131:N131"/>
    <mergeCell ref="F117:N117"/>
    <mergeCell ref="F118:N118"/>
    <mergeCell ref="F119:N119"/>
    <mergeCell ref="F120:N120"/>
    <mergeCell ref="F121:N121"/>
    <mergeCell ref="F122:N122"/>
    <mergeCell ref="F152:N152"/>
    <mergeCell ref="F138:N138"/>
    <mergeCell ref="E141:I141"/>
    <mergeCell ref="E143:N143"/>
    <mergeCell ref="E144:M144"/>
    <mergeCell ref="F145:N145"/>
    <mergeCell ref="F146:N146"/>
    <mergeCell ref="F132:N132"/>
    <mergeCell ref="F133:N133"/>
    <mergeCell ref="F134:N134"/>
    <mergeCell ref="F135:N135"/>
    <mergeCell ref="F136:N136"/>
    <mergeCell ref="F137:N137"/>
    <mergeCell ref="C6:K6"/>
    <mergeCell ref="L6:N6"/>
    <mergeCell ref="K8:N8"/>
    <mergeCell ref="D10:N10"/>
    <mergeCell ref="E12:N12"/>
    <mergeCell ref="E13:N13"/>
    <mergeCell ref="E3:F3"/>
    <mergeCell ref="G3:H3"/>
    <mergeCell ref="M3:N3"/>
    <mergeCell ref="E4:F4"/>
    <mergeCell ref="G4:H4"/>
    <mergeCell ref="I4:J4"/>
    <mergeCell ref="K4:L4"/>
    <mergeCell ref="M4:N4"/>
    <mergeCell ref="I3:J3"/>
    <mergeCell ref="K3:L3"/>
    <mergeCell ref="B2:D4"/>
    <mergeCell ref="E2:F2"/>
    <mergeCell ref="G2:H2"/>
    <mergeCell ref="I2:J2"/>
    <mergeCell ref="K2:L2"/>
    <mergeCell ref="M2:N2"/>
    <mergeCell ref="E15:N15"/>
    <mergeCell ref="F173:L173"/>
    <mergeCell ref="E23:N23"/>
    <mergeCell ref="F29:N29"/>
    <mergeCell ref="E18:N18"/>
    <mergeCell ref="F40:N40"/>
    <mergeCell ref="F41:N41"/>
    <mergeCell ref="F42:N42"/>
    <mergeCell ref="F43:N43"/>
    <mergeCell ref="F48:N48"/>
    <mergeCell ref="F162:N162"/>
    <mergeCell ref="E24:M24"/>
    <mergeCell ref="F25:N25"/>
    <mergeCell ref="F153:N153"/>
    <mergeCell ref="E156:I156"/>
    <mergeCell ref="E158:N158"/>
    <mergeCell ref="E159:M159"/>
    <mergeCell ref="F160:N160"/>
    <mergeCell ref="F161:N161"/>
    <mergeCell ref="F147:N147"/>
    <mergeCell ref="F148:N148"/>
    <mergeCell ref="F149:N149"/>
    <mergeCell ref="F150:N150"/>
    <mergeCell ref="F151:N151"/>
    <mergeCell ref="F30:N30"/>
    <mergeCell ref="E21:I21"/>
    <mergeCell ref="F27:N27"/>
    <mergeCell ref="F28:N28"/>
    <mergeCell ref="F46:N46"/>
    <mergeCell ref="F47:N47"/>
    <mergeCell ref="F26:N26"/>
    <mergeCell ref="F44:N44"/>
    <mergeCell ref="F45:N45"/>
    <mergeCell ref="E36:I36"/>
    <mergeCell ref="F31:N31"/>
  </mergeCells>
  <conditionalFormatting sqref="J21">
    <cfRule type="expression" dxfId="408" priority="171" stopIfTrue="1">
      <formula>$S21=TRUE</formula>
    </cfRule>
  </conditionalFormatting>
  <conditionalFormatting sqref="J36">
    <cfRule type="expression" dxfId="407" priority="42" stopIfTrue="1">
      <formula>$S36=TRUE</formula>
    </cfRule>
  </conditionalFormatting>
  <conditionalFormatting sqref="J51">
    <cfRule type="expression" dxfId="406" priority="15" stopIfTrue="1">
      <formula>$S51=TRUE</formula>
    </cfRule>
  </conditionalFormatting>
  <conditionalFormatting sqref="J66">
    <cfRule type="expression" dxfId="405" priority="13" stopIfTrue="1">
      <formula>$S66=TRUE</formula>
    </cfRule>
  </conditionalFormatting>
  <conditionalFormatting sqref="J81">
    <cfRule type="expression" dxfId="404" priority="11" stopIfTrue="1">
      <formula>$S81=TRUE</formula>
    </cfRule>
  </conditionalFormatting>
  <conditionalFormatting sqref="J96">
    <cfRule type="expression" dxfId="403" priority="9" stopIfTrue="1">
      <formula>$S96=TRUE</formula>
    </cfRule>
  </conditionalFormatting>
  <conditionalFormatting sqref="J111">
    <cfRule type="expression" dxfId="402" priority="7" stopIfTrue="1">
      <formula>$S111=TRUE</formula>
    </cfRule>
  </conditionalFormatting>
  <conditionalFormatting sqref="J126">
    <cfRule type="expression" dxfId="401" priority="5" stopIfTrue="1">
      <formula>$S126=TRUE</formula>
    </cfRule>
  </conditionalFormatting>
  <conditionalFormatting sqref="J141">
    <cfRule type="expression" dxfId="400" priority="3" stopIfTrue="1">
      <formula>$S141=TRUE</formula>
    </cfRule>
  </conditionalFormatting>
  <conditionalFormatting sqref="J156">
    <cfRule type="expression" dxfId="399" priority="1" stopIfTrue="1">
      <formula>$S156=TRUE</formula>
    </cfRule>
  </conditionalFormatting>
  <conditionalFormatting sqref="L21 F25:F33">
    <cfRule type="expression" dxfId="398" priority="172" stopIfTrue="1">
      <formula>$T21=TRUE</formula>
    </cfRule>
  </conditionalFormatting>
  <conditionalFormatting sqref="L36 F40:F48">
    <cfRule type="expression" dxfId="397" priority="43" stopIfTrue="1">
      <formula>$T36=TRUE</formula>
    </cfRule>
  </conditionalFormatting>
  <conditionalFormatting sqref="L51 F55:F63">
    <cfRule type="expression" dxfId="396" priority="16" stopIfTrue="1">
      <formula>$T51=TRUE</formula>
    </cfRule>
  </conditionalFormatting>
  <conditionalFormatting sqref="L66 F70:F78">
    <cfRule type="expression" dxfId="395" priority="14" stopIfTrue="1">
      <formula>$T66=TRUE</formula>
    </cfRule>
  </conditionalFormatting>
  <conditionalFormatting sqref="L81 F85:F93">
    <cfRule type="expression" dxfId="394" priority="12" stopIfTrue="1">
      <formula>$T81=TRUE</formula>
    </cfRule>
  </conditionalFormatting>
  <conditionalFormatting sqref="L96 F100:F108">
    <cfRule type="expression" dxfId="393" priority="10" stopIfTrue="1">
      <formula>$T96=TRUE</formula>
    </cfRule>
  </conditionalFormatting>
  <conditionalFormatting sqref="L111 F115:F123">
    <cfRule type="expression" dxfId="392" priority="8" stopIfTrue="1">
      <formula>$T111=TRUE</formula>
    </cfRule>
  </conditionalFormatting>
  <conditionalFormatting sqref="L126 F130:F138">
    <cfRule type="expression" dxfId="391" priority="6" stopIfTrue="1">
      <formula>$T126=TRUE</formula>
    </cfRule>
  </conditionalFormatting>
  <conditionalFormatting sqref="L141 F145:F153">
    <cfRule type="expression" dxfId="390" priority="4" stopIfTrue="1">
      <formula>$T141=TRUE</formula>
    </cfRule>
  </conditionalFormatting>
  <conditionalFormatting sqref="L156 F160:F168">
    <cfRule type="expression" dxfId="389" priority="2" stopIfTrue="1">
      <formula>$T156=TRUE</formula>
    </cfRule>
  </conditionalFormatting>
  <dataValidations count="1">
    <dataValidation type="list" allowBlank="1" showInputMessage="1" showErrorMessage="1" sqref="J21 J36 J51 J66 J81 J96 J111 J126 J141 J156" xr:uid="{D29BDE45-6063-482D-8A5B-0D91A3B7A8C0}">
      <formula1>EUconst_TrueFalse</formula1>
    </dataValidation>
  </dataValidations>
  <hyperlinks>
    <hyperlink ref="E4:F4" location="JUMP_C_Bottom1" display="JUMP_C_Bottom1" xr:uid="{B9C9F0D2-A5B3-4F1E-BA0C-2EB6B7E0C37D}"/>
    <hyperlink ref="G2:H2" location="JUMP_a_Content" display="Table of contents" xr:uid="{77406AD5-AF43-4BA8-A1BF-5F601E5E8366}"/>
    <hyperlink ref="E3:F3" location="JUMP_C_Top1" display="JUMP_C_Top1" xr:uid="{2D444798-58C4-49CA-BE73-C16E6EDA053E}"/>
    <hyperlink ref="I2:J2" location="JUMP_B_Top1" display="JUMP_B_Top1" xr:uid="{EEA59AA3-59C8-48E2-AE19-7B5DD0A8F3C2}"/>
    <hyperlink ref="K2:L2" location="JUMP_D_Top" display="JUMP_D_Top" xr:uid="{0EF65BC0-EABA-4603-B3B4-86167AB7F32C}"/>
  </hyperlinks>
  <pageMargins left="0.78740157480314965" right="0.78740157480314965" top="0.78740157480314965" bottom="0.78740157480314965" header="0.39370078740157483" footer="0.39370078740157483"/>
  <pageSetup paperSize="9" scale="59" fitToHeight="9" orientation="portrait" r:id="rId1"/>
  <headerFooter alignWithMargins="0">
    <oddHeader>&amp;L&amp;F, &amp;A&amp;R&amp;D, &amp;T</oddHeader>
    <oddFooter>&amp;C&amp;P /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3FEB05-AB33-4D3B-A36E-27F7B464CE28}">
  <sheetPr codeName="Tabelle6">
    <tabColor indexed="10"/>
    <pageSetUpPr fitToPage="1"/>
  </sheetPr>
  <dimension ref="A1:AI193"/>
  <sheetViews>
    <sheetView topLeftCell="B1" workbookViewId="0">
      <pane ySplit="4" topLeftCell="A5" activePane="bottomLeft" state="frozen"/>
      <selection pane="bottomLeft" activeCell="E14" sqref="E14:N14"/>
    </sheetView>
  </sheetViews>
  <sheetFormatPr baseColWidth="10" defaultColWidth="11.44140625" defaultRowHeight="13.2" x14ac:dyDescent="0.25"/>
  <cols>
    <col min="1" max="1" width="3.44140625" style="4" hidden="1" customWidth="1"/>
    <col min="2" max="2" width="3.44140625" style="4" customWidth="1"/>
    <col min="3" max="4" width="4.6640625" style="4" customWidth="1"/>
    <col min="5" max="14" width="12.6640625" style="4" customWidth="1"/>
    <col min="15" max="15" width="7.6640625" style="4" customWidth="1"/>
    <col min="16" max="16" width="15.6640625" style="4" hidden="1" customWidth="1"/>
    <col min="17" max="20" width="12.6640625" style="26" hidden="1" customWidth="1"/>
    <col min="21" max="16384" width="11.44140625" style="311"/>
  </cols>
  <sheetData>
    <row r="1" spans="1:20" ht="13.8" hidden="1" thickBot="1" x14ac:dyDescent="0.3">
      <c r="A1" s="158" t="s">
        <v>159</v>
      </c>
      <c r="B1" s="215"/>
      <c r="C1" s="215"/>
      <c r="D1" s="218"/>
      <c r="E1" s="215"/>
      <c r="F1" s="215"/>
      <c r="G1" s="215"/>
      <c r="H1" s="215"/>
      <c r="I1" s="215"/>
      <c r="J1" s="215"/>
      <c r="K1" s="215"/>
      <c r="L1" s="215"/>
      <c r="M1" s="215"/>
      <c r="N1" s="215"/>
      <c r="O1" s="219"/>
      <c r="P1" s="4" t="s">
        <v>159</v>
      </c>
      <c r="Q1" s="26" t="s">
        <v>159</v>
      </c>
      <c r="R1" s="26" t="s">
        <v>159</v>
      </c>
      <c r="S1" s="26" t="s">
        <v>159</v>
      </c>
      <c r="T1" s="26" t="s">
        <v>159</v>
      </c>
    </row>
    <row r="2" spans="1:20" ht="13.5" customHeight="1" thickBot="1" x14ac:dyDescent="0.3">
      <c r="A2" s="161"/>
      <c r="B2" s="810" t="str">
        <f>Translations!$B$589</f>
        <v>D. Rapport de vérification - Recommandations d'amélioration</v>
      </c>
      <c r="C2" s="811"/>
      <c r="D2" s="812"/>
      <c r="E2" s="663" t="str">
        <f>Translations!$B$23</f>
        <v>Zone de navigation :</v>
      </c>
      <c r="F2" s="657"/>
      <c r="G2" s="819" t="str">
        <f>Translations!$B$24</f>
        <v>Table des matières</v>
      </c>
      <c r="H2" s="820"/>
      <c r="I2" s="819" t="str">
        <f>Translations!$B$25</f>
        <v>Feuille précédente</v>
      </c>
      <c r="J2" s="820"/>
      <c r="K2" s="819" t="str">
        <f>Translations!$B$26</f>
        <v>Feuille suivante</v>
      </c>
      <c r="L2" s="820"/>
      <c r="M2" s="819"/>
      <c r="N2" s="820"/>
      <c r="O2" s="277"/>
    </row>
    <row r="3" spans="1:20" ht="12.75" customHeight="1" x14ac:dyDescent="0.25">
      <c r="A3" s="161"/>
      <c r="B3" s="813"/>
      <c r="C3" s="814"/>
      <c r="D3" s="815"/>
      <c r="E3" s="809" t="str">
        <f>Translations!$B$27</f>
        <v>Haut de la feuille</v>
      </c>
      <c r="F3" s="809"/>
      <c r="G3" s="809"/>
      <c r="H3" s="809"/>
      <c r="I3" s="809"/>
      <c r="J3" s="809"/>
      <c r="K3" s="809"/>
      <c r="L3" s="809"/>
      <c r="M3" s="654"/>
      <c r="N3" s="655"/>
      <c r="O3" s="200"/>
      <c r="S3" s="434" t="s">
        <v>912</v>
      </c>
      <c r="T3" s="435" t="str">
        <f>ADDRESS(ROW($B$5),COLUMN($B$5)) &amp; ":" &amp; ADDRESS(MATCH("PRINT",$P:$P,0)+ROW($P$42)-ROW($P$28),COLUMN($O$5))</f>
        <v>$B$5:$O$42</v>
      </c>
    </row>
    <row r="4" spans="1:20" ht="13.5" customHeight="1" thickBot="1" x14ac:dyDescent="0.3">
      <c r="A4" s="161"/>
      <c r="B4" s="816"/>
      <c r="C4" s="817"/>
      <c r="D4" s="818"/>
      <c r="E4" s="809" t="str">
        <f>Translations!$B$28</f>
        <v>Fin de la feuille</v>
      </c>
      <c r="F4" s="809"/>
      <c r="G4" s="809"/>
      <c r="H4" s="809"/>
      <c r="I4" s="809"/>
      <c r="J4" s="809"/>
      <c r="K4" s="809"/>
      <c r="L4" s="809"/>
      <c r="M4" s="651"/>
      <c r="N4" s="652"/>
      <c r="O4" s="200"/>
    </row>
    <row r="5" spans="1:20" ht="12.75" customHeight="1" thickBot="1" x14ac:dyDescent="0.3">
      <c r="A5" s="220"/>
      <c r="B5" s="238"/>
      <c r="C5" s="3"/>
      <c r="D5" s="5"/>
      <c r="F5" s="5"/>
      <c r="G5" s="5"/>
      <c r="H5" s="5"/>
      <c r="M5" s="2"/>
      <c r="N5" s="2"/>
      <c r="O5" s="200"/>
    </row>
    <row r="6" spans="1:20" s="352" customFormat="1" ht="25.5" customHeight="1" thickBot="1" x14ac:dyDescent="0.3">
      <c r="A6" s="221"/>
      <c r="B6" s="239"/>
      <c r="C6" s="740" t="str">
        <f>Translations!$B$589</f>
        <v>D. Rapport de vérification - Recommandations d'amélioration</v>
      </c>
      <c r="D6" s="740"/>
      <c r="E6" s="740"/>
      <c r="F6" s="740"/>
      <c r="G6" s="740"/>
      <c r="H6" s="740"/>
      <c r="I6" s="740"/>
      <c r="J6" s="740"/>
      <c r="K6" s="740"/>
      <c r="L6" s="805" t="str">
        <f>IF(AND(CNTR_InstHasImproveGeneral=TRUE,CNTR_SmallEmitter=FALSE),EUconst_Relevant,IF(COUNTA(CNTR_ListRelevantSections)&gt;0,EUconst_NotRelevant,EUconst_Relevant))</f>
        <v>pertinent</v>
      </c>
      <c r="M6" s="806"/>
      <c r="N6" s="807"/>
      <c r="O6" s="201"/>
      <c r="P6" s="87"/>
      <c r="Q6" s="279" t="s">
        <v>870</v>
      </c>
      <c r="R6" s="132"/>
      <c r="S6" s="132"/>
      <c r="T6" s="132"/>
    </row>
    <row r="7" spans="1:20" s="352" customFormat="1" ht="5.0999999999999996" customHeight="1" x14ac:dyDescent="0.25">
      <c r="A7" s="221"/>
      <c r="B7" s="239"/>
      <c r="C7" s="222"/>
      <c r="D7" s="223"/>
      <c r="E7" s="222"/>
      <c r="F7" s="222"/>
      <c r="G7" s="222"/>
      <c r="H7" s="222"/>
      <c r="I7" s="222"/>
      <c r="J7" s="222"/>
      <c r="K7" s="222"/>
      <c r="L7" s="93"/>
      <c r="M7" s="93"/>
      <c r="N7" s="93"/>
      <c r="O7" s="201"/>
      <c r="P7" s="87"/>
      <c r="Q7" s="132"/>
      <c r="R7" s="132"/>
      <c r="S7" s="132"/>
      <c r="T7" s="132"/>
    </row>
    <row r="8" spans="1:20" x14ac:dyDescent="0.25">
      <c r="A8" s="220"/>
      <c r="B8" s="238"/>
      <c r="D8" s="5"/>
      <c r="K8" s="783" t="str">
        <f>IF(L6=EUconst_NotRelevant,HYPERLINK("#JUMP_H_Top",EUconst_MsgNextSheet),HYPERLINK("",EUconst_MsgEnterThisSection))</f>
        <v>Veuillez saisir des données dans cette section</v>
      </c>
      <c r="L8" s="783"/>
      <c r="M8" s="783"/>
      <c r="N8" s="783"/>
      <c r="O8" s="202"/>
    </row>
    <row r="9" spans="1:20" ht="5.0999999999999996" customHeight="1" x14ac:dyDescent="0.25">
      <c r="A9" s="262"/>
      <c r="B9" s="271"/>
      <c r="C9" s="7"/>
      <c r="D9" s="263"/>
      <c r="E9" s="136"/>
      <c r="F9" s="2"/>
      <c r="G9" s="136"/>
      <c r="H9" s="136"/>
      <c r="I9" s="136"/>
      <c r="J9" s="136"/>
      <c r="K9" s="136"/>
      <c r="L9" s="136"/>
      <c r="M9" s="136"/>
      <c r="N9" s="136"/>
      <c r="O9" s="208"/>
    </row>
    <row r="10" spans="1:20" s="309" customFormat="1" ht="18.75" customHeight="1" x14ac:dyDescent="0.25">
      <c r="A10" s="253"/>
      <c r="B10" s="274"/>
      <c r="C10" s="192">
        <v>9</v>
      </c>
      <c r="D10" s="741" t="str">
        <f>Translations!$B$590</f>
        <v>Mesures concernant les recommandations d'amélioration</v>
      </c>
      <c r="E10" s="741"/>
      <c r="F10" s="741"/>
      <c r="G10" s="741"/>
      <c r="H10" s="741"/>
      <c r="I10" s="741"/>
      <c r="J10" s="741"/>
      <c r="K10" s="741"/>
      <c r="L10" s="741"/>
      <c r="M10" s="741"/>
      <c r="N10" s="741"/>
      <c r="O10" s="439"/>
      <c r="P10" s="4"/>
      <c r="Q10" s="30"/>
      <c r="R10" s="30"/>
      <c r="S10" s="30"/>
      <c r="T10" s="32"/>
    </row>
    <row r="11" spans="1:20" s="309" customFormat="1" ht="12.75" customHeight="1" x14ac:dyDescent="0.25">
      <c r="A11" s="253"/>
      <c r="B11" s="274"/>
      <c r="C11" s="269"/>
      <c r="D11" s="269"/>
      <c r="E11" s="269"/>
      <c r="F11" s="269"/>
      <c r="G11" s="269"/>
      <c r="H11" s="269"/>
      <c r="I11" s="269"/>
      <c r="J11" s="269"/>
      <c r="K11" s="269"/>
      <c r="L11" s="269"/>
      <c r="M11" s="269"/>
      <c r="N11" s="269"/>
      <c r="O11" s="203"/>
      <c r="P11" s="4"/>
      <c r="Q11" s="30"/>
      <c r="R11" s="30"/>
      <c r="S11" s="30"/>
      <c r="T11" s="32"/>
    </row>
    <row r="12" spans="1:20" ht="12.75" customHeight="1" x14ac:dyDescent="0.25">
      <c r="A12" s="30"/>
      <c r="B12" s="238"/>
      <c r="C12" s="13"/>
      <c r="E12" s="714" t="str">
        <f>Translations!$B$648</f>
        <v>Cette section ne concerne pas les installations à faible niveau d'émission (c’est-à-dire les installations émettant moins de 25 000 tonnes d’équivalent CO2 par an).</v>
      </c>
      <c r="F12" s="714"/>
      <c r="G12" s="714"/>
      <c r="H12" s="714"/>
      <c r="I12" s="714"/>
      <c r="J12" s="714"/>
      <c r="K12" s="714"/>
      <c r="L12" s="714"/>
      <c r="M12" s="714"/>
      <c r="N12" s="714"/>
      <c r="O12" s="203"/>
      <c r="Q12" s="30"/>
      <c r="R12" s="30"/>
      <c r="S12" s="30"/>
      <c r="T12" s="32"/>
    </row>
    <row r="13" spans="1:20" s="309" customFormat="1" ht="12.75" customHeight="1" x14ac:dyDescent="0.25">
      <c r="A13" s="253"/>
      <c r="B13" s="274"/>
      <c r="C13" s="269"/>
      <c r="D13" s="269"/>
      <c r="E13" s="808" t="str">
        <f>Translations!$B$674</f>
        <v>L’article 69(4) du MRR stipule que le rapport de vérification établi conformément au règlement (UE) n° 2018/2067 peut contenir des recommandations d’amélioration.</v>
      </c>
      <c r="F13" s="808"/>
      <c r="G13" s="808"/>
      <c r="H13" s="808"/>
      <c r="I13" s="808"/>
      <c r="J13" s="808"/>
      <c r="K13" s="808"/>
      <c r="L13" s="808"/>
      <c r="M13" s="808"/>
      <c r="N13" s="808"/>
      <c r="O13" s="203"/>
      <c r="P13" s="4"/>
      <c r="Q13" s="30"/>
      <c r="R13" s="30"/>
      <c r="S13" s="26"/>
      <c r="T13" s="32"/>
    </row>
    <row r="14" spans="1:20" s="309" customFormat="1" ht="22.8" customHeight="1" x14ac:dyDescent="0.25">
      <c r="A14" s="253"/>
      <c r="B14" s="274"/>
      <c r="C14" s="269"/>
      <c r="D14" s="269"/>
      <c r="E14" s="771" t="str">
        <f>Translations!$B$675</f>
        <v>Conformément à l’article 30, paragraphe 1, du règlement (UE) n° 2018/2067 relatif à l’AVR, le vérificateur doit inclure dans son rapport de vérification des recommandations relatives aux points suivants :</v>
      </c>
      <c r="F14" s="771"/>
      <c r="G14" s="771"/>
      <c r="H14" s="771"/>
      <c r="I14" s="771"/>
      <c r="J14" s="771"/>
      <c r="K14" s="771"/>
      <c r="L14" s="771"/>
      <c r="M14" s="771"/>
      <c r="N14" s="771"/>
      <c r="O14" s="203"/>
      <c r="P14" s="4"/>
      <c r="Q14" s="30"/>
      <c r="R14" s="30"/>
      <c r="S14" s="26"/>
      <c r="T14" s="32"/>
    </row>
    <row r="15" spans="1:20" s="309" customFormat="1" ht="12.75" customHeight="1" x14ac:dyDescent="0.25">
      <c r="A15" s="253"/>
      <c r="B15" s="274"/>
      <c r="C15" s="269"/>
      <c r="D15" s="269"/>
      <c r="E15" s="131" t="str">
        <f>Translations!$B$572</f>
        <v>a)</v>
      </c>
      <c r="F15" s="771" t="str">
        <f>Translations!$B$573</f>
        <v>l'évaluation des risques ;</v>
      </c>
      <c r="G15" s="771"/>
      <c r="H15" s="771"/>
      <c r="I15" s="771"/>
      <c r="J15" s="771"/>
      <c r="K15" s="771"/>
      <c r="L15" s="771"/>
      <c r="M15" s="771"/>
      <c r="N15" s="771"/>
      <c r="O15" s="203"/>
      <c r="P15" s="4"/>
      <c r="Q15" s="30"/>
      <c r="R15" s="30"/>
      <c r="S15" s="26"/>
      <c r="T15" s="32"/>
    </row>
    <row r="16" spans="1:20" s="309" customFormat="1" ht="23.4" customHeight="1" x14ac:dyDescent="0.25">
      <c r="A16" s="253"/>
      <c r="B16" s="274"/>
      <c r="C16" s="269"/>
      <c r="D16" s="269"/>
      <c r="E16" s="131" t="str">
        <f>Translations!$B$574</f>
        <v>b)</v>
      </c>
      <c r="F16" s="771" t="str">
        <f>Translations!$B$575</f>
        <v>le développement, la documentation, la mise en œuvre et la maintenance des activités de flux de données et des activités de contrôle, ainsi que l'évaluation du système de contrôle ;</v>
      </c>
      <c r="G16" s="771"/>
      <c r="H16" s="771"/>
      <c r="I16" s="771"/>
      <c r="J16" s="771"/>
      <c r="K16" s="771"/>
      <c r="L16" s="771"/>
      <c r="M16" s="771"/>
      <c r="N16" s="771"/>
      <c r="O16" s="203"/>
      <c r="P16" s="4"/>
      <c r="Q16" s="30"/>
      <c r="R16" s="30"/>
      <c r="S16" s="26"/>
      <c r="T16" s="32"/>
    </row>
    <row r="17" spans="1:20" s="309" customFormat="1" ht="25.5" customHeight="1" x14ac:dyDescent="0.25">
      <c r="A17" s="253"/>
      <c r="B17" s="274"/>
      <c r="C17" s="269"/>
      <c r="D17" s="269"/>
      <c r="E17" s="131" t="str">
        <f>Translations!$B$576</f>
        <v>c)</v>
      </c>
      <c r="F17" s="771" t="str">
        <f>Translations!$B$676</f>
        <v>le développement, la documentation, la mise en œuvre et la maintenance des procédures relatives aux activités de flux de données et aux activités de contrôle, ainsi que des autres procédures qu’un exploitant doit établir conformément au règlement (UE) n° 2018/2066 ;</v>
      </c>
      <c r="G17" s="771"/>
      <c r="H17" s="771"/>
      <c r="I17" s="771"/>
      <c r="J17" s="771"/>
      <c r="K17" s="771"/>
      <c r="L17" s="771"/>
      <c r="M17" s="771"/>
      <c r="N17" s="771"/>
      <c r="O17" s="203"/>
      <c r="P17" s="4"/>
      <c r="Q17" s="30"/>
      <c r="R17" s="30"/>
      <c r="S17" s="26"/>
      <c r="T17" s="32"/>
    </row>
    <row r="18" spans="1:20" s="309" customFormat="1" ht="23.4" customHeight="1" x14ac:dyDescent="0.25">
      <c r="A18" s="253"/>
      <c r="B18" s="274"/>
      <c r="C18" s="269"/>
      <c r="D18" s="269"/>
      <c r="E18" s="131" t="str">
        <f>Translations!$B$578</f>
        <v>d)</v>
      </c>
      <c r="F18" s="771" t="str">
        <f>Translations!$B$579</f>
        <v>le suivi et la communication des émissions, notamment en ce qui concerne l’atteinte de niveaux supérieurs, la réduction des risques et l’amélioration de l’efficacité du suivi et de la communication.</v>
      </c>
      <c r="G18" s="771"/>
      <c r="H18" s="771"/>
      <c r="I18" s="771"/>
      <c r="J18" s="771"/>
      <c r="K18" s="771"/>
      <c r="L18" s="771"/>
      <c r="M18" s="771"/>
      <c r="N18" s="771"/>
      <c r="O18" s="203"/>
      <c r="P18" s="4"/>
      <c r="Q18" s="30"/>
      <c r="R18" s="30"/>
      <c r="S18" s="26"/>
      <c r="T18" s="32"/>
    </row>
    <row r="19" spans="1:20" s="309" customFormat="1" ht="25.5" customHeight="1" x14ac:dyDescent="0.25">
      <c r="A19" s="253"/>
      <c r="B19" s="274"/>
      <c r="C19" s="269"/>
      <c r="D19" s="269"/>
      <c r="E19" s="771" t="str">
        <f>Translations!$B$677</f>
        <v>Si de telles recommandations figurent dans le rapport de vérification, l’exploitant doit soumettre un rapport au plus tard le 30 juin (au plus tard le 30 septembre si l’autorité compétente le permet) de l’année où le rapport de vérification a été émis par le vérificateur, décrivant comment et quand les améliorations recommandées ont été ou seront mises en œuvre.</v>
      </c>
      <c r="F19" s="771"/>
      <c r="G19" s="771"/>
      <c r="H19" s="771"/>
      <c r="I19" s="771"/>
      <c r="J19" s="771"/>
      <c r="K19" s="771"/>
      <c r="L19" s="771"/>
      <c r="M19" s="771"/>
      <c r="N19" s="771"/>
      <c r="O19" s="203"/>
      <c r="P19" s="4"/>
      <c r="Q19" s="30"/>
      <c r="R19" s="30"/>
      <c r="S19" s="26"/>
      <c r="T19" s="32"/>
    </row>
    <row r="20" spans="1:20" s="309" customFormat="1" ht="5.0999999999999996" customHeight="1" x14ac:dyDescent="0.25">
      <c r="A20" s="253"/>
      <c r="B20" s="274"/>
      <c r="C20" s="269"/>
      <c r="D20" s="269"/>
      <c r="E20" s="131"/>
      <c r="F20" s="28"/>
      <c r="G20" s="28"/>
      <c r="H20" s="28"/>
      <c r="I20" s="28"/>
      <c r="J20" s="28"/>
      <c r="K20" s="28"/>
      <c r="L20" s="28"/>
      <c r="M20" s="28"/>
      <c r="N20" s="28"/>
      <c r="O20" s="203"/>
      <c r="P20" s="4"/>
      <c r="Q20" s="30"/>
      <c r="R20" s="30"/>
      <c r="S20" s="26"/>
      <c r="T20" s="32"/>
    </row>
    <row r="21" spans="1:20" s="312" customFormat="1" ht="25.5" customHeight="1" x14ac:dyDescent="0.25">
      <c r="A21" s="253"/>
      <c r="B21" s="272"/>
      <c r="C21" s="13"/>
      <c r="D21" s="89"/>
      <c r="E21" s="714" t="str">
        <f>Translations!$B$582</f>
        <v>Veuillez préciser les irrégularités ou les recommandations d'amélioration figurant dans le rapport de vérification et décrire les mesures prévues pour y remédier ainsi que le calendrier pour leur mise en œuvre.</v>
      </c>
      <c r="F21" s="714"/>
      <c r="G21" s="714"/>
      <c r="H21" s="714"/>
      <c r="I21" s="714"/>
      <c r="J21" s="714"/>
      <c r="K21" s="714"/>
      <c r="L21" s="714"/>
      <c r="M21" s="714"/>
      <c r="N21" s="714"/>
      <c r="O21" s="203"/>
      <c r="P21" s="4"/>
      <c r="Q21" s="16"/>
      <c r="R21" s="16"/>
      <c r="S21" s="108"/>
      <c r="T21" s="15"/>
    </row>
    <row r="22" spans="1:20" s="312" customFormat="1" ht="12.75" customHeight="1" x14ac:dyDescent="0.25">
      <c r="A22" s="253"/>
      <c r="B22" s="272"/>
      <c r="C22" s="13"/>
      <c r="D22" s="186"/>
      <c r="E22" s="714" t="str">
        <f>Translations!$B$583</f>
        <v>Si aucune mesure ne sera prise, veuillez décrire ici pourquoi elles sont techniquement irréalisables ou pourquoi elles engendreraient des coûts déraisonnables.</v>
      </c>
      <c r="F22" s="714"/>
      <c r="G22" s="714"/>
      <c r="H22" s="714"/>
      <c r="I22" s="714"/>
      <c r="J22" s="714"/>
      <c r="K22" s="714"/>
      <c r="L22" s="714"/>
      <c r="M22" s="714"/>
      <c r="N22" s="714"/>
      <c r="O22" s="203"/>
      <c r="P22" s="4"/>
      <c r="Q22" s="16"/>
      <c r="R22" s="16"/>
      <c r="S22" s="108"/>
      <c r="T22" s="15"/>
    </row>
    <row r="23" spans="1:20" s="309" customFormat="1" ht="5.0999999999999996" customHeight="1" x14ac:dyDescent="0.25">
      <c r="A23" s="253"/>
      <c r="B23" s="274"/>
      <c r="C23" s="269"/>
      <c r="D23" s="269"/>
      <c r="E23" s="131"/>
      <c r="F23" s="28"/>
      <c r="G23" s="28"/>
      <c r="H23" s="28"/>
      <c r="I23" s="28"/>
      <c r="J23" s="28"/>
      <c r="K23" s="28"/>
      <c r="L23" s="28"/>
      <c r="M23" s="28"/>
      <c r="N23" s="28"/>
      <c r="O23" s="203"/>
      <c r="P23" s="4"/>
      <c r="Q23" s="30"/>
      <c r="R23" s="30"/>
      <c r="S23" s="26"/>
      <c r="T23" s="32"/>
    </row>
    <row r="24" spans="1:20" ht="15.75" customHeight="1" x14ac:dyDescent="0.25">
      <c r="A24" s="220"/>
      <c r="B24" s="272"/>
      <c r="C24" s="355"/>
      <c r="D24" s="186"/>
      <c r="E24" s="771" t="str">
        <f>Translations!$B$581</f>
        <v>Si les informations requises ici ont déjà été rapportées dans une autre section du modèle, vous pouvez simplement faire référence à cette section.</v>
      </c>
      <c r="F24" s="771"/>
      <c r="G24" s="771"/>
      <c r="H24" s="771"/>
      <c r="I24" s="771"/>
      <c r="J24" s="771"/>
      <c r="K24" s="771"/>
      <c r="L24" s="771"/>
      <c r="M24" s="771"/>
      <c r="N24" s="771"/>
      <c r="O24" s="439"/>
    </row>
    <row r="25" spans="1:20" s="309" customFormat="1" ht="38.85" customHeight="1" x14ac:dyDescent="0.25">
      <c r="A25" s="253"/>
      <c r="B25" s="274"/>
      <c r="C25" s="269"/>
      <c r="D25" s="269"/>
      <c r="E25" s="746" t="str">
        <f>Translations!$B$520</f>
        <v>IMPORTANT ! Les améliorations signalées ici ne mettent pas automatiquement à jour le plan de surveillance. Lorsque des améliorations nécessitent des modifications du plan de surveillance (voir l’article 15 du règlement MRR), un plan de surveillance révisé doit être soumis à l’autorité compétente par la voie administrative habituelle, sous réserve de son approbation.</v>
      </c>
      <c r="F25" s="746"/>
      <c r="G25" s="746"/>
      <c r="H25" s="746"/>
      <c r="I25" s="746"/>
      <c r="J25" s="746"/>
      <c r="K25" s="746"/>
      <c r="L25" s="746"/>
      <c r="M25" s="746"/>
      <c r="N25" s="746"/>
      <c r="O25" s="439"/>
      <c r="P25" s="4"/>
      <c r="Q25" s="30"/>
      <c r="R25" s="30"/>
      <c r="S25" s="26"/>
      <c r="T25" s="32"/>
    </row>
    <row r="26" spans="1:20" ht="12.75" customHeight="1" thickBot="1" x14ac:dyDescent="0.3">
      <c r="A26" s="220"/>
      <c r="B26" s="272"/>
      <c r="C26" s="195"/>
      <c r="D26" s="182"/>
      <c r="E26" s="20"/>
      <c r="F26" s="18"/>
      <c r="G26" s="21"/>
      <c r="H26" s="21"/>
      <c r="I26" s="21"/>
      <c r="J26" s="21"/>
      <c r="K26" s="21"/>
      <c r="L26" s="21"/>
      <c r="M26" s="21"/>
      <c r="N26" s="21"/>
      <c r="O26" s="208"/>
    </row>
    <row r="27" spans="1:20" ht="12.75" customHeight="1" thickBot="1" x14ac:dyDescent="0.3">
      <c r="A27" s="220"/>
      <c r="B27" s="272"/>
      <c r="C27" s="269"/>
      <c r="D27" s="269"/>
      <c r="E27" s="268"/>
      <c r="F27" s="268"/>
      <c r="G27" s="268"/>
      <c r="H27" s="268"/>
      <c r="I27" s="268"/>
      <c r="J27" s="268"/>
      <c r="K27" s="268"/>
      <c r="L27" s="268"/>
      <c r="M27" s="268"/>
      <c r="N27" s="268"/>
      <c r="O27" s="439"/>
    </row>
    <row r="28" spans="1:20" ht="15.75" customHeight="1" thickBot="1" x14ac:dyDescent="0.3">
      <c r="A28" s="435" t="str">
        <f>IF(COUNTA(J28,L28,K30,F33:N41)=0,"","PRINT")</f>
        <v/>
      </c>
      <c r="B28" s="274"/>
      <c r="C28" s="187">
        <v>1</v>
      </c>
      <c r="D28" s="186" t="s">
        <v>14</v>
      </c>
      <c r="E28" s="760" t="str">
        <f>Translations!$B$584</f>
        <v>Des mesures seront/ont été prises :</v>
      </c>
      <c r="F28" s="760"/>
      <c r="G28" s="760"/>
      <c r="H28" s="760"/>
      <c r="I28" s="793"/>
      <c r="J28" s="427"/>
      <c r="K28" s="414" t="str">
        <f>Translations!$B$585</f>
        <v>Quand?</v>
      </c>
      <c r="L28" s="428"/>
      <c r="M28" s="8"/>
      <c r="N28" s="8"/>
      <c r="O28" s="439"/>
      <c r="P28" s="436" t="str">
        <f>IF(COUNTIF(A:A,"PRINT")=0,"PRINT",IF(AND(COUNTA(J28,L28,K30,F33:N41)&gt;0,COUNTIF(P29:$P$320,"PRINT")=0),"PRINT",""))</f>
        <v>PRINT</v>
      </c>
      <c r="S28" s="338" t="b">
        <f>CNTR_GenImpRelevant=EUconst_NotRelevant</f>
        <v>0</v>
      </c>
      <c r="T28" s="338" t="b">
        <f>OR(S28=TRUE,AND(J28&lt;&gt;"",J28=FALSE))</f>
        <v>0</v>
      </c>
    </row>
    <row r="29" spans="1:20" ht="5.0999999999999996" customHeight="1" x14ac:dyDescent="0.25">
      <c r="A29" s="220"/>
      <c r="B29" s="272"/>
      <c r="C29" s="355"/>
      <c r="D29" s="269"/>
      <c r="E29" s="8"/>
      <c r="F29" s="8"/>
      <c r="G29" s="8"/>
      <c r="H29" s="8"/>
      <c r="I29" s="8"/>
      <c r="J29" s="8"/>
      <c r="K29" s="8"/>
      <c r="L29" s="8"/>
      <c r="M29" s="8"/>
      <c r="N29" s="8"/>
      <c r="O29" s="439"/>
    </row>
    <row r="30" spans="1:20" ht="15.75" customHeight="1" x14ac:dyDescent="0.25">
      <c r="A30" s="220"/>
      <c r="B30" s="272"/>
      <c r="C30" s="355"/>
      <c r="D30" s="269"/>
      <c r="E30" s="8"/>
      <c r="F30" s="8"/>
      <c r="G30" s="8"/>
      <c r="H30" s="8"/>
      <c r="I30" s="8"/>
      <c r="J30" s="407" t="str">
        <f>Translations!$B$586</f>
        <v>Si aucune mesure ne doit être prise, pourquoi ?</v>
      </c>
      <c r="K30" s="821"/>
      <c r="L30" s="822"/>
      <c r="M30" s="8"/>
      <c r="N30" s="8"/>
      <c r="O30" s="439"/>
      <c r="T30" s="123" t="b">
        <f>OR(S28,J28=TRUE)</f>
        <v>0</v>
      </c>
    </row>
    <row r="31" spans="1:20" ht="15.75" customHeight="1" x14ac:dyDescent="0.25">
      <c r="A31" s="220"/>
      <c r="B31" s="272"/>
      <c r="C31" s="355"/>
      <c r="D31" s="186" t="s">
        <v>15</v>
      </c>
      <c r="E31" s="797" t="str">
        <f>Translations!$B$587</f>
        <v>Description:</v>
      </c>
      <c r="F31" s="797"/>
      <c r="G31" s="797"/>
      <c r="H31" s="797"/>
      <c r="I31" s="797"/>
      <c r="J31" s="797"/>
      <c r="K31" s="797"/>
      <c r="L31" s="797"/>
      <c r="M31" s="797"/>
      <c r="N31" s="797"/>
      <c r="O31" s="208"/>
    </row>
    <row r="32" spans="1:20" s="312" customFormat="1" ht="12.75" customHeight="1" x14ac:dyDescent="0.25">
      <c r="A32" s="253"/>
      <c r="B32" s="272"/>
      <c r="C32" s="13"/>
      <c r="D32" s="186"/>
      <c r="E32" s="771" t="str">
        <f>Translations!$B$588</f>
        <v>Si vous avez besoin de plus d'espace pour la description, vous pouvez également utiliser des fichiers externes et les référencer ici.</v>
      </c>
      <c r="F32" s="771"/>
      <c r="G32" s="771"/>
      <c r="H32" s="771"/>
      <c r="I32" s="771"/>
      <c r="J32" s="771"/>
      <c r="K32" s="771"/>
      <c r="L32" s="771"/>
      <c r="M32" s="771"/>
      <c r="N32" s="191"/>
      <c r="O32" s="201"/>
      <c r="P32" s="4"/>
      <c r="Q32" s="16"/>
      <c r="R32" s="16"/>
      <c r="S32" s="108"/>
      <c r="T32" s="15"/>
    </row>
    <row r="33" spans="1:20" x14ac:dyDescent="0.25">
      <c r="A33" s="220"/>
      <c r="B33" s="272"/>
      <c r="C33" s="269"/>
      <c r="D33" s="269"/>
      <c r="E33" s="294" t="str">
        <f>Translations!$B$85</f>
        <v>Titre:</v>
      </c>
      <c r="F33" s="798"/>
      <c r="G33" s="799"/>
      <c r="H33" s="799"/>
      <c r="I33" s="799"/>
      <c r="J33" s="799"/>
      <c r="K33" s="799"/>
      <c r="L33" s="799"/>
      <c r="M33" s="799"/>
      <c r="N33" s="800"/>
      <c r="O33" s="208"/>
      <c r="T33" s="123" t="b">
        <f>S28</f>
        <v>0</v>
      </c>
    </row>
    <row r="34" spans="1:20" x14ac:dyDescent="0.25">
      <c r="A34" s="220"/>
      <c r="B34" s="272"/>
      <c r="C34" s="269"/>
      <c r="D34" s="269"/>
      <c r="E34" s="294" t="str">
        <f>Translations!$B$587</f>
        <v>Description:</v>
      </c>
      <c r="F34" s="823"/>
      <c r="G34" s="795"/>
      <c r="H34" s="795"/>
      <c r="I34" s="795"/>
      <c r="J34" s="795"/>
      <c r="K34" s="795"/>
      <c r="L34" s="795"/>
      <c r="M34" s="795"/>
      <c r="N34" s="796"/>
      <c r="O34" s="208"/>
      <c r="Q34" s="188"/>
      <c r="T34" s="123" t="b">
        <f>T33</f>
        <v>0</v>
      </c>
    </row>
    <row r="35" spans="1:20" x14ac:dyDescent="0.25">
      <c r="A35" s="220"/>
      <c r="B35" s="272"/>
      <c r="C35" s="269"/>
      <c r="D35" s="269"/>
      <c r="F35" s="790"/>
      <c r="G35" s="791"/>
      <c r="H35" s="791"/>
      <c r="I35" s="791"/>
      <c r="J35" s="791"/>
      <c r="K35" s="791"/>
      <c r="L35" s="791"/>
      <c r="M35" s="791"/>
      <c r="N35" s="792"/>
      <c r="O35" s="208"/>
      <c r="T35" s="123" t="b">
        <f t="shared" ref="T35:T41" si="0">T34</f>
        <v>0</v>
      </c>
    </row>
    <row r="36" spans="1:20" x14ac:dyDescent="0.25">
      <c r="A36" s="220"/>
      <c r="B36" s="272"/>
      <c r="C36" s="269"/>
      <c r="D36" s="269"/>
      <c r="F36" s="790"/>
      <c r="G36" s="791"/>
      <c r="H36" s="791"/>
      <c r="I36" s="791"/>
      <c r="J36" s="791"/>
      <c r="K36" s="791"/>
      <c r="L36" s="791"/>
      <c r="M36" s="791"/>
      <c r="N36" s="792"/>
      <c r="O36" s="208"/>
      <c r="T36" s="123" t="b">
        <f t="shared" si="0"/>
        <v>0</v>
      </c>
    </row>
    <row r="37" spans="1:20" x14ac:dyDescent="0.25">
      <c r="A37" s="220"/>
      <c r="B37" s="272"/>
      <c r="C37" s="269"/>
      <c r="D37" s="269"/>
      <c r="F37" s="790"/>
      <c r="G37" s="791"/>
      <c r="H37" s="791"/>
      <c r="I37" s="791"/>
      <c r="J37" s="791"/>
      <c r="K37" s="791"/>
      <c r="L37" s="791"/>
      <c r="M37" s="791"/>
      <c r="N37" s="792"/>
      <c r="O37" s="208"/>
      <c r="T37" s="123" t="b">
        <f t="shared" si="0"/>
        <v>0</v>
      </c>
    </row>
    <row r="38" spans="1:20" x14ac:dyDescent="0.25">
      <c r="A38" s="220"/>
      <c r="B38" s="272"/>
      <c r="C38" s="269"/>
      <c r="D38" s="269"/>
      <c r="F38" s="790"/>
      <c r="G38" s="791"/>
      <c r="H38" s="791"/>
      <c r="I38" s="791"/>
      <c r="J38" s="791"/>
      <c r="K38" s="791"/>
      <c r="L38" s="791"/>
      <c r="M38" s="791"/>
      <c r="N38" s="792"/>
      <c r="O38" s="208"/>
      <c r="T38" s="123" t="b">
        <f t="shared" si="0"/>
        <v>0</v>
      </c>
    </row>
    <row r="39" spans="1:20" x14ac:dyDescent="0.25">
      <c r="A39" s="220"/>
      <c r="B39" s="272"/>
      <c r="C39" s="269"/>
      <c r="D39" s="269"/>
      <c r="F39" s="790"/>
      <c r="G39" s="791"/>
      <c r="H39" s="791"/>
      <c r="I39" s="791"/>
      <c r="J39" s="791"/>
      <c r="K39" s="791"/>
      <c r="L39" s="791"/>
      <c r="M39" s="791"/>
      <c r="N39" s="792"/>
      <c r="O39" s="208"/>
      <c r="T39" s="123" t="b">
        <f t="shared" si="0"/>
        <v>0</v>
      </c>
    </row>
    <row r="40" spans="1:20" x14ac:dyDescent="0.25">
      <c r="A40" s="220"/>
      <c r="B40" s="272"/>
      <c r="C40" s="269"/>
      <c r="D40" s="269"/>
      <c r="F40" s="790"/>
      <c r="G40" s="791"/>
      <c r="H40" s="791"/>
      <c r="I40" s="791"/>
      <c r="J40" s="791"/>
      <c r="K40" s="791"/>
      <c r="L40" s="791"/>
      <c r="M40" s="791"/>
      <c r="N40" s="792"/>
      <c r="O40" s="208"/>
      <c r="T40" s="123" t="b">
        <f t="shared" si="0"/>
        <v>0</v>
      </c>
    </row>
    <row r="41" spans="1:20" x14ac:dyDescent="0.25">
      <c r="A41" s="220"/>
      <c r="B41" s="272"/>
      <c r="C41" s="269"/>
      <c r="D41" s="269"/>
      <c r="F41" s="801"/>
      <c r="G41" s="802"/>
      <c r="H41" s="802"/>
      <c r="I41" s="802"/>
      <c r="J41" s="802"/>
      <c r="K41" s="802"/>
      <c r="L41" s="802"/>
      <c r="M41" s="802"/>
      <c r="N41" s="803"/>
      <c r="O41" s="208"/>
      <c r="T41" s="123" t="b">
        <f t="shared" si="0"/>
        <v>0</v>
      </c>
    </row>
    <row r="42" spans="1:20" ht="13.8" thickBot="1" x14ac:dyDescent="0.3">
      <c r="A42" s="220"/>
      <c r="B42" s="272"/>
      <c r="C42" s="195"/>
      <c r="D42" s="182"/>
      <c r="E42" s="20"/>
      <c r="F42" s="18"/>
      <c r="G42" s="21"/>
      <c r="H42" s="21"/>
      <c r="I42" s="21"/>
      <c r="J42" s="21"/>
      <c r="K42" s="21"/>
      <c r="L42" s="21"/>
      <c r="M42" s="21"/>
      <c r="N42" s="21"/>
      <c r="O42" s="208"/>
    </row>
    <row r="43" spans="1:20" ht="12.75" customHeight="1" thickBot="1" x14ac:dyDescent="0.3">
      <c r="A43" s="220"/>
      <c r="B43" s="272"/>
      <c r="C43" s="269"/>
      <c r="D43" s="269"/>
      <c r="E43" s="268"/>
      <c r="F43" s="268"/>
      <c r="G43" s="268"/>
      <c r="H43" s="268"/>
      <c r="I43" s="268"/>
      <c r="J43" s="268"/>
      <c r="K43" s="268"/>
      <c r="L43" s="268"/>
      <c r="M43" s="268"/>
      <c r="N43" s="268"/>
      <c r="O43" s="208"/>
    </row>
    <row r="44" spans="1:20" ht="15.75" customHeight="1" thickBot="1" x14ac:dyDescent="0.3">
      <c r="A44" s="435" t="str">
        <f>IF(COUNTA(J44,L44,K46,F49:N57)=0,"","PRINT")</f>
        <v/>
      </c>
      <c r="B44" s="274"/>
      <c r="C44" s="187">
        <f>C28+1</f>
        <v>2</v>
      </c>
      <c r="D44" s="186" t="s">
        <v>14</v>
      </c>
      <c r="E44" s="760" t="str">
        <f>Translations!$B$584</f>
        <v>Des mesures seront/ont été prises :</v>
      </c>
      <c r="F44" s="760"/>
      <c r="G44" s="760"/>
      <c r="H44" s="760"/>
      <c r="I44" s="793"/>
      <c r="J44" s="427"/>
      <c r="K44" s="414" t="str">
        <f>Translations!$B$585</f>
        <v>Quand?</v>
      </c>
      <c r="L44" s="428"/>
      <c r="M44" s="8"/>
      <c r="N44" s="8"/>
      <c r="O44" s="208"/>
      <c r="P44" s="436" t="str">
        <f>IF(AND(COUNTA(J44,L44,K46,F49:N57)&gt;0,COUNTIF(P45:$P$320,"PRINT")=0),"PRINT","")</f>
        <v/>
      </c>
      <c r="S44" s="338" t="b">
        <f>CNTR_GenImpRelevant=EUconst_NotRelevant</f>
        <v>0</v>
      </c>
      <c r="T44" s="338" t="b">
        <f>OR(S44=TRUE,AND(J44&lt;&gt;"",J44=FALSE))</f>
        <v>0</v>
      </c>
    </row>
    <row r="45" spans="1:20" ht="5.0999999999999996" customHeight="1" x14ac:dyDescent="0.25">
      <c r="A45" s="220"/>
      <c r="B45" s="272"/>
      <c r="C45" s="355"/>
      <c r="D45" s="269"/>
      <c r="E45" s="8"/>
      <c r="F45" s="8"/>
      <c r="G45" s="8"/>
      <c r="H45" s="8"/>
      <c r="I45" s="8"/>
      <c r="J45" s="8"/>
      <c r="K45" s="8"/>
      <c r="L45" s="8"/>
      <c r="M45" s="8"/>
      <c r="N45" s="8"/>
      <c r="O45" s="208"/>
    </row>
    <row r="46" spans="1:20" ht="15.75" customHeight="1" x14ac:dyDescent="0.25">
      <c r="A46" s="220"/>
      <c r="B46" s="272"/>
      <c r="C46" s="355"/>
      <c r="D46" s="269"/>
      <c r="E46" s="8"/>
      <c r="F46" s="8"/>
      <c r="G46" s="8"/>
      <c r="H46" s="8"/>
      <c r="I46" s="8"/>
      <c r="J46" s="407" t="str">
        <f>Translations!$B$586</f>
        <v>Si aucune mesure ne doit être prise, pourquoi ?</v>
      </c>
      <c r="K46" s="821"/>
      <c r="L46" s="822"/>
      <c r="M46" s="8"/>
      <c r="N46" s="8"/>
      <c r="O46" s="208"/>
      <c r="T46" s="123" t="b">
        <f>OR(S44,J44=TRUE)</f>
        <v>0</v>
      </c>
    </row>
    <row r="47" spans="1:20" ht="15.75" customHeight="1" x14ac:dyDescent="0.25">
      <c r="A47" s="220"/>
      <c r="B47" s="272"/>
      <c r="C47" s="355"/>
      <c r="D47" s="186" t="s">
        <v>15</v>
      </c>
      <c r="E47" s="797" t="str">
        <f>Translations!$B$587</f>
        <v>Description:</v>
      </c>
      <c r="F47" s="797"/>
      <c r="G47" s="797"/>
      <c r="H47" s="797"/>
      <c r="I47" s="797"/>
      <c r="J47" s="797"/>
      <c r="K47" s="797"/>
      <c r="L47" s="797"/>
      <c r="M47" s="797"/>
      <c r="N47" s="797"/>
      <c r="O47" s="208"/>
    </row>
    <row r="48" spans="1:20" s="312" customFormat="1" ht="12.75" customHeight="1" x14ac:dyDescent="0.25">
      <c r="A48" s="253"/>
      <c r="B48" s="272"/>
      <c r="C48" s="13"/>
      <c r="D48" s="186"/>
      <c r="E48" s="771" t="str">
        <f>Translations!$B$588</f>
        <v>Si vous avez besoin de plus d'espace pour la description, vous pouvez également utiliser des fichiers externes et les référencer ici.</v>
      </c>
      <c r="F48" s="771"/>
      <c r="G48" s="771"/>
      <c r="H48" s="771"/>
      <c r="I48" s="771"/>
      <c r="J48" s="771"/>
      <c r="K48" s="771"/>
      <c r="L48" s="771"/>
      <c r="M48" s="771"/>
      <c r="N48" s="191"/>
      <c r="O48" s="201"/>
      <c r="P48" s="4"/>
      <c r="Q48" s="16"/>
      <c r="R48" s="16"/>
      <c r="S48" s="108"/>
      <c r="T48" s="15"/>
    </row>
    <row r="49" spans="1:20" x14ac:dyDescent="0.25">
      <c r="A49" s="220"/>
      <c r="B49" s="272"/>
      <c r="C49" s="269"/>
      <c r="D49" s="269"/>
      <c r="E49" s="294" t="str">
        <f>Translations!$B$85</f>
        <v>Titre:</v>
      </c>
      <c r="F49" s="798"/>
      <c r="G49" s="799"/>
      <c r="H49" s="799"/>
      <c r="I49" s="799"/>
      <c r="J49" s="799"/>
      <c r="K49" s="799"/>
      <c r="L49" s="799"/>
      <c r="M49" s="799"/>
      <c r="N49" s="800"/>
      <c r="O49" s="208"/>
      <c r="T49" s="123" t="b">
        <f>S44</f>
        <v>0</v>
      </c>
    </row>
    <row r="50" spans="1:20" x14ac:dyDescent="0.25">
      <c r="A50" s="220"/>
      <c r="B50" s="272"/>
      <c r="C50" s="269"/>
      <c r="D50" s="269"/>
      <c r="E50" s="294" t="str">
        <f>Translations!$B$587</f>
        <v>Description:</v>
      </c>
      <c r="F50" s="823"/>
      <c r="G50" s="795"/>
      <c r="H50" s="795"/>
      <c r="I50" s="795"/>
      <c r="J50" s="795"/>
      <c r="K50" s="795"/>
      <c r="L50" s="795"/>
      <c r="M50" s="795"/>
      <c r="N50" s="796"/>
      <c r="O50" s="208"/>
      <c r="Q50" s="188"/>
      <c r="T50" s="123" t="b">
        <f>T49</f>
        <v>0</v>
      </c>
    </row>
    <row r="51" spans="1:20" x14ac:dyDescent="0.25">
      <c r="A51" s="220"/>
      <c r="B51" s="272"/>
      <c r="C51" s="269"/>
      <c r="D51" s="269"/>
      <c r="F51" s="790"/>
      <c r="G51" s="791"/>
      <c r="H51" s="791"/>
      <c r="I51" s="791"/>
      <c r="J51" s="791"/>
      <c r="K51" s="791"/>
      <c r="L51" s="791"/>
      <c r="M51" s="791"/>
      <c r="N51" s="792"/>
      <c r="O51" s="208"/>
      <c r="T51" s="123" t="b">
        <f t="shared" ref="T51:T57" si="1">T50</f>
        <v>0</v>
      </c>
    </row>
    <row r="52" spans="1:20" x14ac:dyDescent="0.25">
      <c r="A52" s="220"/>
      <c r="B52" s="272"/>
      <c r="C52" s="269"/>
      <c r="D52" s="269"/>
      <c r="F52" s="790"/>
      <c r="G52" s="791"/>
      <c r="H52" s="791"/>
      <c r="I52" s="791"/>
      <c r="J52" s="791"/>
      <c r="K52" s="791"/>
      <c r="L52" s="791"/>
      <c r="M52" s="791"/>
      <c r="N52" s="792"/>
      <c r="O52" s="208"/>
      <c r="T52" s="123" t="b">
        <f t="shared" si="1"/>
        <v>0</v>
      </c>
    </row>
    <row r="53" spans="1:20" x14ac:dyDescent="0.25">
      <c r="A53" s="220"/>
      <c r="B53" s="272"/>
      <c r="C53" s="269"/>
      <c r="D53" s="269"/>
      <c r="F53" s="790"/>
      <c r="G53" s="791"/>
      <c r="H53" s="791"/>
      <c r="I53" s="791"/>
      <c r="J53" s="791"/>
      <c r="K53" s="791"/>
      <c r="L53" s="791"/>
      <c r="M53" s="791"/>
      <c r="N53" s="792"/>
      <c r="O53" s="208"/>
      <c r="T53" s="123" t="b">
        <f t="shared" si="1"/>
        <v>0</v>
      </c>
    </row>
    <row r="54" spans="1:20" x14ac:dyDescent="0.25">
      <c r="A54" s="220"/>
      <c r="B54" s="272"/>
      <c r="C54" s="269"/>
      <c r="D54" s="269"/>
      <c r="F54" s="790"/>
      <c r="G54" s="791"/>
      <c r="H54" s="791"/>
      <c r="I54" s="791"/>
      <c r="J54" s="791"/>
      <c r="K54" s="791"/>
      <c r="L54" s="791"/>
      <c r="M54" s="791"/>
      <c r="N54" s="792"/>
      <c r="O54" s="208"/>
      <c r="T54" s="123" t="b">
        <f t="shared" si="1"/>
        <v>0</v>
      </c>
    </row>
    <row r="55" spans="1:20" x14ac:dyDescent="0.25">
      <c r="A55" s="220"/>
      <c r="B55" s="272"/>
      <c r="C55" s="269"/>
      <c r="D55" s="269"/>
      <c r="F55" s="790"/>
      <c r="G55" s="791"/>
      <c r="H55" s="791"/>
      <c r="I55" s="791"/>
      <c r="J55" s="791"/>
      <c r="K55" s="791"/>
      <c r="L55" s="791"/>
      <c r="M55" s="791"/>
      <c r="N55" s="792"/>
      <c r="O55" s="208"/>
      <c r="T55" s="123" t="b">
        <f t="shared" si="1"/>
        <v>0</v>
      </c>
    </row>
    <row r="56" spans="1:20" x14ac:dyDescent="0.25">
      <c r="A56" s="220"/>
      <c r="B56" s="272"/>
      <c r="C56" s="269"/>
      <c r="D56" s="269"/>
      <c r="F56" s="790"/>
      <c r="G56" s="791"/>
      <c r="H56" s="791"/>
      <c r="I56" s="791"/>
      <c r="J56" s="791"/>
      <c r="K56" s="791"/>
      <c r="L56" s="791"/>
      <c r="M56" s="791"/>
      <c r="N56" s="792"/>
      <c r="O56" s="208"/>
      <c r="T56" s="123" t="b">
        <f t="shared" si="1"/>
        <v>0</v>
      </c>
    </row>
    <row r="57" spans="1:20" x14ac:dyDescent="0.25">
      <c r="A57" s="220"/>
      <c r="B57" s="272"/>
      <c r="C57" s="269"/>
      <c r="D57" s="269"/>
      <c r="F57" s="801"/>
      <c r="G57" s="802"/>
      <c r="H57" s="802"/>
      <c r="I57" s="802"/>
      <c r="J57" s="802"/>
      <c r="K57" s="802"/>
      <c r="L57" s="802"/>
      <c r="M57" s="802"/>
      <c r="N57" s="803"/>
      <c r="O57" s="208"/>
      <c r="T57" s="123" t="b">
        <f t="shared" si="1"/>
        <v>0</v>
      </c>
    </row>
    <row r="58" spans="1:20" ht="13.8" thickBot="1" x14ac:dyDescent="0.3">
      <c r="A58" s="220"/>
      <c r="B58" s="272"/>
      <c r="C58" s="195"/>
      <c r="D58" s="182"/>
      <c r="E58" s="20"/>
      <c r="F58" s="18"/>
      <c r="G58" s="21"/>
      <c r="H58" s="21"/>
      <c r="I58" s="21"/>
      <c r="J58" s="21"/>
      <c r="K58" s="21"/>
      <c r="L58" s="21"/>
      <c r="M58" s="21"/>
      <c r="N58" s="21"/>
      <c r="O58" s="208"/>
    </row>
    <row r="59" spans="1:20" ht="12.75" customHeight="1" thickBot="1" x14ac:dyDescent="0.3">
      <c r="A59" s="220"/>
      <c r="B59" s="272"/>
      <c r="C59" s="269"/>
      <c r="D59" s="269"/>
      <c r="E59" s="268"/>
      <c r="F59" s="268"/>
      <c r="G59" s="268"/>
      <c r="H59" s="268"/>
      <c r="I59" s="268"/>
      <c r="J59" s="268"/>
      <c r="K59" s="268"/>
      <c r="L59" s="268"/>
      <c r="M59" s="268"/>
      <c r="N59" s="268"/>
      <c r="O59" s="208"/>
    </row>
    <row r="60" spans="1:20" ht="15.75" customHeight="1" thickBot="1" x14ac:dyDescent="0.3">
      <c r="A60" s="435" t="str">
        <f>IF(COUNTA(J60,L60,K62,F65:N73)=0,"","PRINT")</f>
        <v/>
      </c>
      <c r="B60" s="274"/>
      <c r="C60" s="187">
        <f>C44+1</f>
        <v>3</v>
      </c>
      <c r="D60" s="186" t="s">
        <v>14</v>
      </c>
      <c r="E60" s="760" t="str">
        <f>Translations!$B$584</f>
        <v>Des mesures seront/ont été prises :</v>
      </c>
      <c r="F60" s="760"/>
      <c r="G60" s="760"/>
      <c r="H60" s="760"/>
      <c r="I60" s="793"/>
      <c r="J60" s="427"/>
      <c r="K60" s="414" t="str">
        <f>Translations!$B$585</f>
        <v>Quand?</v>
      </c>
      <c r="L60" s="428"/>
      <c r="M60" s="8"/>
      <c r="N60" s="8"/>
      <c r="O60" s="208"/>
      <c r="P60" s="436" t="str">
        <f>IF(AND(COUNTA(J60,L60,K62,F65:N73)&gt;0,COUNTIF(P61:$P$320,"PRINT")=0),"PRINT","")</f>
        <v/>
      </c>
      <c r="S60" s="338" t="b">
        <f>CNTR_GenImpRelevant=EUconst_NotRelevant</f>
        <v>0</v>
      </c>
      <c r="T60" s="338" t="b">
        <f>OR(S60=TRUE,AND(J60&lt;&gt;"",J60=FALSE))</f>
        <v>0</v>
      </c>
    </row>
    <row r="61" spans="1:20" ht="5.0999999999999996" customHeight="1" x14ac:dyDescent="0.25">
      <c r="A61" s="220"/>
      <c r="B61" s="272"/>
      <c r="C61" s="355"/>
      <c r="D61" s="269"/>
      <c r="E61" s="8"/>
      <c r="F61" s="8"/>
      <c r="G61" s="8"/>
      <c r="H61" s="8"/>
      <c r="I61" s="8"/>
      <c r="J61" s="8"/>
      <c r="K61" s="8"/>
      <c r="L61" s="8"/>
      <c r="M61" s="8"/>
      <c r="N61" s="8"/>
      <c r="O61" s="208"/>
    </row>
    <row r="62" spans="1:20" ht="15.75" customHeight="1" x14ac:dyDescent="0.25">
      <c r="A62" s="220"/>
      <c r="B62" s="272"/>
      <c r="C62" s="355"/>
      <c r="D62" s="269"/>
      <c r="E62" s="8"/>
      <c r="F62" s="8"/>
      <c r="G62" s="8"/>
      <c r="H62" s="8"/>
      <c r="I62" s="8"/>
      <c r="J62" s="407" t="str">
        <f>Translations!$B$586</f>
        <v>Si aucune mesure ne doit être prise, pourquoi ?</v>
      </c>
      <c r="K62" s="821"/>
      <c r="L62" s="822"/>
      <c r="M62" s="8"/>
      <c r="N62" s="8"/>
      <c r="O62" s="208"/>
      <c r="T62" s="123" t="b">
        <f>OR(S60,J60=TRUE)</f>
        <v>0</v>
      </c>
    </row>
    <row r="63" spans="1:20" ht="15.75" customHeight="1" x14ac:dyDescent="0.25">
      <c r="A63" s="220"/>
      <c r="B63" s="272"/>
      <c r="C63" s="355"/>
      <c r="D63" s="186" t="s">
        <v>15</v>
      </c>
      <c r="E63" s="797" t="str">
        <f>Translations!$B$587</f>
        <v>Description:</v>
      </c>
      <c r="F63" s="797"/>
      <c r="G63" s="797"/>
      <c r="H63" s="797"/>
      <c r="I63" s="797"/>
      <c r="J63" s="797"/>
      <c r="K63" s="797"/>
      <c r="L63" s="797"/>
      <c r="M63" s="797"/>
      <c r="N63" s="797"/>
      <c r="O63" s="208"/>
    </row>
    <row r="64" spans="1:20" s="312" customFormat="1" ht="12.75" customHeight="1" x14ac:dyDescent="0.25">
      <c r="A64" s="253"/>
      <c r="B64" s="272"/>
      <c r="C64" s="13"/>
      <c r="D64" s="186"/>
      <c r="E64" s="771" t="str">
        <f>Translations!$B$588</f>
        <v>Si vous avez besoin de plus d'espace pour la description, vous pouvez également utiliser des fichiers externes et les référencer ici.</v>
      </c>
      <c r="F64" s="771"/>
      <c r="G64" s="771"/>
      <c r="H64" s="771"/>
      <c r="I64" s="771"/>
      <c r="J64" s="771"/>
      <c r="K64" s="771"/>
      <c r="L64" s="771"/>
      <c r="M64" s="771"/>
      <c r="N64" s="191"/>
      <c r="O64" s="201"/>
      <c r="P64" s="4"/>
      <c r="Q64" s="16"/>
      <c r="R64" s="16"/>
      <c r="S64" s="108"/>
      <c r="T64" s="15"/>
    </row>
    <row r="65" spans="1:20" x14ac:dyDescent="0.25">
      <c r="A65" s="220"/>
      <c r="B65" s="272"/>
      <c r="C65" s="269"/>
      <c r="D65" s="269"/>
      <c r="E65" s="294" t="str">
        <f>Translations!$B$85</f>
        <v>Titre:</v>
      </c>
      <c r="F65" s="798"/>
      <c r="G65" s="799"/>
      <c r="H65" s="799"/>
      <c r="I65" s="799"/>
      <c r="J65" s="799"/>
      <c r="K65" s="799"/>
      <c r="L65" s="799"/>
      <c r="M65" s="799"/>
      <c r="N65" s="800"/>
      <c r="O65" s="208"/>
      <c r="T65" s="123" t="b">
        <f>S60</f>
        <v>0</v>
      </c>
    </row>
    <row r="66" spans="1:20" x14ac:dyDescent="0.25">
      <c r="A66" s="220"/>
      <c r="B66" s="272"/>
      <c r="C66" s="269"/>
      <c r="D66" s="269"/>
      <c r="E66" s="294" t="str">
        <f>Translations!$B$587</f>
        <v>Description:</v>
      </c>
      <c r="F66" s="823"/>
      <c r="G66" s="795"/>
      <c r="H66" s="795"/>
      <c r="I66" s="795"/>
      <c r="J66" s="795"/>
      <c r="K66" s="795"/>
      <c r="L66" s="795"/>
      <c r="M66" s="795"/>
      <c r="N66" s="796"/>
      <c r="O66" s="208"/>
      <c r="Q66" s="188"/>
      <c r="T66" s="123" t="b">
        <f>T65</f>
        <v>0</v>
      </c>
    </row>
    <row r="67" spans="1:20" x14ac:dyDescent="0.25">
      <c r="A67" s="220"/>
      <c r="B67" s="272"/>
      <c r="C67" s="269"/>
      <c r="D67" s="269"/>
      <c r="F67" s="790"/>
      <c r="G67" s="791"/>
      <c r="H67" s="791"/>
      <c r="I67" s="791"/>
      <c r="J67" s="791"/>
      <c r="K67" s="791"/>
      <c r="L67" s="791"/>
      <c r="M67" s="791"/>
      <c r="N67" s="792"/>
      <c r="O67" s="208"/>
      <c r="T67" s="123" t="b">
        <f t="shared" ref="T67:T73" si="2">T66</f>
        <v>0</v>
      </c>
    </row>
    <row r="68" spans="1:20" x14ac:dyDescent="0.25">
      <c r="A68" s="220"/>
      <c r="B68" s="272"/>
      <c r="C68" s="269"/>
      <c r="D68" s="269"/>
      <c r="F68" s="790"/>
      <c r="G68" s="791"/>
      <c r="H68" s="791"/>
      <c r="I68" s="791"/>
      <c r="J68" s="791"/>
      <c r="K68" s="791"/>
      <c r="L68" s="791"/>
      <c r="M68" s="791"/>
      <c r="N68" s="792"/>
      <c r="O68" s="208"/>
      <c r="T68" s="123" t="b">
        <f t="shared" si="2"/>
        <v>0</v>
      </c>
    </row>
    <row r="69" spans="1:20" x14ac:dyDescent="0.25">
      <c r="A69" s="220"/>
      <c r="B69" s="272"/>
      <c r="C69" s="269"/>
      <c r="D69" s="269"/>
      <c r="F69" s="790"/>
      <c r="G69" s="791"/>
      <c r="H69" s="791"/>
      <c r="I69" s="791"/>
      <c r="J69" s="791"/>
      <c r="K69" s="791"/>
      <c r="L69" s="791"/>
      <c r="M69" s="791"/>
      <c r="N69" s="792"/>
      <c r="O69" s="208"/>
      <c r="T69" s="123" t="b">
        <f t="shared" si="2"/>
        <v>0</v>
      </c>
    </row>
    <row r="70" spans="1:20" x14ac:dyDescent="0.25">
      <c r="A70" s="220"/>
      <c r="B70" s="272"/>
      <c r="C70" s="269"/>
      <c r="D70" s="269"/>
      <c r="F70" s="790"/>
      <c r="G70" s="791"/>
      <c r="H70" s="791"/>
      <c r="I70" s="791"/>
      <c r="J70" s="791"/>
      <c r="K70" s="791"/>
      <c r="L70" s="791"/>
      <c r="M70" s="791"/>
      <c r="N70" s="792"/>
      <c r="O70" s="208"/>
      <c r="T70" s="123" t="b">
        <f t="shared" si="2"/>
        <v>0</v>
      </c>
    </row>
    <row r="71" spans="1:20" x14ac:dyDescent="0.25">
      <c r="A71" s="220"/>
      <c r="B71" s="272"/>
      <c r="C71" s="269"/>
      <c r="D71" s="269"/>
      <c r="F71" s="790"/>
      <c r="G71" s="791"/>
      <c r="H71" s="791"/>
      <c r="I71" s="791"/>
      <c r="J71" s="791"/>
      <c r="K71" s="791"/>
      <c r="L71" s="791"/>
      <c r="M71" s="791"/>
      <c r="N71" s="792"/>
      <c r="O71" s="208"/>
      <c r="T71" s="123" t="b">
        <f t="shared" si="2"/>
        <v>0</v>
      </c>
    </row>
    <row r="72" spans="1:20" x14ac:dyDescent="0.25">
      <c r="A72" s="220"/>
      <c r="B72" s="272"/>
      <c r="C72" s="269"/>
      <c r="D72" s="269"/>
      <c r="F72" s="790"/>
      <c r="G72" s="791"/>
      <c r="H72" s="791"/>
      <c r="I72" s="791"/>
      <c r="J72" s="791"/>
      <c r="K72" s="791"/>
      <c r="L72" s="791"/>
      <c r="M72" s="791"/>
      <c r="N72" s="792"/>
      <c r="O72" s="208"/>
      <c r="T72" s="123" t="b">
        <f t="shared" si="2"/>
        <v>0</v>
      </c>
    </row>
    <row r="73" spans="1:20" x14ac:dyDescent="0.25">
      <c r="A73" s="220"/>
      <c r="B73" s="272"/>
      <c r="C73" s="269"/>
      <c r="D73" s="269"/>
      <c r="F73" s="801"/>
      <c r="G73" s="802"/>
      <c r="H73" s="802"/>
      <c r="I73" s="802"/>
      <c r="J73" s="802"/>
      <c r="K73" s="802"/>
      <c r="L73" s="802"/>
      <c r="M73" s="802"/>
      <c r="N73" s="803"/>
      <c r="O73" s="208"/>
      <c r="T73" s="123" t="b">
        <f t="shared" si="2"/>
        <v>0</v>
      </c>
    </row>
    <row r="74" spans="1:20" ht="13.8" thickBot="1" x14ac:dyDescent="0.3">
      <c r="A74" s="220"/>
      <c r="B74" s="272"/>
      <c r="C74" s="195"/>
      <c r="D74" s="182"/>
      <c r="E74" s="20"/>
      <c r="F74" s="18"/>
      <c r="G74" s="21"/>
      <c r="H74" s="21"/>
      <c r="I74" s="21"/>
      <c r="J74" s="21"/>
      <c r="K74" s="21"/>
      <c r="L74" s="21"/>
      <c r="M74" s="21"/>
      <c r="N74" s="21"/>
      <c r="O74" s="208"/>
    </row>
    <row r="75" spans="1:20" ht="12.75" customHeight="1" thickBot="1" x14ac:dyDescent="0.3">
      <c r="A75" s="220"/>
      <c r="B75" s="272"/>
      <c r="C75" s="269"/>
      <c r="D75" s="269"/>
      <c r="E75" s="268"/>
      <c r="F75" s="268"/>
      <c r="G75" s="268"/>
      <c r="H75" s="268"/>
      <c r="I75" s="268"/>
      <c r="J75" s="268"/>
      <c r="K75" s="268"/>
      <c r="L75" s="268"/>
      <c r="M75" s="268"/>
      <c r="N75" s="268"/>
      <c r="O75" s="208"/>
    </row>
    <row r="76" spans="1:20" ht="15.75" customHeight="1" thickBot="1" x14ac:dyDescent="0.3">
      <c r="A76" s="435" t="str">
        <f>IF(COUNTA(J76,L76,K78,F81:N89)=0,"","PRINT")</f>
        <v/>
      </c>
      <c r="B76" s="274"/>
      <c r="C76" s="187">
        <f>C60+1</f>
        <v>4</v>
      </c>
      <c r="D76" s="186" t="s">
        <v>14</v>
      </c>
      <c r="E76" s="760" t="str">
        <f>Translations!$B$584</f>
        <v>Des mesures seront/ont été prises :</v>
      </c>
      <c r="F76" s="760"/>
      <c r="G76" s="760"/>
      <c r="H76" s="760"/>
      <c r="I76" s="793"/>
      <c r="J76" s="427"/>
      <c r="K76" s="414" t="str">
        <f>Translations!$B$585</f>
        <v>Quand?</v>
      </c>
      <c r="L76" s="428"/>
      <c r="M76" s="8"/>
      <c r="N76" s="8"/>
      <c r="O76" s="208"/>
      <c r="P76" s="436" t="str">
        <f>IF(AND(COUNTA(J76,L76,K78,F81:N89)&gt;0,COUNTIF(P77:$P$320,"PRINT")=0),"PRINT","")</f>
        <v/>
      </c>
      <c r="S76" s="338" t="b">
        <f>CNTR_GenImpRelevant=EUconst_NotRelevant</f>
        <v>0</v>
      </c>
      <c r="T76" s="338" t="b">
        <f>OR(S76=TRUE,AND(J76&lt;&gt;"",J76=FALSE))</f>
        <v>0</v>
      </c>
    </row>
    <row r="77" spans="1:20" ht="5.0999999999999996" customHeight="1" x14ac:dyDescent="0.25">
      <c r="A77" s="220"/>
      <c r="B77" s="272"/>
      <c r="C77" s="355"/>
      <c r="D77" s="269"/>
      <c r="E77" s="8"/>
      <c r="F77" s="8"/>
      <c r="G77" s="8"/>
      <c r="H77" s="8"/>
      <c r="I77" s="8"/>
      <c r="J77" s="8"/>
      <c r="K77" s="8"/>
      <c r="L77" s="8"/>
      <c r="M77" s="8"/>
      <c r="N77" s="8"/>
      <c r="O77" s="208"/>
    </row>
    <row r="78" spans="1:20" ht="15.75" customHeight="1" x14ac:dyDescent="0.25">
      <c r="A78" s="220"/>
      <c r="B78" s="272"/>
      <c r="C78" s="355"/>
      <c r="D78" s="269"/>
      <c r="E78" s="8"/>
      <c r="F78" s="8"/>
      <c r="G78" s="8"/>
      <c r="H78" s="8"/>
      <c r="I78" s="8"/>
      <c r="J78" s="407" t="str">
        <f>Translations!$B$586</f>
        <v>Si aucune mesure ne doit être prise, pourquoi ?</v>
      </c>
      <c r="K78" s="821"/>
      <c r="L78" s="822"/>
      <c r="M78" s="8"/>
      <c r="N78" s="8"/>
      <c r="O78" s="208"/>
      <c r="T78" s="123" t="b">
        <f>OR(S76,J76=TRUE)</f>
        <v>0</v>
      </c>
    </row>
    <row r="79" spans="1:20" ht="15.75" customHeight="1" x14ac:dyDescent="0.25">
      <c r="A79" s="220"/>
      <c r="B79" s="272"/>
      <c r="C79" s="355"/>
      <c r="D79" s="186" t="s">
        <v>15</v>
      </c>
      <c r="E79" s="797" t="str">
        <f>Translations!$B$587</f>
        <v>Description:</v>
      </c>
      <c r="F79" s="797"/>
      <c r="G79" s="797"/>
      <c r="H79" s="797"/>
      <c r="I79" s="797"/>
      <c r="J79" s="797"/>
      <c r="K79" s="797"/>
      <c r="L79" s="797"/>
      <c r="M79" s="797"/>
      <c r="N79" s="797"/>
      <c r="O79" s="208"/>
    </row>
    <row r="80" spans="1:20" s="312" customFormat="1" ht="12.75" customHeight="1" x14ac:dyDescent="0.25">
      <c r="A80" s="253"/>
      <c r="B80" s="272"/>
      <c r="C80" s="13"/>
      <c r="D80" s="186"/>
      <c r="E80" s="771" t="str">
        <f>Translations!$B$588</f>
        <v>Si vous avez besoin de plus d'espace pour la description, vous pouvez également utiliser des fichiers externes et les référencer ici.</v>
      </c>
      <c r="F80" s="771"/>
      <c r="G80" s="771"/>
      <c r="H80" s="771"/>
      <c r="I80" s="771"/>
      <c r="J80" s="771"/>
      <c r="K80" s="771"/>
      <c r="L80" s="771"/>
      <c r="M80" s="771"/>
      <c r="N80" s="191"/>
      <c r="O80" s="201"/>
      <c r="P80" s="4"/>
      <c r="Q80" s="16"/>
      <c r="R80" s="16"/>
      <c r="S80" s="108"/>
      <c r="T80" s="15"/>
    </row>
    <row r="81" spans="1:20" x14ac:dyDescent="0.25">
      <c r="A81" s="220"/>
      <c r="B81" s="272"/>
      <c r="C81" s="269"/>
      <c r="D81" s="269"/>
      <c r="E81" s="294" t="str">
        <f>Translations!$B$85</f>
        <v>Titre:</v>
      </c>
      <c r="F81" s="798"/>
      <c r="G81" s="799"/>
      <c r="H81" s="799"/>
      <c r="I81" s="799"/>
      <c r="J81" s="799"/>
      <c r="K81" s="799"/>
      <c r="L81" s="799"/>
      <c r="M81" s="799"/>
      <c r="N81" s="800"/>
      <c r="O81" s="208"/>
      <c r="T81" s="123" t="b">
        <f>S76</f>
        <v>0</v>
      </c>
    </row>
    <row r="82" spans="1:20" x14ac:dyDescent="0.25">
      <c r="A82" s="220"/>
      <c r="B82" s="272"/>
      <c r="C82" s="269"/>
      <c r="D82" s="269"/>
      <c r="E82" s="294" t="str">
        <f>Translations!$B$587</f>
        <v>Description:</v>
      </c>
      <c r="F82" s="823"/>
      <c r="G82" s="795"/>
      <c r="H82" s="795"/>
      <c r="I82" s="795"/>
      <c r="J82" s="795"/>
      <c r="K82" s="795"/>
      <c r="L82" s="795"/>
      <c r="M82" s="795"/>
      <c r="N82" s="796"/>
      <c r="O82" s="208"/>
      <c r="Q82" s="188"/>
      <c r="T82" s="123" t="b">
        <f>T81</f>
        <v>0</v>
      </c>
    </row>
    <row r="83" spans="1:20" x14ac:dyDescent="0.25">
      <c r="A83" s="220"/>
      <c r="B83" s="272"/>
      <c r="C83" s="269"/>
      <c r="D83" s="269"/>
      <c r="F83" s="790"/>
      <c r="G83" s="791"/>
      <c r="H83" s="791"/>
      <c r="I83" s="791"/>
      <c r="J83" s="791"/>
      <c r="K83" s="791"/>
      <c r="L83" s="791"/>
      <c r="M83" s="791"/>
      <c r="N83" s="792"/>
      <c r="O83" s="208"/>
      <c r="T83" s="123" t="b">
        <f t="shared" ref="T83:T89" si="3">T82</f>
        <v>0</v>
      </c>
    </row>
    <row r="84" spans="1:20" x14ac:dyDescent="0.25">
      <c r="A84" s="220"/>
      <c r="B84" s="272"/>
      <c r="C84" s="269"/>
      <c r="D84" s="269"/>
      <c r="F84" s="790"/>
      <c r="G84" s="791"/>
      <c r="H84" s="791"/>
      <c r="I84" s="791"/>
      <c r="J84" s="791"/>
      <c r="K84" s="791"/>
      <c r="L84" s="791"/>
      <c r="M84" s="791"/>
      <c r="N84" s="792"/>
      <c r="O84" s="208"/>
      <c r="T84" s="123" t="b">
        <f t="shared" si="3"/>
        <v>0</v>
      </c>
    </row>
    <row r="85" spans="1:20" x14ac:dyDescent="0.25">
      <c r="A85" s="220"/>
      <c r="B85" s="272"/>
      <c r="C85" s="269"/>
      <c r="D85" s="269"/>
      <c r="F85" s="790"/>
      <c r="G85" s="791"/>
      <c r="H85" s="791"/>
      <c r="I85" s="791"/>
      <c r="J85" s="791"/>
      <c r="K85" s="791"/>
      <c r="L85" s="791"/>
      <c r="M85" s="791"/>
      <c r="N85" s="792"/>
      <c r="O85" s="208"/>
      <c r="T85" s="123" t="b">
        <f t="shared" si="3"/>
        <v>0</v>
      </c>
    </row>
    <row r="86" spans="1:20" x14ac:dyDescent="0.25">
      <c r="A86" s="220"/>
      <c r="B86" s="272"/>
      <c r="C86" s="269"/>
      <c r="D86" s="269"/>
      <c r="F86" s="790"/>
      <c r="G86" s="791"/>
      <c r="H86" s="791"/>
      <c r="I86" s="791"/>
      <c r="J86" s="791"/>
      <c r="K86" s="791"/>
      <c r="L86" s="791"/>
      <c r="M86" s="791"/>
      <c r="N86" s="792"/>
      <c r="O86" s="208"/>
      <c r="T86" s="123" t="b">
        <f t="shared" si="3"/>
        <v>0</v>
      </c>
    </row>
    <row r="87" spans="1:20" x14ac:dyDescent="0.25">
      <c r="A87" s="220"/>
      <c r="B87" s="272"/>
      <c r="C87" s="269"/>
      <c r="D87" s="269"/>
      <c r="F87" s="790"/>
      <c r="G87" s="791"/>
      <c r="H87" s="791"/>
      <c r="I87" s="791"/>
      <c r="J87" s="791"/>
      <c r="K87" s="791"/>
      <c r="L87" s="791"/>
      <c r="M87" s="791"/>
      <c r="N87" s="792"/>
      <c r="O87" s="208"/>
      <c r="T87" s="123" t="b">
        <f t="shared" si="3"/>
        <v>0</v>
      </c>
    </row>
    <row r="88" spans="1:20" x14ac:dyDescent="0.25">
      <c r="A88" s="220"/>
      <c r="B88" s="272"/>
      <c r="C88" s="269"/>
      <c r="D88" s="269"/>
      <c r="F88" s="790"/>
      <c r="G88" s="791"/>
      <c r="H88" s="791"/>
      <c r="I88" s="791"/>
      <c r="J88" s="791"/>
      <c r="K88" s="791"/>
      <c r="L88" s="791"/>
      <c r="M88" s="791"/>
      <c r="N88" s="792"/>
      <c r="O88" s="208"/>
      <c r="T88" s="123" t="b">
        <f t="shared" si="3"/>
        <v>0</v>
      </c>
    </row>
    <row r="89" spans="1:20" x14ac:dyDescent="0.25">
      <c r="A89" s="220"/>
      <c r="B89" s="272"/>
      <c r="C89" s="269"/>
      <c r="D89" s="269"/>
      <c r="F89" s="801"/>
      <c r="G89" s="802"/>
      <c r="H89" s="802"/>
      <c r="I89" s="802"/>
      <c r="J89" s="802"/>
      <c r="K89" s="802"/>
      <c r="L89" s="802"/>
      <c r="M89" s="802"/>
      <c r="N89" s="803"/>
      <c r="O89" s="208"/>
      <c r="T89" s="123" t="b">
        <f t="shared" si="3"/>
        <v>0</v>
      </c>
    </row>
    <row r="90" spans="1:20" ht="13.8" thickBot="1" x14ac:dyDescent="0.3">
      <c r="A90" s="220"/>
      <c r="B90" s="272"/>
      <c r="C90" s="195"/>
      <c r="D90" s="182"/>
      <c r="E90" s="20"/>
      <c r="F90" s="18"/>
      <c r="G90" s="21"/>
      <c r="H90" s="21"/>
      <c r="I90" s="21"/>
      <c r="J90" s="21"/>
      <c r="K90" s="21"/>
      <c r="L90" s="21"/>
      <c r="M90" s="21"/>
      <c r="N90" s="21"/>
      <c r="O90" s="208"/>
    </row>
    <row r="91" spans="1:20" ht="12.75" customHeight="1" thickBot="1" x14ac:dyDescent="0.3">
      <c r="A91" s="220"/>
      <c r="B91" s="272"/>
      <c r="C91" s="269"/>
      <c r="D91" s="269"/>
      <c r="E91" s="268"/>
      <c r="F91" s="268"/>
      <c r="G91" s="268"/>
      <c r="H91" s="268"/>
      <c r="I91" s="268"/>
      <c r="J91" s="268"/>
      <c r="K91" s="268"/>
      <c r="L91" s="268"/>
      <c r="M91" s="268"/>
      <c r="N91" s="268"/>
      <c r="O91" s="208"/>
    </row>
    <row r="92" spans="1:20" ht="15.75" customHeight="1" thickBot="1" x14ac:dyDescent="0.3">
      <c r="A92" s="435" t="str">
        <f>IF(COUNTA(J92,L92,K94,F97:N105)=0,"","PRINT")</f>
        <v/>
      </c>
      <c r="B92" s="274"/>
      <c r="C92" s="187">
        <f>C76+1</f>
        <v>5</v>
      </c>
      <c r="D92" s="186" t="s">
        <v>14</v>
      </c>
      <c r="E92" s="760" t="str">
        <f>Translations!$B$584</f>
        <v>Des mesures seront/ont été prises :</v>
      </c>
      <c r="F92" s="760"/>
      <c r="G92" s="760"/>
      <c r="H92" s="760"/>
      <c r="I92" s="793"/>
      <c r="J92" s="427"/>
      <c r="K92" s="414" t="str">
        <f>Translations!$B$585</f>
        <v>Quand?</v>
      </c>
      <c r="L92" s="428"/>
      <c r="M92" s="8"/>
      <c r="N92" s="8"/>
      <c r="O92" s="208"/>
      <c r="P92" s="436" t="str">
        <f>IF(AND(COUNTA(J92,L92,K94,F97:N105)&gt;0,COUNTIF(P93:$P$320,"PRINT")=0),"PRINT","")</f>
        <v/>
      </c>
      <c r="S92" s="338" t="b">
        <f>CNTR_GenImpRelevant=EUconst_NotRelevant</f>
        <v>0</v>
      </c>
      <c r="T92" s="338" t="b">
        <f>OR(S92=TRUE,AND(J92&lt;&gt;"",J92=FALSE))</f>
        <v>0</v>
      </c>
    </row>
    <row r="93" spans="1:20" ht="5.0999999999999996" customHeight="1" x14ac:dyDescent="0.25">
      <c r="A93" s="220"/>
      <c r="B93" s="272"/>
      <c r="C93" s="355"/>
      <c r="D93" s="269"/>
      <c r="E93" s="8"/>
      <c r="F93" s="8"/>
      <c r="G93" s="8"/>
      <c r="H93" s="8"/>
      <c r="I93" s="8"/>
      <c r="J93" s="8"/>
      <c r="K93" s="8"/>
      <c r="L93" s="8"/>
      <c r="M93" s="8"/>
      <c r="N93" s="8"/>
      <c r="O93" s="208"/>
    </row>
    <row r="94" spans="1:20" ht="15.75" customHeight="1" x14ac:dyDescent="0.25">
      <c r="A94" s="220"/>
      <c r="B94" s="272"/>
      <c r="C94" s="355"/>
      <c r="D94" s="269"/>
      <c r="E94" s="8"/>
      <c r="F94" s="8"/>
      <c r="G94" s="8"/>
      <c r="H94" s="8"/>
      <c r="I94" s="8"/>
      <c r="J94" s="407" t="str">
        <f>Translations!$B$586</f>
        <v>Si aucune mesure ne doit être prise, pourquoi ?</v>
      </c>
      <c r="K94" s="821"/>
      <c r="L94" s="822"/>
      <c r="M94" s="8"/>
      <c r="N94" s="8"/>
      <c r="O94" s="208"/>
      <c r="T94" s="123" t="b">
        <f>OR(S92,J92=TRUE)</f>
        <v>0</v>
      </c>
    </row>
    <row r="95" spans="1:20" ht="15.75" customHeight="1" x14ac:dyDescent="0.25">
      <c r="A95" s="220"/>
      <c r="B95" s="272"/>
      <c r="C95" s="355"/>
      <c r="D95" s="186" t="s">
        <v>15</v>
      </c>
      <c r="E95" s="797" t="str">
        <f>Translations!$B$587</f>
        <v>Description:</v>
      </c>
      <c r="F95" s="797"/>
      <c r="G95" s="797"/>
      <c r="H95" s="797"/>
      <c r="I95" s="797"/>
      <c r="J95" s="797"/>
      <c r="K95" s="797"/>
      <c r="L95" s="797"/>
      <c r="M95" s="797"/>
      <c r="N95" s="797"/>
      <c r="O95" s="208"/>
    </row>
    <row r="96" spans="1:20" s="312" customFormat="1" ht="12.75" customHeight="1" x14ac:dyDescent="0.25">
      <c r="A96" s="253"/>
      <c r="B96" s="272"/>
      <c r="C96" s="13"/>
      <c r="D96" s="186"/>
      <c r="E96" s="771" t="str">
        <f>Translations!$B$588</f>
        <v>Si vous avez besoin de plus d'espace pour la description, vous pouvez également utiliser des fichiers externes et les référencer ici.</v>
      </c>
      <c r="F96" s="771"/>
      <c r="G96" s="771"/>
      <c r="H96" s="771"/>
      <c r="I96" s="771"/>
      <c r="J96" s="771"/>
      <c r="K96" s="771"/>
      <c r="L96" s="771"/>
      <c r="M96" s="771"/>
      <c r="N96" s="191"/>
      <c r="O96" s="201"/>
      <c r="P96" s="4"/>
      <c r="Q96" s="16"/>
      <c r="R96" s="16"/>
      <c r="S96" s="108"/>
      <c r="T96" s="15"/>
    </row>
    <row r="97" spans="1:20" x14ac:dyDescent="0.25">
      <c r="A97" s="220"/>
      <c r="B97" s="272"/>
      <c r="C97" s="269"/>
      <c r="D97" s="269"/>
      <c r="E97" s="294" t="str">
        <f>Translations!$B$85</f>
        <v>Titre:</v>
      </c>
      <c r="F97" s="804"/>
      <c r="G97" s="799"/>
      <c r="H97" s="799"/>
      <c r="I97" s="799"/>
      <c r="J97" s="799"/>
      <c r="K97" s="799"/>
      <c r="L97" s="799"/>
      <c r="M97" s="799"/>
      <c r="N97" s="800"/>
      <c r="O97" s="208"/>
      <c r="T97" s="123" t="b">
        <f>S92</f>
        <v>0</v>
      </c>
    </row>
    <row r="98" spans="1:20" x14ac:dyDescent="0.25">
      <c r="A98" s="220"/>
      <c r="B98" s="272"/>
      <c r="C98" s="269"/>
      <c r="D98" s="269"/>
      <c r="E98" s="294" t="str">
        <f>Translations!$B$587</f>
        <v>Description:</v>
      </c>
      <c r="F98" s="794"/>
      <c r="G98" s="795"/>
      <c r="H98" s="795"/>
      <c r="I98" s="795"/>
      <c r="J98" s="795"/>
      <c r="K98" s="795"/>
      <c r="L98" s="795"/>
      <c r="M98" s="795"/>
      <c r="N98" s="796"/>
      <c r="O98" s="208"/>
      <c r="Q98" s="188"/>
      <c r="T98" s="123" t="b">
        <f>T97</f>
        <v>0</v>
      </c>
    </row>
    <row r="99" spans="1:20" x14ac:dyDescent="0.25">
      <c r="A99" s="220"/>
      <c r="B99" s="272"/>
      <c r="C99" s="269"/>
      <c r="D99" s="269"/>
      <c r="F99" s="790"/>
      <c r="G99" s="791"/>
      <c r="H99" s="791"/>
      <c r="I99" s="791"/>
      <c r="J99" s="791"/>
      <c r="K99" s="791"/>
      <c r="L99" s="791"/>
      <c r="M99" s="791"/>
      <c r="N99" s="792"/>
      <c r="O99" s="208"/>
      <c r="T99" s="123" t="b">
        <f t="shared" ref="T99:T105" si="4">T98</f>
        <v>0</v>
      </c>
    </row>
    <row r="100" spans="1:20" x14ac:dyDescent="0.25">
      <c r="A100" s="220"/>
      <c r="B100" s="272"/>
      <c r="C100" s="269"/>
      <c r="D100" s="269"/>
      <c r="F100" s="790"/>
      <c r="G100" s="791"/>
      <c r="H100" s="791"/>
      <c r="I100" s="791"/>
      <c r="J100" s="791"/>
      <c r="K100" s="791"/>
      <c r="L100" s="791"/>
      <c r="M100" s="791"/>
      <c r="N100" s="792"/>
      <c r="O100" s="208"/>
      <c r="T100" s="123" t="b">
        <f t="shared" si="4"/>
        <v>0</v>
      </c>
    </row>
    <row r="101" spans="1:20" x14ac:dyDescent="0.25">
      <c r="A101" s="220"/>
      <c r="B101" s="272"/>
      <c r="C101" s="269"/>
      <c r="D101" s="269"/>
      <c r="F101" s="790"/>
      <c r="G101" s="791"/>
      <c r="H101" s="791"/>
      <c r="I101" s="791"/>
      <c r="J101" s="791"/>
      <c r="K101" s="791"/>
      <c r="L101" s="791"/>
      <c r="M101" s="791"/>
      <c r="N101" s="792"/>
      <c r="O101" s="208"/>
      <c r="T101" s="123" t="b">
        <f t="shared" si="4"/>
        <v>0</v>
      </c>
    </row>
    <row r="102" spans="1:20" x14ac:dyDescent="0.25">
      <c r="A102" s="220"/>
      <c r="B102" s="272"/>
      <c r="C102" s="269"/>
      <c r="D102" s="269"/>
      <c r="F102" s="790"/>
      <c r="G102" s="791"/>
      <c r="H102" s="791"/>
      <c r="I102" s="791"/>
      <c r="J102" s="791"/>
      <c r="K102" s="791"/>
      <c r="L102" s="791"/>
      <c r="M102" s="791"/>
      <c r="N102" s="792"/>
      <c r="O102" s="208"/>
      <c r="T102" s="123" t="b">
        <f t="shared" si="4"/>
        <v>0</v>
      </c>
    </row>
    <row r="103" spans="1:20" x14ac:dyDescent="0.25">
      <c r="A103" s="220"/>
      <c r="B103" s="272"/>
      <c r="C103" s="269"/>
      <c r="D103" s="269"/>
      <c r="F103" s="790"/>
      <c r="G103" s="791"/>
      <c r="H103" s="791"/>
      <c r="I103" s="791"/>
      <c r="J103" s="791"/>
      <c r="K103" s="791"/>
      <c r="L103" s="791"/>
      <c r="M103" s="791"/>
      <c r="N103" s="792"/>
      <c r="O103" s="208"/>
      <c r="T103" s="123" t="b">
        <f t="shared" si="4"/>
        <v>0</v>
      </c>
    </row>
    <row r="104" spans="1:20" x14ac:dyDescent="0.25">
      <c r="A104" s="220"/>
      <c r="B104" s="272"/>
      <c r="C104" s="269"/>
      <c r="D104" s="269"/>
      <c r="F104" s="790"/>
      <c r="G104" s="791"/>
      <c r="H104" s="791"/>
      <c r="I104" s="791"/>
      <c r="J104" s="791"/>
      <c r="K104" s="791"/>
      <c r="L104" s="791"/>
      <c r="M104" s="791"/>
      <c r="N104" s="792"/>
      <c r="O104" s="208"/>
      <c r="T104" s="123" t="b">
        <f t="shared" si="4"/>
        <v>0</v>
      </c>
    </row>
    <row r="105" spans="1:20" x14ac:dyDescent="0.25">
      <c r="A105" s="220"/>
      <c r="B105" s="272"/>
      <c r="C105" s="269"/>
      <c r="D105" s="269"/>
      <c r="F105" s="801"/>
      <c r="G105" s="802"/>
      <c r="H105" s="802"/>
      <c r="I105" s="802"/>
      <c r="J105" s="802"/>
      <c r="K105" s="802"/>
      <c r="L105" s="802"/>
      <c r="M105" s="802"/>
      <c r="N105" s="803"/>
      <c r="O105" s="208"/>
      <c r="T105" s="123" t="b">
        <f t="shared" si="4"/>
        <v>0</v>
      </c>
    </row>
    <row r="106" spans="1:20" ht="13.8" thickBot="1" x14ac:dyDescent="0.3">
      <c r="A106" s="220"/>
      <c r="B106" s="272"/>
      <c r="C106" s="195"/>
      <c r="D106" s="182"/>
      <c r="E106" s="20"/>
      <c r="F106" s="18"/>
      <c r="G106" s="21"/>
      <c r="H106" s="21"/>
      <c r="I106" s="21"/>
      <c r="J106" s="21"/>
      <c r="K106" s="21"/>
      <c r="L106" s="21"/>
      <c r="M106" s="21"/>
      <c r="N106" s="21"/>
      <c r="O106" s="208"/>
    </row>
    <row r="107" spans="1:20" ht="12.75" customHeight="1" thickBot="1" x14ac:dyDescent="0.3">
      <c r="A107" s="220"/>
      <c r="B107" s="272"/>
      <c r="C107" s="269"/>
      <c r="D107" s="269"/>
      <c r="E107" s="268"/>
      <c r="F107" s="268"/>
      <c r="G107" s="268"/>
      <c r="H107" s="268"/>
      <c r="I107" s="268"/>
      <c r="J107" s="268"/>
      <c r="K107" s="268"/>
      <c r="L107" s="268"/>
      <c r="M107" s="268"/>
      <c r="N107" s="268"/>
      <c r="O107" s="208"/>
    </row>
    <row r="108" spans="1:20" ht="15.75" customHeight="1" thickBot="1" x14ac:dyDescent="0.3">
      <c r="A108" s="435" t="str">
        <f>IF(COUNTA(J108,L108,K110,F113:N121)=0,"","PRINT")</f>
        <v/>
      </c>
      <c r="B108" s="274"/>
      <c r="C108" s="187">
        <f>C92+1</f>
        <v>6</v>
      </c>
      <c r="D108" s="186" t="s">
        <v>14</v>
      </c>
      <c r="E108" s="760" t="str">
        <f>Translations!$B$584</f>
        <v>Des mesures seront/ont été prises :</v>
      </c>
      <c r="F108" s="760"/>
      <c r="G108" s="760"/>
      <c r="H108" s="760"/>
      <c r="I108" s="793"/>
      <c r="J108" s="427"/>
      <c r="K108" s="414" t="str">
        <f>Translations!$B$585</f>
        <v>Quand?</v>
      </c>
      <c r="L108" s="428"/>
      <c r="M108" s="8"/>
      <c r="N108" s="8"/>
      <c r="O108" s="208"/>
      <c r="P108" s="436" t="str">
        <f>IF(AND(COUNTA(J108,L108,K110,F113:N121)&gt;0,COUNTIF(P109:$P$320,"PRINT")=0),"PRINT","")</f>
        <v/>
      </c>
      <c r="S108" s="338" t="b">
        <f>CNTR_GenImpRelevant=EUconst_NotRelevant</f>
        <v>0</v>
      </c>
      <c r="T108" s="338" t="b">
        <f>OR(S108=TRUE,AND(J108&lt;&gt;"",J108=FALSE))</f>
        <v>0</v>
      </c>
    </row>
    <row r="109" spans="1:20" ht="5.0999999999999996" customHeight="1" x14ac:dyDescent="0.25">
      <c r="A109" s="220"/>
      <c r="B109" s="272"/>
      <c r="C109" s="355"/>
      <c r="D109" s="269"/>
      <c r="E109" s="8"/>
      <c r="F109" s="8"/>
      <c r="G109" s="8"/>
      <c r="H109" s="8"/>
      <c r="I109" s="8"/>
      <c r="J109" s="8"/>
      <c r="K109" s="8"/>
      <c r="L109" s="8"/>
      <c r="M109" s="8"/>
      <c r="N109" s="8"/>
      <c r="O109" s="208"/>
    </row>
    <row r="110" spans="1:20" ht="15.75" customHeight="1" x14ac:dyDescent="0.25">
      <c r="A110" s="220"/>
      <c r="B110" s="272"/>
      <c r="C110" s="355"/>
      <c r="D110" s="269"/>
      <c r="E110" s="8"/>
      <c r="F110" s="8"/>
      <c r="G110" s="8"/>
      <c r="H110" s="8"/>
      <c r="I110" s="8"/>
      <c r="J110" s="407" t="str">
        <f>Translations!$B$586</f>
        <v>Si aucune mesure ne doit être prise, pourquoi ?</v>
      </c>
      <c r="K110" s="821"/>
      <c r="L110" s="822"/>
      <c r="M110" s="8"/>
      <c r="N110" s="8"/>
      <c r="O110" s="208"/>
      <c r="T110" s="123" t="b">
        <f>OR(S108,J108=TRUE)</f>
        <v>0</v>
      </c>
    </row>
    <row r="111" spans="1:20" ht="15.75" customHeight="1" x14ac:dyDescent="0.25">
      <c r="A111" s="220"/>
      <c r="B111" s="272"/>
      <c r="C111" s="355"/>
      <c r="D111" s="186" t="s">
        <v>15</v>
      </c>
      <c r="E111" s="797" t="str">
        <f>Translations!$B$587</f>
        <v>Description:</v>
      </c>
      <c r="F111" s="797"/>
      <c r="G111" s="797"/>
      <c r="H111" s="797"/>
      <c r="I111" s="797"/>
      <c r="J111" s="797"/>
      <c r="K111" s="797"/>
      <c r="L111" s="797"/>
      <c r="M111" s="797"/>
      <c r="N111" s="797"/>
      <c r="O111" s="208"/>
    </row>
    <row r="112" spans="1:20" s="312" customFormat="1" ht="12.75" customHeight="1" x14ac:dyDescent="0.25">
      <c r="A112" s="253"/>
      <c r="B112" s="272"/>
      <c r="C112" s="13"/>
      <c r="D112" s="186"/>
      <c r="E112" s="771" t="str">
        <f>Translations!$B$588</f>
        <v>Si vous avez besoin de plus d'espace pour la description, vous pouvez également utiliser des fichiers externes et les référencer ici.</v>
      </c>
      <c r="F112" s="771"/>
      <c r="G112" s="771"/>
      <c r="H112" s="771"/>
      <c r="I112" s="771"/>
      <c r="J112" s="771"/>
      <c r="K112" s="771"/>
      <c r="L112" s="771"/>
      <c r="M112" s="771"/>
      <c r="N112" s="191"/>
      <c r="O112" s="201"/>
      <c r="P112" s="4"/>
      <c r="Q112" s="16"/>
      <c r="R112" s="16"/>
      <c r="S112" s="108"/>
      <c r="T112" s="15"/>
    </row>
    <row r="113" spans="1:20" x14ac:dyDescent="0.25">
      <c r="A113" s="220"/>
      <c r="B113" s="272"/>
      <c r="C113" s="269"/>
      <c r="D113" s="269"/>
      <c r="E113" s="294" t="str">
        <f>Translations!$B$85</f>
        <v>Titre:</v>
      </c>
      <c r="F113" s="798"/>
      <c r="G113" s="799"/>
      <c r="H113" s="799"/>
      <c r="I113" s="799"/>
      <c r="J113" s="799"/>
      <c r="K113" s="799"/>
      <c r="L113" s="799"/>
      <c r="M113" s="799"/>
      <c r="N113" s="800"/>
      <c r="O113" s="208"/>
      <c r="T113" s="123" t="b">
        <f>S108</f>
        <v>0</v>
      </c>
    </row>
    <row r="114" spans="1:20" x14ac:dyDescent="0.25">
      <c r="A114" s="220"/>
      <c r="B114" s="272"/>
      <c r="C114" s="269"/>
      <c r="D114" s="269"/>
      <c r="E114" s="294" t="str">
        <f>Translations!$B$587</f>
        <v>Description:</v>
      </c>
      <c r="F114" s="823"/>
      <c r="G114" s="795"/>
      <c r="H114" s="795"/>
      <c r="I114" s="795"/>
      <c r="J114" s="795"/>
      <c r="K114" s="795"/>
      <c r="L114" s="795"/>
      <c r="M114" s="795"/>
      <c r="N114" s="796"/>
      <c r="O114" s="208"/>
      <c r="Q114" s="188"/>
      <c r="T114" s="123" t="b">
        <f>T113</f>
        <v>0</v>
      </c>
    </row>
    <row r="115" spans="1:20" x14ac:dyDescent="0.25">
      <c r="A115" s="220"/>
      <c r="B115" s="272"/>
      <c r="C115" s="269"/>
      <c r="D115" s="269"/>
      <c r="F115" s="790"/>
      <c r="G115" s="791"/>
      <c r="H115" s="791"/>
      <c r="I115" s="791"/>
      <c r="J115" s="791"/>
      <c r="K115" s="791"/>
      <c r="L115" s="791"/>
      <c r="M115" s="791"/>
      <c r="N115" s="792"/>
      <c r="O115" s="208"/>
      <c r="T115" s="123" t="b">
        <f t="shared" ref="T115:T121" si="5">T114</f>
        <v>0</v>
      </c>
    </row>
    <row r="116" spans="1:20" x14ac:dyDescent="0.25">
      <c r="A116" s="220"/>
      <c r="B116" s="272"/>
      <c r="C116" s="269"/>
      <c r="D116" s="269"/>
      <c r="F116" s="790"/>
      <c r="G116" s="791"/>
      <c r="H116" s="791"/>
      <c r="I116" s="791"/>
      <c r="J116" s="791"/>
      <c r="K116" s="791"/>
      <c r="L116" s="791"/>
      <c r="M116" s="791"/>
      <c r="N116" s="792"/>
      <c r="O116" s="208"/>
      <c r="T116" s="123" t="b">
        <f t="shared" si="5"/>
        <v>0</v>
      </c>
    </row>
    <row r="117" spans="1:20" x14ac:dyDescent="0.25">
      <c r="A117" s="220"/>
      <c r="B117" s="272"/>
      <c r="C117" s="269"/>
      <c r="D117" s="269"/>
      <c r="F117" s="790"/>
      <c r="G117" s="791"/>
      <c r="H117" s="791"/>
      <c r="I117" s="791"/>
      <c r="J117" s="791"/>
      <c r="K117" s="791"/>
      <c r="L117" s="791"/>
      <c r="M117" s="791"/>
      <c r="N117" s="792"/>
      <c r="O117" s="208"/>
      <c r="T117" s="123" t="b">
        <f t="shared" si="5"/>
        <v>0</v>
      </c>
    </row>
    <row r="118" spans="1:20" x14ac:dyDescent="0.25">
      <c r="A118" s="220"/>
      <c r="B118" s="272"/>
      <c r="C118" s="269"/>
      <c r="D118" s="269"/>
      <c r="F118" s="790"/>
      <c r="G118" s="791"/>
      <c r="H118" s="791"/>
      <c r="I118" s="791"/>
      <c r="J118" s="791"/>
      <c r="K118" s="791"/>
      <c r="L118" s="791"/>
      <c r="M118" s="791"/>
      <c r="N118" s="792"/>
      <c r="O118" s="208"/>
      <c r="T118" s="123" t="b">
        <f t="shared" si="5"/>
        <v>0</v>
      </c>
    </row>
    <row r="119" spans="1:20" x14ac:dyDescent="0.25">
      <c r="A119" s="220"/>
      <c r="B119" s="272"/>
      <c r="C119" s="269"/>
      <c r="D119" s="269"/>
      <c r="F119" s="790"/>
      <c r="G119" s="791"/>
      <c r="H119" s="791"/>
      <c r="I119" s="791"/>
      <c r="J119" s="791"/>
      <c r="K119" s="791"/>
      <c r="L119" s="791"/>
      <c r="M119" s="791"/>
      <c r="N119" s="792"/>
      <c r="O119" s="208"/>
      <c r="T119" s="123" t="b">
        <f t="shared" si="5"/>
        <v>0</v>
      </c>
    </row>
    <row r="120" spans="1:20" x14ac:dyDescent="0.25">
      <c r="A120" s="220"/>
      <c r="B120" s="272"/>
      <c r="C120" s="269"/>
      <c r="D120" s="269"/>
      <c r="F120" s="790"/>
      <c r="G120" s="791"/>
      <c r="H120" s="791"/>
      <c r="I120" s="791"/>
      <c r="J120" s="791"/>
      <c r="K120" s="791"/>
      <c r="L120" s="791"/>
      <c r="M120" s="791"/>
      <c r="N120" s="792"/>
      <c r="O120" s="208"/>
      <c r="T120" s="123" t="b">
        <f t="shared" si="5"/>
        <v>0</v>
      </c>
    </row>
    <row r="121" spans="1:20" x14ac:dyDescent="0.25">
      <c r="A121" s="220"/>
      <c r="B121" s="272"/>
      <c r="C121" s="269"/>
      <c r="D121" s="269"/>
      <c r="F121" s="801"/>
      <c r="G121" s="802"/>
      <c r="H121" s="802"/>
      <c r="I121" s="802"/>
      <c r="J121" s="802"/>
      <c r="K121" s="802"/>
      <c r="L121" s="802"/>
      <c r="M121" s="802"/>
      <c r="N121" s="803"/>
      <c r="O121" s="208"/>
      <c r="T121" s="123" t="b">
        <f t="shared" si="5"/>
        <v>0</v>
      </c>
    </row>
    <row r="122" spans="1:20" ht="13.8" thickBot="1" x14ac:dyDescent="0.3">
      <c r="A122" s="220"/>
      <c r="B122" s="272"/>
      <c r="C122" s="195"/>
      <c r="D122" s="182"/>
      <c r="E122" s="20"/>
      <c r="F122" s="18"/>
      <c r="G122" s="21"/>
      <c r="H122" s="21"/>
      <c r="I122" s="21"/>
      <c r="J122" s="21"/>
      <c r="K122" s="21"/>
      <c r="L122" s="21"/>
      <c r="M122" s="21"/>
      <c r="N122" s="21"/>
      <c r="O122" s="208"/>
    </row>
    <row r="123" spans="1:20" ht="12.75" customHeight="1" thickBot="1" x14ac:dyDescent="0.3">
      <c r="A123" s="220"/>
      <c r="B123" s="272"/>
      <c r="C123" s="269"/>
      <c r="D123" s="269"/>
      <c r="E123" s="268"/>
      <c r="F123" s="268"/>
      <c r="G123" s="268"/>
      <c r="H123" s="268"/>
      <c r="I123" s="268"/>
      <c r="J123" s="268"/>
      <c r="K123" s="268"/>
      <c r="L123" s="268"/>
      <c r="M123" s="268"/>
      <c r="N123" s="268"/>
      <c r="O123" s="208"/>
    </row>
    <row r="124" spans="1:20" ht="15.75" customHeight="1" thickBot="1" x14ac:dyDescent="0.3">
      <c r="A124" s="435" t="str">
        <f>IF(COUNTA(J124,L124,K126,F129:N137)=0,"","PRINT")</f>
        <v/>
      </c>
      <c r="B124" s="274"/>
      <c r="C124" s="187">
        <f>C108+1</f>
        <v>7</v>
      </c>
      <c r="D124" s="186" t="s">
        <v>14</v>
      </c>
      <c r="E124" s="760" t="str">
        <f>Translations!$B$584</f>
        <v>Des mesures seront/ont été prises :</v>
      </c>
      <c r="F124" s="760"/>
      <c r="G124" s="760"/>
      <c r="H124" s="760"/>
      <c r="I124" s="793"/>
      <c r="J124" s="427"/>
      <c r="K124" s="414" t="str">
        <f>Translations!$B$585</f>
        <v>Quand?</v>
      </c>
      <c r="L124" s="428"/>
      <c r="M124" s="8"/>
      <c r="N124" s="8"/>
      <c r="O124" s="208"/>
      <c r="P124" s="436" t="str">
        <f>IF(AND(COUNTA(J124,L124,K126,F129:N137)&gt;0,COUNTIF(P125:$P$320,"PRINT")=0),"PRINT","")</f>
        <v/>
      </c>
      <c r="S124" s="338" t="b">
        <f>CNTR_GenImpRelevant=EUconst_NotRelevant</f>
        <v>0</v>
      </c>
      <c r="T124" s="338" t="b">
        <f>OR(S124=TRUE,AND(J124&lt;&gt;"",J124=FALSE))</f>
        <v>0</v>
      </c>
    </row>
    <row r="125" spans="1:20" ht="5.0999999999999996" customHeight="1" x14ac:dyDescent="0.25">
      <c r="A125" s="220"/>
      <c r="B125" s="272"/>
      <c r="C125" s="355"/>
      <c r="D125" s="269"/>
      <c r="E125" s="8"/>
      <c r="F125" s="8"/>
      <c r="G125" s="8"/>
      <c r="H125" s="8"/>
      <c r="I125" s="8"/>
      <c r="J125" s="8"/>
      <c r="K125" s="8"/>
      <c r="L125" s="8"/>
      <c r="M125" s="8"/>
      <c r="N125" s="8"/>
      <c r="O125" s="208"/>
    </row>
    <row r="126" spans="1:20" ht="15.75" customHeight="1" x14ac:dyDescent="0.25">
      <c r="A126" s="220"/>
      <c r="B126" s="272"/>
      <c r="C126" s="355"/>
      <c r="D126" s="269"/>
      <c r="E126" s="8"/>
      <c r="F126" s="8"/>
      <c r="G126" s="8"/>
      <c r="H126" s="8"/>
      <c r="I126" s="8"/>
      <c r="J126" s="407" t="str">
        <f>Translations!$B$586</f>
        <v>Si aucune mesure ne doit être prise, pourquoi ?</v>
      </c>
      <c r="K126" s="821"/>
      <c r="L126" s="822"/>
      <c r="M126" s="8"/>
      <c r="N126" s="8"/>
      <c r="O126" s="208"/>
      <c r="T126" s="123" t="b">
        <f>OR(S124,J124=TRUE)</f>
        <v>0</v>
      </c>
    </row>
    <row r="127" spans="1:20" ht="15.75" customHeight="1" x14ac:dyDescent="0.25">
      <c r="A127" s="220"/>
      <c r="B127" s="272"/>
      <c r="C127" s="355"/>
      <c r="D127" s="186" t="s">
        <v>15</v>
      </c>
      <c r="E127" s="797" t="str">
        <f>Translations!$B$587</f>
        <v>Description:</v>
      </c>
      <c r="F127" s="797"/>
      <c r="G127" s="797"/>
      <c r="H127" s="797"/>
      <c r="I127" s="797"/>
      <c r="J127" s="797"/>
      <c r="K127" s="797"/>
      <c r="L127" s="797"/>
      <c r="M127" s="797"/>
      <c r="N127" s="797"/>
      <c r="O127" s="208"/>
    </row>
    <row r="128" spans="1:20" s="312" customFormat="1" ht="12.75" customHeight="1" x14ac:dyDescent="0.25">
      <c r="A128" s="253"/>
      <c r="B128" s="272"/>
      <c r="C128" s="13"/>
      <c r="D128" s="186"/>
      <c r="E128" s="771" t="str">
        <f>Translations!$B$588</f>
        <v>Si vous avez besoin de plus d'espace pour la description, vous pouvez également utiliser des fichiers externes et les référencer ici.</v>
      </c>
      <c r="F128" s="771"/>
      <c r="G128" s="771"/>
      <c r="H128" s="771"/>
      <c r="I128" s="771"/>
      <c r="J128" s="771"/>
      <c r="K128" s="771"/>
      <c r="L128" s="771"/>
      <c r="M128" s="771"/>
      <c r="N128" s="191"/>
      <c r="O128" s="201"/>
      <c r="P128" s="4"/>
      <c r="Q128" s="16"/>
      <c r="R128" s="16"/>
      <c r="S128" s="108"/>
      <c r="T128" s="15"/>
    </row>
    <row r="129" spans="1:20" x14ac:dyDescent="0.25">
      <c r="A129" s="220"/>
      <c r="B129" s="272"/>
      <c r="C129" s="269"/>
      <c r="D129" s="269"/>
      <c r="E129" s="294" t="str">
        <f>Translations!$B$85</f>
        <v>Titre:</v>
      </c>
      <c r="F129" s="798"/>
      <c r="G129" s="799"/>
      <c r="H129" s="799"/>
      <c r="I129" s="799"/>
      <c r="J129" s="799"/>
      <c r="K129" s="799"/>
      <c r="L129" s="799"/>
      <c r="M129" s="799"/>
      <c r="N129" s="800"/>
      <c r="O129" s="208"/>
      <c r="T129" s="123" t="b">
        <f>S124</f>
        <v>0</v>
      </c>
    </row>
    <row r="130" spans="1:20" x14ac:dyDescent="0.25">
      <c r="A130" s="220"/>
      <c r="B130" s="272"/>
      <c r="C130" s="269"/>
      <c r="D130" s="269"/>
      <c r="E130" s="294" t="str">
        <f>Translations!$B$587</f>
        <v>Description:</v>
      </c>
      <c r="F130" s="823"/>
      <c r="G130" s="795"/>
      <c r="H130" s="795"/>
      <c r="I130" s="795"/>
      <c r="J130" s="795"/>
      <c r="K130" s="795"/>
      <c r="L130" s="795"/>
      <c r="M130" s="795"/>
      <c r="N130" s="796"/>
      <c r="O130" s="208"/>
      <c r="Q130" s="188"/>
      <c r="T130" s="123" t="b">
        <f>T129</f>
        <v>0</v>
      </c>
    </row>
    <row r="131" spans="1:20" x14ac:dyDescent="0.25">
      <c r="A131" s="220"/>
      <c r="B131" s="272"/>
      <c r="C131" s="269"/>
      <c r="D131" s="269"/>
      <c r="F131" s="790"/>
      <c r="G131" s="791"/>
      <c r="H131" s="791"/>
      <c r="I131" s="791"/>
      <c r="J131" s="791"/>
      <c r="K131" s="791"/>
      <c r="L131" s="791"/>
      <c r="M131" s="791"/>
      <c r="N131" s="792"/>
      <c r="O131" s="208"/>
      <c r="T131" s="123" t="b">
        <f t="shared" ref="T131:T137" si="6">T130</f>
        <v>0</v>
      </c>
    </row>
    <row r="132" spans="1:20" x14ac:dyDescent="0.25">
      <c r="A132" s="220"/>
      <c r="B132" s="272"/>
      <c r="C132" s="269"/>
      <c r="D132" s="269"/>
      <c r="F132" s="790"/>
      <c r="G132" s="791"/>
      <c r="H132" s="791"/>
      <c r="I132" s="791"/>
      <c r="J132" s="791"/>
      <c r="K132" s="791"/>
      <c r="L132" s="791"/>
      <c r="M132" s="791"/>
      <c r="N132" s="792"/>
      <c r="O132" s="208"/>
      <c r="T132" s="123" t="b">
        <f t="shared" si="6"/>
        <v>0</v>
      </c>
    </row>
    <row r="133" spans="1:20" x14ac:dyDescent="0.25">
      <c r="A133" s="220"/>
      <c r="B133" s="272"/>
      <c r="C133" s="269"/>
      <c r="D133" s="269"/>
      <c r="F133" s="790"/>
      <c r="G133" s="791"/>
      <c r="H133" s="791"/>
      <c r="I133" s="791"/>
      <c r="J133" s="791"/>
      <c r="K133" s="791"/>
      <c r="L133" s="791"/>
      <c r="M133" s="791"/>
      <c r="N133" s="792"/>
      <c r="O133" s="208"/>
      <c r="T133" s="123" t="b">
        <f t="shared" si="6"/>
        <v>0</v>
      </c>
    </row>
    <row r="134" spans="1:20" x14ac:dyDescent="0.25">
      <c r="A134" s="220"/>
      <c r="B134" s="272"/>
      <c r="C134" s="269"/>
      <c r="D134" s="269"/>
      <c r="F134" s="790"/>
      <c r="G134" s="791"/>
      <c r="H134" s="791"/>
      <c r="I134" s="791"/>
      <c r="J134" s="791"/>
      <c r="K134" s="791"/>
      <c r="L134" s="791"/>
      <c r="M134" s="791"/>
      <c r="N134" s="792"/>
      <c r="O134" s="208"/>
      <c r="T134" s="123" t="b">
        <f t="shared" si="6"/>
        <v>0</v>
      </c>
    </row>
    <row r="135" spans="1:20" x14ac:dyDescent="0.25">
      <c r="A135" s="220"/>
      <c r="B135" s="272"/>
      <c r="C135" s="269"/>
      <c r="D135" s="269"/>
      <c r="F135" s="790"/>
      <c r="G135" s="791"/>
      <c r="H135" s="791"/>
      <c r="I135" s="791"/>
      <c r="J135" s="791"/>
      <c r="K135" s="791"/>
      <c r="L135" s="791"/>
      <c r="M135" s="791"/>
      <c r="N135" s="792"/>
      <c r="O135" s="208"/>
      <c r="T135" s="123" t="b">
        <f t="shared" si="6"/>
        <v>0</v>
      </c>
    </row>
    <row r="136" spans="1:20" x14ac:dyDescent="0.25">
      <c r="A136" s="220"/>
      <c r="B136" s="272"/>
      <c r="C136" s="269"/>
      <c r="D136" s="269"/>
      <c r="F136" s="790"/>
      <c r="G136" s="791"/>
      <c r="H136" s="791"/>
      <c r="I136" s="791"/>
      <c r="J136" s="791"/>
      <c r="K136" s="791"/>
      <c r="L136" s="791"/>
      <c r="M136" s="791"/>
      <c r="N136" s="792"/>
      <c r="O136" s="208"/>
      <c r="T136" s="123" t="b">
        <f t="shared" si="6"/>
        <v>0</v>
      </c>
    </row>
    <row r="137" spans="1:20" x14ac:dyDescent="0.25">
      <c r="A137" s="220"/>
      <c r="B137" s="272"/>
      <c r="C137" s="269"/>
      <c r="D137" s="269"/>
      <c r="F137" s="801"/>
      <c r="G137" s="802"/>
      <c r="H137" s="802"/>
      <c r="I137" s="802"/>
      <c r="J137" s="802"/>
      <c r="K137" s="802"/>
      <c r="L137" s="802"/>
      <c r="M137" s="802"/>
      <c r="N137" s="803"/>
      <c r="O137" s="208"/>
      <c r="T137" s="123" t="b">
        <f t="shared" si="6"/>
        <v>0</v>
      </c>
    </row>
    <row r="138" spans="1:20" ht="13.8" thickBot="1" x14ac:dyDescent="0.3">
      <c r="A138" s="220"/>
      <c r="B138" s="272"/>
      <c r="C138" s="195"/>
      <c r="D138" s="182"/>
      <c r="E138" s="20"/>
      <c r="F138" s="18"/>
      <c r="G138" s="21"/>
      <c r="H138" s="21"/>
      <c r="I138" s="21"/>
      <c r="J138" s="21"/>
      <c r="K138" s="21"/>
      <c r="L138" s="21"/>
      <c r="M138" s="21"/>
      <c r="N138" s="21"/>
      <c r="O138" s="208"/>
    </row>
    <row r="139" spans="1:20" ht="12.75" customHeight="1" thickBot="1" x14ac:dyDescent="0.3">
      <c r="A139" s="220"/>
      <c r="B139" s="272"/>
      <c r="C139" s="269"/>
      <c r="D139" s="269"/>
      <c r="E139" s="268"/>
      <c r="F139" s="268"/>
      <c r="G139" s="268"/>
      <c r="H139" s="268"/>
      <c r="I139" s="268"/>
      <c r="J139" s="268"/>
      <c r="K139" s="268"/>
      <c r="L139" s="268"/>
      <c r="M139" s="268"/>
      <c r="N139" s="268"/>
      <c r="O139" s="208"/>
    </row>
    <row r="140" spans="1:20" ht="15.75" customHeight="1" thickBot="1" x14ac:dyDescent="0.3">
      <c r="A140" s="435" t="str">
        <f>IF(COUNTA(J140,L140,K142,F145:N153)=0,"","PRINT")</f>
        <v/>
      </c>
      <c r="B140" s="274"/>
      <c r="C140" s="187">
        <f>C124+1</f>
        <v>8</v>
      </c>
      <c r="D140" s="186" t="s">
        <v>14</v>
      </c>
      <c r="E140" s="760" t="str">
        <f>Translations!$B$584</f>
        <v>Des mesures seront/ont été prises :</v>
      </c>
      <c r="F140" s="760"/>
      <c r="G140" s="760"/>
      <c r="H140" s="760"/>
      <c r="I140" s="793"/>
      <c r="J140" s="427"/>
      <c r="K140" s="414" t="str">
        <f>Translations!$B$585</f>
        <v>Quand?</v>
      </c>
      <c r="L140" s="428"/>
      <c r="M140" s="8"/>
      <c r="N140" s="8"/>
      <c r="O140" s="208"/>
      <c r="P140" s="436" t="str">
        <f>IF(AND(COUNTA(J140,L140,K142,F145:N153)&gt;0,COUNTIF(P141:$P$320,"PRINT")=0),"PRINT","")</f>
        <v/>
      </c>
      <c r="S140" s="338" t="b">
        <f>CNTR_GenImpRelevant=EUconst_NotRelevant</f>
        <v>0</v>
      </c>
      <c r="T140" s="338" t="b">
        <f>OR(S140=TRUE,AND(J140&lt;&gt;"",J140=FALSE))</f>
        <v>0</v>
      </c>
    </row>
    <row r="141" spans="1:20" ht="5.0999999999999996" customHeight="1" x14ac:dyDescent="0.25">
      <c r="A141" s="220"/>
      <c r="B141" s="272"/>
      <c r="C141" s="355"/>
      <c r="D141" s="269"/>
      <c r="E141" s="8"/>
      <c r="F141" s="8"/>
      <c r="G141" s="8"/>
      <c r="H141" s="8"/>
      <c r="I141" s="8"/>
      <c r="J141" s="8"/>
      <c r="K141" s="8"/>
      <c r="L141" s="8"/>
      <c r="M141" s="8"/>
      <c r="N141" s="8"/>
      <c r="O141" s="208"/>
    </row>
    <row r="142" spans="1:20" ht="15.75" customHeight="1" x14ac:dyDescent="0.25">
      <c r="A142" s="220"/>
      <c r="B142" s="272"/>
      <c r="C142" s="355"/>
      <c r="D142" s="269"/>
      <c r="E142" s="8"/>
      <c r="F142" s="8"/>
      <c r="G142" s="8"/>
      <c r="H142" s="8"/>
      <c r="I142" s="8"/>
      <c r="J142" s="407" t="str">
        <f>Translations!$B$586</f>
        <v>Si aucune mesure ne doit être prise, pourquoi ?</v>
      </c>
      <c r="K142" s="821"/>
      <c r="L142" s="822"/>
      <c r="M142" s="8"/>
      <c r="N142" s="8"/>
      <c r="O142" s="208"/>
      <c r="T142" s="123" t="b">
        <f>OR(S140,J140=TRUE)</f>
        <v>0</v>
      </c>
    </row>
    <row r="143" spans="1:20" ht="15.75" customHeight="1" x14ac:dyDescent="0.25">
      <c r="A143" s="220"/>
      <c r="B143" s="272"/>
      <c r="C143" s="355"/>
      <c r="D143" s="186" t="s">
        <v>15</v>
      </c>
      <c r="E143" s="797" t="str">
        <f>Translations!$B$587</f>
        <v>Description:</v>
      </c>
      <c r="F143" s="797"/>
      <c r="G143" s="797"/>
      <c r="H143" s="797"/>
      <c r="I143" s="797"/>
      <c r="J143" s="797"/>
      <c r="K143" s="797"/>
      <c r="L143" s="797"/>
      <c r="M143" s="797"/>
      <c r="N143" s="797"/>
      <c r="O143" s="208"/>
    </row>
    <row r="144" spans="1:20" s="312" customFormat="1" ht="12.75" customHeight="1" x14ac:dyDescent="0.25">
      <c r="A144" s="253"/>
      <c r="B144" s="272"/>
      <c r="C144" s="13"/>
      <c r="D144" s="186"/>
      <c r="E144" s="771" t="str">
        <f>Translations!$B$588</f>
        <v>Si vous avez besoin de plus d'espace pour la description, vous pouvez également utiliser des fichiers externes et les référencer ici.</v>
      </c>
      <c r="F144" s="771"/>
      <c r="G144" s="771"/>
      <c r="H144" s="771"/>
      <c r="I144" s="771"/>
      <c r="J144" s="771"/>
      <c r="K144" s="771"/>
      <c r="L144" s="771"/>
      <c r="M144" s="771"/>
      <c r="N144" s="191"/>
      <c r="O144" s="201"/>
      <c r="P144" s="4"/>
      <c r="Q144" s="16"/>
      <c r="R144" s="16"/>
      <c r="S144" s="108"/>
      <c r="T144" s="15"/>
    </row>
    <row r="145" spans="1:20" x14ac:dyDescent="0.25">
      <c r="A145" s="220"/>
      <c r="B145" s="272"/>
      <c r="C145" s="269"/>
      <c r="D145" s="269"/>
      <c r="E145" s="294" t="str">
        <f>Translations!$B$85</f>
        <v>Titre:</v>
      </c>
      <c r="F145" s="798"/>
      <c r="G145" s="799"/>
      <c r="H145" s="799"/>
      <c r="I145" s="799"/>
      <c r="J145" s="799"/>
      <c r="K145" s="799"/>
      <c r="L145" s="799"/>
      <c r="M145" s="799"/>
      <c r="N145" s="800"/>
      <c r="O145" s="208"/>
      <c r="T145" s="123" t="b">
        <f>S140</f>
        <v>0</v>
      </c>
    </row>
    <row r="146" spans="1:20" x14ac:dyDescent="0.25">
      <c r="A146" s="220"/>
      <c r="B146" s="272"/>
      <c r="C146" s="269"/>
      <c r="D146" s="269"/>
      <c r="E146" s="294" t="str">
        <f>Translations!$B$587</f>
        <v>Description:</v>
      </c>
      <c r="F146" s="823"/>
      <c r="G146" s="795"/>
      <c r="H146" s="795"/>
      <c r="I146" s="795"/>
      <c r="J146" s="795"/>
      <c r="K146" s="795"/>
      <c r="L146" s="795"/>
      <c r="M146" s="795"/>
      <c r="N146" s="796"/>
      <c r="O146" s="208"/>
      <c r="Q146" s="188"/>
      <c r="T146" s="123" t="b">
        <f>T145</f>
        <v>0</v>
      </c>
    </row>
    <row r="147" spans="1:20" x14ac:dyDescent="0.25">
      <c r="A147" s="220"/>
      <c r="B147" s="272"/>
      <c r="C147" s="269"/>
      <c r="D147" s="269"/>
      <c r="F147" s="790"/>
      <c r="G147" s="791"/>
      <c r="H147" s="791"/>
      <c r="I147" s="791"/>
      <c r="J147" s="791"/>
      <c r="K147" s="791"/>
      <c r="L147" s="791"/>
      <c r="M147" s="791"/>
      <c r="N147" s="792"/>
      <c r="O147" s="208"/>
      <c r="T147" s="123" t="b">
        <f t="shared" ref="T147:T153" si="7">T146</f>
        <v>0</v>
      </c>
    </row>
    <row r="148" spans="1:20" x14ac:dyDescent="0.25">
      <c r="A148" s="220"/>
      <c r="B148" s="272"/>
      <c r="C148" s="269"/>
      <c r="D148" s="269"/>
      <c r="F148" s="790"/>
      <c r="G148" s="791"/>
      <c r="H148" s="791"/>
      <c r="I148" s="791"/>
      <c r="J148" s="791"/>
      <c r="K148" s="791"/>
      <c r="L148" s="791"/>
      <c r="M148" s="791"/>
      <c r="N148" s="792"/>
      <c r="O148" s="208"/>
      <c r="T148" s="123" t="b">
        <f t="shared" si="7"/>
        <v>0</v>
      </c>
    </row>
    <row r="149" spans="1:20" x14ac:dyDescent="0.25">
      <c r="A149" s="220"/>
      <c r="B149" s="272"/>
      <c r="C149" s="269"/>
      <c r="D149" s="269"/>
      <c r="F149" s="790"/>
      <c r="G149" s="791"/>
      <c r="H149" s="791"/>
      <c r="I149" s="791"/>
      <c r="J149" s="791"/>
      <c r="K149" s="791"/>
      <c r="L149" s="791"/>
      <c r="M149" s="791"/>
      <c r="N149" s="792"/>
      <c r="O149" s="208"/>
      <c r="T149" s="123" t="b">
        <f t="shared" si="7"/>
        <v>0</v>
      </c>
    </row>
    <row r="150" spans="1:20" x14ac:dyDescent="0.25">
      <c r="A150" s="220"/>
      <c r="B150" s="272"/>
      <c r="C150" s="269"/>
      <c r="D150" s="269"/>
      <c r="F150" s="790"/>
      <c r="G150" s="791"/>
      <c r="H150" s="791"/>
      <c r="I150" s="791"/>
      <c r="J150" s="791"/>
      <c r="K150" s="791"/>
      <c r="L150" s="791"/>
      <c r="M150" s="791"/>
      <c r="N150" s="792"/>
      <c r="O150" s="208"/>
      <c r="T150" s="123" t="b">
        <f t="shared" si="7"/>
        <v>0</v>
      </c>
    </row>
    <row r="151" spans="1:20" x14ac:dyDescent="0.25">
      <c r="A151" s="220"/>
      <c r="B151" s="272"/>
      <c r="C151" s="269"/>
      <c r="D151" s="269"/>
      <c r="F151" s="790"/>
      <c r="G151" s="791"/>
      <c r="H151" s="791"/>
      <c r="I151" s="791"/>
      <c r="J151" s="791"/>
      <c r="K151" s="791"/>
      <c r="L151" s="791"/>
      <c r="M151" s="791"/>
      <c r="N151" s="792"/>
      <c r="O151" s="208"/>
      <c r="T151" s="123" t="b">
        <f t="shared" si="7"/>
        <v>0</v>
      </c>
    </row>
    <row r="152" spans="1:20" x14ac:dyDescent="0.25">
      <c r="A152" s="220"/>
      <c r="B152" s="272"/>
      <c r="C152" s="269"/>
      <c r="D152" s="269"/>
      <c r="F152" s="790"/>
      <c r="G152" s="791"/>
      <c r="H152" s="791"/>
      <c r="I152" s="791"/>
      <c r="J152" s="791"/>
      <c r="K152" s="791"/>
      <c r="L152" s="791"/>
      <c r="M152" s="791"/>
      <c r="N152" s="792"/>
      <c r="O152" s="208"/>
      <c r="T152" s="123" t="b">
        <f t="shared" si="7"/>
        <v>0</v>
      </c>
    </row>
    <row r="153" spans="1:20" x14ac:dyDescent="0.25">
      <c r="A153" s="220"/>
      <c r="B153" s="272"/>
      <c r="C153" s="269"/>
      <c r="D153" s="269"/>
      <c r="F153" s="801"/>
      <c r="G153" s="802"/>
      <c r="H153" s="802"/>
      <c r="I153" s="802"/>
      <c r="J153" s="802"/>
      <c r="K153" s="802"/>
      <c r="L153" s="802"/>
      <c r="M153" s="802"/>
      <c r="N153" s="803"/>
      <c r="O153" s="208"/>
      <c r="T153" s="123" t="b">
        <f t="shared" si="7"/>
        <v>0</v>
      </c>
    </row>
    <row r="154" spans="1:20" ht="13.8" thickBot="1" x14ac:dyDescent="0.3">
      <c r="A154" s="220"/>
      <c r="B154" s="272"/>
      <c r="C154" s="195"/>
      <c r="D154" s="182"/>
      <c r="E154" s="20"/>
      <c r="F154" s="18"/>
      <c r="G154" s="21"/>
      <c r="H154" s="21"/>
      <c r="I154" s="21"/>
      <c r="J154" s="21"/>
      <c r="K154" s="21"/>
      <c r="L154" s="21"/>
      <c r="M154" s="21"/>
      <c r="N154" s="21"/>
      <c r="O154" s="208"/>
    </row>
    <row r="155" spans="1:20" ht="12.75" customHeight="1" thickBot="1" x14ac:dyDescent="0.3">
      <c r="A155" s="220"/>
      <c r="B155" s="272"/>
      <c r="C155" s="269"/>
      <c r="D155" s="269"/>
      <c r="E155" s="268"/>
      <c r="F155" s="268"/>
      <c r="G155" s="268"/>
      <c r="H155" s="268"/>
      <c r="I155" s="268"/>
      <c r="J155" s="268"/>
      <c r="K155" s="268"/>
      <c r="L155" s="268"/>
      <c r="M155" s="268"/>
      <c r="N155" s="268"/>
      <c r="O155" s="208"/>
    </row>
    <row r="156" spans="1:20" ht="15.75" customHeight="1" thickBot="1" x14ac:dyDescent="0.3">
      <c r="A156" s="435" t="str">
        <f>IF(COUNTA(J156,L156,K158,F161:N169)=0,"","PRINT")</f>
        <v/>
      </c>
      <c r="B156" s="274"/>
      <c r="C156" s="187">
        <f>C140+1</f>
        <v>9</v>
      </c>
      <c r="D156" s="186" t="s">
        <v>14</v>
      </c>
      <c r="E156" s="760" t="str">
        <f>Translations!$B$584</f>
        <v>Des mesures seront/ont été prises :</v>
      </c>
      <c r="F156" s="760"/>
      <c r="G156" s="760"/>
      <c r="H156" s="760"/>
      <c r="I156" s="793"/>
      <c r="J156" s="427"/>
      <c r="K156" s="414" t="str">
        <f>Translations!$B$585</f>
        <v>Quand?</v>
      </c>
      <c r="L156" s="428"/>
      <c r="M156" s="8"/>
      <c r="N156" s="8"/>
      <c r="O156" s="208"/>
      <c r="P156" s="436" t="str">
        <f>IF(AND(COUNTA(J156,L156,K158,F161:N169)&gt;0,COUNTIF(P157:$P$320,"PRINT")=0),"PRINT","")</f>
        <v/>
      </c>
      <c r="S156" s="338" t="b">
        <f>CNTR_GenImpRelevant=EUconst_NotRelevant</f>
        <v>0</v>
      </c>
      <c r="T156" s="338" t="b">
        <f>OR(S156=TRUE,AND(J156&lt;&gt;"",J156=FALSE))</f>
        <v>0</v>
      </c>
    </row>
    <row r="157" spans="1:20" ht="5.0999999999999996" customHeight="1" x14ac:dyDescent="0.25">
      <c r="A157" s="220"/>
      <c r="B157" s="272"/>
      <c r="C157" s="355"/>
      <c r="D157" s="269"/>
      <c r="E157" s="8"/>
      <c r="F157" s="8"/>
      <c r="G157" s="8"/>
      <c r="H157" s="8"/>
      <c r="I157" s="8"/>
      <c r="J157" s="8"/>
      <c r="K157" s="8"/>
      <c r="L157" s="8"/>
      <c r="M157" s="8"/>
      <c r="N157" s="8"/>
      <c r="O157" s="208"/>
    </row>
    <row r="158" spans="1:20" ht="15.75" customHeight="1" x14ac:dyDescent="0.25">
      <c r="A158" s="220"/>
      <c r="B158" s="272"/>
      <c r="C158" s="355"/>
      <c r="D158" s="269"/>
      <c r="E158" s="8"/>
      <c r="F158" s="8"/>
      <c r="G158" s="8"/>
      <c r="H158" s="8"/>
      <c r="I158" s="8"/>
      <c r="J158" s="407" t="str">
        <f>Translations!$B$586</f>
        <v>Si aucune mesure ne doit être prise, pourquoi ?</v>
      </c>
      <c r="K158" s="821"/>
      <c r="L158" s="822"/>
      <c r="M158" s="8"/>
      <c r="N158" s="8"/>
      <c r="O158" s="208"/>
      <c r="T158" s="123" t="b">
        <f>OR(S156,J156=TRUE)</f>
        <v>0</v>
      </c>
    </row>
    <row r="159" spans="1:20" ht="15.75" customHeight="1" x14ac:dyDescent="0.25">
      <c r="A159" s="220"/>
      <c r="B159" s="272"/>
      <c r="C159" s="355"/>
      <c r="D159" s="186" t="s">
        <v>15</v>
      </c>
      <c r="E159" s="797" t="str">
        <f>Translations!$B$587</f>
        <v>Description:</v>
      </c>
      <c r="F159" s="797"/>
      <c r="G159" s="797"/>
      <c r="H159" s="797"/>
      <c r="I159" s="797"/>
      <c r="J159" s="797"/>
      <c r="K159" s="797"/>
      <c r="L159" s="797"/>
      <c r="M159" s="797"/>
      <c r="N159" s="797"/>
      <c r="O159" s="208"/>
    </row>
    <row r="160" spans="1:20" s="312" customFormat="1" ht="12.75" customHeight="1" x14ac:dyDescent="0.25">
      <c r="A160" s="253"/>
      <c r="B160" s="272"/>
      <c r="C160" s="13"/>
      <c r="D160" s="186"/>
      <c r="E160" s="771" t="str">
        <f>Translations!$B$588</f>
        <v>Si vous avez besoin de plus d'espace pour la description, vous pouvez également utiliser des fichiers externes et les référencer ici.</v>
      </c>
      <c r="F160" s="771"/>
      <c r="G160" s="771"/>
      <c r="H160" s="771"/>
      <c r="I160" s="771"/>
      <c r="J160" s="771"/>
      <c r="K160" s="771"/>
      <c r="L160" s="771"/>
      <c r="M160" s="771"/>
      <c r="N160" s="191"/>
      <c r="O160" s="201"/>
      <c r="P160" s="4"/>
      <c r="Q160" s="16"/>
      <c r="R160" s="16"/>
      <c r="S160" s="108"/>
      <c r="T160" s="15"/>
    </row>
    <row r="161" spans="1:20" x14ac:dyDescent="0.25">
      <c r="A161" s="220"/>
      <c r="B161" s="272"/>
      <c r="C161" s="269"/>
      <c r="D161" s="269"/>
      <c r="E161" s="294" t="str">
        <f>Translations!$B$85</f>
        <v>Titre:</v>
      </c>
      <c r="F161" s="798"/>
      <c r="G161" s="799"/>
      <c r="H161" s="799"/>
      <c r="I161" s="799"/>
      <c r="J161" s="799"/>
      <c r="K161" s="799"/>
      <c r="L161" s="799"/>
      <c r="M161" s="799"/>
      <c r="N161" s="800"/>
      <c r="O161" s="208"/>
      <c r="T161" s="123" t="b">
        <f>S156</f>
        <v>0</v>
      </c>
    </row>
    <row r="162" spans="1:20" x14ac:dyDescent="0.25">
      <c r="A162" s="220"/>
      <c r="B162" s="272"/>
      <c r="C162" s="269"/>
      <c r="D162" s="269"/>
      <c r="E162" s="294" t="str">
        <f>Translations!$B$587</f>
        <v>Description:</v>
      </c>
      <c r="F162" s="823"/>
      <c r="G162" s="795"/>
      <c r="H162" s="795"/>
      <c r="I162" s="795"/>
      <c r="J162" s="795"/>
      <c r="K162" s="795"/>
      <c r="L162" s="795"/>
      <c r="M162" s="795"/>
      <c r="N162" s="796"/>
      <c r="O162" s="208"/>
      <c r="Q162" s="188"/>
      <c r="T162" s="123" t="b">
        <f>T161</f>
        <v>0</v>
      </c>
    </row>
    <row r="163" spans="1:20" x14ac:dyDescent="0.25">
      <c r="A163" s="220"/>
      <c r="B163" s="272"/>
      <c r="C163" s="269"/>
      <c r="D163" s="269"/>
      <c r="F163" s="790"/>
      <c r="G163" s="791"/>
      <c r="H163" s="791"/>
      <c r="I163" s="791"/>
      <c r="J163" s="791"/>
      <c r="K163" s="791"/>
      <c r="L163" s="791"/>
      <c r="M163" s="791"/>
      <c r="N163" s="792"/>
      <c r="O163" s="208"/>
      <c r="T163" s="123" t="b">
        <f t="shared" ref="T163:T169" si="8">T162</f>
        <v>0</v>
      </c>
    </row>
    <row r="164" spans="1:20" x14ac:dyDescent="0.25">
      <c r="A164" s="220"/>
      <c r="B164" s="272"/>
      <c r="C164" s="269"/>
      <c r="D164" s="269"/>
      <c r="F164" s="790"/>
      <c r="G164" s="791"/>
      <c r="H164" s="791"/>
      <c r="I164" s="791"/>
      <c r="J164" s="791"/>
      <c r="K164" s="791"/>
      <c r="L164" s="791"/>
      <c r="M164" s="791"/>
      <c r="N164" s="792"/>
      <c r="O164" s="208"/>
      <c r="T164" s="123" t="b">
        <f t="shared" si="8"/>
        <v>0</v>
      </c>
    </row>
    <row r="165" spans="1:20" x14ac:dyDescent="0.25">
      <c r="A165" s="220"/>
      <c r="B165" s="272"/>
      <c r="C165" s="269"/>
      <c r="D165" s="269"/>
      <c r="F165" s="790"/>
      <c r="G165" s="791"/>
      <c r="H165" s="791"/>
      <c r="I165" s="791"/>
      <c r="J165" s="791"/>
      <c r="K165" s="791"/>
      <c r="L165" s="791"/>
      <c r="M165" s="791"/>
      <c r="N165" s="792"/>
      <c r="O165" s="208"/>
      <c r="T165" s="123" t="b">
        <f t="shared" si="8"/>
        <v>0</v>
      </c>
    </row>
    <row r="166" spans="1:20" x14ac:dyDescent="0.25">
      <c r="A166" s="220"/>
      <c r="B166" s="272"/>
      <c r="C166" s="269"/>
      <c r="D166" s="269"/>
      <c r="F166" s="790"/>
      <c r="G166" s="791"/>
      <c r="H166" s="791"/>
      <c r="I166" s="791"/>
      <c r="J166" s="791"/>
      <c r="K166" s="791"/>
      <c r="L166" s="791"/>
      <c r="M166" s="791"/>
      <c r="N166" s="792"/>
      <c r="O166" s="208"/>
      <c r="T166" s="123" t="b">
        <f t="shared" si="8"/>
        <v>0</v>
      </c>
    </row>
    <row r="167" spans="1:20" x14ac:dyDescent="0.25">
      <c r="A167" s="220"/>
      <c r="B167" s="272"/>
      <c r="C167" s="269"/>
      <c r="D167" s="269"/>
      <c r="F167" s="790"/>
      <c r="G167" s="791"/>
      <c r="H167" s="791"/>
      <c r="I167" s="791"/>
      <c r="J167" s="791"/>
      <c r="K167" s="791"/>
      <c r="L167" s="791"/>
      <c r="M167" s="791"/>
      <c r="N167" s="792"/>
      <c r="O167" s="208"/>
      <c r="T167" s="123" t="b">
        <f t="shared" si="8"/>
        <v>0</v>
      </c>
    </row>
    <row r="168" spans="1:20" x14ac:dyDescent="0.25">
      <c r="A168" s="220"/>
      <c r="B168" s="272"/>
      <c r="C168" s="269"/>
      <c r="D168" s="269"/>
      <c r="F168" s="790"/>
      <c r="G168" s="791"/>
      <c r="H168" s="791"/>
      <c r="I168" s="791"/>
      <c r="J168" s="791"/>
      <c r="K168" s="791"/>
      <c r="L168" s="791"/>
      <c r="M168" s="791"/>
      <c r="N168" s="792"/>
      <c r="O168" s="208"/>
      <c r="T168" s="123" t="b">
        <f t="shared" si="8"/>
        <v>0</v>
      </c>
    </row>
    <row r="169" spans="1:20" x14ac:dyDescent="0.25">
      <c r="A169" s="220"/>
      <c r="B169" s="272"/>
      <c r="C169" s="269"/>
      <c r="D169" s="269"/>
      <c r="F169" s="801"/>
      <c r="G169" s="802"/>
      <c r="H169" s="802"/>
      <c r="I169" s="802"/>
      <c r="J169" s="802"/>
      <c r="K169" s="802"/>
      <c r="L169" s="802"/>
      <c r="M169" s="802"/>
      <c r="N169" s="803"/>
      <c r="O169" s="208"/>
      <c r="T169" s="123" t="b">
        <f t="shared" si="8"/>
        <v>0</v>
      </c>
    </row>
    <row r="170" spans="1:20" ht="13.8" thickBot="1" x14ac:dyDescent="0.3">
      <c r="A170" s="220"/>
      <c r="B170" s="272"/>
      <c r="C170" s="195"/>
      <c r="D170" s="182"/>
      <c r="E170" s="20"/>
      <c r="F170" s="18"/>
      <c r="G170" s="21"/>
      <c r="H170" s="21"/>
      <c r="I170" s="21"/>
      <c r="J170" s="21"/>
      <c r="K170" s="21"/>
      <c r="L170" s="21"/>
      <c r="M170" s="21"/>
      <c r="N170" s="21"/>
      <c r="O170" s="208"/>
    </row>
    <row r="171" spans="1:20" ht="12.75" customHeight="1" thickBot="1" x14ac:dyDescent="0.3">
      <c r="A171" s="220"/>
      <c r="B171" s="272"/>
      <c r="C171" s="269"/>
      <c r="D171" s="269"/>
      <c r="E171" s="268"/>
      <c r="F171" s="268"/>
      <c r="G171" s="268"/>
      <c r="H171" s="268"/>
      <c r="I171" s="268"/>
      <c r="J171" s="268"/>
      <c r="K171" s="268"/>
      <c r="L171" s="268"/>
      <c r="M171" s="268"/>
      <c r="N171" s="268"/>
      <c r="O171" s="208"/>
    </row>
    <row r="172" spans="1:20" ht="15.75" customHeight="1" thickBot="1" x14ac:dyDescent="0.3">
      <c r="A172" s="435" t="str">
        <f>IF(COUNTA(J172,L172,K174,F177:N185)=0,"","PRINT")</f>
        <v/>
      </c>
      <c r="B172" s="274"/>
      <c r="C172" s="187">
        <f>C156+1</f>
        <v>10</v>
      </c>
      <c r="D172" s="186" t="s">
        <v>14</v>
      </c>
      <c r="E172" s="760" t="str">
        <f>Translations!$B$584</f>
        <v>Des mesures seront/ont été prises :</v>
      </c>
      <c r="F172" s="760"/>
      <c r="G172" s="760"/>
      <c r="H172" s="760"/>
      <c r="I172" s="793"/>
      <c r="J172" s="427"/>
      <c r="K172" s="414" t="str">
        <f>Translations!$B$585</f>
        <v>Quand?</v>
      </c>
      <c r="L172" s="428"/>
      <c r="M172" s="8"/>
      <c r="N172" s="8"/>
      <c r="O172" s="208"/>
      <c r="P172" s="436" t="str">
        <f>IF(AND(COUNTA(J172,L172,K174,F177:N185)&gt;0,COUNTIF(P173:$P$320,"PRINT")=0),"PRINT","")</f>
        <v/>
      </c>
      <c r="S172" s="338" t="b">
        <f>CNTR_GenImpRelevant=EUconst_NotRelevant</f>
        <v>0</v>
      </c>
      <c r="T172" s="338" t="b">
        <f>OR(S172=TRUE,AND(J172&lt;&gt;"",J172=FALSE))</f>
        <v>0</v>
      </c>
    </row>
    <row r="173" spans="1:20" ht="5.0999999999999996" customHeight="1" x14ac:dyDescent="0.25">
      <c r="A173" s="220"/>
      <c r="B173" s="272"/>
      <c r="C173" s="355"/>
      <c r="D173" s="269"/>
      <c r="E173" s="8"/>
      <c r="F173" s="8"/>
      <c r="G173" s="8"/>
      <c r="H173" s="8"/>
      <c r="I173" s="8"/>
      <c r="J173" s="8"/>
      <c r="K173" s="8"/>
      <c r="L173" s="8"/>
      <c r="M173" s="8"/>
      <c r="N173" s="8"/>
      <c r="O173" s="208"/>
    </row>
    <row r="174" spans="1:20" ht="15.75" customHeight="1" x14ac:dyDescent="0.25">
      <c r="A174" s="220"/>
      <c r="B174" s="272"/>
      <c r="C174" s="355"/>
      <c r="D174" s="269"/>
      <c r="E174" s="8"/>
      <c r="F174" s="8"/>
      <c r="G174" s="8"/>
      <c r="H174" s="8"/>
      <c r="I174" s="8"/>
      <c r="J174" s="407" t="str">
        <f>Translations!$B$586</f>
        <v>Si aucune mesure ne doit être prise, pourquoi ?</v>
      </c>
      <c r="K174" s="821"/>
      <c r="L174" s="822"/>
      <c r="M174" s="8"/>
      <c r="N174" s="8"/>
      <c r="O174" s="208"/>
      <c r="T174" s="123" t="b">
        <f>OR(S172,J172=TRUE)</f>
        <v>0</v>
      </c>
    </row>
    <row r="175" spans="1:20" ht="15.75" customHeight="1" x14ac:dyDescent="0.25">
      <c r="A175" s="220"/>
      <c r="B175" s="272"/>
      <c r="C175" s="355"/>
      <c r="D175" s="186" t="s">
        <v>15</v>
      </c>
      <c r="E175" s="797" t="str">
        <f>Translations!$B$587</f>
        <v>Description:</v>
      </c>
      <c r="F175" s="797"/>
      <c r="G175" s="797"/>
      <c r="H175" s="797"/>
      <c r="I175" s="797"/>
      <c r="J175" s="797"/>
      <c r="K175" s="797"/>
      <c r="L175" s="797"/>
      <c r="M175" s="797"/>
      <c r="N175" s="797"/>
      <c r="O175" s="208"/>
    </row>
    <row r="176" spans="1:20" s="312" customFormat="1" ht="12.75" customHeight="1" x14ac:dyDescent="0.25">
      <c r="A176" s="253"/>
      <c r="B176" s="272"/>
      <c r="C176" s="13"/>
      <c r="D176" s="186"/>
      <c r="E176" s="771" t="str">
        <f>Translations!$B$588</f>
        <v>Si vous avez besoin de plus d'espace pour la description, vous pouvez également utiliser des fichiers externes et les référencer ici.</v>
      </c>
      <c r="F176" s="771"/>
      <c r="G176" s="771"/>
      <c r="H176" s="771"/>
      <c r="I176" s="771"/>
      <c r="J176" s="771"/>
      <c r="K176" s="771"/>
      <c r="L176" s="771"/>
      <c r="M176" s="771"/>
      <c r="N176" s="191"/>
      <c r="O176" s="201"/>
      <c r="P176" s="4"/>
      <c r="Q176" s="16"/>
      <c r="R176" s="16"/>
      <c r="S176" s="108"/>
      <c r="T176" s="15"/>
    </row>
    <row r="177" spans="1:35" x14ac:dyDescent="0.25">
      <c r="A177" s="220"/>
      <c r="B177" s="272"/>
      <c r="C177" s="269"/>
      <c r="D177" s="269"/>
      <c r="E177" s="294" t="str">
        <f>Translations!$B$85</f>
        <v>Titre:</v>
      </c>
      <c r="F177" s="798"/>
      <c r="G177" s="799"/>
      <c r="H177" s="799"/>
      <c r="I177" s="799"/>
      <c r="J177" s="799"/>
      <c r="K177" s="799"/>
      <c r="L177" s="799"/>
      <c r="M177" s="799"/>
      <c r="N177" s="800"/>
      <c r="O177" s="208"/>
      <c r="T177" s="123" t="b">
        <f>S172</f>
        <v>0</v>
      </c>
    </row>
    <row r="178" spans="1:35" x14ac:dyDescent="0.25">
      <c r="A178" s="220"/>
      <c r="B178" s="272"/>
      <c r="C178" s="269"/>
      <c r="D178" s="269"/>
      <c r="E178" s="294" t="str">
        <f>Translations!$B$587</f>
        <v>Description:</v>
      </c>
      <c r="F178" s="823"/>
      <c r="G178" s="795"/>
      <c r="H178" s="795"/>
      <c r="I178" s="795"/>
      <c r="J178" s="795"/>
      <c r="K178" s="795"/>
      <c r="L178" s="795"/>
      <c r="M178" s="795"/>
      <c r="N178" s="796"/>
      <c r="O178" s="208"/>
      <c r="Q178" s="188"/>
      <c r="T178" s="123" t="b">
        <f>T177</f>
        <v>0</v>
      </c>
    </row>
    <row r="179" spans="1:35" x14ac:dyDescent="0.25">
      <c r="A179" s="220"/>
      <c r="B179" s="272"/>
      <c r="C179" s="269"/>
      <c r="D179" s="269"/>
      <c r="F179" s="790"/>
      <c r="G179" s="791"/>
      <c r="H179" s="791"/>
      <c r="I179" s="791"/>
      <c r="J179" s="791"/>
      <c r="K179" s="791"/>
      <c r="L179" s="791"/>
      <c r="M179" s="791"/>
      <c r="N179" s="792"/>
      <c r="O179" s="208"/>
      <c r="T179" s="123" t="b">
        <f t="shared" ref="T179:T185" si="9">T178</f>
        <v>0</v>
      </c>
    </row>
    <row r="180" spans="1:35" x14ac:dyDescent="0.25">
      <c r="A180" s="220"/>
      <c r="B180" s="272"/>
      <c r="C180" s="269"/>
      <c r="D180" s="269"/>
      <c r="F180" s="790"/>
      <c r="G180" s="791"/>
      <c r="H180" s="791"/>
      <c r="I180" s="791"/>
      <c r="J180" s="791"/>
      <c r="K180" s="791"/>
      <c r="L180" s="791"/>
      <c r="M180" s="791"/>
      <c r="N180" s="792"/>
      <c r="O180" s="208"/>
      <c r="T180" s="123" t="b">
        <f t="shared" si="9"/>
        <v>0</v>
      </c>
    </row>
    <row r="181" spans="1:35" x14ac:dyDescent="0.25">
      <c r="A181" s="220"/>
      <c r="B181" s="272"/>
      <c r="C181" s="269"/>
      <c r="D181" s="269"/>
      <c r="F181" s="824"/>
      <c r="G181" s="791"/>
      <c r="H181" s="791"/>
      <c r="I181" s="791"/>
      <c r="J181" s="791"/>
      <c r="K181" s="791"/>
      <c r="L181" s="791"/>
      <c r="M181" s="791"/>
      <c r="N181" s="792"/>
      <c r="O181" s="208"/>
      <c r="T181" s="123" t="b">
        <f t="shared" si="9"/>
        <v>0</v>
      </c>
    </row>
    <row r="182" spans="1:35" x14ac:dyDescent="0.25">
      <c r="A182" s="220"/>
      <c r="B182" s="272"/>
      <c r="C182" s="269"/>
      <c r="D182" s="269"/>
      <c r="F182" s="790"/>
      <c r="G182" s="791"/>
      <c r="H182" s="791"/>
      <c r="I182" s="791"/>
      <c r="J182" s="791"/>
      <c r="K182" s="791"/>
      <c r="L182" s="791"/>
      <c r="M182" s="791"/>
      <c r="N182" s="792"/>
      <c r="O182" s="208"/>
      <c r="T182" s="123" t="b">
        <f t="shared" si="9"/>
        <v>0</v>
      </c>
    </row>
    <row r="183" spans="1:35" x14ac:dyDescent="0.25">
      <c r="A183" s="220"/>
      <c r="B183" s="272"/>
      <c r="C183" s="269"/>
      <c r="D183" s="269"/>
      <c r="F183" s="790"/>
      <c r="G183" s="791"/>
      <c r="H183" s="791"/>
      <c r="I183" s="791"/>
      <c r="J183" s="791"/>
      <c r="K183" s="791"/>
      <c r="L183" s="791"/>
      <c r="M183" s="791"/>
      <c r="N183" s="792"/>
      <c r="O183" s="208"/>
      <c r="T183" s="123" t="b">
        <f t="shared" si="9"/>
        <v>0</v>
      </c>
    </row>
    <row r="184" spans="1:35" x14ac:dyDescent="0.25">
      <c r="A184" s="220"/>
      <c r="B184" s="272"/>
      <c r="C184" s="269"/>
      <c r="D184" s="269"/>
      <c r="F184" s="790"/>
      <c r="G184" s="791"/>
      <c r="H184" s="791"/>
      <c r="I184" s="791"/>
      <c r="J184" s="791"/>
      <c r="K184" s="791"/>
      <c r="L184" s="791"/>
      <c r="M184" s="791"/>
      <c r="N184" s="792"/>
      <c r="O184" s="208"/>
      <c r="T184" s="123" t="b">
        <f t="shared" si="9"/>
        <v>0</v>
      </c>
    </row>
    <row r="185" spans="1:35" x14ac:dyDescent="0.25">
      <c r="A185" s="220"/>
      <c r="B185" s="272"/>
      <c r="C185" s="269"/>
      <c r="D185" s="269"/>
      <c r="F185" s="801"/>
      <c r="G185" s="802"/>
      <c r="H185" s="802"/>
      <c r="I185" s="802"/>
      <c r="J185" s="802"/>
      <c r="K185" s="802"/>
      <c r="L185" s="802"/>
      <c r="M185" s="802"/>
      <c r="N185" s="803"/>
      <c r="O185" s="208"/>
      <c r="T185" s="123" t="b">
        <f t="shared" si="9"/>
        <v>0</v>
      </c>
    </row>
    <row r="186" spans="1:35" ht="13.8" thickBot="1" x14ac:dyDescent="0.3">
      <c r="A186" s="220"/>
      <c r="B186" s="272"/>
      <c r="C186" s="195"/>
      <c r="D186" s="182"/>
      <c r="E186" s="20"/>
      <c r="F186" s="18"/>
      <c r="G186" s="21"/>
      <c r="H186" s="21"/>
      <c r="I186" s="21"/>
      <c r="J186" s="21"/>
      <c r="K186" s="21"/>
      <c r="L186" s="21"/>
      <c r="M186" s="21"/>
      <c r="N186" s="21"/>
      <c r="O186" s="208"/>
    </row>
    <row r="187" spans="1:35" x14ac:dyDescent="0.25">
      <c r="A187" s="220"/>
      <c r="B187" s="272"/>
      <c r="C187" s="134"/>
      <c r="D187" s="134"/>
      <c r="E187" s="134"/>
      <c r="F187" s="134"/>
      <c r="G187" s="134"/>
      <c r="H187" s="134"/>
      <c r="I187" s="134"/>
      <c r="J187" s="134"/>
      <c r="K187" s="134"/>
      <c r="L187" s="134"/>
      <c r="M187" s="134"/>
      <c r="N187" s="134"/>
      <c r="O187" s="208"/>
    </row>
    <row r="188" spans="1:35" x14ac:dyDescent="0.25">
      <c r="A188" s="252"/>
      <c r="B188" s="240"/>
      <c r="C188" s="14"/>
      <c r="D188" s="7"/>
      <c r="E188" s="443" t="str">
        <f>Translations!$B$645</f>
        <v>D'autres blocs peuvent être ajoutés par copier-coller du dernier bloc, si nécessaire.</v>
      </c>
      <c r="F188" s="8"/>
      <c r="G188" s="9"/>
      <c r="H188" s="9"/>
      <c r="I188" s="9"/>
      <c r="J188" s="9"/>
      <c r="K188" s="9"/>
      <c r="L188" s="9"/>
      <c r="M188" s="9"/>
      <c r="N188" s="9"/>
      <c r="O188" s="204"/>
      <c r="V188" s="312"/>
      <c r="W188" s="312"/>
      <c r="X188" s="312"/>
      <c r="Y188" s="312"/>
      <c r="Z188" s="312"/>
      <c r="AA188" s="312"/>
      <c r="AB188" s="312"/>
      <c r="AC188" s="312"/>
      <c r="AD188" s="312"/>
      <c r="AE188" s="312"/>
      <c r="AF188" s="312"/>
      <c r="AG188" s="312"/>
      <c r="AH188" s="312"/>
      <c r="AI188" s="312"/>
    </row>
    <row r="189" spans="1:35" x14ac:dyDescent="0.25">
      <c r="A189" s="252"/>
      <c r="B189" s="240"/>
      <c r="C189" s="14"/>
      <c r="D189" s="7"/>
      <c r="E189" s="443"/>
      <c r="F189" s="8"/>
      <c r="G189" s="9"/>
      <c r="H189" s="9"/>
      <c r="I189" s="9"/>
      <c r="J189" s="9"/>
      <c r="K189" s="9"/>
      <c r="L189" s="9"/>
      <c r="M189" s="9"/>
      <c r="N189" s="9"/>
      <c r="O189" s="204"/>
      <c r="V189" s="312"/>
      <c r="W189" s="312"/>
      <c r="X189" s="312"/>
      <c r="Y189" s="312"/>
      <c r="Z189" s="312"/>
      <c r="AA189" s="312"/>
      <c r="AB189" s="312"/>
      <c r="AC189" s="312"/>
      <c r="AD189" s="312"/>
      <c r="AE189" s="312"/>
      <c r="AF189" s="312"/>
      <c r="AG189" s="312"/>
      <c r="AH189" s="312"/>
      <c r="AI189" s="312"/>
    </row>
    <row r="190" spans="1:35" ht="15" customHeight="1" x14ac:dyDescent="0.25">
      <c r="A190" s="230"/>
      <c r="B190" s="272"/>
      <c r="C190" s="134"/>
      <c r="D190" s="141"/>
      <c r="E190" s="134"/>
      <c r="F190" s="662" t="str">
        <f>HYPERLINK($R190,EUconst_MsgNextSheet)</f>
        <v xml:space="preserve"> &lt;&lt;&lt; Cliquez ici pour passer à la feuille suivante &gt;&gt;&gt;</v>
      </c>
      <c r="G190" s="662"/>
      <c r="H190" s="662"/>
      <c r="I190" s="662"/>
      <c r="J190" s="662"/>
      <c r="K190" s="662"/>
      <c r="L190" s="662"/>
      <c r="O190" s="204"/>
      <c r="Q190" s="1" t="s">
        <v>355</v>
      </c>
      <c r="R190" s="421" t="str">
        <f>"#JUMP_E_Top"</f>
        <v>#JUMP_E_Top</v>
      </c>
    </row>
    <row r="191" spans="1:35" ht="13.8" thickBot="1" x14ac:dyDescent="0.3">
      <c r="A191" s="230"/>
      <c r="B191" s="241"/>
      <c r="C191" s="245"/>
      <c r="D191" s="245"/>
      <c r="E191" s="245"/>
      <c r="F191" s="245"/>
      <c r="G191" s="245"/>
      <c r="H191" s="245"/>
      <c r="I191" s="245"/>
      <c r="J191" s="245"/>
      <c r="K191" s="245"/>
      <c r="L191" s="245"/>
      <c r="M191" s="245"/>
      <c r="N191" s="245"/>
      <c r="O191" s="270"/>
    </row>
    <row r="192" spans="1:35" hidden="1" x14ac:dyDescent="0.25">
      <c r="A192" s="252" t="s">
        <v>159</v>
      </c>
    </row>
    <row r="193" spans="1:16" hidden="1" x14ac:dyDescent="0.25">
      <c r="A193" s="252" t="s">
        <v>159</v>
      </c>
      <c r="P193" s="2" t="s">
        <v>119</v>
      </c>
    </row>
  </sheetData>
  <sheetProtection algorithmName="SHA-512" hashValue="4bVdKYvpbFfkkE+dzS3hABAhRsSOT1/Q2Tj2y7qaDirjkwJwA+VtMRRV0/n9MuRMlAgLuZ03Yr9dhrBpRmJhrg==" saltValue="pmU0QbgEdGPIrlJ5BdCHVA==" spinCount="100000" sheet="1" objects="1" scenarios="1" formatCells="0" formatColumns="0" formatRows="0"/>
  <mergeCells count="163">
    <mergeCell ref="F165:N165"/>
    <mergeCell ref="F166:N166"/>
    <mergeCell ref="F167:N167"/>
    <mergeCell ref="F163:N163"/>
    <mergeCell ref="F179:N179"/>
    <mergeCell ref="F183:N183"/>
    <mergeCell ref="E172:I172"/>
    <mergeCell ref="E159:N159"/>
    <mergeCell ref="F168:N168"/>
    <mergeCell ref="F149:N149"/>
    <mergeCell ref="F184:N184"/>
    <mergeCell ref="F185:N185"/>
    <mergeCell ref="K174:L174"/>
    <mergeCell ref="E175:N175"/>
    <mergeCell ref="E176:M176"/>
    <mergeCell ref="F177:N177"/>
    <mergeCell ref="F178:N178"/>
    <mergeCell ref="F182:N182"/>
    <mergeCell ref="F181:N181"/>
    <mergeCell ref="F150:N150"/>
    <mergeCell ref="F151:N151"/>
    <mergeCell ref="F164:N164"/>
    <mergeCell ref="F153:N153"/>
    <mergeCell ref="E156:I156"/>
    <mergeCell ref="K158:L158"/>
    <mergeCell ref="F152:N152"/>
    <mergeCell ref="F169:N169"/>
    <mergeCell ref="F180:N180"/>
    <mergeCell ref="E160:M160"/>
    <mergeCell ref="F161:N161"/>
    <mergeCell ref="F162:N162"/>
    <mergeCell ref="F147:N147"/>
    <mergeCell ref="F148:N148"/>
    <mergeCell ref="F131:N131"/>
    <mergeCell ref="F132:N132"/>
    <mergeCell ref="F133:N133"/>
    <mergeCell ref="F134:N134"/>
    <mergeCell ref="F135:N135"/>
    <mergeCell ref="F136:N136"/>
    <mergeCell ref="F137:N137"/>
    <mergeCell ref="E140:I140"/>
    <mergeCell ref="K142:L142"/>
    <mergeCell ref="E143:N143"/>
    <mergeCell ref="E144:M144"/>
    <mergeCell ref="F145:N145"/>
    <mergeCell ref="F120:N120"/>
    <mergeCell ref="F121:N121"/>
    <mergeCell ref="E124:I124"/>
    <mergeCell ref="K126:L126"/>
    <mergeCell ref="E127:N127"/>
    <mergeCell ref="E128:M128"/>
    <mergeCell ref="F129:N129"/>
    <mergeCell ref="F130:N130"/>
    <mergeCell ref="F146:N146"/>
    <mergeCell ref="E111:N111"/>
    <mergeCell ref="E112:M112"/>
    <mergeCell ref="F113:N113"/>
    <mergeCell ref="F114:N114"/>
    <mergeCell ref="F115:N115"/>
    <mergeCell ref="F116:N116"/>
    <mergeCell ref="F117:N117"/>
    <mergeCell ref="F118:N118"/>
    <mergeCell ref="F119:N119"/>
    <mergeCell ref="F99:N99"/>
    <mergeCell ref="F100:N100"/>
    <mergeCell ref="F101:N101"/>
    <mergeCell ref="F102:N102"/>
    <mergeCell ref="F103:N103"/>
    <mergeCell ref="F104:N104"/>
    <mergeCell ref="F105:N105"/>
    <mergeCell ref="E108:I108"/>
    <mergeCell ref="K110:L110"/>
    <mergeCell ref="F87:N87"/>
    <mergeCell ref="F88:N88"/>
    <mergeCell ref="F89:N89"/>
    <mergeCell ref="E92:I92"/>
    <mergeCell ref="K94:L94"/>
    <mergeCell ref="E95:N95"/>
    <mergeCell ref="E96:M96"/>
    <mergeCell ref="F97:N97"/>
    <mergeCell ref="F98:N98"/>
    <mergeCell ref="K78:L78"/>
    <mergeCell ref="E79:N79"/>
    <mergeCell ref="E80:M80"/>
    <mergeCell ref="F81:N81"/>
    <mergeCell ref="F82:N82"/>
    <mergeCell ref="F83:N83"/>
    <mergeCell ref="F84:N84"/>
    <mergeCell ref="F85:N85"/>
    <mergeCell ref="F86:N86"/>
    <mergeCell ref="E12:N12"/>
    <mergeCell ref="E13:N13"/>
    <mergeCell ref="E14:N14"/>
    <mergeCell ref="F54:N54"/>
    <mergeCell ref="F55:N55"/>
    <mergeCell ref="F56:N56"/>
    <mergeCell ref="E19:N19"/>
    <mergeCell ref="F15:N15"/>
    <mergeCell ref="F16:N16"/>
    <mergeCell ref="F17:N17"/>
    <mergeCell ref="F36:N36"/>
    <mergeCell ref="E44:I44"/>
    <mergeCell ref="K46:L46"/>
    <mergeCell ref="E47:N47"/>
    <mergeCell ref="F37:N37"/>
    <mergeCell ref="F38:N38"/>
    <mergeCell ref="E21:N21"/>
    <mergeCell ref="E22:N22"/>
    <mergeCell ref="E24:N24"/>
    <mergeCell ref="F18:N18"/>
    <mergeCell ref="F57:N57"/>
    <mergeCell ref="E25:N25"/>
    <mergeCell ref="E48:M48"/>
    <mergeCell ref="F49:N49"/>
    <mergeCell ref="F50:N50"/>
    <mergeCell ref="F51:N51"/>
    <mergeCell ref="F53:N53"/>
    <mergeCell ref="F34:N34"/>
    <mergeCell ref="F35:N35"/>
    <mergeCell ref="K4:L4"/>
    <mergeCell ref="M4:N4"/>
    <mergeCell ref="C6:K6"/>
    <mergeCell ref="L6:N6"/>
    <mergeCell ref="K8:N8"/>
    <mergeCell ref="D10:N10"/>
    <mergeCell ref="B2:D4"/>
    <mergeCell ref="E4:F4"/>
    <mergeCell ref="G4:H4"/>
    <mergeCell ref="I4:J4"/>
    <mergeCell ref="M2:N2"/>
    <mergeCell ref="E3:F3"/>
    <mergeCell ref="G3:H3"/>
    <mergeCell ref="I3:J3"/>
    <mergeCell ref="K3:L3"/>
    <mergeCell ref="M3:N3"/>
    <mergeCell ref="E2:F2"/>
    <mergeCell ref="G2:H2"/>
    <mergeCell ref="I2:J2"/>
    <mergeCell ref="K2:L2"/>
    <mergeCell ref="F190:L190"/>
    <mergeCell ref="E28:I28"/>
    <mergeCell ref="K30:L30"/>
    <mergeCell ref="E31:N31"/>
    <mergeCell ref="E32:M32"/>
    <mergeCell ref="F33:N33"/>
    <mergeCell ref="F65:N65"/>
    <mergeCell ref="F66:N66"/>
    <mergeCell ref="F67:N67"/>
    <mergeCell ref="F68:N68"/>
    <mergeCell ref="F39:N39"/>
    <mergeCell ref="F40:N40"/>
    <mergeCell ref="F41:N41"/>
    <mergeCell ref="E60:I60"/>
    <mergeCell ref="K62:L62"/>
    <mergeCell ref="F52:N52"/>
    <mergeCell ref="F69:N69"/>
    <mergeCell ref="F70:N70"/>
    <mergeCell ref="E63:N63"/>
    <mergeCell ref="E64:M64"/>
    <mergeCell ref="F71:N71"/>
    <mergeCell ref="F72:N72"/>
    <mergeCell ref="F73:N73"/>
    <mergeCell ref="E76:I76"/>
  </mergeCells>
  <conditionalFormatting sqref="F35:F41">
    <cfRule type="expression" dxfId="388" priority="37" stopIfTrue="1">
      <formula>$T35=TRUE</formula>
    </cfRule>
  </conditionalFormatting>
  <conditionalFormatting sqref="F51:F57">
    <cfRule type="expression" dxfId="387" priority="34" stopIfTrue="1">
      <formula>$T51=TRUE</formula>
    </cfRule>
  </conditionalFormatting>
  <conditionalFormatting sqref="F67:F73">
    <cfRule type="expression" dxfId="386" priority="31" stopIfTrue="1">
      <formula>$T67=TRUE</formula>
    </cfRule>
  </conditionalFormatting>
  <conditionalFormatting sqref="F83:F89">
    <cfRule type="expression" dxfId="385" priority="28" stopIfTrue="1">
      <formula>$T83=TRUE</formula>
    </cfRule>
  </conditionalFormatting>
  <conditionalFormatting sqref="F99:F105">
    <cfRule type="expression" dxfId="384" priority="25" stopIfTrue="1">
      <formula>$T99=TRUE</formula>
    </cfRule>
  </conditionalFormatting>
  <conditionalFormatting sqref="F115:F121">
    <cfRule type="expression" dxfId="383" priority="22" stopIfTrue="1">
      <formula>$T115=TRUE</formula>
    </cfRule>
  </conditionalFormatting>
  <conditionalFormatting sqref="F131:F137">
    <cfRule type="expression" dxfId="382" priority="19" stopIfTrue="1">
      <formula>$T131=TRUE</formula>
    </cfRule>
  </conditionalFormatting>
  <conditionalFormatting sqref="F147:F153">
    <cfRule type="expression" dxfId="381" priority="16" stopIfTrue="1">
      <formula>$T147=TRUE</formula>
    </cfRule>
  </conditionalFormatting>
  <conditionalFormatting sqref="F163:F169">
    <cfRule type="expression" dxfId="380" priority="13" stopIfTrue="1">
      <formula>$T163=TRUE</formula>
    </cfRule>
  </conditionalFormatting>
  <conditionalFormatting sqref="F179:F185">
    <cfRule type="expression" dxfId="379" priority="10" stopIfTrue="1">
      <formula>$T179=TRUE</formula>
    </cfRule>
  </conditionalFormatting>
  <conditionalFormatting sqref="J28">
    <cfRule type="expression" dxfId="378" priority="39" stopIfTrue="1">
      <formula>$S28=TRUE</formula>
    </cfRule>
  </conditionalFormatting>
  <conditionalFormatting sqref="J44">
    <cfRule type="expression" dxfId="377" priority="36" stopIfTrue="1">
      <formula>$S44=TRUE</formula>
    </cfRule>
  </conditionalFormatting>
  <conditionalFormatting sqref="J60">
    <cfRule type="expression" dxfId="376" priority="33" stopIfTrue="1">
      <formula>$S60=TRUE</formula>
    </cfRule>
  </conditionalFormatting>
  <conditionalFormatting sqref="J76">
    <cfRule type="expression" dxfId="375" priority="30" stopIfTrue="1">
      <formula>$S76=TRUE</formula>
    </cfRule>
  </conditionalFormatting>
  <conditionalFormatting sqref="J92">
    <cfRule type="expression" dxfId="374" priority="27" stopIfTrue="1">
      <formula>$S92=TRUE</formula>
    </cfRule>
  </conditionalFormatting>
  <conditionalFormatting sqref="J108">
    <cfRule type="expression" dxfId="373" priority="24" stopIfTrue="1">
      <formula>$S108=TRUE</formula>
    </cfRule>
  </conditionalFormatting>
  <conditionalFormatting sqref="J124">
    <cfRule type="expression" dxfId="372" priority="21" stopIfTrue="1">
      <formula>$S124=TRUE</formula>
    </cfRule>
  </conditionalFormatting>
  <conditionalFormatting sqref="J140">
    <cfRule type="expression" dxfId="371" priority="18" stopIfTrue="1">
      <formula>$S140=TRUE</formula>
    </cfRule>
  </conditionalFormatting>
  <conditionalFormatting sqref="J156">
    <cfRule type="expression" dxfId="370" priority="15" stopIfTrue="1">
      <formula>$S156=TRUE</formula>
    </cfRule>
  </conditionalFormatting>
  <conditionalFormatting sqref="J172">
    <cfRule type="expression" dxfId="369" priority="12" stopIfTrue="1">
      <formula>$S172=TRUE</formula>
    </cfRule>
  </conditionalFormatting>
  <conditionalFormatting sqref="K46:L46">
    <cfRule type="expression" dxfId="368" priority="9" stopIfTrue="1">
      <formula>$T46=TRUE</formula>
    </cfRule>
  </conditionalFormatting>
  <conditionalFormatting sqref="K62:L62">
    <cfRule type="expression" dxfId="367" priority="8" stopIfTrue="1">
      <formula>$T62=TRUE</formula>
    </cfRule>
  </conditionalFormatting>
  <conditionalFormatting sqref="K78:L78">
    <cfRule type="expression" dxfId="366" priority="7" stopIfTrue="1">
      <formula>$T78=TRUE</formula>
    </cfRule>
  </conditionalFormatting>
  <conditionalFormatting sqref="K94:L94">
    <cfRule type="expression" dxfId="365" priority="6" stopIfTrue="1">
      <formula>$T94=TRUE</formula>
    </cfRule>
  </conditionalFormatting>
  <conditionalFormatting sqref="K110:L110">
    <cfRule type="expression" dxfId="364" priority="5" stopIfTrue="1">
      <formula>$T110=TRUE</formula>
    </cfRule>
  </conditionalFormatting>
  <conditionalFormatting sqref="K126:L126">
    <cfRule type="expression" dxfId="363" priority="4" stopIfTrue="1">
      <formula>$T126=TRUE</formula>
    </cfRule>
  </conditionalFormatting>
  <conditionalFormatting sqref="K142:L142">
    <cfRule type="expression" dxfId="362" priority="3" stopIfTrue="1">
      <formula>$T142=TRUE</formula>
    </cfRule>
  </conditionalFormatting>
  <conditionalFormatting sqref="K158:L158">
    <cfRule type="expression" dxfId="361" priority="2" stopIfTrue="1">
      <formula>$T158=TRUE</formula>
    </cfRule>
  </conditionalFormatting>
  <conditionalFormatting sqref="K174:L174">
    <cfRule type="expression" dxfId="360" priority="1" stopIfTrue="1">
      <formula>$T174=TRUE</formula>
    </cfRule>
  </conditionalFormatting>
  <conditionalFormatting sqref="L28 K30:L30 F33:N34">
    <cfRule type="expression" dxfId="359" priority="38" stopIfTrue="1">
      <formula>$T28=TRUE</formula>
    </cfRule>
  </conditionalFormatting>
  <conditionalFormatting sqref="L44 F49:N50">
    <cfRule type="expression" dxfId="358" priority="35" stopIfTrue="1">
      <formula>$T44=TRUE</formula>
    </cfRule>
  </conditionalFormatting>
  <conditionalFormatting sqref="L60 F65:N66">
    <cfRule type="expression" dxfId="357" priority="32" stopIfTrue="1">
      <formula>$T60=TRUE</formula>
    </cfRule>
  </conditionalFormatting>
  <conditionalFormatting sqref="L76 F81:N82">
    <cfRule type="expression" dxfId="356" priority="29" stopIfTrue="1">
      <formula>$T76=TRUE</formula>
    </cfRule>
  </conditionalFormatting>
  <conditionalFormatting sqref="L92 F97:N98">
    <cfRule type="expression" dxfId="355" priority="26" stopIfTrue="1">
      <formula>$T92=TRUE</formula>
    </cfRule>
  </conditionalFormatting>
  <conditionalFormatting sqref="L108 F113:N114">
    <cfRule type="expression" dxfId="354" priority="23" stopIfTrue="1">
      <formula>$T108=TRUE</formula>
    </cfRule>
  </conditionalFormatting>
  <conditionalFormatting sqref="L124 F129:N130">
    <cfRule type="expression" dxfId="353" priority="20" stopIfTrue="1">
      <formula>$T124=TRUE</formula>
    </cfRule>
  </conditionalFormatting>
  <conditionalFormatting sqref="L140 F145:N146">
    <cfRule type="expression" dxfId="352" priority="17" stopIfTrue="1">
      <formula>$T140=TRUE</formula>
    </cfRule>
  </conditionalFormatting>
  <conditionalFormatting sqref="L156 F161:N162">
    <cfRule type="expression" dxfId="351" priority="14" stopIfTrue="1">
      <formula>$T156=TRUE</formula>
    </cfRule>
  </conditionalFormatting>
  <conditionalFormatting sqref="L172 F177:N178">
    <cfRule type="expression" dxfId="350" priority="11" stopIfTrue="1">
      <formula>$T172=TRUE</formula>
    </cfRule>
  </conditionalFormatting>
  <dataValidations count="2">
    <dataValidation type="list" allowBlank="1" showInputMessage="1" showErrorMessage="1" sqref="K30:L30 K158:L158 K46:L46 K62:L62 K78:L78 K94:L94 K110:L110 K126:L126 K142:L142 K174:L174" xr:uid="{259611FE-E483-451E-BB05-DB4C1C2EA88A}">
      <formula1>EUconst_DeviationsReasonsVer</formula1>
    </dataValidation>
    <dataValidation type="list" allowBlank="1" showInputMessage="1" showErrorMessage="1" sqref="J28 J44 J60 J76 J92 J108 J124 J140 J156 J172" xr:uid="{97729DB0-EFFD-41A8-88D4-6B7C5F04F3C9}">
      <formula1>EUconst_TrueFalse</formula1>
    </dataValidation>
  </dataValidations>
  <hyperlinks>
    <hyperlink ref="E4:F4" location="JUMP_D_Bottom" display="JUMP_D_Bottom" xr:uid="{9E1EE413-04F6-4910-AE10-D28206D4D770}"/>
    <hyperlink ref="G2:H2" location="JUMP_a_Content" display="Table of contents" xr:uid="{3F9DE790-906D-42A1-A4A6-250C58323E9D}"/>
    <hyperlink ref="I2:J2" location="JUMP_C_Top1" display="JUMP_C_Top1" xr:uid="{7A750D1C-5199-4F75-8A0D-C6E3398B7D24}"/>
    <hyperlink ref="K2:L2" location="JUMP_E_Top" display="JUMP_E_Top" xr:uid="{E40CA959-3C8F-4BD3-B59D-89458A46CD1A}"/>
    <hyperlink ref="E3:F3" location="JUMP_D_Top" display="JUMP_D_Top" xr:uid="{214812EB-F746-4E1C-B0DC-B2103B776FF0}"/>
  </hyperlinks>
  <pageMargins left="0.78740157480314965" right="0.78740157480314965" top="0.78740157480314965" bottom="0.78740157480314965" header="0.39370078740157483" footer="0.39370078740157483"/>
  <pageSetup paperSize="9" scale="59" fitToHeight="9" orientation="portrait" r:id="rId1"/>
  <headerFooter alignWithMargins="0">
    <oddHeader>&amp;L&amp;F, &amp;A&amp;R&amp;D, &amp;T</oddHeader>
    <oddFooter>&amp;C&amp;P /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6C4D4B-F467-4D1E-947E-7603C8358331}">
  <sheetPr codeName="Tabelle7">
    <tabColor indexed="11"/>
  </sheetPr>
  <dimension ref="A1:CF703"/>
  <sheetViews>
    <sheetView topLeftCell="B1" zoomScaleNormal="100" workbookViewId="0">
      <pane ySplit="4" topLeftCell="A5" activePane="bottomLeft" state="frozen"/>
      <selection activeCell="C1" sqref="C1"/>
      <selection pane="bottomLeft" activeCell="B2" sqref="B2:D4"/>
    </sheetView>
  </sheetViews>
  <sheetFormatPr baseColWidth="10" defaultColWidth="11.44140625" defaultRowHeight="13.2" x14ac:dyDescent="0.25"/>
  <cols>
    <col min="1" max="1" width="2.6640625" style="4" hidden="1" customWidth="1"/>
    <col min="2" max="2" width="2.6640625" style="6" customWidth="1"/>
    <col min="3" max="3" width="4.6640625" style="14" customWidth="1"/>
    <col min="4" max="4" width="4.6640625" style="88" customWidth="1"/>
    <col min="5" max="5" width="12.6640625" style="14" customWidth="1"/>
    <col min="6" max="6" width="14.109375" style="6" customWidth="1"/>
    <col min="7" max="11" width="12.6640625" style="6" customWidth="1"/>
    <col min="12" max="12" width="17" style="6" customWidth="1"/>
    <col min="13" max="14" width="12.6640625" style="6" customWidth="1"/>
    <col min="15" max="15" width="7.6640625" style="6" customWidth="1"/>
    <col min="16" max="16" width="22.88671875" style="306" hidden="1" customWidth="1"/>
    <col min="17" max="17" width="12.6640625" style="306" hidden="1" customWidth="1"/>
    <col min="18" max="18" width="17.5546875" style="306" hidden="1" customWidth="1"/>
    <col min="19" max="19" width="11.44140625" style="305" hidden="1" customWidth="1"/>
    <col min="20" max="20" width="12.6640625" style="305" hidden="1" customWidth="1"/>
    <col min="21" max="35" width="11.44140625" style="305" hidden="1" customWidth="1"/>
    <col min="36" max="84" width="11.44140625" style="311" customWidth="1"/>
    <col min="85" max="85" width="4.6640625" style="311" customWidth="1"/>
    <col min="86" max="16384" width="11.44140625" style="311"/>
  </cols>
  <sheetData>
    <row r="1" spans="1:84" ht="13.8" hidden="1" thickBot="1" x14ac:dyDescent="0.3">
      <c r="A1" s="247" t="s">
        <v>159</v>
      </c>
      <c r="B1" s="248"/>
      <c r="C1" s="249"/>
      <c r="D1" s="250"/>
      <c r="E1" s="249"/>
      <c r="F1" s="248"/>
      <c r="G1" s="248"/>
      <c r="H1" s="248"/>
      <c r="I1" s="248"/>
      <c r="J1" s="248"/>
      <c r="K1" s="248"/>
      <c r="L1" s="248"/>
      <c r="M1" s="248"/>
      <c r="N1" s="248"/>
      <c r="O1" s="251"/>
      <c r="P1" s="391" t="s">
        <v>159</v>
      </c>
      <c r="Q1" s="391" t="s">
        <v>159</v>
      </c>
      <c r="R1" s="391" t="s">
        <v>159</v>
      </c>
      <c r="S1" s="391" t="s">
        <v>159</v>
      </c>
      <c r="T1" s="391" t="s">
        <v>159</v>
      </c>
      <c r="U1" s="391" t="s">
        <v>159</v>
      </c>
      <c r="V1" s="391" t="s">
        <v>159</v>
      </c>
      <c r="W1" s="391" t="s">
        <v>159</v>
      </c>
      <c r="X1" s="391" t="s">
        <v>159</v>
      </c>
      <c r="Y1" s="391" t="s">
        <v>159</v>
      </c>
      <c r="Z1" s="391" t="s">
        <v>159</v>
      </c>
      <c r="AA1" s="391" t="s">
        <v>159</v>
      </c>
      <c r="AB1" s="391" t="s">
        <v>159</v>
      </c>
      <c r="AC1" s="391" t="s">
        <v>159</v>
      </c>
      <c r="AD1" s="391" t="s">
        <v>159</v>
      </c>
      <c r="AE1" s="391" t="s">
        <v>159</v>
      </c>
      <c r="AF1" s="391" t="s">
        <v>159</v>
      </c>
      <c r="AG1" s="391" t="s">
        <v>159</v>
      </c>
      <c r="AH1" s="391" t="s">
        <v>159</v>
      </c>
      <c r="AI1" s="391" t="s">
        <v>159</v>
      </c>
      <c r="AJ1" s="351"/>
      <c r="AK1" s="351"/>
      <c r="AL1" s="351"/>
      <c r="AM1" s="351"/>
      <c r="AN1" s="351"/>
      <c r="AO1" s="351"/>
      <c r="AP1" s="351"/>
      <c r="AQ1" s="351"/>
      <c r="AR1" s="351"/>
      <c r="AS1" s="351"/>
      <c r="AT1" s="351"/>
      <c r="AU1" s="351"/>
      <c r="AV1" s="351"/>
      <c r="AW1" s="351"/>
      <c r="AX1" s="351"/>
      <c r="AY1" s="351"/>
      <c r="AZ1" s="351"/>
      <c r="BA1" s="351"/>
      <c r="BB1" s="351"/>
      <c r="BC1" s="351"/>
      <c r="BD1" s="351"/>
      <c r="BE1" s="351"/>
      <c r="BF1" s="351"/>
      <c r="BG1" s="351"/>
      <c r="BH1" s="351"/>
      <c r="BI1" s="351"/>
      <c r="BJ1" s="351"/>
      <c r="BK1" s="351"/>
      <c r="BL1" s="351"/>
      <c r="BM1" s="351"/>
      <c r="BN1" s="351"/>
      <c r="BO1" s="351"/>
      <c r="BP1" s="351"/>
      <c r="BQ1" s="351"/>
      <c r="BR1" s="351"/>
      <c r="BS1" s="351"/>
      <c r="BT1" s="351"/>
      <c r="BU1" s="351"/>
      <c r="BV1" s="351"/>
      <c r="BW1" s="351"/>
      <c r="BX1" s="351"/>
      <c r="BY1" s="351"/>
      <c r="BZ1" s="351"/>
      <c r="CA1" s="351"/>
      <c r="CB1" s="351"/>
      <c r="CC1" s="351"/>
      <c r="CD1" s="351"/>
      <c r="CE1" s="351"/>
      <c r="CF1" s="351"/>
    </row>
    <row r="2" spans="1:84" ht="13.8" thickBot="1" x14ac:dyDescent="0.3">
      <c r="A2" s="252"/>
      <c r="B2" s="810" t="str">
        <f>Translations!$B$101</f>
        <v>E. Source streams</v>
      </c>
      <c r="C2" s="811"/>
      <c r="D2" s="812"/>
      <c r="E2" s="663" t="str">
        <f>Translations!$B$23</f>
        <v>Zone de navigation :</v>
      </c>
      <c r="F2" s="657"/>
      <c r="G2" s="819" t="str">
        <f>Translations!$B$24</f>
        <v>Table des matières</v>
      </c>
      <c r="H2" s="820"/>
      <c r="I2" s="819" t="str">
        <f>Translations!$B$25</f>
        <v>Feuille précédente</v>
      </c>
      <c r="J2" s="820"/>
      <c r="K2" s="819" t="str">
        <f>Translations!$B$26</f>
        <v>Feuille suivante</v>
      </c>
      <c r="L2" s="820"/>
      <c r="M2" s="819"/>
      <c r="N2" s="820"/>
      <c r="O2" s="277"/>
      <c r="P2" s="391"/>
      <c r="Q2" s="391"/>
      <c r="R2" s="391"/>
    </row>
    <row r="3" spans="1:84" x14ac:dyDescent="0.25">
      <c r="A3" s="252"/>
      <c r="B3" s="813"/>
      <c r="C3" s="814"/>
      <c r="D3" s="815"/>
      <c r="E3" s="809" t="str">
        <f>Translations!$B$27</f>
        <v>Haut de la feuille</v>
      </c>
      <c r="F3" s="809"/>
      <c r="G3" s="809"/>
      <c r="H3" s="809"/>
      <c r="I3" s="809"/>
      <c r="J3" s="809"/>
      <c r="K3" s="809"/>
      <c r="L3" s="809"/>
      <c r="M3" s="654"/>
      <c r="N3" s="655"/>
      <c r="O3" s="200"/>
      <c r="P3" s="391"/>
      <c r="Q3" s="391"/>
      <c r="R3" s="391"/>
      <c r="U3" s="434" t="s">
        <v>912</v>
      </c>
      <c r="V3" s="435" t="str">
        <f>ADDRESS(ROW($B$5),COLUMN($B$5)) &amp; ":" &amp; ADDRESS(MATCH("PRINT",$P:$P,0)+ROW($P$45)-ROW($P$28),COLUMN($O$5))</f>
        <v>$B$5:$O$45</v>
      </c>
    </row>
    <row r="4" spans="1:84" ht="13.8" thickBot="1" x14ac:dyDescent="0.3">
      <c r="A4" s="252"/>
      <c r="B4" s="816"/>
      <c r="C4" s="817"/>
      <c r="D4" s="818"/>
      <c r="E4" s="850" t="str">
        <f>Translations!$B$28</f>
        <v>Fin de la feuille</v>
      </c>
      <c r="F4" s="851"/>
      <c r="G4" s="852"/>
      <c r="H4" s="851"/>
      <c r="I4" s="809"/>
      <c r="J4" s="809"/>
      <c r="K4" s="809"/>
      <c r="L4" s="809"/>
      <c r="M4" s="651"/>
      <c r="N4" s="652"/>
      <c r="O4" s="200"/>
      <c r="P4" s="391"/>
      <c r="Q4" s="391"/>
      <c r="R4" s="391"/>
    </row>
    <row r="5" spans="1:84" ht="12.75" customHeight="1" thickBot="1" x14ac:dyDescent="0.3">
      <c r="A5" s="230"/>
      <c r="B5" s="238"/>
      <c r="C5" s="197"/>
      <c r="D5" s="5"/>
      <c r="E5" s="13"/>
      <c r="F5" s="5"/>
      <c r="G5" s="5"/>
      <c r="H5" s="5"/>
      <c r="I5" s="4"/>
      <c r="J5" s="4"/>
      <c r="K5" s="4"/>
      <c r="L5" s="4"/>
      <c r="M5" s="2"/>
      <c r="N5" s="2"/>
      <c r="O5" s="200"/>
      <c r="P5" s="391"/>
      <c r="Q5" s="391"/>
      <c r="R5" s="391"/>
    </row>
    <row r="6" spans="1:84" s="352" customFormat="1" ht="25.5" customHeight="1" thickBot="1" x14ac:dyDescent="0.3">
      <c r="A6" s="253"/>
      <c r="B6" s="239"/>
      <c r="C6" s="740" t="str">
        <f>Translations!$B$9</f>
        <v>E. Flux</v>
      </c>
      <c r="D6" s="740"/>
      <c r="E6" s="740"/>
      <c r="F6" s="740"/>
      <c r="G6" s="740"/>
      <c r="H6" s="740"/>
      <c r="I6" s="740"/>
      <c r="J6" s="740"/>
      <c r="K6" s="740"/>
      <c r="L6" s="805" t="str">
        <f>IF(CNTR_InstHasImproveSourceStream=TRUE,EUconst_Relevant,IF(AI6,EUconst_NotRelevant,EUconst_Relevant))</f>
        <v>pertinent</v>
      </c>
      <c r="M6" s="806"/>
      <c r="N6" s="807"/>
      <c r="O6" s="201"/>
      <c r="P6" s="391"/>
      <c r="Q6" s="391"/>
      <c r="R6" s="391"/>
      <c r="S6" s="394" t="s">
        <v>64</v>
      </c>
      <c r="T6" s="308"/>
      <c r="U6" s="308"/>
      <c r="V6" s="308"/>
      <c r="W6" s="308"/>
      <c r="X6" s="308"/>
      <c r="Y6" s="308"/>
      <c r="Z6" s="308"/>
      <c r="AA6" s="308"/>
      <c r="AB6" s="308"/>
      <c r="AC6" s="308"/>
      <c r="AD6" s="308"/>
      <c r="AE6" s="308"/>
      <c r="AF6" s="308"/>
      <c r="AG6" s="308"/>
      <c r="AH6" s="395"/>
      <c r="AI6" s="396" t="b">
        <f>COUNTA(CNTR_ListRelevantSections)&gt;0</f>
        <v>0</v>
      </c>
      <c r="AJ6" s="309"/>
      <c r="AK6" s="309"/>
      <c r="AL6" s="309"/>
      <c r="AM6" s="309"/>
      <c r="AN6" s="309"/>
      <c r="AO6" s="309"/>
      <c r="AP6" s="309"/>
      <c r="AQ6" s="309"/>
      <c r="AR6" s="309"/>
      <c r="AS6" s="309"/>
      <c r="AT6" s="309"/>
      <c r="AU6" s="309"/>
      <c r="AV6" s="309"/>
      <c r="AW6" s="309"/>
      <c r="AX6" s="309"/>
      <c r="AY6" s="309"/>
      <c r="AZ6" s="309"/>
      <c r="BA6" s="309"/>
      <c r="BB6" s="309"/>
      <c r="BC6" s="309"/>
      <c r="BD6" s="309"/>
      <c r="BE6" s="309"/>
      <c r="BF6" s="309"/>
      <c r="BG6" s="309"/>
      <c r="BH6" s="309"/>
      <c r="BI6" s="309"/>
      <c r="BJ6" s="309"/>
      <c r="BK6" s="309"/>
      <c r="BL6" s="309"/>
      <c r="BM6" s="309"/>
      <c r="BN6" s="309"/>
      <c r="BO6" s="309"/>
      <c r="BP6" s="309"/>
      <c r="BQ6" s="309"/>
      <c r="BR6" s="309"/>
      <c r="BS6" s="309"/>
      <c r="BT6" s="309"/>
      <c r="BU6" s="309"/>
      <c r="BV6" s="309"/>
      <c r="BW6" s="309"/>
      <c r="BX6" s="309"/>
      <c r="BY6" s="309"/>
      <c r="BZ6" s="309"/>
      <c r="CA6" s="309"/>
      <c r="CB6" s="309"/>
      <c r="CC6" s="309"/>
      <c r="CD6" s="309"/>
      <c r="CE6" s="309"/>
      <c r="CF6" s="309"/>
    </row>
    <row r="7" spans="1:84" ht="5.0999999999999996" customHeight="1" x14ac:dyDescent="0.25">
      <c r="A7" s="230"/>
      <c r="B7" s="238"/>
      <c r="C7" s="13"/>
      <c r="D7" s="5"/>
      <c r="E7" s="13"/>
      <c r="F7" s="4"/>
      <c r="G7" s="4"/>
      <c r="H7" s="4"/>
      <c r="I7" s="4"/>
      <c r="J7" s="4"/>
      <c r="K7" s="4"/>
      <c r="L7" s="4"/>
      <c r="M7" s="2"/>
      <c r="N7" s="2"/>
      <c r="O7" s="200"/>
      <c r="P7" s="391"/>
      <c r="Q7" s="391"/>
      <c r="R7" s="391"/>
    </row>
    <row r="8" spans="1:84" x14ac:dyDescent="0.25">
      <c r="A8" s="230"/>
      <c r="B8" s="238"/>
      <c r="C8" s="13"/>
      <c r="D8" s="4"/>
      <c r="E8" s="13"/>
      <c r="F8" s="4"/>
      <c r="G8" s="4"/>
      <c r="H8" s="4"/>
      <c r="I8" s="4"/>
      <c r="J8" s="4"/>
      <c r="K8" s="783" t="str">
        <f>IF(L6=EUconst_NotRelevant,HYPERLINK("#JUMP_F_Top",EUconst_MsgNextSheet),HYPERLINK("",EUconst_MsgEnterThisSection))</f>
        <v>Veuillez saisir des données dans cette section</v>
      </c>
      <c r="L8" s="783"/>
      <c r="M8" s="783"/>
      <c r="N8" s="783"/>
      <c r="O8" s="202"/>
      <c r="P8" s="305"/>
      <c r="Q8" s="305"/>
      <c r="R8" s="305"/>
    </row>
    <row r="9" spans="1:84" ht="5.0999999999999996" customHeight="1" x14ac:dyDescent="0.25">
      <c r="A9" s="230"/>
      <c r="B9" s="238"/>
      <c r="C9" s="13"/>
      <c r="D9" s="5"/>
      <c r="E9" s="13"/>
      <c r="F9" s="4"/>
      <c r="G9" s="4"/>
      <c r="H9" s="4"/>
      <c r="I9" s="4"/>
      <c r="J9" s="4"/>
      <c r="K9" s="4"/>
      <c r="L9" s="4"/>
      <c r="M9" s="2"/>
      <c r="N9" s="2"/>
      <c r="O9" s="200"/>
      <c r="P9" s="391"/>
      <c r="Q9" s="391"/>
      <c r="R9" s="391"/>
    </row>
    <row r="10" spans="1:84" s="309" customFormat="1" ht="18.75" customHeight="1" x14ac:dyDescent="0.25">
      <c r="A10" s="253"/>
      <c r="B10" s="274"/>
      <c r="C10" s="192">
        <v>10</v>
      </c>
      <c r="D10" s="17" t="str">
        <f>Translations!$B$449</f>
        <v>Émissions provenant des flux</v>
      </c>
      <c r="E10" s="17"/>
      <c r="F10" s="17"/>
      <c r="G10" s="17"/>
      <c r="H10" s="17"/>
      <c r="I10" s="17"/>
      <c r="J10" s="17"/>
      <c r="K10" s="17"/>
      <c r="L10" s="17"/>
      <c r="M10" s="17"/>
      <c r="N10" s="17"/>
      <c r="O10" s="438"/>
      <c r="P10" s="306"/>
      <c r="Q10" s="306"/>
      <c r="R10" s="306"/>
      <c r="S10" s="305"/>
      <c r="T10" s="305"/>
      <c r="U10" s="308"/>
      <c r="V10" s="308"/>
      <c r="W10" s="308"/>
      <c r="X10" s="308"/>
      <c r="Y10" s="308"/>
      <c r="Z10" s="308"/>
      <c r="AA10" s="308"/>
      <c r="AB10" s="308"/>
      <c r="AC10" s="308"/>
      <c r="AD10" s="308"/>
      <c r="AE10" s="308"/>
      <c r="AF10" s="308"/>
      <c r="AG10" s="308"/>
      <c r="AH10" s="308"/>
      <c r="AI10" s="308"/>
      <c r="AO10" s="311"/>
      <c r="AP10" s="311"/>
      <c r="AQ10" s="311"/>
      <c r="AR10" s="311"/>
      <c r="AS10" s="311"/>
      <c r="AT10" s="311"/>
      <c r="AU10" s="311"/>
      <c r="AV10" s="311"/>
      <c r="AW10" s="311"/>
      <c r="AX10" s="311"/>
      <c r="AY10" s="311"/>
      <c r="AZ10" s="311"/>
      <c r="BA10" s="311"/>
      <c r="BB10" s="311"/>
      <c r="BC10" s="311"/>
      <c r="BD10" s="311"/>
      <c r="BE10" s="311"/>
      <c r="BF10" s="311"/>
      <c r="BG10" s="311"/>
      <c r="BH10" s="311"/>
      <c r="BI10" s="311"/>
      <c r="BJ10" s="311"/>
      <c r="BK10" s="311"/>
      <c r="BL10" s="311"/>
      <c r="BM10" s="311"/>
      <c r="BN10" s="311"/>
      <c r="BO10" s="311"/>
      <c r="BP10" s="311"/>
      <c r="BQ10" s="311"/>
      <c r="BR10" s="311"/>
      <c r="BS10" s="311"/>
      <c r="BT10" s="311"/>
      <c r="BU10" s="311"/>
      <c r="BV10" s="311"/>
      <c r="BW10" s="311"/>
      <c r="BX10" s="311"/>
      <c r="BY10" s="311"/>
      <c r="BZ10" s="311"/>
      <c r="CA10" s="311"/>
      <c r="CB10" s="311"/>
      <c r="CC10" s="311"/>
      <c r="CD10" s="311"/>
      <c r="CE10" s="311"/>
      <c r="CF10" s="311"/>
    </row>
    <row r="11" spans="1:84" ht="12.75" customHeight="1" x14ac:dyDescent="0.25">
      <c r="A11" s="230"/>
      <c r="B11" s="240"/>
      <c r="D11" s="7"/>
      <c r="E11" s="181"/>
      <c r="G11" s="9"/>
      <c r="H11" s="9"/>
      <c r="I11" s="9"/>
      <c r="J11" s="9"/>
      <c r="L11" s="9"/>
      <c r="M11" s="9"/>
      <c r="N11" s="9"/>
      <c r="O11" s="204"/>
      <c r="U11" s="308"/>
      <c r="V11" s="308"/>
      <c r="W11" s="308"/>
      <c r="X11" s="308"/>
      <c r="Y11" s="308"/>
      <c r="Z11" s="308"/>
      <c r="AA11" s="308"/>
      <c r="AB11" s="308"/>
      <c r="AC11" s="308"/>
      <c r="AD11" s="308"/>
      <c r="AE11" s="308"/>
      <c r="AF11" s="308"/>
      <c r="AG11" s="308"/>
      <c r="AH11" s="308"/>
      <c r="AI11" s="308"/>
      <c r="AJ11" s="309"/>
      <c r="AK11" s="309"/>
      <c r="AL11" s="309"/>
      <c r="AM11" s="309"/>
      <c r="AN11" s="309"/>
    </row>
    <row r="12" spans="1:84" s="13" customFormat="1" ht="38.85" customHeight="1" x14ac:dyDescent="0.25">
      <c r="A12" s="253"/>
      <c r="B12" s="274"/>
      <c r="C12" s="269"/>
      <c r="D12" s="269"/>
      <c r="E12" s="746" t="str">
        <f>Translations!$B$520</f>
        <v>IMPORTANT ! Les améliorations signalées ici ne mettent pas automatiquement à jour le plan de surveillance. Lorsque des améliorations nécessitent des modifications du plan de surveillance (voir l’article 15 du règlement MRR), un plan de surveillance révisé doit être soumis à l’autorité compétente par la voie administrative habituelle, sous réserve de son approbation.</v>
      </c>
      <c r="F12" s="746"/>
      <c r="G12" s="746"/>
      <c r="H12" s="746"/>
      <c r="I12" s="746"/>
      <c r="J12" s="746"/>
      <c r="K12" s="746"/>
      <c r="L12" s="746"/>
      <c r="M12" s="746"/>
      <c r="N12" s="746"/>
      <c r="O12" s="203"/>
      <c r="P12" s="305"/>
      <c r="Q12" s="305"/>
      <c r="R12" s="305"/>
      <c r="S12" s="305"/>
      <c r="T12" s="308"/>
      <c r="U12" s="308"/>
      <c r="V12" s="308"/>
      <c r="W12" s="308"/>
      <c r="X12" s="308"/>
      <c r="Y12" s="308"/>
      <c r="Z12" s="308"/>
      <c r="AA12" s="308"/>
      <c r="AB12" s="308"/>
      <c r="AC12" s="308"/>
      <c r="AD12" s="308"/>
      <c r="AE12" s="308"/>
      <c r="AF12" s="308"/>
      <c r="AG12" s="308"/>
      <c r="AH12" s="308"/>
      <c r="AI12" s="308"/>
    </row>
    <row r="13" spans="1:84" ht="25.5" customHeight="1" x14ac:dyDescent="0.25">
      <c r="A13" s="230"/>
      <c r="B13" s="240"/>
      <c r="D13" s="7"/>
      <c r="E13" s="715" t="str">
        <f>Translations!$B$591</f>
        <v>Veuillez également noter que vous ne devez fournir des informations que pour les données d'activité ou les facteurs de calcul pour lesquels les exigences de niveau ou autres exigences ne sont pas satisfaites en raison d'une impossibilité technique ou de coûts déraisonnables.</v>
      </c>
      <c r="F13" s="715"/>
      <c r="G13" s="715"/>
      <c r="H13" s="715"/>
      <c r="I13" s="715"/>
      <c r="J13" s="715"/>
      <c r="K13" s="715"/>
      <c r="L13" s="715"/>
      <c r="M13" s="715"/>
      <c r="N13" s="715"/>
      <c r="O13" s="204"/>
      <c r="U13" s="308"/>
      <c r="V13" s="308"/>
      <c r="W13" s="308"/>
      <c r="X13" s="308"/>
      <c r="Y13" s="308"/>
      <c r="Z13" s="308"/>
      <c r="AA13" s="308"/>
      <c r="AB13" s="308"/>
      <c r="AC13" s="308"/>
      <c r="AD13" s="308"/>
      <c r="AE13" s="308"/>
      <c r="AF13" s="308"/>
      <c r="AG13" s="308"/>
      <c r="AH13" s="308"/>
      <c r="AI13" s="308"/>
      <c r="AJ13" s="309"/>
      <c r="AK13" s="309"/>
      <c r="AL13" s="309"/>
      <c r="AM13" s="309"/>
      <c r="AN13" s="309"/>
    </row>
    <row r="14" spans="1:84" ht="5.0999999999999996" customHeight="1" x14ac:dyDescent="0.25">
      <c r="A14" s="230"/>
      <c r="B14" s="240"/>
      <c r="D14" s="7"/>
      <c r="E14" s="181"/>
      <c r="G14" s="9"/>
      <c r="H14" s="9"/>
      <c r="I14" s="9"/>
      <c r="J14" s="9"/>
      <c r="L14" s="9"/>
      <c r="M14" s="9"/>
      <c r="N14" s="9"/>
      <c r="O14" s="204"/>
      <c r="U14" s="308"/>
      <c r="V14" s="308"/>
      <c r="W14" s="308"/>
      <c r="X14" s="308"/>
      <c r="Y14" s="308"/>
      <c r="Z14" s="308"/>
      <c r="AA14" s="308"/>
      <c r="AB14" s="308"/>
      <c r="AC14" s="308"/>
      <c r="AD14" s="308"/>
      <c r="AE14" s="308"/>
      <c r="AF14" s="308"/>
      <c r="AG14" s="308"/>
      <c r="AH14" s="308"/>
      <c r="AI14" s="308"/>
      <c r="AJ14" s="309"/>
      <c r="AK14" s="309"/>
      <c r="AL14" s="309"/>
      <c r="AM14" s="309"/>
      <c r="AN14" s="309"/>
    </row>
    <row r="15" spans="1:84" ht="25.5" customHeight="1" x14ac:dyDescent="0.25">
      <c r="A15" s="230"/>
      <c r="B15" s="238"/>
      <c r="C15" s="13"/>
      <c r="D15" s="4"/>
      <c r="E15" s="129" t="str">
        <f>Translations!$B$592</f>
        <v>DA ou facteur de calcul :</v>
      </c>
      <c r="F15" s="767" t="str">
        <f>Translations!$B$593</f>
        <v>Sélectionnez ici les paramètres pertinents, c'est-à-dire sélectionnez des données d'activité ou un facteur de calcul.</v>
      </c>
      <c r="G15" s="767"/>
      <c r="H15" s="767"/>
      <c r="I15" s="767"/>
      <c r="J15" s="767"/>
      <c r="K15" s="767"/>
      <c r="L15" s="767"/>
      <c r="M15" s="767"/>
      <c r="N15" s="767"/>
      <c r="O15" s="206"/>
      <c r="P15" s="397"/>
      <c r="Q15" s="397"/>
      <c r="R15" s="397"/>
      <c r="S15" s="398"/>
    </row>
    <row r="16" spans="1:84" ht="25.5" customHeight="1" x14ac:dyDescent="0.25">
      <c r="A16" s="230"/>
      <c r="B16" s="238"/>
      <c r="C16" s="13"/>
      <c r="D16" s="4"/>
      <c r="E16" s="129" t="str">
        <f>Translations!$B$594</f>
        <v>Motif de l'écart :</v>
      </c>
      <c r="F16" s="767" t="str">
        <f>Translations!$B$595</f>
        <v>La raison pour laquelle les niveaux requis n'ont pas été respectés par le passé, c'est-à-dire jusqu'au précédent rapport d'amélioration ou jusqu'à présent.</v>
      </c>
      <c r="G16" s="767"/>
      <c r="H16" s="767"/>
      <c r="I16" s="767"/>
      <c r="J16" s="767"/>
      <c r="K16" s="767"/>
      <c r="L16" s="767"/>
      <c r="M16" s="767"/>
      <c r="N16" s="767"/>
      <c r="O16" s="207"/>
      <c r="P16" s="397"/>
      <c r="Q16" s="397"/>
      <c r="R16" s="397"/>
      <c r="S16" s="399"/>
    </row>
    <row r="17" spans="1:84" ht="31.2" customHeight="1" x14ac:dyDescent="0.25">
      <c r="A17" s="230"/>
      <c r="B17" s="238"/>
      <c r="C17" s="13"/>
      <c r="D17" s="4"/>
      <c r="E17" s="129" t="str">
        <f>Translations!$B$596</f>
        <v>Impact direct sur les niveaux :</v>
      </c>
      <c r="F17" s="767" t="str">
        <f>Translations!$B$597</f>
        <v>Saisir « VRAI » signifie que les écarts sont liés à l’application d’un niveau inférieur à celui requis. Saisir « FAUX » signifie que le non-respect de toutes les exigences n’est pas lié à des niveaux spécifiques, par exemple la fréquence des analyses.</v>
      </c>
      <c r="G17" s="767"/>
      <c r="H17" s="767"/>
      <c r="I17" s="767"/>
      <c r="J17" s="767"/>
      <c r="K17" s="767"/>
      <c r="L17" s="767"/>
      <c r="M17" s="767"/>
      <c r="N17" s="767"/>
      <c r="O17" s="206"/>
      <c r="P17" s="397"/>
      <c r="Q17" s="397"/>
      <c r="R17" s="397"/>
      <c r="S17" s="398"/>
    </row>
    <row r="18" spans="1:84" ht="25.5" customHeight="1" x14ac:dyDescent="0.25">
      <c r="A18" s="230"/>
      <c r="B18" s="238"/>
      <c r="C18" s="13"/>
      <c r="D18" s="4"/>
      <c r="E18" s="130"/>
      <c r="F18" s="771" t="str">
        <f>Translations!$B$598</f>
        <v>En cas d'atteinte de niveaux supérieurs pour les données d'activité, n'oubliez pas de fournir une évaluation d'incertitude actualisée démontrant la conformité au niveau appliqué. Cette évaluation peut être jointe au plan de suivi mis à jour.</v>
      </c>
      <c r="G18" s="771"/>
      <c r="H18" s="771"/>
      <c r="I18" s="771"/>
      <c r="J18" s="771"/>
      <c r="K18" s="771"/>
      <c r="L18" s="771"/>
      <c r="M18" s="771"/>
      <c r="N18" s="771"/>
      <c r="O18" s="438"/>
      <c r="P18" s="397"/>
      <c r="Q18" s="397"/>
      <c r="R18" s="397"/>
      <c r="S18" s="398"/>
    </row>
    <row r="19" spans="1:84" ht="25.5" customHeight="1" x14ac:dyDescent="0.25">
      <c r="A19" s="230"/>
      <c r="B19" s="238"/>
      <c r="C19" s="13"/>
      <c r="D19" s="4"/>
      <c r="E19" s="129" t="str">
        <f>Translations!$B$599</f>
        <v>Mesures prises :</v>
      </c>
      <c r="F19" s="767" t="str">
        <f>Translations!$B$600</f>
        <v>Saisir « VRAI » signifie que des mesures ont été prises ou seront prises. Saisir « FAUX » signifie qu’aucune mesure ne sera prise, car elles sont encore techniquement irréalisables ou engendreraient des coûts excessifs.</v>
      </c>
      <c r="G19" s="767"/>
      <c r="H19" s="767"/>
      <c r="I19" s="767"/>
      <c r="J19" s="767"/>
      <c r="K19" s="767"/>
      <c r="L19" s="767"/>
      <c r="M19" s="767"/>
      <c r="N19" s="767"/>
      <c r="O19" s="206"/>
      <c r="P19" s="397"/>
      <c r="Q19" s="397"/>
      <c r="R19" s="397"/>
      <c r="S19" s="398"/>
    </row>
    <row r="20" spans="1:84" ht="12.6" customHeight="1" x14ac:dyDescent="0.25">
      <c r="A20" s="230"/>
      <c r="B20" s="238"/>
      <c r="C20" s="13"/>
      <c r="D20" s="4"/>
      <c r="E20" s="129" t="str">
        <f>Translations!$B$601</f>
        <v>Niveau requis :</v>
      </c>
      <c r="F20" s="767" t="str">
        <f>Translations!$B$602</f>
        <v>Le niveau requis pour les données d'activité ou le facteur de calcul, en tenant compte de la catégorie de l'installation</v>
      </c>
      <c r="G20" s="767"/>
      <c r="H20" s="767"/>
      <c r="I20" s="767"/>
      <c r="J20" s="767"/>
      <c r="K20" s="767"/>
      <c r="L20" s="767"/>
      <c r="M20" s="767"/>
      <c r="N20" s="767"/>
      <c r="O20" s="206"/>
      <c r="P20" s="397"/>
      <c r="Q20" s="397"/>
      <c r="R20" s="397"/>
      <c r="S20" s="398"/>
    </row>
    <row r="21" spans="1:84" ht="12.75" customHeight="1" x14ac:dyDescent="0.25">
      <c r="A21" s="230"/>
      <c r="B21" s="238"/>
      <c r="C21" s="13"/>
      <c r="D21" s="4"/>
      <c r="E21" s="128" t="str">
        <f>Translations!$B$603</f>
        <v>Niveau appliqué :</v>
      </c>
      <c r="F21" s="784" t="str">
        <f>Translations!$B$604</f>
        <v>Le niveau effectivement appliqué. Celui-ci doit refléter la situation après la mise en œuvre ou la mise en œuvre des mesures.</v>
      </c>
      <c r="G21" s="784"/>
      <c r="H21" s="784"/>
      <c r="I21" s="784"/>
      <c r="J21" s="784"/>
      <c r="K21" s="784"/>
      <c r="L21" s="784"/>
      <c r="M21" s="784"/>
      <c r="N21" s="784"/>
      <c r="O21" s="206"/>
      <c r="P21" s="397"/>
      <c r="Q21" s="397"/>
      <c r="R21" s="397"/>
      <c r="S21" s="398"/>
    </row>
    <row r="22" spans="1:84" ht="38.85" customHeight="1" x14ac:dyDescent="0.25">
      <c r="A22" s="230"/>
      <c r="B22" s="238"/>
      <c r="C22" s="13"/>
      <c r="D22" s="4"/>
      <c r="E22" s="768" t="str">
        <f>Translations!$B$94</f>
        <v>Description</v>
      </c>
      <c r="F22" s="767" t="str">
        <f>Translations!$B$605</f>
        <v>Si des mesures d'amélioration sont prévues, veuillez décrire ici leur nature, leur calendrier de mise en œuvre et expliquer comment vous avez déterminé qu'elles permettront une amélioration. Si aucune mesure d'amélioration n'est prévue, veuillez expliquer ici pourquoi elles demeurent techniquement irréalisables ou pourquoi elles engendreraient des coûts excessifs.</v>
      </c>
      <c r="G22" s="767"/>
      <c r="H22" s="767"/>
      <c r="I22" s="767"/>
      <c r="J22" s="767"/>
      <c r="K22" s="767"/>
      <c r="L22" s="767"/>
      <c r="M22" s="767"/>
      <c r="N22" s="767"/>
      <c r="O22" s="438"/>
      <c r="P22" s="397"/>
      <c r="Q22" s="397"/>
      <c r="R22" s="397"/>
      <c r="S22" s="398"/>
    </row>
    <row r="23" spans="1:84" ht="12.75" customHeight="1" x14ac:dyDescent="0.25">
      <c r="A23" s="230"/>
      <c r="B23" s="238"/>
      <c r="C23" s="13"/>
      <c r="D23" s="4"/>
      <c r="E23" s="769"/>
      <c r="F23" s="771" t="str">
        <f>Translations!$B$606</f>
        <v>Veuillez faire en tout état de cause la distinction suivante :</v>
      </c>
      <c r="G23" s="771"/>
      <c r="H23" s="771"/>
      <c r="I23" s="771"/>
      <c r="J23" s="771"/>
      <c r="K23" s="771"/>
      <c r="L23" s="771"/>
      <c r="M23" s="771"/>
      <c r="N23" s="771"/>
      <c r="O23" s="206"/>
      <c r="P23" s="397"/>
      <c r="Q23" s="397"/>
      <c r="R23" s="397"/>
      <c r="S23" s="398"/>
    </row>
    <row r="24" spans="1:84" ht="12.75" customHeight="1" x14ac:dyDescent="0.25">
      <c r="A24" s="230"/>
      <c r="B24" s="238"/>
      <c r="C24" s="13"/>
      <c r="D24" s="4"/>
      <c r="E24" s="769"/>
      <c r="F24" s="131" t="s">
        <v>436</v>
      </c>
      <c r="G24" s="771" t="str">
        <f>Translations!$B$607</f>
        <v>Mesures d'amélioration ayant un impact direct sur les niveaux, par exemple une précision accrue, le passage de la valeur par défaut aux analyses, etc.</v>
      </c>
      <c r="H24" s="771"/>
      <c r="I24" s="771"/>
      <c r="J24" s="771"/>
      <c r="K24" s="771"/>
      <c r="L24" s="771"/>
      <c r="M24" s="771"/>
      <c r="N24" s="771"/>
      <c r="O24" s="206"/>
      <c r="P24" s="397"/>
      <c r="Q24" s="397"/>
      <c r="R24" s="397"/>
      <c r="S24" s="398"/>
    </row>
    <row r="25" spans="1:84" ht="25.2" customHeight="1" x14ac:dyDescent="0.25">
      <c r="A25" s="230"/>
      <c r="B25" s="238"/>
      <c r="C25" s="13"/>
      <c r="D25" s="4"/>
      <c r="E25" s="770"/>
      <c r="F25" s="361" t="s">
        <v>436</v>
      </c>
      <c r="G25" s="772" t="str">
        <f>Translations!$B$608</f>
        <v>mesures d'amélioration sans impact direct sur les niveaux, par exemple l'augmentation de la fréquence des analyses, le raccourcissement des intervalles d'étalonnage,...</v>
      </c>
      <c r="H25" s="772"/>
      <c r="I25" s="772"/>
      <c r="J25" s="772"/>
      <c r="K25" s="772"/>
      <c r="L25" s="772"/>
      <c r="M25" s="772"/>
      <c r="N25" s="772"/>
      <c r="O25" s="206"/>
      <c r="P25" s="397"/>
      <c r="Q25" s="397"/>
      <c r="R25" s="397"/>
      <c r="S25" s="398"/>
    </row>
    <row r="26" spans="1:84" s="309" customFormat="1" ht="12.75" customHeight="1" thickBot="1" x14ac:dyDescent="0.3">
      <c r="A26" s="253"/>
      <c r="B26" s="274"/>
      <c r="C26" s="269"/>
      <c r="D26" s="269"/>
      <c r="E26" s="416"/>
      <c r="F26" s="416"/>
      <c r="G26" s="416"/>
      <c r="H26" s="416"/>
      <c r="I26" s="416"/>
      <c r="J26" s="416"/>
      <c r="K26" s="416"/>
      <c r="L26" s="416"/>
      <c r="M26" s="416"/>
      <c r="N26" s="416"/>
      <c r="O26" s="203"/>
      <c r="P26" s="397"/>
      <c r="Q26" s="30"/>
      <c r="R26" s="30"/>
      <c r="S26" s="26"/>
      <c r="T26" s="32"/>
      <c r="U26" s="305"/>
      <c r="V26" s="305"/>
      <c r="W26" s="305"/>
      <c r="X26" s="305"/>
      <c r="Y26" s="305"/>
      <c r="Z26" s="305"/>
      <c r="AA26" s="305"/>
      <c r="AB26" s="305"/>
      <c r="AC26" s="305"/>
      <c r="AD26" s="305"/>
      <c r="AE26" s="305"/>
      <c r="AF26" s="305"/>
      <c r="AG26" s="305"/>
      <c r="AH26" s="305"/>
      <c r="AI26" s="305"/>
    </row>
    <row r="27" spans="1:84" ht="13.8" thickBot="1" x14ac:dyDescent="0.3">
      <c r="A27" s="252"/>
      <c r="B27" s="240"/>
      <c r="C27" s="198"/>
      <c r="D27" s="22"/>
      <c r="E27" s="199"/>
      <c r="F27" s="24"/>
      <c r="G27" s="23"/>
      <c r="H27" s="23"/>
      <c r="I27" s="23"/>
      <c r="J27" s="23"/>
      <c r="K27" s="23"/>
      <c r="L27" s="23"/>
      <c r="M27" s="23"/>
      <c r="N27" s="23"/>
      <c r="O27" s="204"/>
      <c r="U27" s="404"/>
      <c r="X27" s="404"/>
    </row>
    <row r="28" spans="1:84" s="312" customFormat="1" ht="15" customHeight="1" thickBot="1" x14ac:dyDescent="0.3">
      <c r="A28" s="435" t="str">
        <f>IF(E28="","","PRINT")</f>
        <v/>
      </c>
      <c r="B28" s="239"/>
      <c r="C28" s="187">
        <v>1</v>
      </c>
      <c r="D28" s="13"/>
      <c r="E28" s="841"/>
      <c r="F28" s="842"/>
      <c r="G28" s="842"/>
      <c r="H28" s="842"/>
      <c r="I28" s="842"/>
      <c r="J28" s="842"/>
      <c r="K28" s="842"/>
      <c r="L28" s="843"/>
      <c r="M28" s="844" t="str">
        <f>IF(E29="","",INDEX(EUwideConstants!$F$314:$F$384,MATCH(E29,EUConst_TierActivityListNames,0)))</f>
        <v/>
      </c>
      <c r="N28" s="845"/>
      <c r="O28" s="438"/>
      <c r="P28" s="436" t="str">
        <f>IF(COUNTIF(A:A,"PRINT")=0,"PRINT",IF(AND(E28&lt;&gt;"",COUNTIF(P29:$P$603,"PRINT")=0),"PRINT",""))</f>
        <v>PRINT</v>
      </c>
      <c r="Q28" s="400"/>
      <c r="R28" s="401" t="str">
        <f>IF(E28="","",MATCH(E28,B_ImprovementDescription!$Q$54:$Q$83,0))</f>
        <v/>
      </c>
      <c r="S28" s="402" t="s">
        <v>636</v>
      </c>
      <c r="T28" s="400"/>
      <c r="U28" s="400"/>
      <c r="V28" s="400"/>
      <c r="W28" s="400"/>
      <c r="X28" s="400"/>
      <c r="Y28" s="400"/>
      <c r="Z28" s="400"/>
      <c r="AA28" s="400"/>
      <c r="AB28" s="400"/>
      <c r="AC28" s="400"/>
      <c r="AD28" s="400"/>
      <c r="AE28" s="400"/>
      <c r="AF28" s="400"/>
      <c r="AG28" s="400"/>
      <c r="AH28" s="400"/>
      <c r="AI28" s="403" t="b">
        <f>CNTR_CalcRelevant=EUconst_NotRelevant</f>
        <v>0</v>
      </c>
      <c r="AJ28" s="356"/>
      <c r="AK28" s="356"/>
      <c r="AL28" s="356"/>
      <c r="AM28" s="356"/>
      <c r="AN28" s="356"/>
      <c r="AO28" s="356"/>
      <c r="AP28" s="356"/>
      <c r="AQ28" s="356"/>
      <c r="AR28" s="356"/>
      <c r="AS28" s="356"/>
      <c r="AT28" s="356"/>
      <c r="AU28" s="356"/>
      <c r="AV28" s="356"/>
      <c r="AW28" s="356"/>
      <c r="AX28" s="356"/>
      <c r="AY28" s="356"/>
      <c r="AZ28" s="356"/>
      <c r="BA28" s="356"/>
      <c r="BB28" s="356"/>
      <c r="BC28" s="356"/>
      <c r="BD28" s="356"/>
      <c r="BE28" s="356"/>
      <c r="BF28" s="356"/>
      <c r="BG28" s="356"/>
      <c r="BH28" s="356"/>
      <c r="BI28" s="356"/>
      <c r="BJ28" s="356"/>
      <c r="BK28" s="356"/>
      <c r="BL28" s="356"/>
      <c r="BM28" s="356"/>
      <c r="BN28" s="356"/>
      <c r="BO28" s="356"/>
      <c r="BP28" s="356"/>
      <c r="BQ28" s="356"/>
      <c r="BR28" s="356"/>
      <c r="BS28" s="356"/>
      <c r="BT28" s="356"/>
      <c r="BU28" s="356"/>
      <c r="BV28" s="356"/>
      <c r="BW28" s="356"/>
      <c r="BX28" s="356"/>
      <c r="BY28" s="356"/>
      <c r="BZ28" s="356"/>
      <c r="CA28" s="356"/>
      <c r="CB28" s="356"/>
      <c r="CC28" s="356"/>
      <c r="CD28" s="356"/>
      <c r="CE28" s="356"/>
      <c r="CF28" s="356"/>
    </row>
    <row r="29" spans="1:84" s="312" customFormat="1" ht="15" customHeight="1" thickBot="1" x14ac:dyDescent="0.3">
      <c r="A29" s="253"/>
      <c r="B29" s="239"/>
      <c r="C29" s="13"/>
      <c r="D29" s="13"/>
      <c r="E29" s="846" t="str">
        <f>IF(E28="","",INDEX(B_ImprovementDescription!$E$54:$E$83,R28))</f>
        <v/>
      </c>
      <c r="F29" s="847"/>
      <c r="G29" s="847"/>
      <c r="H29" s="847"/>
      <c r="I29" s="847"/>
      <c r="J29" s="847"/>
      <c r="K29" s="847"/>
      <c r="L29" s="848"/>
      <c r="M29" s="844" t="str">
        <f>IF(E28="","",INDEX(B_ImprovementDescription!$M$54:$M$83,R28))</f>
        <v/>
      </c>
      <c r="N29" s="845"/>
      <c r="O29" s="438"/>
      <c r="P29" s="395"/>
      <c r="Q29" s="400"/>
      <c r="R29" s="394" t="str">
        <f>E29</f>
        <v/>
      </c>
      <c r="S29" s="394" t="str">
        <f>IF(E29="","",AND(MATCH(E29,EUConst_TierActivityListNames,0)&gt;59,MATCH(E29,EUConst_TierActivityListNames,0)&lt;62))</f>
        <v/>
      </c>
      <c r="T29" s="400"/>
      <c r="U29" s="400"/>
      <c r="V29" s="400"/>
      <c r="W29" s="400"/>
      <c r="X29" s="400"/>
      <c r="Y29" s="400"/>
      <c r="Z29" s="400"/>
      <c r="AA29" s="400"/>
      <c r="AB29" s="400"/>
      <c r="AC29" s="400"/>
      <c r="AD29" s="400"/>
      <c r="AE29" s="400"/>
      <c r="AF29" s="400"/>
      <c r="AG29" s="400"/>
      <c r="AH29" s="400"/>
      <c r="AI29" s="400"/>
      <c r="AJ29" s="356"/>
      <c r="AK29" s="356"/>
      <c r="AL29" s="356"/>
      <c r="AM29" s="356"/>
      <c r="AN29" s="356"/>
      <c r="AO29" s="356"/>
      <c r="AP29" s="356"/>
      <c r="AQ29" s="356"/>
      <c r="AR29" s="356"/>
      <c r="AS29" s="356"/>
      <c r="AT29" s="356"/>
      <c r="AU29" s="356"/>
      <c r="AV29" s="356"/>
      <c r="AW29" s="356"/>
      <c r="AX29" s="356"/>
      <c r="AY29" s="356"/>
      <c r="AZ29" s="356"/>
      <c r="BA29" s="356"/>
      <c r="BB29" s="356"/>
      <c r="BC29" s="356"/>
      <c r="BD29" s="356"/>
      <c r="BE29" s="356"/>
      <c r="BF29" s="356"/>
      <c r="BG29" s="356"/>
      <c r="BH29" s="356"/>
      <c r="BI29" s="356"/>
      <c r="BJ29" s="356"/>
      <c r="BK29" s="356"/>
      <c r="BL29" s="356"/>
      <c r="BM29" s="356"/>
      <c r="BN29" s="356"/>
      <c r="BO29" s="356"/>
      <c r="BP29" s="356"/>
      <c r="BQ29" s="356"/>
      <c r="BR29" s="356"/>
      <c r="BS29" s="356"/>
      <c r="BT29" s="356"/>
      <c r="BU29" s="356"/>
      <c r="BV29" s="356"/>
      <c r="BW29" s="356"/>
      <c r="BX29" s="356"/>
      <c r="BY29" s="356"/>
      <c r="BZ29" s="356"/>
      <c r="CA29" s="356"/>
      <c r="CB29" s="356"/>
      <c r="CC29" s="356"/>
      <c r="CD29" s="356"/>
      <c r="CE29" s="356"/>
      <c r="CF29" s="356"/>
    </row>
    <row r="30" spans="1:84" s="312" customFormat="1" ht="5.0999999999999996" customHeight="1" x14ac:dyDescent="0.25">
      <c r="A30" s="253"/>
      <c r="B30" s="239"/>
      <c r="C30" s="13"/>
      <c r="D30" s="13"/>
      <c r="E30" s="13"/>
      <c r="F30" s="13"/>
      <c r="G30" s="14"/>
      <c r="H30" s="14"/>
      <c r="I30" s="14"/>
      <c r="J30" s="89"/>
      <c r="K30" s="89"/>
      <c r="L30" s="89"/>
      <c r="M30" s="14"/>
      <c r="N30" s="14"/>
      <c r="O30" s="438"/>
      <c r="P30" s="395"/>
      <c r="Q30" s="400"/>
      <c r="R30" s="400"/>
      <c r="S30" s="400"/>
      <c r="T30" s="400"/>
      <c r="U30" s="400"/>
      <c r="V30" s="400"/>
      <c r="W30" s="400"/>
      <c r="X30" s="400"/>
      <c r="Y30" s="400"/>
      <c r="Z30" s="400"/>
      <c r="AA30" s="400"/>
      <c r="AB30" s="400"/>
      <c r="AC30" s="400"/>
      <c r="AD30" s="400"/>
      <c r="AE30" s="400"/>
      <c r="AF30" s="400"/>
      <c r="AG30" s="400"/>
      <c r="AH30" s="400"/>
      <c r="AI30" s="400"/>
      <c r="AJ30" s="356"/>
      <c r="AK30" s="356"/>
      <c r="AL30" s="356"/>
      <c r="AM30" s="356"/>
      <c r="AN30" s="356"/>
      <c r="AO30" s="356"/>
      <c r="AP30" s="356"/>
      <c r="AQ30" s="356"/>
      <c r="AR30" s="356"/>
      <c r="AS30" s="356"/>
      <c r="AT30" s="356"/>
      <c r="AU30" s="356"/>
      <c r="AV30" s="356"/>
      <c r="AW30" s="356"/>
      <c r="AX30" s="356"/>
      <c r="AY30" s="356"/>
      <c r="AZ30" s="356"/>
      <c r="BA30" s="356"/>
      <c r="BB30" s="356"/>
      <c r="BC30" s="356"/>
      <c r="BD30" s="356"/>
      <c r="BE30" s="356"/>
      <c r="BF30" s="356"/>
      <c r="BG30" s="356"/>
      <c r="BH30" s="356"/>
      <c r="BI30" s="356"/>
      <c r="BJ30" s="356"/>
      <c r="BK30" s="356"/>
      <c r="BL30" s="356"/>
      <c r="BM30" s="356"/>
      <c r="BN30" s="356"/>
      <c r="BO30" s="356"/>
      <c r="BP30" s="356"/>
      <c r="BQ30" s="356"/>
      <c r="BR30" s="356"/>
      <c r="BS30" s="356"/>
      <c r="BT30" s="356"/>
      <c r="BU30" s="356"/>
      <c r="BV30" s="356"/>
      <c r="BW30" s="356"/>
      <c r="BX30" s="356"/>
      <c r="BY30" s="356"/>
      <c r="BZ30" s="356"/>
      <c r="CA30" s="356"/>
      <c r="CB30" s="356"/>
      <c r="CC30" s="356"/>
      <c r="CD30" s="356"/>
      <c r="CE30" s="356"/>
      <c r="CF30" s="356"/>
    </row>
    <row r="31" spans="1:84" s="312" customFormat="1" ht="12.75" customHeight="1" x14ac:dyDescent="0.25">
      <c r="A31" s="253"/>
      <c r="B31" s="239"/>
      <c r="C31" s="13"/>
      <c r="D31" s="13"/>
      <c r="F31" s="849" t="str">
        <f>IF(E28="","",HYPERLINK("#JUMP_E_8",EUconst_FurtherGuidancePoint1))</f>
        <v/>
      </c>
      <c r="G31" s="849"/>
      <c r="H31" s="849"/>
      <c r="I31" s="849"/>
      <c r="J31" s="849"/>
      <c r="K31" s="849"/>
      <c r="L31" s="849"/>
      <c r="M31" s="849"/>
      <c r="N31" s="14"/>
      <c r="O31" s="438"/>
      <c r="P31" s="395"/>
      <c r="Q31" s="400"/>
      <c r="R31" s="400"/>
      <c r="S31" s="400"/>
      <c r="T31" s="400"/>
      <c r="U31" s="400"/>
      <c r="V31" s="400"/>
      <c r="W31" s="400"/>
      <c r="X31" s="400"/>
      <c r="Y31" s="400"/>
      <c r="Z31" s="400"/>
      <c r="AA31" s="400"/>
      <c r="AB31" s="400"/>
      <c r="AC31" s="400"/>
      <c r="AD31" s="400"/>
      <c r="AE31" s="400"/>
      <c r="AF31" s="400"/>
      <c r="AG31" s="400"/>
      <c r="AH31" s="400"/>
      <c r="AI31" s="400"/>
      <c r="AJ31" s="356"/>
      <c r="AK31" s="356"/>
      <c r="AL31" s="356"/>
      <c r="AM31" s="356"/>
      <c r="AN31" s="356"/>
      <c r="AO31" s="356"/>
      <c r="AP31" s="356"/>
      <c r="AQ31" s="356"/>
      <c r="AR31" s="356"/>
      <c r="AS31" s="356"/>
      <c r="AT31" s="356"/>
      <c r="AU31" s="356"/>
      <c r="AV31" s="356"/>
      <c r="AW31" s="356"/>
      <c r="AX31" s="356"/>
      <c r="AY31" s="356"/>
      <c r="AZ31" s="356"/>
      <c r="BA31" s="356"/>
      <c r="BB31" s="356"/>
      <c r="BC31" s="356"/>
      <c r="BD31" s="356"/>
      <c r="BE31" s="356"/>
      <c r="BF31" s="356"/>
      <c r="BG31" s="356"/>
      <c r="BH31" s="356"/>
      <c r="BI31" s="356"/>
      <c r="BJ31" s="356"/>
      <c r="BK31" s="356"/>
      <c r="BL31" s="356"/>
      <c r="BM31" s="356"/>
      <c r="BN31" s="356"/>
      <c r="BO31" s="356"/>
      <c r="BP31" s="356"/>
      <c r="BQ31" s="356"/>
      <c r="BR31" s="356"/>
      <c r="BS31" s="356"/>
      <c r="BT31" s="356"/>
      <c r="BU31" s="356"/>
      <c r="BV31" s="356"/>
      <c r="BW31" s="356"/>
      <c r="BX31" s="356"/>
      <c r="BY31" s="356"/>
      <c r="BZ31" s="356"/>
      <c r="CA31" s="356"/>
      <c r="CB31" s="356"/>
      <c r="CC31" s="356"/>
      <c r="CD31" s="356"/>
      <c r="CE31" s="356"/>
      <c r="CF31" s="356"/>
    </row>
    <row r="32" spans="1:84" s="312" customFormat="1" ht="5.0999999999999996" customHeight="1" x14ac:dyDescent="0.25">
      <c r="A32" s="253"/>
      <c r="B32" s="239"/>
      <c r="C32" s="13"/>
      <c r="D32" s="186"/>
      <c r="F32" s="89"/>
      <c r="G32" s="89"/>
      <c r="H32" s="89"/>
      <c r="I32" s="89"/>
      <c r="J32" s="89"/>
      <c r="M32" s="89"/>
      <c r="N32" s="89"/>
      <c r="O32" s="438"/>
      <c r="P32" s="395"/>
      <c r="Q32" s="395"/>
      <c r="R32" s="395"/>
      <c r="S32" s="400"/>
      <c r="T32" s="322"/>
      <c r="U32" s="322"/>
      <c r="V32" s="322"/>
      <c r="W32" s="322"/>
      <c r="X32" s="322"/>
      <c r="Y32" s="322"/>
      <c r="Z32" s="400"/>
      <c r="AA32" s="322"/>
      <c r="AB32" s="322"/>
      <c r="AC32" s="322"/>
      <c r="AD32" s="322"/>
      <c r="AE32" s="322"/>
      <c r="AF32" s="322"/>
      <c r="AG32" s="322"/>
      <c r="AH32" s="322"/>
      <c r="AI32" s="322"/>
    </row>
    <row r="33" spans="1:84" s="312" customFormat="1" ht="37.799999999999997" customHeight="1" x14ac:dyDescent="0.25">
      <c r="A33" s="253"/>
      <c r="B33" s="239"/>
      <c r="C33" s="13"/>
      <c r="E33" s="432" t="str">
        <f>Translations!$B$609</f>
        <v>DA ou facteur de calcul</v>
      </c>
      <c r="F33" s="431" t="str">
        <f>Translations!$B$601</f>
        <v>Niveau requis :</v>
      </c>
      <c r="G33" s="840" t="str">
        <f>Translations!$B$610</f>
        <v xml:space="preserve"> Raison de l'écart dans le passé</v>
      </c>
      <c r="H33" s="840"/>
      <c r="I33" s="432" t="str">
        <f>Translations!$B$611</f>
        <v>Impact sur les niveaux ?</v>
      </c>
      <c r="J33" s="432" t="str">
        <f>Translations!$B$612</f>
        <v>Mesures prises</v>
      </c>
      <c r="K33" s="431" t="str">
        <f>Translations!$B$585</f>
        <v>Quand?</v>
      </c>
      <c r="L33" s="431" t="str">
        <f>Translations!$B$603</f>
        <v>Niveau appliqué :</v>
      </c>
      <c r="O33" s="438"/>
      <c r="P33" s="395"/>
      <c r="Q33" s="400"/>
      <c r="R33" s="395"/>
      <c r="S33" s="395"/>
      <c r="T33" s="400"/>
      <c r="U33" s="400"/>
      <c r="V33" s="400"/>
      <c r="W33" s="400"/>
      <c r="X33" s="400"/>
      <c r="Y33" s="400"/>
      <c r="Z33" s="400"/>
      <c r="AA33" s="433" t="s">
        <v>908</v>
      </c>
      <c r="AB33" s="400" t="str">
        <f>$E$33</f>
        <v>DA ou facteur de calcul</v>
      </c>
      <c r="AC33" s="400" t="str">
        <f>G33</f>
        <v xml:space="preserve"> Raison de l'écart dans le passé</v>
      </c>
      <c r="AD33" s="400" t="str">
        <f>I33</f>
        <v>Impact sur les niveaux ?</v>
      </c>
      <c r="AE33" s="400" t="str">
        <f>J33</f>
        <v>Mesures prises</v>
      </c>
      <c r="AF33" s="400" t="str">
        <f>K33</f>
        <v>Quand?</v>
      </c>
      <c r="AG33" s="400" t="str">
        <f>L33</f>
        <v>Niveau appliqué :</v>
      </c>
      <c r="AH33" s="400"/>
      <c r="AI33" s="322"/>
      <c r="AJ33" s="356"/>
      <c r="AK33" s="356"/>
      <c r="AL33" s="356"/>
      <c r="AM33" s="356"/>
      <c r="AN33" s="356"/>
      <c r="AO33" s="356"/>
      <c r="AP33" s="356"/>
      <c r="AQ33" s="356"/>
      <c r="AR33" s="356"/>
      <c r="AS33" s="356"/>
      <c r="AT33" s="356"/>
      <c r="AU33" s="356"/>
      <c r="AV33" s="356"/>
      <c r="AW33" s="356"/>
      <c r="AX33" s="356"/>
      <c r="AY33" s="356"/>
      <c r="AZ33" s="356"/>
      <c r="BA33" s="356"/>
      <c r="BB33" s="356"/>
      <c r="BC33" s="356"/>
      <c r="BD33" s="356"/>
      <c r="BE33" s="356"/>
      <c r="BF33" s="356"/>
      <c r="BG33" s="356"/>
      <c r="BH33" s="356"/>
      <c r="BI33" s="356"/>
      <c r="BJ33" s="356"/>
      <c r="BK33" s="356"/>
      <c r="BL33" s="356"/>
      <c r="BM33" s="356"/>
      <c r="BN33" s="356"/>
      <c r="BO33" s="356"/>
      <c r="BP33" s="356"/>
      <c r="BQ33" s="356"/>
      <c r="BR33" s="356"/>
      <c r="BS33" s="356"/>
      <c r="BT33" s="356"/>
      <c r="BU33" s="356"/>
      <c r="BV33" s="356"/>
      <c r="BW33" s="356"/>
      <c r="BX33" s="356"/>
      <c r="BY33" s="356"/>
      <c r="BZ33" s="356"/>
      <c r="CA33" s="356"/>
      <c r="CB33" s="356"/>
      <c r="CC33" s="356"/>
      <c r="CD33" s="356"/>
      <c r="CE33" s="356"/>
      <c r="CF33" s="356"/>
    </row>
    <row r="34" spans="1:84" s="312" customFormat="1" ht="15" customHeight="1" x14ac:dyDescent="0.25">
      <c r="A34" s="253"/>
      <c r="B34" s="239"/>
      <c r="D34" s="186" t="s">
        <v>14</v>
      </c>
      <c r="E34" s="430"/>
      <c r="F34" s="335" t="str">
        <f>IF(OR(X34="",X34=EUconst_NA),"",IF(CNTR_SmallEmitter,1,X34))</f>
        <v/>
      </c>
      <c r="G34" s="821"/>
      <c r="H34" s="822"/>
      <c r="I34" s="424"/>
      <c r="J34" s="424"/>
      <c r="K34" s="428"/>
      <c r="L34" s="429"/>
      <c r="M34" s="831" t="str">
        <f>IF(OR(ISBLANK(L34),L34=EUconst_NoTier),"",IF($Z34=0,EUconst_NotApplicable,IF(ISERROR($Z34),"",$Z34)))</f>
        <v/>
      </c>
      <c r="N34" s="832"/>
      <c r="O34" s="438"/>
      <c r="P34" s="395"/>
      <c r="Q34" s="395"/>
      <c r="R34" s="394" t="str">
        <f>E29</f>
        <v/>
      </c>
      <c r="S34" s="400"/>
      <c r="T34" s="403" t="str">
        <f>IF(COUNTIF(EUconst_FactorRelevantInklPFC,E34)=0,"",INDEX(EUwideConstants!$C$848:$C$863,MATCH(E34,EUconst_FactorRelevantInklPFC,0))&amp;R34)</f>
        <v/>
      </c>
      <c r="U34" s="322"/>
      <c r="V34" s="403" t="str">
        <f>IF(T34="","",INDEX(EUwideConstants!$E$848:$E$863,MATCH(E34,EUconst_FactorRelevantInklPFC,0)))</f>
        <v/>
      </c>
      <c r="W34" s="322"/>
      <c r="X34" s="334" t="str">
        <f>IF(OR(R34="",T34=""),"",IF(CNTR_IsCategoryA,INDEX(EUwideConstants!$G:$G,MATCH(T34,EUwideConstants!$S:$S,0)),INDEX(EUwideConstants!$P:$P,MATCH(T34,EUwideConstants!$S:$S,0))))</f>
        <v/>
      </c>
      <c r="Y34" s="403" t="str">
        <f>IF(F34="","",IF(F34=EUconst_NA,"",INDEX(EUwideConstants!$H:$O,MATCH(T34,EUwideConstants!$S:$S,0),MATCH(F34,CNTR_TierList,0))))</f>
        <v/>
      </c>
      <c r="Z34" s="403" t="str">
        <f>IF(ISBLANK(L34),"",IF(L34=EUconst_NA,"",INDEX(EUwideConstants!$H:$O,MATCH(T34,EUwideConstants!$S:$S,0),MATCH(L34,CNTR_TierList,0))))</f>
        <v/>
      </c>
      <c r="AA34" s="322"/>
      <c r="AB34" s="334" t="b">
        <f>AND(COUNTA(CNTR_ListRelevantSections)&gt;0,E28="")</f>
        <v>0</v>
      </c>
      <c r="AC34" s="334" t="b">
        <f>AND(COUNTA(CNTR_ListRelevantSections)&gt;0,OR(E34="",AB34))</f>
        <v>0</v>
      </c>
      <c r="AD34" s="334" t="b">
        <f t="shared" ref="AD34:AE36" si="0">AC34</f>
        <v>0</v>
      </c>
      <c r="AE34" s="334" t="b">
        <f t="shared" si="0"/>
        <v>0</v>
      </c>
      <c r="AF34" s="334" t="b">
        <f>OR(AD34,AND(J34&lt;&gt;"",J34=FALSE))</f>
        <v>0</v>
      </c>
      <c r="AG34" s="334" t="b">
        <f>OR(AF34,AND(I34&lt;&gt;"",I34=FALSE))</f>
        <v>0</v>
      </c>
      <c r="AH34" s="322"/>
      <c r="AI34" s="322"/>
      <c r="AJ34" s="356"/>
      <c r="AK34" s="356"/>
      <c r="AL34" s="356"/>
      <c r="AM34" s="356"/>
      <c r="AN34" s="356"/>
      <c r="AO34" s="356"/>
      <c r="AP34" s="356"/>
      <c r="AQ34" s="356"/>
      <c r="AR34" s="356"/>
      <c r="AS34" s="356"/>
      <c r="AT34" s="356"/>
      <c r="AU34" s="356"/>
      <c r="AV34" s="356"/>
      <c r="AW34" s="356"/>
      <c r="AX34" s="356"/>
      <c r="AY34" s="356"/>
      <c r="AZ34" s="356"/>
      <c r="BA34" s="356"/>
      <c r="BB34" s="356"/>
      <c r="BC34" s="356"/>
      <c r="BD34" s="356"/>
      <c r="BE34" s="356"/>
      <c r="BF34" s="356"/>
      <c r="BG34" s="356"/>
      <c r="BH34" s="356"/>
      <c r="BI34" s="356"/>
      <c r="BJ34" s="356"/>
      <c r="BK34" s="356"/>
      <c r="BL34" s="356"/>
      <c r="BM34" s="356"/>
      <c r="BN34" s="356"/>
      <c r="BO34" s="356"/>
      <c r="BP34" s="356"/>
      <c r="BQ34" s="356"/>
      <c r="BR34" s="356"/>
      <c r="BS34" s="356"/>
      <c r="BT34" s="356"/>
      <c r="BU34" s="356"/>
      <c r="BV34" s="356"/>
      <c r="BW34" s="356"/>
      <c r="BX34" s="356"/>
      <c r="BY34" s="356"/>
      <c r="BZ34" s="356"/>
      <c r="CA34" s="356"/>
      <c r="CB34" s="356"/>
      <c r="CC34" s="356"/>
      <c r="CD34" s="356"/>
      <c r="CE34" s="356"/>
      <c r="CF34" s="356"/>
    </row>
    <row r="35" spans="1:84" s="312" customFormat="1" ht="15" customHeight="1" x14ac:dyDescent="0.25">
      <c r="A35" s="253"/>
      <c r="B35" s="239"/>
      <c r="D35" s="186" t="s">
        <v>15</v>
      </c>
      <c r="E35" s="430"/>
      <c r="F35" s="335" t="str">
        <f>IF(OR(X35="",X35=EUconst_NA),"",IF(CNTR_SmallEmitter,1,X35))</f>
        <v/>
      </c>
      <c r="G35" s="821"/>
      <c r="H35" s="822"/>
      <c r="I35" s="424"/>
      <c r="J35" s="424"/>
      <c r="K35" s="428"/>
      <c r="L35" s="429"/>
      <c r="M35" s="831" t="str">
        <f>IF(OR(ISBLANK(L35),L35=EUconst_NoTier),"",IF($Z35=0,EUconst_NotApplicable,IF(ISERROR($Z35),"",$Z35)))</f>
        <v/>
      </c>
      <c r="N35" s="832"/>
      <c r="O35" s="438"/>
      <c r="P35" s="395"/>
      <c r="Q35" s="395"/>
      <c r="R35" s="394" t="str">
        <f>R34</f>
        <v/>
      </c>
      <c r="S35" s="400"/>
      <c r="T35" s="403" t="str">
        <f>IF(COUNTIF(EUconst_FactorRelevantInklPFC,E35)=0,"",INDEX(EUwideConstants!$C$848:$C$863,MATCH(E35,EUconst_FactorRelevantInklPFC,0))&amp;R35)</f>
        <v/>
      </c>
      <c r="U35" s="322"/>
      <c r="V35" s="403" t="str">
        <f>IF(T35="","",INDEX(EUwideConstants!$E$848:$E$863,MATCH(E35,EUconst_FactorRelevantInklPFC,0)))</f>
        <v/>
      </c>
      <c r="W35" s="322"/>
      <c r="X35" s="334" t="str">
        <f>IF(OR(R35="",T35=""),"",IF(CNTR_IsCategoryA,INDEX(EUwideConstants!$G:$G,MATCH(T35,EUwideConstants!$S:$S,0)),INDEX(EUwideConstants!$P:$P,MATCH(T35,EUwideConstants!$S:$S,0))))</f>
        <v/>
      </c>
      <c r="Y35" s="403" t="str">
        <f>IF(F35="","",IF(F35=EUconst_NA,"",INDEX(EUwideConstants!$H:$O,MATCH(T35,EUwideConstants!$S:$S,0),MATCH(F35,CNTR_TierList,0))))</f>
        <v/>
      </c>
      <c r="Z35" s="403" t="str">
        <f>IF(ISBLANK(L35),"",IF(L35=EUconst_NA,"",INDEX(EUwideConstants!$H:$O,MATCH(T35,EUwideConstants!$S:$S,0),MATCH(L35,CNTR_TierList,0))))</f>
        <v/>
      </c>
      <c r="AA35" s="322"/>
      <c r="AB35" s="334" t="b">
        <f>AND(COUNTA(CNTR_ListRelevantSections)&gt;0,E28="")</f>
        <v>0</v>
      </c>
      <c r="AC35" s="334" t="b">
        <f>AND(COUNTA(CNTR_ListRelevantSections)&gt;0,OR(E35="",AB35))</f>
        <v>0</v>
      </c>
      <c r="AD35" s="334" t="b">
        <f t="shared" si="0"/>
        <v>0</v>
      </c>
      <c r="AE35" s="334" t="b">
        <f t="shared" si="0"/>
        <v>0</v>
      </c>
      <c r="AF35" s="334" t="b">
        <f>OR(AD35,AND(J35&lt;&gt;"",J35=FALSE))</f>
        <v>0</v>
      </c>
      <c r="AG35" s="334" t="b">
        <f>OR(AF35,AND(I35&lt;&gt;"",I35=FALSE))</f>
        <v>0</v>
      </c>
      <c r="AH35" s="322"/>
      <c r="AI35" s="322"/>
      <c r="AJ35" s="356"/>
      <c r="AK35" s="356"/>
      <c r="AL35" s="356"/>
      <c r="AM35" s="356"/>
      <c r="AN35" s="356"/>
      <c r="AO35" s="356"/>
      <c r="AP35" s="356"/>
      <c r="AQ35" s="356"/>
      <c r="AR35" s="356"/>
      <c r="AS35" s="356"/>
      <c r="AT35" s="356"/>
      <c r="AU35" s="356"/>
      <c r="AV35" s="356"/>
      <c r="AW35" s="356"/>
      <c r="AX35" s="356"/>
      <c r="AY35" s="356"/>
      <c r="AZ35" s="356"/>
      <c r="BA35" s="356"/>
      <c r="BB35" s="356"/>
      <c r="BC35" s="356"/>
      <c r="BD35" s="356"/>
      <c r="BE35" s="356"/>
      <c r="BF35" s="356"/>
      <c r="BG35" s="356"/>
      <c r="BH35" s="356"/>
      <c r="BI35" s="356"/>
      <c r="BJ35" s="356"/>
      <c r="BK35" s="356"/>
      <c r="BL35" s="356"/>
      <c r="BM35" s="356"/>
      <c r="BN35" s="356"/>
      <c r="BO35" s="356"/>
      <c r="BP35" s="356"/>
      <c r="BQ35" s="356"/>
      <c r="BR35" s="356"/>
      <c r="BS35" s="356"/>
      <c r="BT35" s="356"/>
      <c r="BU35" s="356"/>
      <c r="BV35" s="356"/>
      <c r="BW35" s="356"/>
      <c r="BX35" s="356"/>
      <c r="BY35" s="356"/>
      <c r="BZ35" s="356"/>
      <c r="CA35" s="356"/>
      <c r="CB35" s="356"/>
      <c r="CC35" s="356"/>
      <c r="CD35" s="356"/>
      <c r="CE35" s="356"/>
      <c r="CF35" s="356"/>
    </row>
    <row r="36" spans="1:84" s="312" customFormat="1" ht="15" customHeight="1" x14ac:dyDescent="0.25">
      <c r="A36" s="253"/>
      <c r="B36" s="239"/>
      <c r="D36" s="186" t="s">
        <v>297</v>
      </c>
      <c r="E36" s="430"/>
      <c r="F36" s="335" t="str">
        <f>IF(OR(X36="",X36=EUconst_NA),"",IF(CNTR_SmallEmitter,1,X36))</f>
        <v/>
      </c>
      <c r="G36" s="821"/>
      <c r="H36" s="822"/>
      <c r="I36" s="424"/>
      <c r="J36" s="424"/>
      <c r="K36" s="428"/>
      <c r="L36" s="429"/>
      <c r="M36" s="831" t="str">
        <f>IF(OR(ISBLANK(L36),L36=EUconst_NoTier),"",IF($Z36=0,EUconst_NotApplicable,IF(ISERROR($Z36),"",$Z36)))</f>
        <v/>
      </c>
      <c r="N36" s="832"/>
      <c r="O36" s="438"/>
      <c r="P36" s="395"/>
      <c r="Q36" s="395"/>
      <c r="R36" s="394" t="str">
        <f>R35</f>
        <v/>
      </c>
      <c r="S36" s="400"/>
      <c r="T36" s="403" t="str">
        <f>IF(COUNTIF(EUconst_FactorRelevantInklPFC,E36)=0,"",INDEX(EUwideConstants!$C$848:$C$863,MATCH(E36,EUconst_FactorRelevantInklPFC,0))&amp;R36)</f>
        <v/>
      </c>
      <c r="U36" s="322"/>
      <c r="V36" s="403" t="str">
        <f>IF(T36="","",INDEX(EUwideConstants!$E$848:$E$863,MATCH(E36,EUconst_FactorRelevantInklPFC,0)))</f>
        <v/>
      </c>
      <c r="W36" s="322"/>
      <c r="X36" s="334" t="str">
        <f>IF(OR(R36="",T36=""),"",IF(CNTR_IsCategoryA,INDEX(EUwideConstants!$G:$G,MATCH(T36,EUwideConstants!$S:$S,0)),INDEX(EUwideConstants!$P:$P,MATCH(T36,EUwideConstants!$S:$S,0))))</f>
        <v/>
      </c>
      <c r="Y36" s="403" t="str">
        <f>IF(F36="","",IF(F36=EUconst_NA,"",INDEX(EUwideConstants!$H:$O,MATCH(T36,EUwideConstants!$S:$S,0),MATCH(F36,CNTR_TierList,0))))</f>
        <v/>
      </c>
      <c r="Z36" s="403" t="str">
        <f>IF(ISBLANK(L36),"",IF(L36=EUconst_NA,"",INDEX(EUwideConstants!$H:$O,MATCH(T36,EUwideConstants!$S:$S,0),MATCH(L36,CNTR_TierList,0))))</f>
        <v/>
      </c>
      <c r="AA36" s="322"/>
      <c r="AB36" s="334" t="b">
        <f>AND(COUNTA(CNTR_ListRelevantSections)&gt;0,E28="")</f>
        <v>0</v>
      </c>
      <c r="AC36" s="334" t="b">
        <f>AND(COUNTA(CNTR_ListRelevantSections)&gt;0,OR(E36="",AB36))</f>
        <v>0</v>
      </c>
      <c r="AD36" s="334" t="b">
        <f t="shared" si="0"/>
        <v>0</v>
      </c>
      <c r="AE36" s="334" t="b">
        <f t="shared" si="0"/>
        <v>0</v>
      </c>
      <c r="AF36" s="334" t="b">
        <f>OR(AD36,AND(J36&lt;&gt;"",J36=FALSE))</f>
        <v>0</v>
      </c>
      <c r="AG36" s="334" t="b">
        <f>OR(AF36,AND(I36&lt;&gt;"",I36=FALSE))</f>
        <v>0</v>
      </c>
      <c r="AH36" s="322"/>
      <c r="AI36" s="322"/>
      <c r="AJ36" s="356"/>
      <c r="AK36" s="356"/>
      <c r="AL36" s="356"/>
      <c r="AM36" s="356"/>
      <c r="AN36" s="356"/>
      <c r="AO36" s="356"/>
      <c r="AP36" s="356"/>
      <c r="AQ36" s="356"/>
      <c r="AR36" s="356"/>
      <c r="AS36" s="356"/>
      <c r="AT36" s="356"/>
      <c r="AU36" s="356"/>
      <c r="AV36" s="356"/>
      <c r="AW36" s="356"/>
      <c r="AX36" s="356"/>
      <c r="AY36" s="356"/>
      <c r="AZ36" s="356"/>
      <c r="BA36" s="356"/>
      <c r="BB36" s="356"/>
      <c r="BC36" s="356"/>
      <c r="BD36" s="356"/>
      <c r="BE36" s="356"/>
      <c r="BF36" s="356"/>
      <c r="BG36" s="356"/>
      <c r="BH36" s="356"/>
      <c r="BI36" s="356"/>
      <c r="BJ36" s="356"/>
      <c r="BK36" s="356"/>
      <c r="BL36" s="356"/>
      <c r="BM36" s="356"/>
      <c r="BN36" s="356"/>
      <c r="BO36" s="356"/>
      <c r="BP36" s="356"/>
      <c r="BQ36" s="356"/>
      <c r="BR36" s="356"/>
      <c r="BS36" s="356"/>
      <c r="BT36" s="356"/>
      <c r="BU36" s="356"/>
      <c r="BV36" s="356"/>
      <c r="BW36" s="356"/>
      <c r="BX36" s="356"/>
      <c r="BY36" s="356"/>
      <c r="BZ36" s="356"/>
      <c r="CA36" s="356"/>
      <c r="CB36" s="356"/>
      <c r="CC36" s="356"/>
      <c r="CD36" s="356"/>
      <c r="CE36" s="356"/>
      <c r="CF36" s="356"/>
    </row>
    <row r="37" spans="1:84" s="312" customFormat="1" ht="5.0999999999999996" customHeight="1" x14ac:dyDescent="0.25">
      <c r="A37" s="253"/>
      <c r="B37" s="239"/>
      <c r="C37" s="13"/>
      <c r="D37" s="186"/>
      <c r="F37" s="89"/>
      <c r="G37" s="186"/>
      <c r="H37" s="186"/>
      <c r="I37" s="186"/>
      <c r="J37" s="186"/>
      <c r="M37" s="89"/>
      <c r="N37" s="89"/>
      <c r="O37" s="438"/>
      <c r="P37" s="395"/>
      <c r="Q37" s="395"/>
      <c r="R37" s="395"/>
      <c r="S37" s="395"/>
      <c r="T37" s="322"/>
      <c r="U37" s="322"/>
      <c r="V37" s="322"/>
      <c r="W37" s="322"/>
      <c r="X37" s="322"/>
      <c r="Y37" s="322"/>
      <c r="Z37" s="322"/>
      <c r="AA37" s="322"/>
      <c r="AB37" s="322"/>
      <c r="AC37" s="322"/>
      <c r="AD37" s="322"/>
      <c r="AE37" s="322"/>
      <c r="AF37" s="322"/>
      <c r="AG37" s="322"/>
      <c r="AH37" s="322"/>
      <c r="AI37" s="322"/>
    </row>
    <row r="38" spans="1:84" s="312" customFormat="1" ht="12.75" customHeight="1" x14ac:dyDescent="0.25">
      <c r="A38" s="253"/>
      <c r="B38" s="239"/>
      <c r="D38" s="383" t="s">
        <v>300</v>
      </c>
      <c r="E38" s="324" t="str">
        <f>Translations!$B$94</f>
        <v>Description</v>
      </c>
      <c r="G38" s="323"/>
      <c r="H38" s="186"/>
      <c r="I38" s="186"/>
      <c r="J38" s="186"/>
      <c r="K38" s="186"/>
      <c r="L38" s="186"/>
      <c r="M38" s="186"/>
      <c r="N38" s="186"/>
      <c r="O38" s="438"/>
      <c r="P38" s="395"/>
      <c r="Q38" s="395"/>
      <c r="R38" s="395"/>
      <c r="S38" s="395"/>
      <c r="T38" s="322"/>
      <c r="U38" s="322"/>
      <c r="V38" s="322"/>
      <c r="W38" s="322"/>
      <c r="X38" s="322"/>
      <c r="Y38" s="322"/>
      <c r="Z38" s="322"/>
      <c r="AA38" s="322"/>
      <c r="AB38" s="322"/>
      <c r="AC38" s="322"/>
      <c r="AD38" s="322"/>
      <c r="AE38" s="322"/>
      <c r="AF38" s="322"/>
      <c r="AG38" s="322"/>
      <c r="AH38" s="322"/>
      <c r="AI38" s="322"/>
    </row>
    <row r="39" spans="1:84" s="312" customFormat="1" ht="12.75" customHeight="1" x14ac:dyDescent="0.25">
      <c r="A39" s="253"/>
      <c r="B39" s="272"/>
      <c r="C39" s="13"/>
      <c r="D39" s="186"/>
      <c r="E39" s="771" t="str">
        <f>Translations!$B$588</f>
        <v>Si vous avez besoin de plus d'espace pour la description, vous pouvez également utiliser des fichiers externes et les référencer ici.</v>
      </c>
      <c r="F39" s="771"/>
      <c r="G39" s="771"/>
      <c r="H39" s="771"/>
      <c r="I39" s="771"/>
      <c r="J39" s="771"/>
      <c r="K39" s="771"/>
      <c r="L39" s="771"/>
      <c r="M39" s="771"/>
      <c r="N39" s="771"/>
      <c r="O39" s="438"/>
      <c r="P39" s="305"/>
      <c r="Q39" s="395"/>
      <c r="R39" s="395"/>
      <c r="S39" s="395"/>
      <c r="T39" s="322"/>
      <c r="U39" s="322"/>
      <c r="V39" s="322"/>
      <c r="W39" s="322"/>
      <c r="X39" s="322"/>
      <c r="Y39" s="322"/>
      <c r="Z39" s="322"/>
      <c r="AA39" s="322"/>
      <c r="AB39" s="322"/>
      <c r="AC39" s="322"/>
      <c r="AD39" s="322"/>
      <c r="AE39" s="322"/>
      <c r="AF39" s="322"/>
      <c r="AG39" s="322"/>
      <c r="AH39" s="322"/>
      <c r="AI39" s="322"/>
    </row>
    <row r="40" spans="1:84" s="312" customFormat="1" ht="12.75" customHeight="1" x14ac:dyDescent="0.25">
      <c r="A40" s="255"/>
      <c r="B40" s="387"/>
      <c r="C40" s="89"/>
      <c r="E40" s="834"/>
      <c r="F40" s="835"/>
      <c r="G40" s="835"/>
      <c r="H40" s="835"/>
      <c r="I40" s="835"/>
      <c r="J40" s="835"/>
      <c r="K40" s="835"/>
      <c r="L40" s="835"/>
      <c r="M40" s="835"/>
      <c r="N40" s="836"/>
      <c r="O40" s="438"/>
      <c r="P40" s="322"/>
      <c r="Q40" s="322"/>
      <c r="R40" s="322"/>
      <c r="S40" s="322"/>
      <c r="T40" s="322"/>
      <c r="U40" s="322"/>
      <c r="V40" s="322"/>
      <c r="W40" s="322"/>
      <c r="X40" s="322"/>
      <c r="Y40" s="322"/>
      <c r="Z40" s="322"/>
      <c r="AA40" s="322"/>
      <c r="AB40" s="322"/>
      <c r="AC40" s="322"/>
      <c r="AD40" s="322"/>
      <c r="AE40" s="322"/>
      <c r="AF40" s="322"/>
      <c r="AG40" s="322"/>
      <c r="AH40" s="322"/>
      <c r="AI40" s="403" t="b">
        <f>AND(COUNTA(CNTR_ListRelevantSections)&gt;0,OR(AB36,COUNTA(E34:E36)=0))</f>
        <v>0</v>
      </c>
    </row>
    <row r="41" spans="1:84" s="312" customFormat="1" ht="12.75" customHeight="1" x14ac:dyDescent="0.25">
      <c r="A41" s="255"/>
      <c r="B41" s="387"/>
      <c r="C41" s="89"/>
      <c r="E41" s="825"/>
      <c r="F41" s="826"/>
      <c r="G41" s="826"/>
      <c r="H41" s="826"/>
      <c r="I41" s="826"/>
      <c r="J41" s="826"/>
      <c r="K41" s="826"/>
      <c r="L41" s="826"/>
      <c r="M41" s="826"/>
      <c r="N41" s="827"/>
      <c r="O41" s="438"/>
      <c r="P41" s="322"/>
      <c r="Q41" s="322"/>
      <c r="R41" s="322"/>
      <c r="S41" s="322"/>
      <c r="T41" s="322"/>
      <c r="U41" s="322"/>
      <c r="V41" s="322"/>
      <c r="W41" s="322"/>
      <c r="X41" s="322"/>
      <c r="Y41" s="322"/>
      <c r="Z41" s="322"/>
      <c r="AA41" s="322"/>
      <c r="AB41" s="322"/>
      <c r="AC41" s="322"/>
      <c r="AD41" s="322"/>
      <c r="AE41" s="322"/>
      <c r="AF41" s="322"/>
      <c r="AG41" s="322"/>
      <c r="AH41" s="322"/>
      <c r="AI41" s="403" t="b">
        <f>AI40</f>
        <v>0</v>
      </c>
    </row>
    <row r="42" spans="1:84" s="312" customFormat="1" ht="12.75" customHeight="1" x14ac:dyDescent="0.25">
      <c r="A42" s="255"/>
      <c r="B42" s="387"/>
      <c r="C42" s="89"/>
      <c r="E42" s="825"/>
      <c r="F42" s="826"/>
      <c r="G42" s="826"/>
      <c r="H42" s="826"/>
      <c r="I42" s="826"/>
      <c r="J42" s="826"/>
      <c r="K42" s="826"/>
      <c r="L42" s="826"/>
      <c r="M42" s="826"/>
      <c r="N42" s="827"/>
      <c r="O42" s="438"/>
      <c r="P42" s="322"/>
      <c r="Q42" s="322"/>
      <c r="R42" s="322"/>
      <c r="S42" s="322"/>
      <c r="T42" s="322"/>
      <c r="U42" s="322"/>
      <c r="V42" s="322"/>
      <c r="W42" s="322"/>
      <c r="X42" s="322"/>
      <c r="Y42" s="322"/>
      <c r="Z42" s="322"/>
      <c r="AA42" s="322"/>
      <c r="AB42" s="322"/>
      <c r="AC42" s="322"/>
      <c r="AD42" s="322"/>
      <c r="AE42" s="322"/>
      <c r="AF42" s="322"/>
      <c r="AG42" s="322"/>
      <c r="AH42" s="322"/>
      <c r="AI42" s="403" t="b">
        <f>AI41</f>
        <v>0</v>
      </c>
    </row>
    <row r="43" spans="1:84" s="312" customFormat="1" ht="12.75" customHeight="1" x14ac:dyDescent="0.25">
      <c r="A43" s="255"/>
      <c r="B43" s="387"/>
      <c r="C43" s="89"/>
      <c r="E43" s="825"/>
      <c r="F43" s="826"/>
      <c r="G43" s="826"/>
      <c r="H43" s="826"/>
      <c r="I43" s="826"/>
      <c r="J43" s="826"/>
      <c r="K43" s="826"/>
      <c r="L43" s="826"/>
      <c r="M43" s="826"/>
      <c r="N43" s="827"/>
      <c r="O43" s="438"/>
      <c r="P43" s="322"/>
      <c r="Q43" s="322"/>
      <c r="R43" s="322"/>
      <c r="S43" s="322"/>
      <c r="T43" s="322"/>
      <c r="U43" s="322"/>
      <c r="V43" s="322"/>
      <c r="W43" s="322"/>
      <c r="X43" s="322"/>
      <c r="Y43" s="322"/>
      <c r="Z43" s="322"/>
      <c r="AA43" s="322"/>
      <c r="AB43" s="322"/>
      <c r="AC43" s="322"/>
      <c r="AD43" s="322"/>
      <c r="AE43" s="322"/>
      <c r="AF43" s="322"/>
      <c r="AG43" s="322"/>
      <c r="AH43" s="322"/>
      <c r="AI43" s="403" t="b">
        <f>AI42</f>
        <v>0</v>
      </c>
    </row>
    <row r="44" spans="1:84" s="312" customFormat="1" ht="12.75" customHeight="1" x14ac:dyDescent="0.25">
      <c r="A44" s="255"/>
      <c r="B44" s="387"/>
      <c r="C44" s="89"/>
      <c r="E44" s="828"/>
      <c r="F44" s="829"/>
      <c r="G44" s="829"/>
      <c r="H44" s="829"/>
      <c r="I44" s="829"/>
      <c r="J44" s="829"/>
      <c r="K44" s="829"/>
      <c r="L44" s="829"/>
      <c r="M44" s="829"/>
      <c r="N44" s="830"/>
      <c r="O44" s="438"/>
      <c r="P44" s="322"/>
      <c r="Q44" s="322"/>
      <c r="R44" s="322"/>
      <c r="S44" s="322"/>
      <c r="T44" s="322"/>
      <c r="U44" s="322"/>
      <c r="V44" s="322"/>
      <c r="W44" s="322"/>
      <c r="X44" s="322"/>
      <c r="Y44" s="322"/>
      <c r="Z44" s="322"/>
      <c r="AA44" s="322"/>
      <c r="AB44" s="322"/>
      <c r="AC44" s="322"/>
      <c r="AD44" s="322"/>
      <c r="AE44" s="322"/>
      <c r="AF44" s="322"/>
      <c r="AG44" s="322"/>
      <c r="AH44" s="322"/>
      <c r="AI44" s="403" t="b">
        <f>AI43</f>
        <v>0</v>
      </c>
    </row>
    <row r="45" spans="1:84" s="312" customFormat="1" ht="12.75" customHeight="1" thickBot="1" x14ac:dyDescent="0.3">
      <c r="A45" s="255"/>
      <c r="B45" s="387"/>
      <c r="C45" s="89"/>
      <c r="D45" s="186"/>
      <c r="E45" s="336"/>
      <c r="F45" s="336"/>
      <c r="G45" s="336"/>
      <c r="H45" s="336"/>
      <c r="I45" s="336"/>
      <c r="J45" s="336"/>
      <c r="K45" s="336"/>
      <c r="L45" s="336"/>
      <c r="M45" s="336"/>
      <c r="N45" s="186"/>
      <c r="O45" s="438"/>
      <c r="P45" s="322"/>
      <c r="Q45" s="322"/>
      <c r="R45" s="322"/>
      <c r="S45" s="322"/>
      <c r="T45" s="322"/>
      <c r="U45" s="322"/>
      <c r="V45" s="322"/>
      <c r="W45" s="322"/>
      <c r="X45" s="322"/>
      <c r="Y45" s="322"/>
      <c r="Z45" s="322"/>
      <c r="AA45" s="322"/>
      <c r="AB45" s="322"/>
      <c r="AC45" s="322"/>
      <c r="AD45" s="322"/>
      <c r="AE45" s="322"/>
      <c r="AF45" s="322"/>
      <c r="AG45" s="322"/>
      <c r="AH45" s="322"/>
      <c r="AI45" s="322"/>
      <c r="CF45" s="357"/>
    </row>
    <row r="46" spans="1:84" ht="13.8" thickBot="1" x14ac:dyDescent="0.3">
      <c r="A46" s="252"/>
      <c r="B46" s="240"/>
      <c r="C46" s="198"/>
      <c r="D46" s="22"/>
      <c r="E46" s="199"/>
      <c r="F46" s="24"/>
      <c r="G46" s="23"/>
      <c r="H46" s="23"/>
      <c r="I46" s="23"/>
      <c r="J46" s="23"/>
      <c r="K46" s="23"/>
      <c r="L46" s="23"/>
      <c r="M46" s="23"/>
      <c r="N46" s="23"/>
      <c r="O46" s="204"/>
      <c r="U46" s="404"/>
      <c r="X46" s="404"/>
    </row>
    <row r="47" spans="1:84" s="312" customFormat="1" ht="15" customHeight="1" thickBot="1" x14ac:dyDescent="0.3">
      <c r="A47" s="435" t="str">
        <f>IF(E47="","","PRINT")</f>
        <v/>
      </c>
      <c r="B47" s="239"/>
      <c r="C47" s="187">
        <v>2</v>
      </c>
      <c r="D47" s="13"/>
      <c r="E47" s="841"/>
      <c r="F47" s="842"/>
      <c r="G47" s="842"/>
      <c r="H47" s="842"/>
      <c r="I47" s="842"/>
      <c r="J47" s="842"/>
      <c r="K47" s="842"/>
      <c r="L47" s="843"/>
      <c r="M47" s="844" t="str">
        <f>IF(E48="","",INDEX(EUwideConstants!$F$314:$F$384,MATCH(E48,EUConst_TierActivityListNames,0)))</f>
        <v/>
      </c>
      <c r="N47" s="845"/>
      <c r="O47" s="206"/>
      <c r="P47" s="436" t="str">
        <f>IF(AND(E47&lt;&gt;"",COUNTIF(P48:$P$603,"PRINT")=0),"PRINT","")</f>
        <v/>
      </c>
      <c r="Q47" s="400"/>
      <c r="R47" s="401" t="str">
        <f>IF(E47="","",MATCH(E47,B_ImprovementDescription!$Q$54:$Q$83,0))</f>
        <v/>
      </c>
      <c r="S47" s="402" t="s">
        <v>636</v>
      </c>
      <c r="T47" s="400"/>
      <c r="U47" s="400"/>
      <c r="V47" s="400"/>
      <c r="W47" s="400"/>
      <c r="X47" s="400"/>
      <c r="Y47" s="400"/>
      <c r="Z47" s="400"/>
      <c r="AA47" s="400"/>
      <c r="AB47" s="400"/>
      <c r="AC47" s="400"/>
      <c r="AD47" s="400"/>
      <c r="AE47" s="400"/>
      <c r="AF47" s="400"/>
      <c r="AG47" s="400"/>
      <c r="AH47" s="400"/>
      <c r="AI47" s="403" t="b">
        <f>CNTR_CalcRelevant=EUconst_NotRelevant</f>
        <v>0</v>
      </c>
      <c r="AJ47" s="356"/>
      <c r="AK47" s="356"/>
      <c r="AL47" s="356"/>
      <c r="AM47" s="356"/>
      <c r="AN47" s="356"/>
      <c r="AO47" s="356"/>
      <c r="AP47" s="356"/>
      <c r="AQ47" s="356"/>
      <c r="AR47" s="356"/>
      <c r="AS47" s="356"/>
      <c r="AT47" s="356"/>
      <c r="AU47" s="356"/>
      <c r="AV47" s="356"/>
      <c r="AW47" s="356"/>
      <c r="AX47" s="356"/>
      <c r="AY47" s="356"/>
      <c r="AZ47" s="356"/>
      <c r="BA47" s="356"/>
      <c r="BB47" s="356"/>
      <c r="BC47" s="356"/>
      <c r="BD47" s="356"/>
      <c r="BE47" s="356"/>
      <c r="BF47" s="356"/>
      <c r="BG47" s="356"/>
      <c r="BH47" s="356"/>
      <c r="BI47" s="356"/>
      <c r="BJ47" s="356"/>
      <c r="BK47" s="356"/>
      <c r="BL47" s="356"/>
      <c r="BM47" s="356"/>
      <c r="BN47" s="356"/>
      <c r="BO47" s="356"/>
      <c r="BP47" s="356"/>
      <c r="BQ47" s="356"/>
      <c r="BR47" s="356"/>
      <c r="BS47" s="356"/>
      <c r="BT47" s="356"/>
      <c r="BU47" s="356"/>
      <c r="BV47" s="356"/>
      <c r="BW47" s="356"/>
      <c r="BX47" s="356"/>
      <c r="BY47" s="356"/>
      <c r="BZ47" s="356"/>
      <c r="CA47" s="356"/>
      <c r="CB47" s="356"/>
      <c r="CC47" s="356"/>
      <c r="CD47" s="356"/>
      <c r="CE47" s="356"/>
      <c r="CF47" s="356"/>
    </row>
    <row r="48" spans="1:84" s="312" customFormat="1" ht="15" customHeight="1" thickBot="1" x14ac:dyDescent="0.3">
      <c r="A48" s="253"/>
      <c r="B48" s="239"/>
      <c r="C48" s="13"/>
      <c r="D48" s="13"/>
      <c r="E48" s="846" t="str">
        <f>IF(E47="","",INDEX(B_ImprovementDescription!$E$54:$E$83,R47))</f>
        <v/>
      </c>
      <c r="F48" s="847"/>
      <c r="G48" s="847"/>
      <c r="H48" s="847"/>
      <c r="I48" s="847"/>
      <c r="J48" s="847"/>
      <c r="K48" s="847"/>
      <c r="L48" s="848"/>
      <c r="M48" s="844" t="str">
        <f>IF(E47="","",INDEX(B_ImprovementDescription!$M$54:$M$83,R47))</f>
        <v/>
      </c>
      <c r="N48" s="845"/>
      <c r="O48" s="206"/>
      <c r="P48" s="395"/>
      <c r="Q48" s="400"/>
      <c r="R48" s="394" t="str">
        <f>E48</f>
        <v/>
      </c>
      <c r="S48" s="394" t="str">
        <f>IF(E48="","",AND(MATCH(E48,EUConst_TierActivityListNames,0)&gt;59,MATCH(E48,EUConst_TierActivityListNames,0)&lt;62))</f>
        <v/>
      </c>
      <c r="T48" s="400"/>
      <c r="U48" s="400"/>
      <c r="V48" s="400"/>
      <c r="W48" s="400"/>
      <c r="X48" s="400"/>
      <c r="Y48" s="400"/>
      <c r="Z48" s="400"/>
      <c r="AA48" s="400"/>
      <c r="AB48" s="400"/>
      <c r="AC48" s="400"/>
      <c r="AD48" s="400"/>
      <c r="AE48" s="400"/>
      <c r="AF48" s="400"/>
      <c r="AG48" s="400"/>
      <c r="AH48" s="400"/>
      <c r="AI48" s="400"/>
      <c r="AJ48" s="356"/>
      <c r="AK48" s="356"/>
      <c r="AL48" s="356"/>
      <c r="AM48" s="356"/>
      <c r="AN48" s="356"/>
      <c r="AO48" s="356"/>
      <c r="AP48" s="356"/>
      <c r="AQ48" s="356"/>
      <c r="AR48" s="356"/>
      <c r="AS48" s="356"/>
      <c r="AT48" s="356"/>
      <c r="AU48" s="356"/>
      <c r="AV48" s="356"/>
      <c r="AW48" s="356"/>
      <c r="AX48" s="356"/>
      <c r="AY48" s="356"/>
      <c r="AZ48" s="356"/>
      <c r="BA48" s="356"/>
      <c r="BB48" s="356"/>
      <c r="BC48" s="356"/>
      <c r="BD48" s="356"/>
      <c r="BE48" s="356"/>
      <c r="BF48" s="356"/>
      <c r="BG48" s="356"/>
      <c r="BH48" s="356"/>
      <c r="BI48" s="356"/>
      <c r="BJ48" s="356"/>
      <c r="BK48" s="356"/>
      <c r="BL48" s="356"/>
      <c r="BM48" s="356"/>
      <c r="BN48" s="356"/>
      <c r="BO48" s="356"/>
      <c r="BP48" s="356"/>
      <c r="BQ48" s="356"/>
      <c r="BR48" s="356"/>
      <c r="BS48" s="356"/>
      <c r="BT48" s="356"/>
      <c r="BU48" s="356"/>
      <c r="BV48" s="356"/>
      <c r="BW48" s="356"/>
      <c r="BX48" s="356"/>
      <c r="BY48" s="356"/>
      <c r="BZ48" s="356"/>
      <c r="CA48" s="356"/>
      <c r="CB48" s="356"/>
      <c r="CC48" s="356"/>
      <c r="CD48" s="356"/>
      <c r="CE48" s="356"/>
      <c r="CF48" s="356"/>
    </row>
    <row r="49" spans="1:84" s="312" customFormat="1" ht="5.0999999999999996" customHeight="1" x14ac:dyDescent="0.25">
      <c r="A49" s="253"/>
      <c r="B49" s="239"/>
      <c r="C49" s="13"/>
      <c r="D49" s="13"/>
      <c r="E49" s="13"/>
      <c r="F49" s="13"/>
      <c r="G49" s="14"/>
      <c r="H49" s="14"/>
      <c r="I49" s="14"/>
      <c r="J49" s="89"/>
      <c r="K49" s="89"/>
      <c r="L49" s="89"/>
      <c r="M49" s="14"/>
      <c r="N49" s="14"/>
      <c r="O49" s="206"/>
      <c r="P49" s="395"/>
      <c r="Q49" s="400"/>
      <c r="R49" s="400"/>
      <c r="S49" s="400"/>
      <c r="T49" s="400"/>
      <c r="U49" s="400"/>
      <c r="V49" s="400"/>
      <c r="W49" s="400"/>
      <c r="X49" s="400"/>
      <c r="Y49" s="400"/>
      <c r="Z49" s="400"/>
      <c r="AA49" s="400"/>
      <c r="AB49" s="400"/>
      <c r="AC49" s="400"/>
      <c r="AD49" s="400"/>
      <c r="AE49" s="400"/>
      <c r="AF49" s="400"/>
      <c r="AG49" s="400"/>
      <c r="AH49" s="400"/>
      <c r="AI49" s="400"/>
      <c r="AJ49" s="356"/>
      <c r="AK49" s="356"/>
      <c r="AL49" s="356"/>
      <c r="AM49" s="356"/>
      <c r="AN49" s="356"/>
      <c r="AO49" s="356"/>
      <c r="AP49" s="356"/>
      <c r="AQ49" s="356"/>
      <c r="AR49" s="356"/>
      <c r="AS49" s="356"/>
      <c r="AT49" s="356"/>
      <c r="AU49" s="356"/>
      <c r="AV49" s="356"/>
      <c r="AW49" s="356"/>
      <c r="AX49" s="356"/>
      <c r="AY49" s="356"/>
      <c r="AZ49" s="356"/>
      <c r="BA49" s="356"/>
      <c r="BB49" s="356"/>
      <c r="BC49" s="356"/>
      <c r="BD49" s="356"/>
      <c r="BE49" s="356"/>
      <c r="BF49" s="356"/>
      <c r="BG49" s="356"/>
      <c r="BH49" s="356"/>
      <c r="BI49" s="356"/>
      <c r="BJ49" s="356"/>
      <c r="BK49" s="356"/>
      <c r="BL49" s="356"/>
      <c r="BM49" s="356"/>
      <c r="BN49" s="356"/>
      <c r="BO49" s="356"/>
      <c r="BP49" s="356"/>
      <c r="BQ49" s="356"/>
      <c r="BR49" s="356"/>
      <c r="BS49" s="356"/>
      <c r="BT49" s="356"/>
      <c r="BU49" s="356"/>
      <c r="BV49" s="356"/>
      <c r="BW49" s="356"/>
      <c r="BX49" s="356"/>
      <c r="BY49" s="356"/>
      <c r="BZ49" s="356"/>
      <c r="CA49" s="356"/>
      <c r="CB49" s="356"/>
      <c r="CC49" s="356"/>
      <c r="CD49" s="356"/>
      <c r="CE49" s="356"/>
      <c r="CF49" s="356"/>
    </row>
    <row r="50" spans="1:84" s="312" customFormat="1" ht="12.75" customHeight="1" x14ac:dyDescent="0.25">
      <c r="A50" s="253"/>
      <c r="B50" s="239"/>
      <c r="C50" s="13"/>
      <c r="D50" s="13"/>
      <c r="F50" s="837" t="str">
        <f>IF(E47="","",HYPERLINK("#JUMP_E_8",EUconst_FurtherGuidancePoint1))</f>
        <v/>
      </c>
      <c r="G50" s="838"/>
      <c r="H50" s="838"/>
      <c r="I50" s="838"/>
      <c r="J50" s="838"/>
      <c r="K50" s="838"/>
      <c r="L50" s="838"/>
      <c r="M50" s="839"/>
      <c r="N50" s="14"/>
      <c r="O50" s="206"/>
      <c r="P50" s="395"/>
      <c r="Q50" s="400"/>
      <c r="R50" s="400"/>
      <c r="S50" s="400"/>
      <c r="T50" s="400"/>
      <c r="U50" s="400"/>
      <c r="V50" s="400"/>
      <c r="W50" s="400"/>
      <c r="X50" s="400"/>
      <c r="Y50" s="400"/>
      <c r="Z50" s="400"/>
      <c r="AA50" s="400"/>
      <c r="AB50" s="400"/>
      <c r="AC50" s="400"/>
      <c r="AD50" s="400"/>
      <c r="AE50" s="400"/>
      <c r="AF50" s="400"/>
      <c r="AG50" s="400"/>
      <c r="AH50" s="400"/>
      <c r="AI50" s="400"/>
      <c r="AJ50" s="356"/>
      <c r="AK50" s="356"/>
      <c r="AL50" s="356"/>
      <c r="AM50" s="356"/>
      <c r="AN50" s="356"/>
      <c r="AO50" s="356"/>
      <c r="AP50" s="356"/>
      <c r="AQ50" s="356"/>
      <c r="AR50" s="356"/>
      <c r="AS50" s="356"/>
      <c r="AT50" s="356"/>
      <c r="AU50" s="356"/>
      <c r="AV50" s="356"/>
      <c r="AW50" s="356"/>
      <c r="AX50" s="356"/>
      <c r="AY50" s="356"/>
      <c r="AZ50" s="356"/>
      <c r="BA50" s="356"/>
      <c r="BB50" s="356"/>
      <c r="BC50" s="356"/>
      <c r="BD50" s="356"/>
      <c r="BE50" s="356"/>
      <c r="BF50" s="356"/>
      <c r="BG50" s="356"/>
      <c r="BH50" s="356"/>
      <c r="BI50" s="356"/>
      <c r="BJ50" s="356"/>
      <c r="BK50" s="356"/>
      <c r="BL50" s="356"/>
      <c r="BM50" s="356"/>
      <c r="BN50" s="356"/>
      <c r="BO50" s="356"/>
      <c r="BP50" s="356"/>
      <c r="BQ50" s="356"/>
      <c r="BR50" s="356"/>
      <c r="BS50" s="356"/>
      <c r="BT50" s="356"/>
      <c r="BU50" s="356"/>
      <c r="BV50" s="356"/>
      <c r="BW50" s="356"/>
      <c r="BX50" s="356"/>
      <c r="BY50" s="356"/>
      <c r="BZ50" s="356"/>
      <c r="CA50" s="356"/>
      <c r="CB50" s="356"/>
      <c r="CC50" s="356"/>
      <c r="CD50" s="356"/>
      <c r="CE50" s="356"/>
      <c r="CF50" s="356"/>
    </row>
    <row r="51" spans="1:84" s="312" customFormat="1" ht="5.0999999999999996" customHeight="1" x14ac:dyDescent="0.25">
      <c r="A51" s="253"/>
      <c r="B51" s="239"/>
      <c r="C51" s="13"/>
      <c r="D51" s="186"/>
      <c r="F51" s="89"/>
      <c r="G51" s="89"/>
      <c r="H51" s="89"/>
      <c r="I51" s="89"/>
      <c r="J51" s="89"/>
      <c r="M51" s="89"/>
      <c r="N51" s="89"/>
      <c r="O51" s="201"/>
      <c r="P51" s="395"/>
      <c r="Q51" s="395"/>
      <c r="R51" s="395"/>
      <c r="S51" s="400"/>
      <c r="T51" s="322"/>
      <c r="U51" s="322"/>
      <c r="V51" s="322"/>
      <c r="W51" s="322"/>
      <c r="X51" s="322"/>
      <c r="Y51" s="322"/>
      <c r="Z51" s="400"/>
      <c r="AA51" s="322"/>
      <c r="AB51" s="322"/>
      <c r="AC51" s="322"/>
      <c r="AD51" s="322"/>
      <c r="AE51" s="322"/>
      <c r="AF51" s="322"/>
      <c r="AG51" s="322"/>
      <c r="AH51" s="322"/>
      <c r="AI51" s="322"/>
    </row>
    <row r="52" spans="1:84" s="312" customFormat="1" ht="38.85" customHeight="1" x14ac:dyDescent="0.25">
      <c r="A52" s="253"/>
      <c r="B52" s="239"/>
      <c r="C52" s="13"/>
      <c r="E52" s="432" t="str">
        <f>Translations!$B$609</f>
        <v>DA ou facteur de calcul</v>
      </c>
      <c r="F52" s="431" t="str">
        <f>Translations!$B$601</f>
        <v>Niveau requis :</v>
      </c>
      <c r="G52" s="840" t="str">
        <f>Translations!$B$610</f>
        <v xml:space="preserve"> Raison de l'écart dans le passé</v>
      </c>
      <c r="H52" s="840"/>
      <c r="I52" s="432" t="str">
        <f>Translations!$B$611</f>
        <v>Impact sur les niveaux ?</v>
      </c>
      <c r="J52" s="432" t="str">
        <f>Translations!$B$612</f>
        <v>Mesures prises</v>
      </c>
      <c r="K52" s="431" t="str">
        <f>Translations!$B$585</f>
        <v>Quand?</v>
      </c>
      <c r="L52" s="431" t="str">
        <f>Translations!$B$603</f>
        <v>Niveau appliqué :</v>
      </c>
      <c r="O52" s="206"/>
      <c r="P52" s="395"/>
      <c r="Q52" s="400"/>
      <c r="R52" s="395"/>
      <c r="S52" s="395"/>
      <c r="T52" s="400"/>
      <c r="U52" s="400"/>
      <c r="V52" s="400"/>
      <c r="W52" s="400"/>
      <c r="X52" s="400"/>
      <c r="Y52" s="400"/>
      <c r="Z52" s="400"/>
      <c r="AA52" s="433" t="s">
        <v>908</v>
      </c>
      <c r="AB52" s="400" t="str">
        <f>$E$33</f>
        <v>DA ou facteur de calcul</v>
      </c>
      <c r="AC52" s="400" t="str">
        <f>G52</f>
        <v xml:space="preserve"> Raison de l'écart dans le passé</v>
      </c>
      <c r="AD52" s="400" t="str">
        <f>I52</f>
        <v>Impact sur les niveaux ?</v>
      </c>
      <c r="AE52" s="400" t="str">
        <f>J52</f>
        <v>Mesures prises</v>
      </c>
      <c r="AF52" s="400" t="str">
        <f>K52</f>
        <v>Quand?</v>
      </c>
      <c r="AG52" s="400" t="str">
        <f>L52</f>
        <v>Niveau appliqué :</v>
      </c>
      <c r="AH52" s="400"/>
      <c r="AI52" s="322"/>
      <c r="AJ52" s="356"/>
      <c r="AK52" s="356"/>
      <c r="AL52" s="356"/>
      <c r="AM52" s="356"/>
      <c r="AN52" s="356"/>
      <c r="AO52" s="356"/>
      <c r="AP52" s="356"/>
      <c r="AQ52" s="356"/>
      <c r="AR52" s="356"/>
      <c r="AS52" s="356"/>
      <c r="AT52" s="356"/>
      <c r="AU52" s="356"/>
      <c r="AV52" s="356"/>
      <c r="AW52" s="356"/>
      <c r="AX52" s="356"/>
      <c r="AY52" s="356"/>
      <c r="AZ52" s="356"/>
      <c r="BA52" s="356"/>
      <c r="BB52" s="356"/>
      <c r="BC52" s="356"/>
      <c r="BD52" s="356"/>
      <c r="BE52" s="356"/>
      <c r="BF52" s="356"/>
      <c r="BG52" s="356"/>
      <c r="BH52" s="356"/>
      <c r="BI52" s="356"/>
      <c r="BJ52" s="356"/>
      <c r="BK52" s="356"/>
      <c r="BL52" s="356"/>
      <c r="BM52" s="356"/>
      <c r="BN52" s="356"/>
      <c r="BO52" s="356"/>
      <c r="BP52" s="356"/>
      <c r="BQ52" s="356"/>
      <c r="BR52" s="356"/>
      <c r="BS52" s="356"/>
      <c r="BT52" s="356"/>
      <c r="BU52" s="356"/>
      <c r="BV52" s="356"/>
      <c r="BW52" s="356"/>
      <c r="BX52" s="356"/>
      <c r="BY52" s="356"/>
      <c r="BZ52" s="356"/>
      <c r="CA52" s="356"/>
      <c r="CB52" s="356"/>
      <c r="CC52" s="356"/>
      <c r="CD52" s="356"/>
      <c r="CE52" s="356"/>
      <c r="CF52" s="356"/>
    </row>
    <row r="53" spans="1:84" s="312" customFormat="1" ht="15" customHeight="1" x14ac:dyDescent="0.25">
      <c r="A53" s="253"/>
      <c r="B53" s="239"/>
      <c r="D53" s="186" t="s">
        <v>14</v>
      </c>
      <c r="E53" s="430"/>
      <c r="F53" s="335" t="str">
        <f>IF(OR(X53="",X53=EUconst_NA),"",IF(CNTR_SmallEmitter,1,X53))</f>
        <v/>
      </c>
      <c r="G53" s="821"/>
      <c r="H53" s="822"/>
      <c r="I53" s="424"/>
      <c r="J53" s="424"/>
      <c r="K53" s="428"/>
      <c r="L53" s="429"/>
      <c r="M53" s="831" t="str">
        <f>IF(OR(ISBLANK(L53),L53=EUconst_NoTier),"",IF($Z53=0,EUconst_NotApplicable,IF(ISERROR($Z53),"",$Z53)))</f>
        <v/>
      </c>
      <c r="N53" s="832"/>
      <c r="O53" s="201"/>
      <c r="P53" s="395"/>
      <c r="Q53" s="395"/>
      <c r="R53" s="394" t="str">
        <f>E48</f>
        <v/>
      </c>
      <c r="S53" s="400"/>
      <c r="T53" s="403" t="str">
        <f>IF(COUNTIF(EUconst_FactorRelevantInklPFC,E53)=0,"",INDEX(EUwideConstants!$C$848:$C$863,MATCH(E53,EUconst_FactorRelevantInklPFC,0))&amp;R53)</f>
        <v/>
      </c>
      <c r="U53" s="322"/>
      <c r="V53" s="403" t="str">
        <f>IF(T53="","",INDEX(EUwideConstants!$E$848:$E$863,MATCH(E53,EUconst_FactorRelevantInklPFC,0)))</f>
        <v/>
      </c>
      <c r="W53" s="322"/>
      <c r="X53" s="334" t="str">
        <f>IF(OR(R53="",T53=""),"",IF(CNTR_IsCategoryA,INDEX(EUwideConstants!$G:$G,MATCH(T53,EUwideConstants!$S:$S,0)),INDEX(EUwideConstants!$P:$P,MATCH(T53,EUwideConstants!$S:$S,0))))</f>
        <v/>
      </c>
      <c r="Y53" s="403" t="str">
        <f>IF(F53="","",IF(F53=EUconst_NA,"",INDEX(EUwideConstants!$H:$O,MATCH(T53,EUwideConstants!$S:$S,0),MATCH(F53,CNTR_TierList,0))))</f>
        <v/>
      </c>
      <c r="Z53" s="403" t="str">
        <f>IF(ISBLANK(L53),"",IF(L53=EUconst_NA,"",INDEX(EUwideConstants!$H:$O,MATCH(T53,EUwideConstants!$S:$S,0),MATCH(L53,CNTR_TierList,0))))</f>
        <v/>
      </c>
      <c r="AA53" s="322"/>
      <c r="AB53" s="334" t="b">
        <f>AND(COUNTA(CNTR_ListRelevantSections)&gt;0,E47="")</f>
        <v>0</v>
      </c>
      <c r="AC53" s="334" t="b">
        <f>AND(COUNTA(CNTR_ListRelevantSections)&gt;0,OR(E53="",AB53))</f>
        <v>0</v>
      </c>
      <c r="AD53" s="334" t="b">
        <f t="shared" ref="AD53:AD55" si="1">AC53</f>
        <v>0</v>
      </c>
      <c r="AE53" s="334" t="b">
        <f t="shared" ref="AE53:AE55" si="2">AD53</f>
        <v>0</v>
      </c>
      <c r="AF53" s="334" t="b">
        <f>OR(AD53,AND(J53&lt;&gt;"",J53=FALSE))</f>
        <v>0</v>
      </c>
      <c r="AG53" s="334" t="b">
        <f>OR(AF53,AND(I53&lt;&gt;"",I53=FALSE))</f>
        <v>0</v>
      </c>
      <c r="AH53" s="322"/>
      <c r="AI53" s="322"/>
      <c r="AJ53" s="356"/>
      <c r="AK53" s="356"/>
      <c r="AL53" s="356"/>
      <c r="AM53" s="356"/>
      <c r="AN53" s="356"/>
      <c r="AO53" s="356"/>
      <c r="AP53" s="356"/>
      <c r="AQ53" s="356"/>
      <c r="AR53" s="356"/>
      <c r="AS53" s="356"/>
      <c r="AT53" s="356"/>
      <c r="AU53" s="356"/>
      <c r="AV53" s="356"/>
      <c r="AW53" s="356"/>
      <c r="AX53" s="356"/>
      <c r="AY53" s="356"/>
      <c r="AZ53" s="356"/>
      <c r="BA53" s="356"/>
      <c r="BB53" s="356"/>
      <c r="BC53" s="356"/>
      <c r="BD53" s="356"/>
      <c r="BE53" s="356"/>
      <c r="BF53" s="356"/>
      <c r="BG53" s="356"/>
      <c r="BH53" s="356"/>
      <c r="BI53" s="356"/>
      <c r="BJ53" s="356"/>
      <c r="BK53" s="356"/>
      <c r="BL53" s="356"/>
      <c r="BM53" s="356"/>
      <c r="BN53" s="356"/>
      <c r="BO53" s="356"/>
      <c r="BP53" s="356"/>
      <c r="BQ53" s="356"/>
      <c r="BR53" s="356"/>
      <c r="BS53" s="356"/>
      <c r="BT53" s="356"/>
      <c r="BU53" s="356"/>
      <c r="BV53" s="356"/>
      <c r="BW53" s="356"/>
      <c r="BX53" s="356"/>
      <c r="BY53" s="356"/>
      <c r="BZ53" s="356"/>
      <c r="CA53" s="356"/>
      <c r="CB53" s="356"/>
      <c r="CC53" s="356"/>
      <c r="CD53" s="356"/>
      <c r="CE53" s="356"/>
      <c r="CF53" s="356"/>
    </row>
    <row r="54" spans="1:84" s="312" customFormat="1" ht="15" customHeight="1" x14ac:dyDescent="0.25">
      <c r="A54" s="253"/>
      <c r="B54" s="239"/>
      <c r="D54" s="186" t="s">
        <v>15</v>
      </c>
      <c r="E54" s="430"/>
      <c r="F54" s="335" t="str">
        <f>IF(OR(X54="",X54=EUconst_NA),"",IF(CNTR_SmallEmitter,1,X54))</f>
        <v/>
      </c>
      <c r="G54" s="821"/>
      <c r="H54" s="822"/>
      <c r="I54" s="424"/>
      <c r="J54" s="424"/>
      <c r="K54" s="428"/>
      <c r="L54" s="429"/>
      <c r="M54" s="831" t="str">
        <f>IF(OR(ISBLANK(L54),L54=EUconst_NoTier),"",IF($Z54=0,EUconst_NotApplicable,IF(ISERROR($Z54),"",$Z54)))</f>
        <v/>
      </c>
      <c r="N54" s="832"/>
      <c r="O54" s="201"/>
      <c r="P54" s="395"/>
      <c r="Q54" s="395"/>
      <c r="R54" s="394" t="str">
        <f>R53</f>
        <v/>
      </c>
      <c r="S54" s="400"/>
      <c r="T54" s="403" t="str">
        <f>IF(COUNTIF(EUconst_FactorRelevantInklPFC,E54)=0,"",INDEX(EUwideConstants!$C$848:$C$863,MATCH(E54,EUconst_FactorRelevantInklPFC,0))&amp;R54)</f>
        <v/>
      </c>
      <c r="U54" s="322"/>
      <c r="V54" s="403" t="str">
        <f>IF(T54="","",INDEX(EUwideConstants!$E$848:$E$863,MATCH(E54,EUconst_FactorRelevantInklPFC,0)))</f>
        <v/>
      </c>
      <c r="W54" s="322"/>
      <c r="X54" s="334" t="str">
        <f>IF(OR(R54="",T54=""),"",IF(CNTR_IsCategoryA,INDEX(EUwideConstants!$G:$G,MATCH(T54,EUwideConstants!$S:$S,0)),INDEX(EUwideConstants!$P:$P,MATCH(T54,EUwideConstants!$S:$S,0))))</f>
        <v/>
      </c>
      <c r="Y54" s="403" t="str">
        <f>IF(F54="","",IF(F54=EUconst_NA,"",INDEX(EUwideConstants!$H:$O,MATCH(T54,EUwideConstants!$S:$S,0),MATCH(F54,CNTR_TierList,0))))</f>
        <v/>
      </c>
      <c r="Z54" s="403" t="str">
        <f>IF(ISBLANK(L54),"",IF(L54=EUconst_NA,"",INDEX(EUwideConstants!$H:$O,MATCH(T54,EUwideConstants!$S:$S,0),MATCH(L54,CNTR_TierList,0))))</f>
        <v/>
      </c>
      <c r="AA54" s="322"/>
      <c r="AB54" s="334" t="b">
        <f>AND(COUNTA(CNTR_ListRelevantSections)&gt;0,E47="")</f>
        <v>0</v>
      </c>
      <c r="AC54" s="334" t="b">
        <f>AND(COUNTA(CNTR_ListRelevantSections)&gt;0,OR(E54="",AB54))</f>
        <v>0</v>
      </c>
      <c r="AD54" s="334" t="b">
        <f t="shared" si="1"/>
        <v>0</v>
      </c>
      <c r="AE54" s="334" t="b">
        <f t="shared" si="2"/>
        <v>0</v>
      </c>
      <c r="AF54" s="334" t="b">
        <f>OR(AD54,AND(J54&lt;&gt;"",J54=FALSE))</f>
        <v>0</v>
      </c>
      <c r="AG54" s="334" t="b">
        <f>OR(AF54,AND(I54&lt;&gt;"",I54=FALSE))</f>
        <v>0</v>
      </c>
      <c r="AH54" s="322"/>
      <c r="AI54" s="322"/>
      <c r="AJ54" s="356"/>
      <c r="AK54" s="356"/>
      <c r="AL54" s="356"/>
      <c r="AM54" s="356"/>
      <c r="AN54" s="356"/>
      <c r="AO54" s="356"/>
      <c r="AP54" s="356"/>
      <c r="AQ54" s="356"/>
      <c r="AR54" s="356"/>
      <c r="AS54" s="356"/>
      <c r="AT54" s="356"/>
      <c r="AU54" s="356"/>
      <c r="AV54" s="356"/>
      <c r="AW54" s="356"/>
      <c r="AX54" s="356"/>
      <c r="AY54" s="356"/>
      <c r="AZ54" s="356"/>
      <c r="BA54" s="356"/>
      <c r="BB54" s="356"/>
      <c r="BC54" s="356"/>
      <c r="BD54" s="356"/>
      <c r="BE54" s="356"/>
      <c r="BF54" s="356"/>
      <c r="BG54" s="356"/>
      <c r="BH54" s="356"/>
      <c r="BI54" s="356"/>
      <c r="BJ54" s="356"/>
      <c r="BK54" s="356"/>
      <c r="BL54" s="356"/>
      <c r="BM54" s="356"/>
      <c r="BN54" s="356"/>
      <c r="BO54" s="356"/>
      <c r="BP54" s="356"/>
      <c r="BQ54" s="356"/>
      <c r="BR54" s="356"/>
      <c r="BS54" s="356"/>
      <c r="BT54" s="356"/>
      <c r="BU54" s="356"/>
      <c r="BV54" s="356"/>
      <c r="BW54" s="356"/>
      <c r="BX54" s="356"/>
      <c r="BY54" s="356"/>
      <c r="BZ54" s="356"/>
      <c r="CA54" s="356"/>
      <c r="CB54" s="356"/>
      <c r="CC54" s="356"/>
      <c r="CD54" s="356"/>
      <c r="CE54" s="356"/>
      <c r="CF54" s="356"/>
    </row>
    <row r="55" spans="1:84" s="312" customFormat="1" ht="15" customHeight="1" x14ac:dyDescent="0.25">
      <c r="A55" s="253"/>
      <c r="B55" s="239"/>
      <c r="D55" s="186" t="s">
        <v>297</v>
      </c>
      <c r="E55" s="430"/>
      <c r="F55" s="335" t="str">
        <f>IF(OR(X55="",X55=EUconst_NA),"",IF(CNTR_SmallEmitter,1,X55))</f>
        <v/>
      </c>
      <c r="G55" s="821"/>
      <c r="H55" s="822"/>
      <c r="I55" s="424"/>
      <c r="J55" s="424"/>
      <c r="K55" s="428"/>
      <c r="L55" s="429"/>
      <c r="M55" s="831" t="str">
        <f>IF(OR(ISBLANK(L55),L55=EUconst_NoTier),"",IF($Z55=0,EUconst_NotApplicable,IF(ISERROR($Z55),"",$Z55)))</f>
        <v/>
      </c>
      <c r="N55" s="832"/>
      <c r="O55" s="201"/>
      <c r="P55" s="395"/>
      <c r="Q55" s="395"/>
      <c r="R55" s="394" t="str">
        <f>R54</f>
        <v/>
      </c>
      <c r="S55" s="400"/>
      <c r="T55" s="403" t="str">
        <f>IF(COUNTIF(EUconst_FactorRelevantInklPFC,E55)=0,"",INDEX(EUwideConstants!$C$848:$C$863,MATCH(E55,EUconst_FactorRelevantInklPFC,0))&amp;R55)</f>
        <v/>
      </c>
      <c r="U55" s="322"/>
      <c r="V55" s="403" t="str">
        <f>IF(T55="","",INDEX(EUwideConstants!$E$848:$E$863,MATCH(E55,EUconst_FactorRelevantInklPFC,0)))</f>
        <v/>
      </c>
      <c r="W55" s="322"/>
      <c r="X55" s="334" t="str">
        <f>IF(OR(R55="",T55=""),"",IF(CNTR_IsCategoryA,INDEX(EUwideConstants!$G:$G,MATCH(T55,EUwideConstants!$S:$S,0)),INDEX(EUwideConstants!$P:$P,MATCH(T55,EUwideConstants!$S:$S,0))))</f>
        <v/>
      </c>
      <c r="Y55" s="403" t="str">
        <f>IF(F55="","",IF(F55=EUconst_NA,"",INDEX(EUwideConstants!$H:$O,MATCH(T55,EUwideConstants!$S:$S,0),MATCH(F55,CNTR_TierList,0))))</f>
        <v/>
      </c>
      <c r="Z55" s="403" t="str">
        <f>IF(ISBLANK(L55),"",IF(L55=EUconst_NA,"",INDEX(EUwideConstants!$H:$O,MATCH(T55,EUwideConstants!$S:$S,0),MATCH(L55,CNTR_TierList,0))))</f>
        <v/>
      </c>
      <c r="AA55" s="322"/>
      <c r="AB55" s="334" t="b">
        <f>AND(COUNTA(CNTR_ListRelevantSections)&gt;0,E47="")</f>
        <v>0</v>
      </c>
      <c r="AC55" s="334" t="b">
        <f>AND(COUNTA(CNTR_ListRelevantSections)&gt;0,OR(E55="",AB55))</f>
        <v>0</v>
      </c>
      <c r="AD55" s="334" t="b">
        <f t="shared" si="1"/>
        <v>0</v>
      </c>
      <c r="AE55" s="334" t="b">
        <f t="shared" si="2"/>
        <v>0</v>
      </c>
      <c r="AF55" s="334" t="b">
        <f>OR(AD55,AND(J55&lt;&gt;"",J55=FALSE))</f>
        <v>0</v>
      </c>
      <c r="AG55" s="334" t="b">
        <f>OR(AF55,AND(I55&lt;&gt;"",I55=FALSE))</f>
        <v>0</v>
      </c>
      <c r="AH55" s="322"/>
      <c r="AI55" s="322"/>
      <c r="AJ55" s="356"/>
      <c r="AK55" s="356"/>
      <c r="AL55" s="356"/>
      <c r="AM55" s="356"/>
      <c r="AN55" s="356"/>
      <c r="AO55" s="356"/>
      <c r="AP55" s="356"/>
      <c r="AQ55" s="356"/>
      <c r="AR55" s="356"/>
      <c r="AS55" s="356"/>
      <c r="AT55" s="356"/>
      <c r="AU55" s="356"/>
      <c r="AV55" s="356"/>
      <c r="AW55" s="356"/>
      <c r="AX55" s="356"/>
      <c r="AY55" s="356"/>
      <c r="AZ55" s="356"/>
      <c r="BA55" s="356"/>
      <c r="BB55" s="356"/>
      <c r="BC55" s="356"/>
      <c r="BD55" s="356"/>
      <c r="BE55" s="356"/>
      <c r="BF55" s="356"/>
      <c r="BG55" s="356"/>
      <c r="BH55" s="356"/>
      <c r="BI55" s="356"/>
      <c r="BJ55" s="356"/>
      <c r="BK55" s="356"/>
      <c r="BL55" s="356"/>
      <c r="BM55" s="356"/>
      <c r="BN55" s="356"/>
      <c r="BO55" s="356"/>
      <c r="BP55" s="356"/>
      <c r="BQ55" s="356"/>
      <c r="BR55" s="356"/>
      <c r="BS55" s="356"/>
      <c r="BT55" s="356"/>
      <c r="BU55" s="356"/>
      <c r="BV55" s="356"/>
      <c r="BW55" s="356"/>
      <c r="BX55" s="356"/>
      <c r="BY55" s="356"/>
      <c r="BZ55" s="356"/>
      <c r="CA55" s="356"/>
      <c r="CB55" s="356"/>
      <c r="CC55" s="356"/>
      <c r="CD55" s="356"/>
      <c r="CE55" s="356"/>
      <c r="CF55" s="356"/>
    </row>
    <row r="56" spans="1:84" s="312" customFormat="1" ht="5.0999999999999996" customHeight="1" x14ac:dyDescent="0.25">
      <c r="A56" s="253"/>
      <c r="B56" s="239"/>
      <c r="C56" s="13"/>
      <c r="D56" s="186"/>
      <c r="F56" s="89"/>
      <c r="G56" s="186"/>
      <c r="H56" s="186"/>
      <c r="I56" s="186"/>
      <c r="J56" s="186"/>
      <c r="M56" s="89"/>
      <c r="N56" s="89"/>
      <c r="O56" s="201"/>
      <c r="P56" s="395"/>
      <c r="Q56" s="395"/>
      <c r="R56" s="395"/>
      <c r="S56" s="395"/>
      <c r="T56" s="322"/>
      <c r="U56" s="322"/>
      <c r="V56" s="322"/>
      <c r="W56" s="322"/>
      <c r="X56" s="322"/>
      <c r="Y56" s="322"/>
      <c r="Z56" s="322"/>
      <c r="AA56" s="322"/>
      <c r="AB56" s="322"/>
      <c r="AC56" s="322"/>
      <c r="AD56" s="322"/>
      <c r="AE56" s="322"/>
      <c r="AF56" s="322"/>
      <c r="AG56" s="322"/>
      <c r="AH56" s="322"/>
      <c r="AI56" s="322"/>
    </row>
    <row r="57" spans="1:84" s="312" customFormat="1" ht="12.75" customHeight="1" x14ac:dyDescent="0.25">
      <c r="A57" s="253"/>
      <c r="B57" s="239"/>
      <c r="D57" s="383" t="s">
        <v>300</v>
      </c>
      <c r="E57" s="324" t="str">
        <f>Translations!$B$94</f>
        <v>Description</v>
      </c>
      <c r="G57" s="323"/>
      <c r="H57" s="186"/>
      <c r="I57" s="186"/>
      <c r="J57" s="186"/>
      <c r="K57" s="186"/>
      <c r="L57" s="186"/>
      <c r="M57" s="186"/>
      <c r="N57" s="186"/>
      <c r="O57" s="201"/>
      <c r="P57" s="395"/>
      <c r="Q57" s="395"/>
      <c r="R57" s="395"/>
      <c r="S57" s="395"/>
      <c r="T57" s="322"/>
      <c r="U57" s="322"/>
      <c r="V57" s="322"/>
      <c r="W57" s="322"/>
      <c r="X57" s="322"/>
      <c r="Y57" s="322"/>
      <c r="Z57" s="322"/>
      <c r="AA57" s="322"/>
      <c r="AB57" s="322"/>
      <c r="AC57" s="322"/>
      <c r="AD57" s="322"/>
      <c r="AE57" s="322"/>
      <c r="AF57" s="322"/>
      <c r="AG57" s="322"/>
      <c r="AH57" s="322"/>
      <c r="AI57" s="322"/>
    </row>
    <row r="58" spans="1:84" s="312" customFormat="1" ht="12.75" customHeight="1" x14ac:dyDescent="0.25">
      <c r="A58" s="253"/>
      <c r="B58" s="272"/>
      <c r="C58" s="13"/>
      <c r="D58" s="186"/>
      <c r="E58" s="833" t="str">
        <f>Translations!$B$588</f>
        <v>Si vous avez besoin de plus d'espace pour la description, vous pouvez également utiliser des fichiers externes et les référencer ici.</v>
      </c>
      <c r="F58" s="833"/>
      <c r="G58" s="833"/>
      <c r="H58" s="833"/>
      <c r="I58" s="833"/>
      <c r="J58" s="833"/>
      <c r="K58" s="833"/>
      <c r="L58" s="833"/>
      <c r="M58" s="833"/>
      <c r="N58" s="833"/>
      <c r="O58" s="201"/>
      <c r="P58" s="305"/>
      <c r="Q58" s="395"/>
      <c r="R58" s="395"/>
      <c r="S58" s="395"/>
      <c r="T58" s="322"/>
      <c r="U58" s="322"/>
      <c r="V58" s="322"/>
      <c r="W58" s="322"/>
      <c r="X58" s="322"/>
      <c r="Y58" s="322"/>
      <c r="Z58" s="322"/>
      <c r="AA58" s="322"/>
      <c r="AB58" s="322"/>
      <c r="AC58" s="322"/>
      <c r="AD58" s="322"/>
      <c r="AE58" s="322"/>
      <c r="AF58" s="322"/>
      <c r="AG58" s="322"/>
      <c r="AH58" s="322"/>
      <c r="AI58" s="322"/>
    </row>
    <row r="59" spans="1:84" s="312" customFormat="1" ht="12.75" customHeight="1" x14ac:dyDescent="0.25">
      <c r="A59" s="255"/>
      <c r="B59" s="387"/>
      <c r="C59" s="89"/>
      <c r="E59" s="834"/>
      <c r="F59" s="835"/>
      <c r="G59" s="835"/>
      <c r="H59" s="835"/>
      <c r="I59" s="835"/>
      <c r="J59" s="835"/>
      <c r="K59" s="835"/>
      <c r="L59" s="835"/>
      <c r="M59" s="835"/>
      <c r="N59" s="836"/>
      <c r="O59" s="185"/>
      <c r="P59" s="322"/>
      <c r="Q59" s="322"/>
      <c r="R59" s="322"/>
      <c r="S59" s="322"/>
      <c r="T59" s="322"/>
      <c r="U59" s="322"/>
      <c r="V59" s="322"/>
      <c r="W59" s="322"/>
      <c r="X59" s="322"/>
      <c r="Y59" s="322"/>
      <c r="Z59" s="322"/>
      <c r="AA59" s="322"/>
      <c r="AB59" s="322"/>
      <c r="AC59" s="322"/>
      <c r="AD59" s="322"/>
      <c r="AE59" s="322"/>
      <c r="AF59" s="322"/>
      <c r="AG59" s="322"/>
      <c r="AH59" s="322"/>
      <c r="AI59" s="403" t="b">
        <f>AND(COUNTA(CNTR_ListRelevantSections)&gt;0,OR(AB55,COUNTA(E53:E55)=0))</f>
        <v>0</v>
      </c>
    </row>
    <row r="60" spans="1:84" s="312" customFormat="1" ht="12.75" customHeight="1" x14ac:dyDescent="0.25">
      <c r="A60" s="255"/>
      <c r="B60" s="387"/>
      <c r="C60" s="89"/>
      <c r="E60" s="825"/>
      <c r="F60" s="826"/>
      <c r="G60" s="826"/>
      <c r="H60" s="826"/>
      <c r="I60" s="826"/>
      <c r="J60" s="826"/>
      <c r="K60" s="826"/>
      <c r="L60" s="826"/>
      <c r="M60" s="826"/>
      <c r="N60" s="827"/>
      <c r="O60" s="185"/>
      <c r="P60" s="322"/>
      <c r="Q60" s="322"/>
      <c r="R60" s="322"/>
      <c r="S60" s="322"/>
      <c r="T60" s="322"/>
      <c r="U60" s="322"/>
      <c r="V60" s="322"/>
      <c r="W60" s="322"/>
      <c r="X60" s="322"/>
      <c r="Y60" s="322"/>
      <c r="Z60" s="322"/>
      <c r="AA60" s="322"/>
      <c r="AB60" s="322"/>
      <c r="AC60" s="322"/>
      <c r="AD60" s="322"/>
      <c r="AE60" s="322"/>
      <c r="AF60" s="322"/>
      <c r="AG60" s="322"/>
      <c r="AH60" s="322"/>
      <c r="AI60" s="403" t="b">
        <f>AI59</f>
        <v>0</v>
      </c>
    </row>
    <row r="61" spans="1:84" s="312" customFormat="1" ht="12.75" customHeight="1" x14ac:dyDescent="0.25">
      <c r="A61" s="255"/>
      <c r="B61" s="387"/>
      <c r="C61" s="89"/>
      <c r="E61" s="825"/>
      <c r="F61" s="826"/>
      <c r="G61" s="826"/>
      <c r="H61" s="826"/>
      <c r="I61" s="826"/>
      <c r="J61" s="826"/>
      <c r="K61" s="826"/>
      <c r="L61" s="826"/>
      <c r="M61" s="826"/>
      <c r="N61" s="827"/>
      <c r="O61" s="185"/>
      <c r="P61" s="322"/>
      <c r="Q61" s="322"/>
      <c r="R61" s="322"/>
      <c r="S61" s="322"/>
      <c r="T61" s="322"/>
      <c r="U61" s="322"/>
      <c r="V61" s="322"/>
      <c r="W61" s="322"/>
      <c r="X61" s="322"/>
      <c r="Y61" s="322"/>
      <c r="Z61" s="322"/>
      <c r="AA61" s="322"/>
      <c r="AB61" s="322"/>
      <c r="AC61" s="322"/>
      <c r="AD61" s="322"/>
      <c r="AE61" s="322"/>
      <c r="AF61" s="322"/>
      <c r="AG61" s="322"/>
      <c r="AH61" s="322"/>
      <c r="AI61" s="403" t="b">
        <f>AI60</f>
        <v>0</v>
      </c>
    </row>
    <row r="62" spans="1:84" s="312" customFormat="1" ht="12.75" customHeight="1" x14ac:dyDescent="0.25">
      <c r="A62" s="255"/>
      <c r="B62" s="387"/>
      <c r="C62" s="89"/>
      <c r="E62" s="825"/>
      <c r="F62" s="826"/>
      <c r="G62" s="826"/>
      <c r="H62" s="826"/>
      <c r="I62" s="826"/>
      <c r="J62" s="826"/>
      <c r="K62" s="826"/>
      <c r="L62" s="826"/>
      <c r="M62" s="826"/>
      <c r="N62" s="827"/>
      <c r="O62" s="185"/>
      <c r="P62" s="322"/>
      <c r="Q62" s="322"/>
      <c r="R62" s="322"/>
      <c r="S62" s="322"/>
      <c r="T62" s="322"/>
      <c r="U62" s="322"/>
      <c r="V62" s="322"/>
      <c r="W62" s="322"/>
      <c r="X62" s="322"/>
      <c r="Y62" s="322"/>
      <c r="Z62" s="322"/>
      <c r="AA62" s="322"/>
      <c r="AB62" s="322"/>
      <c r="AC62" s="322"/>
      <c r="AD62" s="322"/>
      <c r="AE62" s="322"/>
      <c r="AF62" s="322"/>
      <c r="AG62" s="322"/>
      <c r="AH62" s="322"/>
      <c r="AI62" s="403" t="b">
        <f>AI61</f>
        <v>0</v>
      </c>
    </row>
    <row r="63" spans="1:84" s="312" customFormat="1" ht="12.75" customHeight="1" x14ac:dyDescent="0.25">
      <c r="A63" s="255"/>
      <c r="B63" s="387"/>
      <c r="C63" s="89"/>
      <c r="E63" s="828"/>
      <c r="F63" s="829"/>
      <c r="G63" s="829"/>
      <c r="H63" s="829"/>
      <c r="I63" s="829"/>
      <c r="J63" s="829"/>
      <c r="K63" s="829"/>
      <c r="L63" s="829"/>
      <c r="M63" s="829"/>
      <c r="N63" s="830"/>
      <c r="O63" s="185"/>
      <c r="P63" s="322"/>
      <c r="Q63" s="322"/>
      <c r="R63" s="322"/>
      <c r="S63" s="322"/>
      <c r="T63" s="322"/>
      <c r="U63" s="322"/>
      <c r="V63" s="322"/>
      <c r="W63" s="322"/>
      <c r="X63" s="322"/>
      <c r="Y63" s="322"/>
      <c r="Z63" s="322"/>
      <c r="AA63" s="322"/>
      <c r="AB63" s="322"/>
      <c r="AC63" s="322"/>
      <c r="AD63" s="322"/>
      <c r="AE63" s="322"/>
      <c r="AF63" s="322"/>
      <c r="AG63" s="322"/>
      <c r="AH63" s="322"/>
      <c r="AI63" s="403" t="b">
        <f>AI62</f>
        <v>0</v>
      </c>
    </row>
    <row r="64" spans="1:84" s="312" customFormat="1" ht="12.75" customHeight="1" thickBot="1" x14ac:dyDescent="0.3">
      <c r="A64" s="255"/>
      <c r="B64" s="387"/>
      <c r="C64" s="89"/>
      <c r="D64" s="186"/>
      <c r="E64" s="336"/>
      <c r="F64" s="336"/>
      <c r="G64" s="336"/>
      <c r="H64" s="336"/>
      <c r="I64" s="336"/>
      <c r="J64" s="336"/>
      <c r="K64" s="336"/>
      <c r="L64" s="336"/>
      <c r="M64" s="336"/>
      <c r="N64" s="186"/>
      <c r="O64" s="185"/>
      <c r="P64" s="322"/>
      <c r="Q64" s="322"/>
      <c r="R64" s="322"/>
      <c r="S64" s="322"/>
      <c r="T64" s="322"/>
      <c r="U64" s="322"/>
      <c r="V64" s="322"/>
      <c r="W64" s="322"/>
      <c r="X64" s="322"/>
      <c r="Y64" s="322"/>
      <c r="Z64" s="322"/>
      <c r="AA64" s="322"/>
      <c r="AB64" s="322"/>
      <c r="AC64" s="322"/>
      <c r="AD64" s="322"/>
      <c r="AE64" s="322"/>
      <c r="AF64" s="322"/>
      <c r="AG64" s="322"/>
      <c r="AH64" s="322"/>
      <c r="AI64" s="322"/>
      <c r="CF64" s="357"/>
    </row>
    <row r="65" spans="1:84" ht="13.8" thickBot="1" x14ac:dyDescent="0.3">
      <c r="A65" s="252"/>
      <c r="B65" s="240"/>
      <c r="C65" s="198"/>
      <c r="D65" s="22"/>
      <c r="E65" s="199"/>
      <c r="F65" s="24"/>
      <c r="G65" s="23"/>
      <c r="H65" s="23"/>
      <c r="I65" s="23"/>
      <c r="J65" s="23"/>
      <c r="K65" s="23"/>
      <c r="L65" s="23"/>
      <c r="M65" s="23"/>
      <c r="N65" s="23"/>
      <c r="O65" s="204"/>
      <c r="U65" s="404"/>
      <c r="X65" s="404"/>
    </row>
    <row r="66" spans="1:84" s="312" customFormat="1" ht="15" customHeight="1" thickBot="1" x14ac:dyDescent="0.3">
      <c r="A66" s="435" t="str">
        <f>IF(E66="","","PRINT")</f>
        <v/>
      </c>
      <c r="B66" s="239"/>
      <c r="C66" s="187">
        <f>C47+1</f>
        <v>3</v>
      </c>
      <c r="D66" s="13"/>
      <c r="E66" s="841"/>
      <c r="F66" s="842"/>
      <c r="G66" s="842"/>
      <c r="H66" s="842"/>
      <c r="I66" s="842"/>
      <c r="J66" s="842"/>
      <c r="K66" s="842"/>
      <c r="L66" s="843"/>
      <c r="M66" s="844" t="str">
        <f>IF(E67="","",INDEX(EUwideConstants!$F$314:$F$384,MATCH(E67,EUConst_TierActivityListNames,0)))</f>
        <v/>
      </c>
      <c r="N66" s="845"/>
      <c r="O66" s="206"/>
      <c r="P66" s="436" t="str">
        <f>IF(AND(E66&lt;&gt;"",COUNTIF(P67:$P$603,"PRINT")=0),"PRINT","")</f>
        <v/>
      </c>
      <c r="Q66" s="400"/>
      <c r="R66" s="401" t="str">
        <f>IF(E66="","",MATCH(E66,B_ImprovementDescription!$Q$54:$Q$83,0))</f>
        <v/>
      </c>
      <c r="S66" s="402" t="s">
        <v>636</v>
      </c>
      <c r="T66" s="400"/>
      <c r="U66" s="400"/>
      <c r="V66" s="400"/>
      <c r="W66" s="400"/>
      <c r="X66" s="400"/>
      <c r="Y66" s="400"/>
      <c r="Z66" s="400"/>
      <c r="AA66" s="400"/>
      <c r="AB66" s="400"/>
      <c r="AC66" s="400"/>
      <c r="AD66" s="400"/>
      <c r="AE66" s="400"/>
      <c r="AF66" s="400"/>
      <c r="AG66" s="400"/>
      <c r="AH66" s="400"/>
      <c r="AI66" s="403" t="b">
        <f>CNTR_CalcRelevant=EUconst_NotRelevant</f>
        <v>0</v>
      </c>
      <c r="AJ66" s="356"/>
      <c r="AK66" s="356"/>
      <c r="AL66" s="356"/>
      <c r="AM66" s="356"/>
      <c r="AN66" s="356"/>
      <c r="AO66" s="356"/>
      <c r="AP66" s="356"/>
      <c r="AQ66" s="356"/>
      <c r="AR66" s="356"/>
      <c r="AS66" s="356"/>
      <c r="AT66" s="356"/>
      <c r="AU66" s="356"/>
      <c r="AV66" s="356"/>
      <c r="AW66" s="356"/>
      <c r="AX66" s="356"/>
      <c r="AY66" s="356"/>
      <c r="AZ66" s="356"/>
      <c r="BA66" s="356"/>
      <c r="BB66" s="356"/>
      <c r="BC66" s="356"/>
      <c r="BD66" s="356"/>
      <c r="BE66" s="356"/>
      <c r="BF66" s="356"/>
      <c r="BG66" s="356"/>
      <c r="BH66" s="356"/>
      <c r="BI66" s="356"/>
      <c r="BJ66" s="356"/>
      <c r="BK66" s="356"/>
      <c r="BL66" s="356"/>
      <c r="BM66" s="356"/>
      <c r="BN66" s="356"/>
      <c r="BO66" s="356"/>
      <c r="BP66" s="356"/>
      <c r="BQ66" s="356"/>
      <c r="BR66" s="356"/>
      <c r="BS66" s="356"/>
      <c r="BT66" s="356"/>
      <c r="BU66" s="356"/>
      <c r="BV66" s="356"/>
      <c r="BW66" s="356"/>
      <c r="BX66" s="356"/>
      <c r="BY66" s="356"/>
      <c r="BZ66" s="356"/>
      <c r="CA66" s="356"/>
      <c r="CB66" s="356"/>
      <c r="CC66" s="356"/>
      <c r="CD66" s="356"/>
      <c r="CE66" s="356"/>
      <c r="CF66" s="356"/>
    </row>
    <row r="67" spans="1:84" s="312" customFormat="1" ht="15" customHeight="1" thickBot="1" x14ac:dyDescent="0.3">
      <c r="A67" s="253"/>
      <c r="B67" s="239"/>
      <c r="C67" s="13"/>
      <c r="D67" s="13"/>
      <c r="E67" s="846" t="str">
        <f>IF(E66="","",INDEX(B_ImprovementDescription!$E$54:$E$83,R66))</f>
        <v/>
      </c>
      <c r="F67" s="847"/>
      <c r="G67" s="847"/>
      <c r="H67" s="847"/>
      <c r="I67" s="847"/>
      <c r="J67" s="847"/>
      <c r="K67" s="847"/>
      <c r="L67" s="848"/>
      <c r="M67" s="844" t="str">
        <f>IF(E66="","",INDEX(B_ImprovementDescription!$M$54:$M$83,R66))</f>
        <v/>
      </c>
      <c r="N67" s="845"/>
      <c r="O67" s="206"/>
      <c r="P67" s="395"/>
      <c r="Q67" s="400"/>
      <c r="R67" s="394" t="str">
        <f>E67</f>
        <v/>
      </c>
      <c r="S67" s="394" t="str">
        <f>IF(E67="","",AND(MATCH(E67,EUConst_TierActivityListNames,0)&gt;59,MATCH(E67,EUConst_TierActivityListNames,0)&lt;62))</f>
        <v/>
      </c>
      <c r="T67" s="400"/>
      <c r="U67" s="400"/>
      <c r="V67" s="400"/>
      <c r="W67" s="400"/>
      <c r="X67" s="400"/>
      <c r="Y67" s="400"/>
      <c r="Z67" s="400"/>
      <c r="AA67" s="400"/>
      <c r="AB67" s="400"/>
      <c r="AC67" s="400"/>
      <c r="AD67" s="400"/>
      <c r="AE67" s="400"/>
      <c r="AF67" s="400"/>
      <c r="AG67" s="400"/>
      <c r="AH67" s="400"/>
      <c r="AI67" s="400"/>
      <c r="AJ67" s="356"/>
      <c r="AK67" s="356"/>
      <c r="AL67" s="356"/>
      <c r="AM67" s="356"/>
      <c r="AN67" s="356"/>
      <c r="AO67" s="356"/>
      <c r="AP67" s="356"/>
      <c r="AQ67" s="356"/>
      <c r="AR67" s="356"/>
      <c r="AS67" s="356"/>
      <c r="AT67" s="356"/>
      <c r="AU67" s="356"/>
      <c r="AV67" s="356"/>
      <c r="AW67" s="356"/>
      <c r="AX67" s="356"/>
      <c r="AY67" s="356"/>
      <c r="AZ67" s="356"/>
      <c r="BA67" s="356"/>
      <c r="BB67" s="356"/>
      <c r="BC67" s="356"/>
      <c r="BD67" s="356"/>
      <c r="BE67" s="356"/>
      <c r="BF67" s="356"/>
      <c r="BG67" s="356"/>
      <c r="BH67" s="356"/>
      <c r="BI67" s="356"/>
      <c r="BJ67" s="356"/>
      <c r="BK67" s="356"/>
      <c r="BL67" s="356"/>
      <c r="BM67" s="356"/>
      <c r="BN67" s="356"/>
      <c r="BO67" s="356"/>
      <c r="BP67" s="356"/>
      <c r="BQ67" s="356"/>
      <c r="BR67" s="356"/>
      <c r="BS67" s="356"/>
      <c r="BT67" s="356"/>
      <c r="BU67" s="356"/>
      <c r="BV67" s="356"/>
      <c r="BW67" s="356"/>
      <c r="BX67" s="356"/>
      <c r="BY67" s="356"/>
      <c r="BZ67" s="356"/>
      <c r="CA67" s="356"/>
      <c r="CB67" s="356"/>
      <c r="CC67" s="356"/>
      <c r="CD67" s="356"/>
      <c r="CE67" s="356"/>
      <c r="CF67" s="356"/>
    </row>
    <row r="68" spans="1:84" s="312" customFormat="1" ht="5.0999999999999996" customHeight="1" x14ac:dyDescent="0.25">
      <c r="A68" s="253"/>
      <c r="B68" s="239"/>
      <c r="C68" s="13"/>
      <c r="D68" s="13"/>
      <c r="E68" s="13"/>
      <c r="F68" s="13"/>
      <c r="G68" s="14"/>
      <c r="H68" s="14"/>
      <c r="I68" s="14"/>
      <c r="J68" s="89"/>
      <c r="K68" s="89"/>
      <c r="L68" s="89"/>
      <c r="M68" s="14"/>
      <c r="N68" s="14"/>
      <c r="O68" s="206"/>
      <c r="P68" s="395"/>
      <c r="Q68" s="400"/>
      <c r="R68" s="400"/>
      <c r="S68" s="400"/>
      <c r="T68" s="400"/>
      <c r="U68" s="400"/>
      <c r="V68" s="400"/>
      <c r="W68" s="400"/>
      <c r="X68" s="400"/>
      <c r="Y68" s="400"/>
      <c r="Z68" s="400"/>
      <c r="AA68" s="400"/>
      <c r="AB68" s="400"/>
      <c r="AC68" s="400"/>
      <c r="AD68" s="400"/>
      <c r="AE68" s="400"/>
      <c r="AF68" s="400"/>
      <c r="AG68" s="400"/>
      <c r="AH68" s="400"/>
      <c r="AI68" s="400"/>
      <c r="AJ68" s="356"/>
      <c r="AK68" s="356"/>
      <c r="AL68" s="356"/>
      <c r="AM68" s="356"/>
      <c r="AN68" s="356"/>
      <c r="AO68" s="356"/>
      <c r="AP68" s="356"/>
      <c r="AQ68" s="356"/>
      <c r="AR68" s="356"/>
      <c r="AS68" s="356"/>
      <c r="AT68" s="356"/>
      <c r="AU68" s="356"/>
      <c r="AV68" s="356"/>
      <c r="AW68" s="356"/>
      <c r="AX68" s="356"/>
      <c r="AY68" s="356"/>
      <c r="AZ68" s="356"/>
      <c r="BA68" s="356"/>
      <c r="BB68" s="356"/>
      <c r="BC68" s="356"/>
      <c r="BD68" s="356"/>
      <c r="BE68" s="356"/>
      <c r="BF68" s="356"/>
      <c r="BG68" s="356"/>
      <c r="BH68" s="356"/>
      <c r="BI68" s="356"/>
      <c r="BJ68" s="356"/>
      <c r="BK68" s="356"/>
      <c r="BL68" s="356"/>
      <c r="BM68" s="356"/>
      <c r="BN68" s="356"/>
      <c r="BO68" s="356"/>
      <c r="BP68" s="356"/>
      <c r="BQ68" s="356"/>
      <c r="BR68" s="356"/>
      <c r="BS68" s="356"/>
      <c r="BT68" s="356"/>
      <c r="BU68" s="356"/>
      <c r="BV68" s="356"/>
      <c r="BW68" s="356"/>
      <c r="BX68" s="356"/>
      <c r="BY68" s="356"/>
      <c r="BZ68" s="356"/>
      <c r="CA68" s="356"/>
      <c r="CB68" s="356"/>
      <c r="CC68" s="356"/>
      <c r="CD68" s="356"/>
      <c r="CE68" s="356"/>
      <c r="CF68" s="356"/>
    </row>
    <row r="69" spans="1:84" s="312" customFormat="1" x14ac:dyDescent="0.25">
      <c r="A69" s="253"/>
      <c r="B69" s="239"/>
      <c r="C69" s="13"/>
      <c r="D69" s="13"/>
      <c r="F69" s="837" t="str">
        <f>IF(E66="","",HYPERLINK("#JUMP_E_8",EUconst_FurtherGuidancePoint1))</f>
        <v/>
      </c>
      <c r="G69" s="838"/>
      <c r="H69" s="838"/>
      <c r="I69" s="838"/>
      <c r="J69" s="838"/>
      <c r="K69" s="838"/>
      <c r="L69" s="838"/>
      <c r="M69" s="839"/>
      <c r="N69" s="14"/>
      <c r="O69" s="206"/>
      <c r="P69" s="395"/>
      <c r="Q69" s="400"/>
      <c r="R69" s="400"/>
      <c r="S69" s="400"/>
      <c r="T69" s="400"/>
      <c r="U69" s="400"/>
      <c r="V69" s="400"/>
      <c r="W69" s="400"/>
      <c r="X69" s="400"/>
      <c r="Y69" s="400"/>
      <c r="Z69" s="400"/>
      <c r="AA69" s="400"/>
      <c r="AB69" s="400"/>
      <c r="AC69" s="400"/>
      <c r="AD69" s="400"/>
      <c r="AE69" s="400"/>
      <c r="AF69" s="400"/>
      <c r="AG69" s="400"/>
      <c r="AH69" s="400"/>
      <c r="AI69" s="400"/>
      <c r="AJ69" s="356"/>
      <c r="AK69" s="356"/>
      <c r="AL69" s="356"/>
      <c r="AM69" s="356"/>
      <c r="AN69" s="356"/>
      <c r="AO69" s="356"/>
      <c r="AP69" s="356"/>
      <c r="AQ69" s="356"/>
      <c r="AR69" s="356"/>
      <c r="AS69" s="356"/>
      <c r="AT69" s="356"/>
      <c r="AU69" s="356"/>
      <c r="AV69" s="356"/>
      <c r="AW69" s="356"/>
      <c r="AX69" s="356"/>
      <c r="AY69" s="356"/>
      <c r="AZ69" s="356"/>
      <c r="BA69" s="356"/>
      <c r="BB69" s="356"/>
      <c r="BC69" s="356"/>
      <c r="BD69" s="356"/>
      <c r="BE69" s="356"/>
      <c r="BF69" s="356"/>
      <c r="BG69" s="356"/>
      <c r="BH69" s="356"/>
      <c r="BI69" s="356"/>
      <c r="BJ69" s="356"/>
      <c r="BK69" s="356"/>
      <c r="BL69" s="356"/>
      <c r="BM69" s="356"/>
      <c r="BN69" s="356"/>
      <c r="BO69" s="356"/>
      <c r="BP69" s="356"/>
      <c r="BQ69" s="356"/>
      <c r="BR69" s="356"/>
      <c r="BS69" s="356"/>
      <c r="BT69" s="356"/>
      <c r="BU69" s="356"/>
      <c r="BV69" s="356"/>
      <c r="BW69" s="356"/>
      <c r="BX69" s="356"/>
      <c r="BY69" s="356"/>
      <c r="BZ69" s="356"/>
      <c r="CA69" s="356"/>
      <c r="CB69" s="356"/>
      <c r="CC69" s="356"/>
      <c r="CD69" s="356"/>
      <c r="CE69" s="356"/>
      <c r="CF69" s="356"/>
    </row>
    <row r="70" spans="1:84" s="312" customFormat="1" ht="5.0999999999999996" customHeight="1" x14ac:dyDescent="0.25">
      <c r="A70" s="253"/>
      <c r="B70" s="239"/>
      <c r="C70" s="13"/>
      <c r="D70" s="186"/>
      <c r="F70" s="89"/>
      <c r="G70" s="89"/>
      <c r="H70" s="89"/>
      <c r="I70" s="89"/>
      <c r="J70" s="89"/>
      <c r="M70" s="89"/>
      <c r="N70" s="89"/>
      <c r="O70" s="201"/>
      <c r="P70" s="395"/>
      <c r="Q70" s="395"/>
      <c r="R70" s="395"/>
      <c r="S70" s="400"/>
      <c r="T70" s="322"/>
      <c r="U70" s="322"/>
      <c r="V70" s="322"/>
      <c r="W70" s="322"/>
      <c r="X70" s="322"/>
      <c r="Y70" s="322"/>
      <c r="Z70" s="400"/>
      <c r="AA70" s="322"/>
      <c r="AB70" s="322"/>
      <c r="AC70" s="322"/>
      <c r="AD70" s="322"/>
      <c r="AE70" s="322"/>
      <c r="AF70" s="322"/>
      <c r="AG70" s="322"/>
      <c r="AH70" s="322"/>
      <c r="AI70" s="322"/>
    </row>
    <row r="71" spans="1:84" s="312" customFormat="1" ht="38.85" customHeight="1" x14ac:dyDescent="0.25">
      <c r="A71" s="253"/>
      <c r="B71" s="239"/>
      <c r="C71" s="13"/>
      <c r="E71" s="432" t="str">
        <f>Translations!$B$609</f>
        <v>DA ou facteur de calcul</v>
      </c>
      <c r="F71" s="431" t="str">
        <f>Translations!$B$601</f>
        <v>Niveau requis :</v>
      </c>
      <c r="G71" s="840" t="str">
        <f>Translations!$B$610</f>
        <v xml:space="preserve"> Raison de l'écart dans le passé</v>
      </c>
      <c r="H71" s="840"/>
      <c r="I71" s="432" t="str">
        <f>Translations!$B$611</f>
        <v>Impact sur les niveaux ?</v>
      </c>
      <c r="J71" s="432" t="str">
        <f>Translations!$B$612</f>
        <v>Mesures prises</v>
      </c>
      <c r="K71" s="431" t="str">
        <f>Translations!$B$585</f>
        <v>Quand?</v>
      </c>
      <c r="L71" s="431" t="str">
        <f>Translations!$B$603</f>
        <v>Niveau appliqué :</v>
      </c>
      <c r="O71" s="206"/>
      <c r="P71" s="395"/>
      <c r="Q71" s="400"/>
      <c r="R71" s="395"/>
      <c r="S71" s="395"/>
      <c r="T71" s="400"/>
      <c r="U71" s="400"/>
      <c r="V71" s="400"/>
      <c r="W71" s="400"/>
      <c r="X71" s="400"/>
      <c r="Y71" s="400"/>
      <c r="Z71" s="400"/>
      <c r="AA71" s="433" t="s">
        <v>908</v>
      </c>
      <c r="AB71" s="400" t="str">
        <f>$E$33</f>
        <v>DA ou facteur de calcul</v>
      </c>
      <c r="AC71" s="400" t="str">
        <f>G71</f>
        <v xml:space="preserve"> Raison de l'écart dans le passé</v>
      </c>
      <c r="AD71" s="400" t="str">
        <f>I71</f>
        <v>Impact sur les niveaux ?</v>
      </c>
      <c r="AE71" s="400" t="str">
        <f>J71</f>
        <v>Mesures prises</v>
      </c>
      <c r="AF71" s="400" t="str">
        <f>K71</f>
        <v>Quand?</v>
      </c>
      <c r="AG71" s="400" t="str">
        <f>L71</f>
        <v>Niveau appliqué :</v>
      </c>
      <c r="AH71" s="400"/>
      <c r="AI71" s="322"/>
      <c r="AJ71" s="356"/>
      <c r="AK71" s="356"/>
      <c r="AL71" s="356"/>
      <c r="AM71" s="356"/>
      <c r="AN71" s="356"/>
      <c r="AO71" s="356"/>
      <c r="AP71" s="356"/>
      <c r="AQ71" s="356"/>
      <c r="AR71" s="356"/>
      <c r="AS71" s="356"/>
      <c r="AT71" s="356"/>
      <c r="AU71" s="356"/>
      <c r="AV71" s="356"/>
      <c r="AW71" s="356"/>
      <c r="AX71" s="356"/>
      <c r="AY71" s="356"/>
      <c r="AZ71" s="356"/>
      <c r="BA71" s="356"/>
      <c r="BB71" s="356"/>
      <c r="BC71" s="356"/>
      <c r="BD71" s="356"/>
      <c r="BE71" s="356"/>
      <c r="BF71" s="356"/>
      <c r="BG71" s="356"/>
      <c r="BH71" s="356"/>
      <c r="BI71" s="356"/>
      <c r="BJ71" s="356"/>
      <c r="BK71" s="356"/>
      <c r="BL71" s="356"/>
      <c r="BM71" s="356"/>
      <c r="BN71" s="356"/>
      <c r="BO71" s="356"/>
      <c r="BP71" s="356"/>
      <c r="BQ71" s="356"/>
      <c r="BR71" s="356"/>
      <c r="BS71" s="356"/>
      <c r="BT71" s="356"/>
      <c r="BU71" s="356"/>
      <c r="BV71" s="356"/>
      <c r="BW71" s="356"/>
      <c r="BX71" s="356"/>
      <c r="BY71" s="356"/>
      <c r="BZ71" s="356"/>
      <c r="CA71" s="356"/>
      <c r="CB71" s="356"/>
      <c r="CC71" s="356"/>
      <c r="CD71" s="356"/>
      <c r="CE71" s="356"/>
      <c r="CF71" s="356"/>
    </row>
    <row r="72" spans="1:84" s="312" customFormat="1" ht="15" customHeight="1" x14ac:dyDescent="0.25">
      <c r="A72" s="253"/>
      <c r="B72" s="239"/>
      <c r="D72" s="186" t="s">
        <v>14</v>
      </c>
      <c r="E72" s="430"/>
      <c r="F72" s="335" t="str">
        <f>IF(OR(X72="",X72=EUconst_NA),"",IF(CNTR_SmallEmitter,1,X72))</f>
        <v/>
      </c>
      <c r="G72" s="821"/>
      <c r="H72" s="822"/>
      <c r="I72" s="424"/>
      <c r="J72" s="424"/>
      <c r="K72" s="428"/>
      <c r="L72" s="429"/>
      <c r="M72" s="831" t="str">
        <f>IF(OR(ISBLANK(L72),L72=EUconst_NoTier),"",IF($Z72=0,EUconst_NotApplicable,IF(ISERROR($Z72),"",$Z72)))</f>
        <v/>
      </c>
      <c r="N72" s="832"/>
      <c r="O72" s="201"/>
      <c r="P72" s="395"/>
      <c r="Q72" s="395"/>
      <c r="R72" s="394" t="str">
        <f>E67</f>
        <v/>
      </c>
      <c r="S72" s="400"/>
      <c r="T72" s="403" t="str">
        <f>IF(COUNTIF(EUconst_FactorRelevantInklPFC,E72)=0,"",INDEX(EUwideConstants!$C$848:$C$863,MATCH(E72,EUconst_FactorRelevantInklPFC,0))&amp;R72)</f>
        <v/>
      </c>
      <c r="U72" s="322"/>
      <c r="V72" s="403" t="str">
        <f>IF(T72="","",INDEX(EUwideConstants!$E$848:$E$863,MATCH(E72,EUconst_FactorRelevantInklPFC,0)))</f>
        <v/>
      </c>
      <c r="W72" s="322"/>
      <c r="X72" s="334" t="str">
        <f>IF(OR(R72="",T72=""),"",IF(CNTR_IsCategoryA,INDEX(EUwideConstants!$G:$G,MATCH(T72,EUwideConstants!$S:$S,0)),INDEX(EUwideConstants!$P:$P,MATCH(T72,EUwideConstants!$S:$S,0))))</f>
        <v/>
      </c>
      <c r="Y72" s="403" t="str">
        <f>IF(F72="","",IF(F72=EUconst_NA,"",INDEX(EUwideConstants!$H:$O,MATCH(T72,EUwideConstants!$S:$S,0),MATCH(F72,CNTR_TierList,0))))</f>
        <v/>
      </c>
      <c r="Z72" s="403" t="str">
        <f>IF(ISBLANK(L72),"",IF(L72=EUconst_NA,"",INDEX(EUwideConstants!$H:$O,MATCH(T72,EUwideConstants!$S:$S,0),MATCH(L72,CNTR_TierList,0))))</f>
        <v/>
      </c>
      <c r="AA72" s="322"/>
      <c r="AB72" s="334" t="b">
        <f>AND(COUNTA(CNTR_ListRelevantSections)&gt;0,E66="")</f>
        <v>0</v>
      </c>
      <c r="AC72" s="334" t="b">
        <f>AND(COUNTA(CNTR_ListRelevantSections)&gt;0,OR(E72="",AB72))</f>
        <v>0</v>
      </c>
      <c r="AD72" s="334" t="b">
        <f t="shared" ref="AD72:AD74" si="3">AC72</f>
        <v>0</v>
      </c>
      <c r="AE72" s="334" t="b">
        <f t="shared" ref="AE72:AE74" si="4">AD72</f>
        <v>0</v>
      </c>
      <c r="AF72" s="334" t="b">
        <f>OR(AD72,AND(J72&lt;&gt;"",J72=FALSE))</f>
        <v>0</v>
      </c>
      <c r="AG72" s="334" t="b">
        <f>OR(AF72,AND(I72&lt;&gt;"",I72=FALSE))</f>
        <v>0</v>
      </c>
      <c r="AH72" s="322"/>
      <c r="AI72" s="322"/>
      <c r="AJ72" s="356"/>
      <c r="AK72" s="356"/>
      <c r="AL72" s="356"/>
      <c r="AM72" s="356"/>
      <c r="AN72" s="356"/>
      <c r="AO72" s="356"/>
      <c r="AP72" s="356"/>
      <c r="AQ72" s="356"/>
      <c r="AR72" s="356"/>
      <c r="AS72" s="356"/>
      <c r="AT72" s="356"/>
      <c r="AU72" s="356"/>
      <c r="AV72" s="356"/>
      <c r="AW72" s="356"/>
      <c r="AX72" s="356"/>
      <c r="AY72" s="356"/>
      <c r="AZ72" s="356"/>
      <c r="BA72" s="356"/>
      <c r="BB72" s="356"/>
      <c r="BC72" s="356"/>
      <c r="BD72" s="356"/>
      <c r="BE72" s="356"/>
      <c r="BF72" s="356"/>
      <c r="BG72" s="356"/>
      <c r="BH72" s="356"/>
      <c r="BI72" s="356"/>
      <c r="BJ72" s="356"/>
      <c r="BK72" s="356"/>
      <c r="BL72" s="356"/>
      <c r="BM72" s="356"/>
      <c r="BN72" s="356"/>
      <c r="BO72" s="356"/>
      <c r="BP72" s="356"/>
      <c r="BQ72" s="356"/>
      <c r="BR72" s="356"/>
      <c r="BS72" s="356"/>
      <c r="BT72" s="356"/>
      <c r="BU72" s="356"/>
      <c r="BV72" s="356"/>
      <c r="BW72" s="356"/>
      <c r="BX72" s="356"/>
      <c r="BY72" s="356"/>
      <c r="BZ72" s="356"/>
      <c r="CA72" s="356"/>
      <c r="CB72" s="356"/>
      <c r="CC72" s="356"/>
      <c r="CD72" s="356"/>
      <c r="CE72" s="356"/>
      <c r="CF72" s="356"/>
    </row>
    <row r="73" spans="1:84" s="312" customFormat="1" ht="15" customHeight="1" x14ac:dyDescent="0.25">
      <c r="A73" s="253"/>
      <c r="B73" s="239"/>
      <c r="D73" s="186" t="s">
        <v>15</v>
      </c>
      <c r="E73" s="430"/>
      <c r="F73" s="335" t="str">
        <f>IF(OR(X73="",X73=EUconst_NA),"",IF(CNTR_SmallEmitter,1,X73))</f>
        <v/>
      </c>
      <c r="G73" s="821"/>
      <c r="H73" s="822"/>
      <c r="I73" s="424"/>
      <c r="J73" s="424"/>
      <c r="K73" s="428"/>
      <c r="L73" s="429"/>
      <c r="M73" s="831" t="str">
        <f>IF(OR(ISBLANK(L73),L73=EUconst_NoTier),"",IF($Z73=0,EUconst_NotApplicable,IF(ISERROR($Z73),"",$Z73)))</f>
        <v/>
      </c>
      <c r="N73" s="832"/>
      <c r="O73" s="201"/>
      <c r="P73" s="395"/>
      <c r="Q73" s="395"/>
      <c r="R73" s="394" t="str">
        <f>R72</f>
        <v/>
      </c>
      <c r="S73" s="400"/>
      <c r="T73" s="403" t="str">
        <f>IF(COUNTIF(EUconst_FactorRelevantInklPFC,E73)=0,"",INDEX(EUwideConstants!$C$848:$C$863,MATCH(E73,EUconst_FactorRelevantInklPFC,0))&amp;R73)</f>
        <v/>
      </c>
      <c r="U73" s="322"/>
      <c r="V73" s="403" t="str">
        <f>IF(T73="","",INDEX(EUwideConstants!$E$848:$E$863,MATCH(E73,EUconst_FactorRelevantInklPFC,0)))</f>
        <v/>
      </c>
      <c r="W73" s="322"/>
      <c r="X73" s="334" t="str">
        <f>IF(OR(R73="",T73=""),"",IF(CNTR_IsCategoryA,INDEX(EUwideConstants!$G:$G,MATCH(T73,EUwideConstants!$S:$S,0)),INDEX(EUwideConstants!$P:$P,MATCH(T73,EUwideConstants!$S:$S,0))))</f>
        <v/>
      </c>
      <c r="Y73" s="403" t="str">
        <f>IF(F73="","",IF(F73=EUconst_NA,"",INDEX(EUwideConstants!$H:$O,MATCH(T73,EUwideConstants!$S:$S,0),MATCH(F73,CNTR_TierList,0))))</f>
        <v/>
      </c>
      <c r="Z73" s="403" t="str">
        <f>IF(ISBLANK(L73),"",IF(L73=EUconst_NA,"",INDEX(EUwideConstants!$H:$O,MATCH(T73,EUwideConstants!$S:$S,0),MATCH(L73,CNTR_TierList,0))))</f>
        <v/>
      </c>
      <c r="AA73" s="322"/>
      <c r="AB73" s="334" t="b">
        <f>AND(COUNTA(CNTR_ListRelevantSections)&gt;0,E66="")</f>
        <v>0</v>
      </c>
      <c r="AC73" s="334" t="b">
        <f>AND(COUNTA(CNTR_ListRelevantSections)&gt;0,OR(E73="",AB73))</f>
        <v>0</v>
      </c>
      <c r="AD73" s="334" t="b">
        <f t="shared" si="3"/>
        <v>0</v>
      </c>
      <c r="AE73" s="334" t="b">
        <f t="shared" si="4"/>
        <v>0</v>
      </c>
      <c r="AF73" s="334" t="b">
        <f>OR(AD73,AND(J73&lt;&gt;"",J73=FALSE))</f>
        <v>0</v>
      </c>
      <c r="AG73" s="334" t="b">
        <f>OR(AF73,AND(I73&lt;&gt;"",I73=FALSE))</f>
        <v>0</v>
      </c>
      <c r="AH73" s="322"/>
      <c r="AI73" s="322"/>
      <c r="AJ73" s="356"/>
      <c r="AK73" s="356"/>
      <c r="AL73" s="356"/>
      <c r="AM73" s="356"/>
      <c r="AN73" s="356"/>
      <c r="AO73" s="356"/>
      <c r="AP73" s="356"/>
      <c r="AQ73" s="356"/>
      <c r="AR73" s="356"/>
      <c r="AS73" s="356"/>
      <c r="AT73" s="356"/>
      <c r="AU73" s="356"/>
      <c r="AV73" s="356"/>
      <c r="AW73" s="356"/>
      <c r="AX73" s="356"/>
      <c r="AY73" s="356"/>
      <c r="AZ73" s="356"/>
      <c r="BA73" s="356"/>
      <c r="BB73" s="356"/>
      <c r="BC73" s="356"/>
      <c r="BD73" s="356"/>
      <c r="BE73" s="356"/>
      <c r="BF73" s="356"/>
      <c r="BG73" s="356"/>
      <c r="BH73" s="356"/>
      <c r="BI73" s="356"/>
      <c r="BJ73" s="356"/>
      <c r="BK73" s="356"/>
      <c r="BL73" s="356"/>
      <c r="BM73" s="356"/>
      <c r="BN73" s="356"/>
      <c r="BO73" s="356"/>
      <c r="BP73" s="356"/>
      <c r="BQ73" s="356"/>
      <c r="BR73" s="356"/>
      <c r="BS73" s="356"/>
      <c r="BT73" s="356"/>
      <c r="BU73" s="356"/>
      <c r="BV73" s="356"/>
      <c r="BW73" s="356"/>
      <c r="BX73" s="356"/>
      <c r="BY73" s="356"/>
      <c r="BZ73" s="356"/>
      <c r="CA73" s="356"/>
      <c r="CB73" s="356"/>
      <c r="CC73" s="356"/>
      <c r="CD73" s="356"/>
      <c r="CE73" s="356"/>
      <c r="CF73" s="356"/>
    </row>
    <row r="74" spans="1:84" s="312" customFormat="1" ht="15" customHeight="1" x14ac:dyDescent="0.25">
      <c r="A74" s="253"/>
      <c r="B74" s="239"/>
      <c r="D74" s="186" t="s">
        <v>297</v>
      </c>
      <c r="E74" s="430"/>
      <c r="F74" s="335" t="str">
        <f>IF(OR(X74="",X74=EUconst_NA),"",IF(CNTR_SmallEmitter,1,X74))</f>
        <v/>
      </c>
      <c r="G74" s="821"/>
      <c r="H74" s="822"/>
      <c r="I74" s="424"/>
      <c r="J74" s="424"/>
      <c r="K74" s="428"/>
      <c r="L74" s="429"/>
      <c r="M74" s="831" t="str">
        <f>IF(OR(ISBLANK(L74),L74=EUconst_NoTier),"",IF($Z74=0,EUconst_NotApplicable,IF(ISERROR($Z74),"",$Z74)))</f>
        <v/>
      </c>
      <c r="N74" s="832"/>
      <c r="O74" s="201"/>
      <c r="P74" s="395"/>
      <c r="Q74" s="395"/>
      <c r="R74" s="394" t="str">
        <f>R73</f>
        <v/>
      </c>
      <c r="S74" s="400"/>
      <c r="T74" s="403" t="str">
        <f>IF(COUNTIF(EUconst_FactorRelevantInklPFC,E74)=0,"",INDEX(EUwideConstants!$C$848:$C$863,MATCH(E74,EUconst_FactorRelevantInklPFC,0))&amp;R74)</f>
        <v/>
      </c>
      <c r="U74" s="322"/>
      <c r="V74" s="403" t="str">
        <f>IF(T74="","",INDEX(EUwideConstants!$E$848:$E$863,MATCH(E74,EUconst_FactorRelevantInklPFC,0)))</f>
        <v/>
      </c>
      <c r="W74" s="322"/>
      <c r="X74" s="334" t="str">
        <f>IF(OR(R74="",T74=""),"",IF(CNTR_IsCategoryA,INDEX(EUwideConstants!$G:$G,MATCH(T74,EUwideConstants!$S:$S,0)),INDEX(EUwideConstants!$P:$P,MATCH(T74,EUwideConstants!$S:$S,0))))</f>
        <v/>
      </c>
      <c r="Y74" s="403" t="str">
        <f>IF(F74="","",IF(F74=EUconst_NA,"",INDEX(EUwideConstants!$H:$O,MATCH(T74,EUwideConstants!$S:$S,0),MATCH(F74,CNTR_TierList,0))))</f>
        <v/>
      </c>
      <c r="Z74" s="403" t="str">
        <f>IF(ISBLANK(L74),"",IF(L74=EUconst_NA,"",INDEX(EUwideConstants!$H:$O,MATCH(T74,EUwideConstants!$S:$S,0),MATCH(L74,CNTR_TierList,0))))</f>
        <v/>
      </c>
      <c r="AA74" s="322"/>
      <c r="AB74" s="334" t="b">
        <f>AND(COUNTA(CNTR_ListRelevantSections)&gt;0,E66="")</f>
        <v>0</v>
      </c>
      <c r="AC74" s="334" t="b">
        <f>AND(COUNTA(CNTR_ListRelevantSections)&gt;0,OR(E74="",AB74))</f>
        <v>0</v>
      </c>
      <c r="AD74" s="334" t="b">
        <f t="shared" si="3"/>
        <v>0</v>
      </c>
      <c r="AE74" s="334" t="b">
        <f t="shared" si="4"/>
        <v>0</v>
      </c>
      <c r="AF74" s="334" t="b">
        <f>OR(AD74,AND(J74&lt;&gt;"",J74=FALSE))</f>
        <v>0</v>
      </c>
      <c r="AG74" s="334" t="b">
        <f>OR(AF74,AND(I74&lt;&gt;"",I74=FALSE))</f>
        <v>0</v>
      </c>
      <c r="AH74" s="322"/>
      <c r="AI74" s="322"/>
      <c r="AJ74" s="356"/>
      <c r="AK74" s="356"/>
      <c r="AL74" s="356"/>
      <c r="AM74" s="356"/>
      <c r="AN74" s="356"/>
      <c r="AO74" s="356"/>
      <c r="AP74" s="356"/>
      <c r="AQ74" s="356"/>
      <c r="AR74" s="356"/>
      <c r="AS74" s="356"/>
      <c r="AT74" s="356"/>
      <c r="AU74" s="356"/>
      <c r="AV74" s="356"/>
      <c r="AW74" s="356"/>
      <c r="AX74" s="356"/>
      <c r="AY74" s="356"/>
      <c r="AZ74" s="356"/>
      <c r="BA74" s="356"/>
      <c r="BB74" s="356"/>
      <c r="BC74" s="356"/>
      <c r="BD74" s="356"/>
      <c r="BE74" s="356"/>
      <c r="BF74" s="356"/>
      <c r="BG74" s="356"/>
      <c r="BH74" s="356"/>
      <c r="BI74" s="356"/>
      <c r="BJ74" s="356"/>
      <c r="BK74" s="356"/>
      <c r="BL74" s="356"/>
      <c r="BM74" s="356"/>
      <c r="BN74" s="356"/>
      <c r="BO74" s="356"/>
      <c r="BP74" s="356"/>
      <c r="BQ74" s="356"/>
      <c r="BR74" s="356"/>
      <c r="BS74" s="356"/>
      <c r="BT74" s="356"/>
      <c r="BU74" s="356"/>
      <c r="BV74" s="356"/>
      <c r="BW74" s="356"/>
      <c r="BX74" s="356"/>
      <c r="BY74" s="356"/>
      <c r="BZ74" s="356"/>
      <c r="CA74" s="356"/>
      <c r="CB74" s="356"/>
      <c r="CC74" s="356"/>
      <c r="CD74" s="356"/>
      <c r="CE74" s="356"/>
      <c r="CF74" s="356"/>
    </row>
    <row r="75" spans="1:84" s="312" customFormat="1" ht="5.0999999999999996" customHeight="1" x14ac:dyDescent="0.25">
      <c r="A75" s="253"/>
      <c r="B75" s="239"/>
      <c r="C75" s="13"/>
      <c r="D75" s="186"/>
      <c r="F75" s="89"/>
      <c r="G75" s="186"/>
      <c r="H75" s="186"/>
      <c r="I75" s="186"/>
      <c r="J75" s="186"/>
      <c r="M75" s="89"/>
      <c r="N75" s="89"/>
      <c r="O75" s="201"/>
      <c r="P75" s="395"/>
      <c r="Q75" s="395"/>
      <c r="R75" s="395"/>
      <c r="S75" s="395"/>
      <c r="T75" s="322"/>
      <c r="U75" s="322"/>
      <c r="V75" s="322"/>
      <c r="W75" s="322"/>
      <c r="X75" s="322"/>
      <c r="Y75" s="322"/>
      <c r="Z75" s="322"/>
      <c r="AA75" s="322"/>
      <c r="AB75" s="322"/>
      <c r="AC75" s="322"/>
      <c r="AD75" s="322"/>
      <c r="AE75" s="322"/>
      <c r="AF75" s="322"/>
      <c r="AG75" s="322"/>
      <c r="AH75" s="322"/>
      <c r="AI75" s="322"/>
    </row>
    <row r="76" spans="1:84" s="312" customFormat="1" x14ac:dyDescent="0.25">
      <c r="A76" s="253"/>
      <c r="B76" s="239"/>
      <c r="D76" s="383" t="s">
        <v>300</v>
      </c>
      <c r="E76" s="324" t="str">
        <f>Translations!$B$94</f>
        <v>Description</v>
      </c>
      <c r="G76" s="323"/>
      <c r="H76" s="186"/>
      <c r="I76" s="186"/>
      <c r="J76" s="186"/>
      <c r="K76" s="186"/>
      <c r="L76" s="186"/>
      <c r="M76" s="186"/>
      <c r="N76" s="186"/>
      <c r="O76" s="201"/>
      <c r="P76" s="395"/>
      <c r="Q76" s="395"/>
      <c r="R76" s="395"/>
      <c r="S76" s="395"/>
      <c r="T76" s="322"/>
      <c r="U76" s="322"/>
      <c r="V76" s="322"/>
      <c r="W76" s="322"/>
      <c r="X76" s="322"/>
      <c r="Y76" s="322"/>
      <c r="Z76" s="322"/>
      <c r="AA76" s="322"/>
      <c r="AB76" s="322"/>
      <c r="AC76" s="322"/>
      <c r="AD76" s="322"/>
      <c r="AE76" s="322"/>
      <c r="AF76" s="322"/>
      <c r="AG76" s="322"/>
      <c r="AH76" s="322"/>
      <c r="AI76" s="322"/>
    </row>
    <row r="77" spans="1:84" s="312" customFormat="1" ht="12.75" customHeight="1" x14ac:dyDescent="0.25">
      <c r="A77" s="253"/>
      <c r="B77" s="272"/>
      <c r="C77" s="13"/>
      <c r="D77" s="186"/>
      <c r="E77" s="833" t="str">
        <f>Translations!$B$588</f>
        <v>Si vous avez besoin de plus d'espace pour la description, vous pouvez également utiliser des fichiers externes et les référencer ici.</v>
      </c>
      <c r="F77" s="833"/>
      <c r="G77" s="833"/>
      <c r="H77" s="833"/>
      <c r="I77" s="833"/>
      <c r="J77" s="833"/>
      <c r="K77" s="833"/>
      <c r="L77" s="833"/>
      <c r="M77" s="833"/>
      <c r="N77" s="833"/>
      <c r="O77" s="201"/>
      <c r="P77" s="305"/>
      <c r="Q77" s="395"/>
      <c r="R77" s="395"/>
      <c r="S77" s="395"/>
      <c r="T77" s="322"/>
      <c r="U77" s="322"/>
      <c r="V77" s="322"/>
      <c r="W77" s="322"/>
      <c r="X77" s="322"/>
      <c r="Y77" s="322"/>
      <c r="Z77" s="322"/>
      <c r="AA77" s="322"/>
      <c r="AB77" s="322"/>
      <c r="AC77" s="322"/>
      <c r="AD77" s="322"/>
      <c r="AE77" s="322"/>
      <c r="AF77" s="322"/>
      <c r="AG77" s="322"/>
      <c r="AH77" s="322"/>
      <c r="AI77" s="322"/>
    </row>
    <row r="78" spans="1:84" s="312" customFormat="1" x14ac:dyDescent="0.25">
      <c r="A78" s="255"/>
      <c r="B78" s="387"/>
      <c r="C78" s="89"/>
      <c r="E78" s="834"/>
      <c r="F78" s="835"/>
      <c r="G78" s="835"/>
      <c r="H78" s="835"/>
      <c r="I78" s="835"/>
      <c r="J78" s="835"/>
      <c r="K78" s="835"/>
      <c r="L78" s="835"/>
      <c r="M78" s="835"/>
      <c r="N78" s="836"/>
      <c r="O78" s="185"/>
      <c r="P78" s="322"/>
      <c r="Q78" s="322"/>
      <c r="R78" s="322"/>
      <c r="S78" s="322"/>
      <c r="T78" s="322"/>
      <c r="U78" s="322"/>
      <c r="V78" s="322"/>
      <c r="W78" s="322"/>
      <c r="X78" s="322"/>
      <c r="Y78" s="322"/>
      <c r="Z78" s="322"/>
      <c r="AA78" s="322"/>
      <c r="AB78" s="322"/>
      <c r="AC78" s="322"/>
      <c r="AD78" s="322"/>
      <c r="AE78" s="322"/>
      <c r="AF78" s="322"/>
      <c r="AG78" s="322"/>
      <c r="AH78" s="322"/>
      <c r="AI78" s="403" t="b">
        <f>AND(COUNTA(CNTR_ListRelevantSections)&gt;0,OR(AB74,COUNTA(E72:E74)=0))</f>
        <v>0</v>
      </c>
    </row>
    <row r="79" spans="1:84" s="312" customFormat="1" x14ac:dyDescent="0.25">
      <c r="A79" s="255"/>
      <c r="B79" s="387"/>
      <c r="C79" s="89"/>
      <c r="E79" s="825"/>
      <c r="F79" s="826"/>
      <c r="G79" s="826"/>
      <c r="H79" s="826"/>
      <c r="I79" s="826"/>
      <c r="J79" s="826"/>
      <c r="K79" s="826"/>
      <c r="L79" s="826"/>
      <c r="M79" s="826"/>
      <c r="N79" s="827"/>
      <c r="O79" s="185"/>
      <c r="P79" s="322"/>
      <c r="Q79" s="322"/>
      <c r="R79" s="322"/>
      <c r="S79" s="322"/>
      <c r="T79" s="322"/>
      <c r="U79" s="322"/>
      <c r="V79" s="322"/>
      <c r="W79" s="322"/>
      <c r="X79" s="322"/>
      <c r="Y79" s="322"/>
      <c r="Z79" s="322"/>
      <c r="AA79" s="322"/>
      <c r="AB79" s="322"/>
      <c r="AC79" s="322"/>
      <c r="AD79" s="322"/>
      <c r="AE79" s="322"/>
      <c r="AF79" s="322"/>
      <c r="AG79" s="322"/>
      <c r="AH79" s="322"/>
      <c r="AI79" s="403" t="b">
        <f>AI78</f>
        <v>0</v>
      </c>
    </row>
    <row r="80" spans="1:84" s="312" customFormat="1" x14ac:dyDescent="0.25">
      <c r="A80" s="255"/>
      <c r="B80" s="387"/>
      <c r="C80" s="89"/>
      <c r="E80" s="825"/>
      <c r="F80" s="826"/>
      <c r="G80" s="826"/>
      <c r="H80" s="826"/>
      <c r="I80" s="826"/>
      <c r="J80" s="826"/>
      <c r="K80" s="826"/>
      <c r="L80" s="826"/>
      <c r="M80" s="826"/>
      <c r="N80" s="827"/>
      <c r="O80" s="185"/>
      <c r="P80" s="322"/>
      <c r="Q80" s="322"/>
      <c r="R80" s="322"/>
      <c r="S80" s="322"/>
      <c r="T80" s="322"/>
      <c r="U80" s="322"/>
      <c r="V80" s="322"/>
      <c r="W80" s="322"/>
      <c r="X80" s="322"/>
      <c r="Y80" s="322"/>
      <c r="Z80" s="322"/>
      <c r="AA80" s="322"/>
      <c r="AB80" s="322"/>
      <c r="AC80" s="322"/>
      <c r="AD80" s="322"/>
      <c r="AE80" s="322"/>
      <c r="AF80" s="322"/>
      <c r="AG80" s="322"/>
      <c r="AH80" s="322"/>
      <c r="AI80" s="403" t="b">
        <f>AI79</f>
        <v>0</v>
      </c>
    </row>
    <row r="81" spans="1:84" s="312" customFormat="1" x14ac:dyDescent="0.25">
      <c r="A81" s="255"/>
      <c r="B81" s="387"/>
      <c r="C81" s="89"/>
      <c r="E81" s="825"/>
      <c r="F81" s="826"/>
      <c r="G81" s="826"/>
      <c r="H81" s="826"/>
      <c r="I81" s="826"/>
      <c r="J81" s="826"/>
      <c r="K81" s="826"/>
      <c r="L81" s="826"/>
      <c r="M81" s="826"/>
      <c r="N81" s="827"/>
      <c r="O81" s="185"/>
      <c r="P81" s="322"/>
      <c r="Q81" s="322"/>
      <c r="R81" s="322"/>
      <c r="S81" s="322"/>
      <c r="T81" s="322"/>
      <c r="U81" s="322"/>
      <c r="V81" s="322"/>
      <c r="W81" s="322"/>
      <c r="X81" s="322"/>
      <c r="Y81" s="322"/>
      <c r="Z81" s="322"/>
      <c r="AA81" s="322"/>
      <c r="AB81" s="322"/>
      <c r="AC81" s="322"/>
      <c r="AD81" s="322"/>
      <c r="AE81" s="322"/>
      <c r="AF81" s="322"/>
      <c r="AG81" s="322"/>
      <c r="AH81" s="322"/>
      <c r="AI81" s="403" t="b">
        <f>AI80</f>
        <v>0</v>
      </c>
    </row>
    <row r="82" spans="1:84" s="312" customFormat="1" x14ac:dyDescent="0.25">
      <c r="A82" s="255"/>
      <c r="B82" s="387"/>
      <c r="C82" s="89"/>
      <c r="E82" s="828"/>
      <c r="F82" s="829"/>
      <c r="G82" s="829"/>
      <c r="H82" s="829"/>
      <c r="I82" s="829"/>
      <c r="J82" s="829"/>
      <c r="K82" s="829"/>
      <c r="L82" s="829"/>
      <c r="M82" s="829"/>
      <c r="N82" s="830"/>
      <c r="O82" s="185"/>
      <c r="P82" s="322"/>
      <c r="Q82" s="322"/>
      <c r="R82" s="322"/>
      <c r="S82" s="322"/>
      <c r="T82" s="322"/>
      <c r="U82" s="322"/>
      <c r="V82" s="322"/>
      <c r="W82" s="322"/>
      <c r="X82" s="322"/>
      <c r="Y82" s="322"/>
      <c r="Z82" s="322"/>
      <c r="AA82" s="322"/>
      <c r="AB82" s="322"/>
      <c r="AC82" s="322"/>
      <c r="AD82" s="322"/>
      <c r="AE82" s="322"/>
      <c r="AF82" s="322"/>
      <c r="AG82" s="322"/>
      <c r="AH82" s="322"/>
      <c r="AI82" s="403" t="b">
        <f>AI81</f>
        <v>0</v>
      </c>
    </row>
    <row r="83" spans="1:84" s="312" customFormat="1" ht="12.75" customHeight="1" thickBot="1" x14ac:dyDescent="0.3">
      <c r="A83" s="255"/>
      <c r="B83" s="387"/>
      <c r="C83" s="89"/>
      <c r="D83" s="186"/>
      <c r="E83" s="336"/>
      <c r="F83" s="336"/>
      <c r="G83" s="336"/>
      <c r="H83" s="336"/>
      <c r="I83" s="336"/>
      <c r="J83" s="336"/>
      <c r="K83" s="336"/>
      <c r="L83" s="336"/>
      <c r="M83" s="336"/>
      <c r="N83" s="186"/>
      <c r="O83" s="185"/>
      <c r="P83" s="322"/>
      <c r="Q83" s="322"/>
      <c r="R83" s="322"/>
      <c r="S83" s="322"/>
      <c r="T83" s="322"/>
      <c r="U83" s="322"/>
      <c r="V83" s="322"/>
      <c r="W83" s="322"/>
      <c r="X83" s="322"/>
      <c r="Y83" s="322"/>
      <c r="Z83" s="322"/>
      <c r="AA83" s="322"/>
      <c r="AB83" s="322"/>
      <c r="AC83" s="322"/>
      <c r="AD83" s="322"/>
      <c r="AE83" s="322"/>
      <c r="AF83" s="322"/>
      <c r="AG83" s="322"/>
      <c r="AH83" s="322"/>
      <c r="AI83" s="322"/>
      <c r="CF83" s="357"/>
    </row>
    <row r="84" spans="1:84" ht="13.8" thickBot="1" x14ac:dyDescent="0.3">
      <c r="A84" s="252"/>
      <c r="B84" s="240"/>
      <c r="C84" s="198"/>
      <c r="D84" s="22"/>
      <c r="E84" s="199"/>
      <c r="F84" s="24"/>
      <c r="G84" s="23"/>
      <c r="H84" s="23"/>
      <c r="I84" s="23"/>
      <c r="J84" s="23"/>
      <c r="K84" s="23"/>
      <c r="L84" s="23"/>
      <c r="M84" s="23"/>
      <c r="N84" s="23"/>
      <c r="O84" s="204"/>
      <c r="U84" s="404"/>
      <c r="X84" s="404"/>
    </row>
    <row r="85" spans="1:84" s="312" customFormat="1" ht="15" customHeight="1" thickBot="1" x14ac:dyDescent="0.3">
      <c r="A85" s="435" t="str">
        <f>IF(E85="","","PRINT")</f>
        <v/>
      </c>
      <c r="B85" s="239"/>
      <c r="C85" s="187">
        <f>C66+1</f>
        <v>4</v>
      </c>
      <c r="D85" s="13"/>
      <c r="E85" s="841"/>
      <c r="F85" s="842"/>
      <c r="G85" s="842"/>
      <c r="H85" s="842"/>
      <c r="I85" s="842"/>
      <c r="J85" s="842"/>
      <c r="K85" s="842"/>
      <c r="L85" s="843"/>
      <c r="M85" s="844" t="str">
        <f>IF(E86="","",INDEX(EUwideConstants!$F$314:$F$384,MATCH(E86,EUConst_TierActivityListNames,0)))</f>
        <v/>
      </c>
      <c r="N85" s="845"/>
      <c r="O85" s="206"/>
      <c r="P85" s="436" t="str">
        <f>IF(AND(E85&lt;&gt;"",COUNTIF(P86:$P$603,"PRINT")=0),"PRINT","")</f>
        <v/>
      </c>
      <c r="Q85" s="400"/>
      <c r="R85" s="401" t="str">
        <f>IF(E85="","",MATCH(E85,B_ImprovementDescription!$Q$54:$Q$83,0))</f>
        <v/>
      </c>
      <c r="S85" s="402" t="s">
        <v>636</v>
      </c>
      <c r="T85" s="400"/>
      <c r="U85" s="400"/>
      <c r="V85" s="400"/>
      <c r="W85" s="400"/>
      <c r="X85" s="400"/>
      <c r="Y85" s="400"/>
      <c r="Z85" s="400"/>
      <c r="AA85" s="400"/>
      <c r="AB85" s="400"/>
      <c r="AC85" s="400"/>
      <c r="AD85" s="400"/>
      <c r="AE85" s="400"/>
      <c r="AF85" s="400"/>
      <c r="AG85" s="400"/>
      <c r="AH85" s="400"/>
      <c r="AI85" s="403" t="b">
        <f>CNTR_CalcRelevant=EUconst_NotRelevant</f>
        <v>0</v>
      </c>
      <c r="AJ85" s="356"/>
      <c r="AK85" s="356"/>
      <c r="AL85" s="356"/>
      <c r="AM85" s="356"/>
      <c r="AN85" s="356"/>
      <c r="AO85" s="356"/>
      <c r="AP85" s="356"/>
      <c r="AQ85" s="356"/>
      <c r="AR85" s="356"/>
      <c r="AS85" s="356"/>
      <c r="AT85" s="356"/>
      <c r="AU85" s="356"/>
      <c r="AV85" s="356"/>
      <c r="AW85" s="356"/>
      <c r="AX85" s="356"/>
      <c r="AY85" s="356"/>
      <c r="AZ85" s="356"/>
      <c r="BA85" s="356"/>
      <c r="BB85" s="356"/>
      <c r="BC85" s="356"/>
      <c r="BD85" s="356"/>
      <c r="BE85" s="356"/>
      <c r="BF85" s="356"/>
      <c r="BG85" s="356"/>
      <c r="BH85" s="356"/>
      <c r="BI85" s="356"/>
      <c r="BJ85" s="356"/>
      <c r="BK85" s="356"/>
      <c r="BL85" s="356"/>
      <c r="BM85" s="356"/>
      <c r="BN85" s="356"/>
      <c r="BO85" s="356"/>
      <c r="BP85" s="356"/>
      <c r="BQ85" s="356"/>
      <c r="BR85" s="356"/>
      <c r="BS85" s="356"/>
      <c r="BT85" s="356"/>
      <c r="BU85" s="356"/>
      <c r="BV85" s="356"/>
      <c r="BW85" s="356"/>
      <c r="BX85" s="356"/>
      <c r="BY85" s="356"/>
      <c r="BZ85" s="356"/>
      <c r="CA85" s="356"/>
      <c r="CB85" s="356"/>
      <c r="CC85" s="356"/>
      <c r="CD85" s="356"/>
      <c r="CE85" s="356"/>
      <c r="CF85" s="356"/>
    </row>
    <row r="86" spans="1:84" s="312" customFormat="1" ht="15" customHeight="1" thickBot="1" x14ac:dyDescent="0.3">
      <c r="A86" s="253"/>
      <c r="B86" s="239"/>
      <c r="C86" s="13"/>
      <c r="D86" s="13"/>
      <c r="E86" s="846" t="str">
        <f>IF(E85="","",INDEX(B_ImprovementDescription!$E$54:$E$83,R85))</f>
        <v/>
      </c>
      <c r="F86" s="847"/>
      <c r="G86" s="847"/>
      <c r="H86" s="847"/>
      <c r="I86" s="847"/>
      <c r="J86" s="847"/>
      <c r="K86" s="847"/>
      <c r="L86" s="848"/>
      <c r="M86" s="844" t="str">
        <f>IF(E85="","",INDEX(B_ImprovementDescription!$M$54:$M$83,R85))</f>
        <v/>
      </c>
      <c r="N86" s="845"/>
      <c r="O86" s="206"/>
      <c r="P86" s="395"/>
      <c r="Q86" s="400"/>
      <c r="R86" s="394" t="str">
        <f>E86</f>
        <v/>
      </c>
      <c r="S86" s="394" t="str">
        <f>IF(E86="","",AND(MATCH(E86,EUConst_TierActivityListNames,0)&gt;59,MATCH(E86,EUConst_TierActivityListNames,0)&lt;62))</f>
        <v/>
      </c>
      <c r="T86" s="400"/>
      <c r="U86" s="400"/>
      <c r="V86" s="400"/>
      <c r="W86" s="400"/>
      <c r="X86" s="400"/>
      <c r="Y86" s="400"/>
      <c r="Z86" s="400"/>
      <c r="AA86" s="400"/>
      <c r="AB86" s="400"/>
      <c r="AC86" s="400"/>
      <c r="AD86" s="400"/>
      <c r="AE86" s="400"/>
      <c r="AF86" s="400"/>
      <c r="AG86" s="400"/>
      <c r="AH86" s="400"/>
      <c r="AI86" s="400"/>
      <c r="AJ86" s="356"/>
      <c r="AK86" s="356"/>
      <c r="AL86" s="356"/>
      <c r="AM86" s="356"/>
      <c r="AN86" s="356"/>
      <c r="AO86" s="356"/>
      <c r="AP86" s="356"/>
      <c r="AQ86" s="356"/>
      <c r="AR86" s="356"/>
      <c r="AS86" s="356"/>
      <c r="AT86" s="356"/>
      <c r="AU86" s="356"/>
      <c r="AV86" s="356"/>
      <c r="AW86" s="356"/>
      <c r="AX86" s="356"/>
      <c r="AY86" s="356"/>
      <c r="AZ86" s="356"/>
      <c r="BA86" s="356"/>
      <c r="BB86" s="356"/>
      <c r="BC86" s="356"/>
      <c r="BD86" s="356"/>
      <c r="BE86" s="356"/>
      <c r="BF86" s="356"/>
      <c r="BG86" s="356"/>
      <c r="BH86" s="356"/>
      <c r="BI86" s="356"/>
      <c r="BJ86" s="356"/>
      <c r="BK86" s="356"/>
      <c r="BL86" s="356"/>
      <c r="BM86" s="356"/>
      <c r="BN86" s="356"/>
      <c r="BO86" s="356"/>
      <c r="BP86" s="356"/>
      <c r="BQ86" s="356"/>
      <c r="BR86" s="356"/>
      <c r="BS86" s="356"/>
      <c r="BT86" s="356"/>
      <c r="BU86" s="356"/>
      <c r="BV86" s="356"/>
      <c r="BW86" s="356"/>
      <c r="BX86" s="356"/>
      <c r="BY86" s="356"/>
      <c r="BZ86" s="356"/>
      <c r="CA86" s="356"/>
      <c r="CB86" s="356"/>
      <c r="CC86" s="356"/>
      <c r="CD86" s="356"/>
      <c r="CE86" s="356"/>
      <c r="CF86" s="356"/>
    </row>
    <row r="87" spans="1:84" s="312" customFormat="1" ht="5.0999999999999996" customHeight="1" x14ac:dyDescent="0.25">
      <c r="A87" s="253"/>
      <c r="B87" s="239"/>
      <c r="C87" s="13"/>
      <c r="D87" s="13"/>
      <c r="E87" s="13"/>
      <c r="F87" s="13"/>
      <c r="G87" s="14"/>
      <c r="H87" s="14"/>
      <c r="I87" s="14"/>
      <c r="J87" s="89"/>
      <c r="K87" s="89"/>
      <c r="L87" s="89"/>
      <c r="M87" s="14"/>
      <c r="N87" s="14"/>
      <c r="O87" s="206"/>
      <c r="P87" s="395"/>
      <c r="Q87" s="400"/>
      <c r="R87" s="400"/>
      <c r="S87" s="400"/>
      <c r="T87" s="400"/>
      <c r="U87" s="400"/>
      <c r="V87" s="400"/>
      <c r="W87" s="400"/>
      <c r="X87" s="400"/>
      <c r="Y87" s="400"/>
      <c r="Z87" s="400"/>
      <c r="AA87" s="400"/>
      <c r="AB87" s="400"/>
      <c r="AC87" s="400"/>
      <c r="AD87" s="400"/>
      <c r="AE87" s="400"/>
      <c r="AF87" s="400"/>
      <c r="AG87" s="400"/>
      <c r="AH87" s="400"/>
      <c r="AI87" s="400"/>
      <c r="AJ87" s="356"/>
      <c r="AK87" s="356"/>
      <c r="AL87" s="356"/>
      <c r="AM87" s="356"/>
      <c r="AN87" s="356"/>
      <c r="AO87" s="356"/>
      <c r="AP87" s="356"/>
      <c r="AQ87" s="356"/>
      <c r="AR87" s="356"/>
      <c r="AS87" s="356"/>
      <c r="AT87" s="356"/>
      <c r="AU87" s="356"/>
      <c r="AV87" s="356"/>
      <c r="AW87" s="356"/>
      <c r="AX87" s="356"/>
      <c r="AY87" s="356"/>
      <c r="AZ87" s="356"/>
      <c r="BA87" s="356"/>
      <c r="BB87" s="356"/>
      <c r="BC87" s="356"/>
      <c r="BD87" s="356"/>
      <c r="BE87" s="356"/>
      <c r="BF87" s="356"/>
      <c r="BG87" s="356"/>
      <c r="BH87" s="356"/>
      <c r="BI87" s="356"/>
      <c r="BJ87" s="356"/>
      <c r="BK87" s="356"/>
      <c r="BL87" s="356"/>
      <c r="BM87" s="356"/>
      <c r="BN87" s="356"/>
      <c r="BO87" s="356"/>
      <c r="BP87" s="356"/>
      <c r="BQ87" s="356"/>
      <c r="BR87" s="356"/>
      <c r="BS87" s="356"/>
      <c r="BT87" s="356"/>
      <c r="BU87" s="356"/>
      <c r="BV87" s="356"/>
      <c r="BW87" s="356"/>
      <c r="BX87" s="356"/>
      <c r="BY87" s="356"/>
      <c r="BZ87" s="356"/>
      <c r="CA87" s="356"/>
      <c r="CB87" s="356"/>
      <c r="CC87" s="356"/>
      <c r="CD87" s="356"/>
      <c r="CE87" s="356"/>
      <c r="CF87" s="356"/>
    </row>
    <row r="88" spans="1:84" s="312" customFormat="1" ht="12.75" customHeight="1" x14ac:dyDescent="0.25">
      <c r="A88" s="253"/>
      <c r="B88" s="239"/>
      <c r="C88" s="13"/>
      <c r="D88" s="13"/>
      <c r="F88" s="849" t="str">
        <f>IF(E85="","",HYPERLINK("#JUMP_E_8",EUconst_FurtherGuidancePoint1))</f>
        <v/>
      </c>
      <c r="G88" s="849"/>
      <c r="H88" s="849"/>
      <c r="I88" s="849"/>
      <c r="J88" s="849"/>
      <c r="K88" s="849"/>
      <c r="L88" s="849"/>
      <c r="M88" s="849"/>
      <c r="N88" s="14"/>
      <c r="O88" s="206"/>
      <c r="P88" s="395"/>
      <c r="Q88" s="400"/>
      <c r="R88" s="400"/>
      <c r="S88" s="400"/>
      <c r="T88" s="400"/>
      <c r="U88" s="400"/>
      <c r="V88" s="400"/>
      <c r="W88" s="400"/>
      <c r="X88" s="400"/>
      <c r="Y88" s="400"/>
      <c r="Z88" s="400"/>
      <c r="AA88" s="400"/>
      <c r="AB88" s="400"/>
      <c r="AC88" s="400"/>
      <c r="AD88" s="400"/>
      <c r="AE88" s="400"/>
      <c r="AF88" s="400"/>
      <c r="AG88" s="400"/>
      <c r="AH88" s="400"/>
      <c r="AI88" s="400"/>
      <c r="AJ88" s="356"/>
      <c r="AK88" s="356"/>
      <c r="AL88" s="356"/>
      <c r="AM88" s="356"/>
      <c r="AN88" s="356"/>
      <c r="AO88" s="356"/>
      <c r="AP88" s="356"/>
      <c r="AQ88" s="356"/>
      <c r="AR88" s="356"/>
      <c r="AS88" s="356"/>
      <c r="AT88" s="356"/>
      <c r="AU88" s="356"/>
      <c r="AV88" s="356"/>
      <c r="AW88" s="356"/>
      <c r="AX88" s="356"/>
      <c r="AY88" s="356"/>
      <c r="AZ88" s="356"/>
      <c r="BA88" s="356"/>
      <c r="BB88" s="356"/>
      <c r="BC88" s="356"/>
      <c r="BD88" s="356"/>
      <c r="BE88" s="356"/>
      <c r="BF88" s="356"/>
      <c r="BG88" s="356"/>
      <c r="BH88" s="356"/>
      <c r="BI88" s="356"/>
      <c r="BJ88" s="356"/>
      <c r="BK88" s="356"/>
      <c r="BL88" s="356"/>
      <c r="BM88" s="356"/>
      <c r="BN88" s="356"/>
      <c r="BO88" s="356"/>
      <c r="BP88" s="356"/>
      <c r="BQ88" s="356"/>
      <c r="BR88" s="356"/>
      <c r="BS88" s="356"/>
      <c r="BT88" s="356"/>
      <c r="BU88" s="356"/>
      <c r="BV88" s="356"/>
      <c r="BW88" s="356"/>
      <c r="BX88" s="356"/>
      <c r="BY88" s="356"/>
      <c r="BZ88" s="356"/>
      <c r="CA88" s="356"/>
      <c r="CB88" s="356"/>
      <c r="CC88" s="356"/>
      <c r="CD88" s="356"/>
      <c r="CE88" s="356"/>
      <c r="CF88" s="356"/>
    </row>
    <row r="89" spans="1:84" s="312" customFormat="1" ht="5.0999999999999996" customHeight="1" x14ac:dyDescent="0.25">
      <c r="A89" s="253"/>
      <c r="B89" s="239"/>
      <c r="C89" s="13"/>
      <c r="D89" s="186"/>
      <c r="F89" s="89"/>
      <c r="G89" s="89"/>
      <c r="H89" s="89"/>
      <c r="I89" s="89"/>
      <c r="J89" s="89"/>
      <c r="M89" s="89"/>
      <c r="N89" s="89"/>
      <c r="O89" s="201"/>
      <c r="P89" s="395"/>
      <c r="Q89" s="395"/>
      <c r="R89" s="395"/>
      <c r="S89" s="400"/>
      <c r="T89" s="322"/>
      <c r="U89" s="322"/>
      <c r="V89" s="322"/>
      <c r="W89" s="322"/>
      <c r="X89" s="322"/>
      <c r="Y89" s="322"/>
      <c r="Z89" s="400"/>
      <c r="AA89" s="322"/>
      <c r="AB89" s="322"/>
      <c r="AC89" s="322"/>
      <c r="AD89" s="322"/>
      <c r="AE89" s="322"/>
      <c r="AF89" s="322"/>
      <c r="AG89" s="322"/>
      <c r="AH89" s="322"/>
      <c r="AI89" s="322"/>
    </row>
    <row r="90" spans="1:84" s="312" customFormat="1" ht="38.85" customHeight="1" x14ac:dyDescent="0.25">
      <c r="A90" s="253"/>
      <c r="B90" s="239"/>
      <c r="C90" s="13"/>
      <c r="E90" s="432" t="str">
        <f>Translations!$B$609</f>
        <v>DA ou facteur de calcul</v>
      </c>
      <c r="F90" s="431" t="str">
        <f>Translations!$B$601</f>
        <v>Niveau requis :</v>
      </c>
      <c r="G90" s="840" t="str">
        <f>Translations!$B$610</f>
        <v xml:space="preserve"> Raison de l'écart dans le passé</v>
      </c>
      <c r="H90" s="840"/>
      <c r="I90" s="432" t="str">
        <f>Translations!$B$611</f>
        <v>Impact sur les niveaux ?</v>
      </c>
      <c r="J90" s="432" t="str">
        <f>Translations!$B$612</f>
        <v>Mesures prises</v>
      </c>
      <c r="K90" s="431" t="str">
        <f>Translations!$B$585</f>
        <v>Quand?</v>
      </c>
      <c r="L90" s="431" t="str">
        <f>Translations!$B$603</f>
        <v>Niveau appliqué :</v>
      </c>
      <c r="O90" s="206"/>
      <c r="P90" s="395"/>
      <c r="Q90" s="400"/>
      <c r="R90" s="395"/>
      <c r="S90" s="395"/>
      <c r="T90" s="400"/>
      <c r="U90" s="400"/>
      <c r="V90" s="400"/>
      <c r="W90" s="400"/>
      <c r="X90" s="400"/>
      <c r="Y90" s="400"/>
      <c r="Z90" s="400"/>
      <c r="AA90" s="433" t="s">
        <v>908</v>
      </c>
      <c r="AB90" s="400" t="str">
        <f>$E$33</f>
        <v>DA ou facteur de calcul</v>
      </c>
      <c r="AC90" s="400" t="str">
        <f>G90</f>
        <v xml:space="preserve"> Raison de l'écart dans le passé</v>
      </c>
      <c r="AD90" s="400" t="str">
        <f>I90</f>
        <v>Impact sur les niveaux ?</v>
      </c>
      <c r="AE90" s="400" t="str">
        <f>J90</f>
        <v>Mesures prises</v>
      </c>
      <c r="AF90" s="400" t="str">
        <f>K90</f>
        <v>Quand?</v>
      </c>
      <c r="AG90" s="400" t="str">
        <f>L90</f>
        <v>Niveau appliqué :</v>
      </c>
      <c r="AH90" s="400"/>
      <c r="AI90" s="322"/>
      <c r="AJ90" s="356"/>
      <c r="AK90" s="356"/>
      <c r="AL90" s="356"/>
      <c r="AM90" s="356"/>
      <c r="AN90" s="356"/>
      <c r="AO90" s="356"/>
      <c r="AP90" s="356"/>
      <c r="AQ90" s="356"/>
      <c r="AR90" s="356"/>
      <c r="AS90" s="356"/>
      <c r="AT90" s="356"/>
      <c r="AU90" s="356"/>
      <c r="AV90" s="356"/>
      <c r="AW90" s="356"/>
      <c r="AX90" s="356"/>
      <c r="AY90" s="356"/>
      <c r="AZ90" s="356"/>
      <c r="BA90" s="356"/>
      <c r="BB90" s="356"/>
      <c r="BC90" s="356"/>
      <c r="BD90" s="356"/>
      <c r="BE90" s="356"/>
      <c r="BF90" s="356"/>
      <c r="BG90" s="356"/>
      <c r="BH90" s="356"/>
      <c r="BI90" s="356"/>
      <c r="BJ90" s="356"/>
      <c r="BK90" s="356"/>
      <c r="BL90" s="356"/>
      <c r="BM90" s="356"/>
      <c r="BN90" s="356"/>
      <c r="BO90" s="356"/>
      <c r="BP90" s="356"/>
      <c r="BQ90" s="356"/>
      <c r="BR90" s="356"/>
      <c r="BS90" s="356"/>
      <c r="BT90" s="356"/>
      <c r="BU90" s="356"/>
      <c r="BV90" s="356"/>
      <c r="BW90" s="356"/>
      <c r="BX90" s="356"/>
      <c r="BY90" s="356"/>
      <c r="BZ90" s="356"/>
      <c r="CA90" s="356"/>
      <c r="CB90" s="356"/>
      <c r="CC90" s="356"/>
      <c r="CD90" s="356"/>
      <c r="CE90" s="356"/>
      <c r="CF90" s="356"/>
    </row>
    <row r="91" spans="1:84" s="312" customFormat="1" ht="15" customHeight="1" x14ac:dyDescent="0.25">
      <c r="A91" s="253"/>
      <c r="B91" s="239"/>
      <c r="D91" s="186" t="s">
        <v>14</v>
      </c>
      <c r="E91" s="430"/>
      <c r="F91" s="335" t="str">
        <f>IF(OR(X91="",X91=EUconst_NA),"",IF(CNTR_SmallEmitter,1,X91))</f>
        <v/>
      </c>
      <c r="G91" s="821"/>
      <c r="H91" s="822"/>
      <c r="I91" s="424"/>
      <c r="J91" s="424"/>
      <c r="K91" s="428"/>
      <c r="L91" s="429"/>
      <c r="M91" s="831" t="str">
        <f>IF(OR(ISBLANK(L91),L91=EUconst_NoTier),"",IF($Z91=0,EUconst_NotApplicable,IF(ISERROR($Z91),"",$Z91)))</f>
        <v/>
      </c>
      <c r="N91" s="832"/>
      <c r="O91" s="201"/>
      <c r="P91" s="395"/>
      <c r="Q91" s="395"/>
      <c r="R91" s="394" t="str">
        <f>E86</f>
        <v/>
      </c>
      <c r="S91" s="400"/>
      <c r="T91" s="403" t="str">
        <f>IF(COUNTIF(EUconst_FactorRelevantInklPFC,E91)=0,"",INDEX(EUwideConstants!$C$848:$C$863,MATCH(E91,EUconst_FactorRelevantInklPFC,0))&amp;R91)</f>
        <v/>
      </c>
      <c r="U91" s="322"/>
      <c r="V91" s="403" t="str">
        <f>IF(T91="","",INDEX(EUwideConstants!$E$848:$E$863,MATCH(E91,EUconst_FactorRelevantInklPFC,0)))</f>
        <v/>
      </c>
      <c r="W91" s="322"/>
      <c r="X91" s="334" t="str">
        <f>IF(OR(R91="",T91=""),"",IF(CNTR_IsCategoryA,INDEX(EUwideConstants!$G:$G,MATCH(T91,EUwideConstants!$S:$S,0)),INDEX(EUwideConstants!$P:$P,MATCH(T91,EUwideConstants!$S:$S,0))))</f>
        <v/>
      </c>
      <c r="Y91" s="403" t="str">
        <f>IF(F91="","",IF(F91=EUconst_NA,"",INDEX(EUwideConstants!$H:$O,MATCH(T91,EUwideConstants!$S:$S,0),MATCH(F91,CNTR_TierList,0))))</f>
        <v/>
      </c>
      <c r="Z91" s="403" t="str">
        <f>IF(ISBLANK(L91),"",IF(L91=EUconst_NA,"",INDEX(EUwideConstants!$H:$O,MATCH(T91,EUwideConstants!$S:$S,0),MATCH(L91,CNTR_TierList,0))))</f>
        <v/>
      </c>
      <c r="AA91" s="322"/>
      <c r="AB91" s="334" t="b">
        <f>AND(COUNTA(CNTR_ListRelevantSections)&gt;0,E85="")</f>
        <v>0</v>
      </c>
      <c r="AC91" s="334" t="b">
        <f>AND(COUNTA(CNTR_ListRelevantSections)&gt;0,OR(E91="",AB91))</f>
        <v>0</v>
      </c>
      <c r="AD91" s="334" t="b">
        <f t="shared" ref="AD91:AD93" si="5">AC91</f>
        <v>0</v>
      </c>
      <c r="AE91" s="334" t="b">
        <f t="shared" ref="AE91:AE93" si="6">AD91</f>
        <v>0</v>
      </c>
      <c r="AF91" s="334" t="b">
        <f>OR(AD91,AND(J91&lt;&gt;"",J91=FALSE))</f>
        <v>0</v>
      </c>
      <c r="AG91" s="334" t="b">
        <f>OR(AF91,AND(I91&lt;&gt;"",I91=FALSE))</f>
        <v>0</v>
      </c>
      <c r="AH91" s="322"/>
      <c r="AI91" s="322"/>
      <c r="AJ91" s="356"/>
      <c r="AK91" s="356"/>
      <c r="AL91" s="356"/>
      <c r="AM91" s="356"/>
      <c r="AN91" s="356"/>
      <c r="AO91" s="356"/>
      <c r="AP91" s="356"/>
      <c r="AQ91" s="356"/>
      <c r="AR91" s="356"/>
      <c r="AS91" s="356"/>
      <c r="AT91" s="356"/>
      <c r="AU91" s="356"/>
      <c r="AV91" s="356"/>
      <c r="AW91" s="356"/>
      <c r="AX91" s="356"/>
      <c r="AY91" s="356"/>
      <c r="AZ91" s="356"/>
      <c r="BA91" s="356"/>
      <c r="BB91" s="356"/>
      <c r="BC91" s="356"/>
      <c r="BD91" s="356"/>
      <c r="BE91" s="356"/>
      <c r="BF91" s="356"/>
      <c r="BG91" s="356"/>
      <c r="BH91" s="356"/>
      <c r="BI91" s="356"/>
      <c r="BJ91" s="356"/>
      <c r="BK91" s="356"/>
      <c r="BL91" s="356"/>
      <c r="BM91" s="356"/>
      <c r="BN91" s="356"/>
      <c r="BO91" s="356"/>
      <c r="BP91" s="356"/>
      <c r="BQ91" s="356"/>
      <c r="BR91" s="356"/>
      <c r="BS91" s="356"/>
      <c r="BT91" s="356"/>
      <c r="BU91" s="356"/>
      <c r="BV91" s="356"/>
      <c r="BW91" s="356"/>
      <c r="BX91" s="356"/>
      <c r="BY91" s="356"/>
      <c r="BZ91" s="356"/>
      <c r="CA91" s="356"/>
      <c r="CB91" s="356"/>
      <c r="CC91" s="356"/>
      <c r="CD91" s="356"/>
      <c r="CE91" s="356"/>
      <c r="CF91" s="356"/>
    </row>
    <row r="92" spans="1:84" s="312" customFormat="1" ht="15" customHeight="1" x14ac:dyDescent="0.25">
      <c r="A92" s="253"/>
      <c r="B92" s="239"/>
      <c r="D92" s="186" t="s">
        <v>15</v>
      </c>
      <c r="E92" s="430"/>
      <c r="F92" s="335" t="str">
        <f>IF(OR(X92="",X92=EUconst_NA),"",IF(CNTR_SmallEmitter,1,X92))</f>
        <v/>
      </c>
      <c r="G92" s="821"/>
      <c r="H92" s="822"/>
      <c r="I92" s="424"/>
      <c r="J92" s="424"/>
      <c r="K92" s="428"/>
      <c r="L92" s="429"/>
      <c r="M92" s="831" t="str">
        <f>IF(OR(ISBLANK(L92),L92=EUconst_NoTier),"",IF($Z92=0,EUconst_NotApplicable,IF(ISERROR($Z92),"",$Z92)))</f>
        <v/>
      </c>
      <c r="N92" s="832"/>
      <c r="O92" s="201"/>
      <c r="P92" s="395"/>
      <c r="Q92" s="395"/>
      <c r="R92" s="394" t="str">
        <f>R91</f>
        <v/>
      </c>
      <c r="S92" s="400"/>
      <c r="T92" s="403" t="str">
        <f>IF(COUNTIF(EUconst_FactorRelevantInklPFC,E92)=0,"",INDEX(EUwideConstants!$C$848:$C$863,MATCH(E92,EUconst_FactorRelevantInklPFC,0))&amp;R92)</f>
        <v/>
      </c>
      <c r="U92" s="322"/>
      <c r="V92" s="403" t="str">
        <f>IF(T92="","",INDEX(EUwideConstants!$E$848:$E$863,MATCH(E92,EUconst_FactorRelevantInklPFC,0)))</f>
        <v/>
      </c>
      <c r="W92" s="322"/>
      <c r="X92" s="334" t="str">
        <f>IF(OR(R92="",T92=""),"",IF(CNTR_IsCategoryA,INDEX(EUwideConstants!$G:$G,MATCH(T92,EUwideConstants!$S:$S,0)),INDEX(EUwideConstants!$P:$P,MATCH(T92,EUwideConstants!$S:$S,0))))</f>
        <v/>
      </c>
      <c r="Y92" s="403" t="str">
        <f>IF(F92="","",IF(F92=EUconst_NA,"",INDEX(EUwideConstants!$H:$O,MATCH(T92,EUwideConstants!$S:$S,0),MATCH(F92,CNTR_TierList,0))))</f>
        <v/>
      </c>
      <c r="Z92" s="403" t="str">
        <f>IF(ISBLANK(L92),"",IF(L92=EUconst_NA,"",INDEX(EUwideConstants!$H:$O,MATCH(T92,EUwideConstants!$S:$S,0),MATCH(L92,CNTR_TierList,0))))</f>
        <v/>
      </c>
      <c r="AA92" s="322"/>
      <c r="AB92" s="334" t="b">
        <f>AND(COUNTA(CNTR_ListRelevantSections)&gt;0,E85="")</f>
        <v>0</v>
      </c>
      <c r="AC92" s="334" t="b">
        <f>AND(COUNTA(CNTR_ListRelevantSections)&gt;0,OR(E92="",AB92))</f>
        <v>0</v>
      </c>
      <c r="AD92" s="334" t="b">
        <f t="shared" si="5"/>
        <v>0</v>
      </c>
      <c r="AE92" s="334" t="b">
        <f t="shared" si="6"/>
        <v>0</v>
      </c>
      <c r="AF92" s="334" t="b">
        <f>OR(AD92,AND(J92&lt;&gt;"",J92=FALSE))</f>
        <v>0</v>
      </c>
      <c r="AG92" s="334" t="b">
        <f>OR(AF92,AND(I92&lt;&gt;"",I92=FALSE))</f>
        <v>0</v>
      </c>
      <c r="AH92" s="322"/>
      <c r="AI92" s="322"/>
      <c r="AJ92" s="356"/>
      <c r="AK92" s="356"/>
      <c r="AL92" s="356"/>
      <c r="AM92" s="356"/>
      <c r="AN92" s="356"/>
      <c r="AO92" s="356"/>
      <c r="AP92" s="356"/>
      <c r="AQ92" s="356"/>
      <c r="AR92" s="356"/>
      <c r="AS92" s="356"/>
      <c r="AT92" s="356"/>
      <c r="AU92" s="356"/>
      <c r="AV92" s="356"/>
      <c r="AW92" s="356"/>
      <c r="AX92" s="356"/>
      <c r="AY92" s="356"/>
      <c r="AZ92" s="356"/>
      <c r="BA92" s="356"/>
      <c r="BB92" s="356"/>
      <c r="BC92" s="356"/>
      <c r="BD92" s="356"/>
      <c r="BE92" s="356"/>
      <c r="BF92" s="356"/>
      <c r="BG92" s="356"/>
      <c r="BH92" s="356"/>
      <c r="BI92" s="356"/>
      <c r="BJ92" s="356"/>
      <c r="BK92" s="356"/>
      <c r="BL92" s="356"/>
      <c r="BM92" s="356"/>
      <c r="BN92" s="356"/>
      <c r="BO92" s="356"/>
      <c r="BP92" s="356"/>
      <c r="BQ92" s="356"/>
      <c r="BR92" s="356"/>
      <c r="BS92" s="356"/>
      <c r="BT92" s="356"/>
      <c r="BU92" s="356"/>
      <c r="BV92" s="356"/>
      <c r="BW92" s="356"/>
      <c r="BX92" s="356"/>
      <c r="BY92" s="356"/>
      <c r="BZ92" s="356"/>
      <c r="CA92" s="356"/>
      <c r="CB92" s="356"/>
      <c r="CC92" s="356"/>
      <c r="CD92" s="356"/>
      <c r="CE92" s="356"/>
      <c r="CF92" s="356"/>
    </row>
    <row r="93" spans="1:84" s="312" customFormat="1" ht="15" customHeight="1" x14ac:dyDescent="0.25">
      <c r="A93" s="253"/>
      <c r="B93" s="239"/>
      <c r="D93" s="186" t="s">
        <v>297</v>
      </c>
      <c r="E93" s="430"/>
      <c r="F93" s="335" t="str">
        <f>IF(OR(X93="",X93=EUconst_NA),"",IF(CNTR_SmallEmitter,1,X93))</f>
        <v/>
      </c>
      <c r="G93" s="821"/>
      <c r="H93" s="822"/>
      <c r="I93" s="424"/>
      <c r="J93" s="424"/>
      <c r="K93" s="428"/>
      <c r="L93" s="429"/>
      <c r="M93" s="831" t="str">
        <f>IF(OR(ISBLANK(L93),L93=EUconst_NoTier),"",IF($Z93=0,EUconst_NotApplicable,IF(ISERROR($Z93),"",$Z93)))</f>
        <v/>
      </c>
      <c r="N93" s="832"/>
      <c r="O93" s="201"/>
      <c r="P93" s="395"/>
      <c r="Q93" s="395"/>
      <c r="R93" s="394" t="str">
        <f>R92</f>
        <v/>
      </c>
      <c r="S93" s="400"/>
      <c r="T93" s="403" t="str">
        <f>IF(COUNTIF(EUconst_FactorRelevantInklPFC,E93)=0,"",INDEX(EUwideConstants!$C$848:$C$863,MATCH(E93,EUconst_FactorRelevantInklPFC,0))&amp;R93)</f>
        <v/>
      </c>
      <c r="U93" s="322"/>
      <c r="V93" s="403" t="str">
        <f>IF(T93="","",INDEX(EUwideConstants!$E$848:$E$863,MATCH(E93,EUconst_FactorRelevantInklPFC,0)))</f>
        <v/>
      </c>
      <c r="W93" s="322"/>
      <c r="X93" s="334" t="str">
        <f>IF(OR(R93="",T93=""),"",IF(CNTR_IsCategoryA,INDEX(EUwideConstants!$G:$G,MATCH(T93,EUwideConstants!$S:$S,0)),INDEX(EUwideConstants!$P:$P,MATCH(T93,EUwideConstants!$S:$S,0))))</f>
        <v/>
      </c>
      <c r="Y93" s="403" t="str">
        <f>IF(F93="","",IF(F93=EUconst_NA,"",INDEX(EUwideConstants!$H:$O,MATCH(T93,EUwideConstants!$S:$S,0),MATCH(F93,CNTR_TierList,0))))</f>
        <v/>
      </c>
      <c r="Z93" s="403" t="str">
        <f>IF(ISBLANK(L93),"",IF(L93=EUconst_NA,"",INDEX(EUwideConstants!$H:$O,MATCH(T93,EUwideConstants!$S:$S,0),MATCH(L93,CNTR_TierList,0))))</f>
        <v/>
      </c>
      <c r="AA93" s="322"/>
      <c r="AB93" s="334" t="b">
        <f>AND(COUNTA(CNTR_ListRelevantSections)&gt;0,E85="")</f>
        <v>0</v>
      </c>
      <c r="AC93" s="334" t="b">
        <f>AND(COUNTA(CNTR_ListRelevantSections)&gt;0,OR(E93="",AB93))</f>
        <v>0</v>
      </c>
      <c r="AD93" s="334" t="b">
        <f t="shared" si="5"/>
        <v>0</v>
      </c>
      <c r="AE93" s="334" t="b">
        <f t="shared" si="6"/>
        <v>0</v>
      </c>
      <c r="AF93" s="334" t="b">
        <f>OR(AD93,AND(J93&lt;&gt;"",J93=FALSE))</f>
        <v>0</v>
      </c>
      <c r="AG93" s="334" t="b">
        <f>OR(AF93,AND(I93&lt;&gt;"",I93=FALSE))</f>
        <v>0</v>
      </c>
      <c r="AH93" s="322"/>
      <c r="AI93" s="322"/>
      <c r="AJ93" s="356"/>
      <c r="AK93" s="356"/>
      <c r="AL93" s="356"/>
      <c r="AM93" s="356"/>
      <c r="AN93" s="356"/>
      <c r="AO93" s="356"/>
      <c r="AP93" s="356"/>
      <c r="AQ93" s="356"/>
      <c r="AR93" s="356"/>
      <c r="AS93" s="356"/>
      <c r="AT93" s="356"/>
      <c r="AU93" s="356"/>
      <c r="AV93" s="356"/>
      <c r="AW93" s="356"/>
      <c r="AX93" s="356"/>
      <c r="AY93" s="356"/>
      <c r="AZ93" s="356"/>
      <c r="BA93" s="356"/>
      <c r="BB93" s="356"/>
      <c r="BC93" s="356"/>
      <c r="BD93" s="356"/>
      <c r="BE93" s="356"/>
      <c r="BF93" s="356"/>
      <c r="BG93" s="356"/>
      <c r="BH93" s="356"/>
      <c r="BI93" s="356"/>
      <c r="BJ93" s="356"/>
      <c r="BK93" s="356"/>
      <c r="BL93" s="356"/>
      <c r="BM93" s="356"/>
      <c r="BN93" s="356"/>
      <c r="BO93" s="356"/>
      <c r="BP93" s="356"/>
      <c r="BQ93" s="356"/>
      <c r="BR93" s="356"/>
      <c r="BS93" s="356"/>
      <c r="BT93" s="356"/>
      <c r="BU93" s="356"/>
      <c r="BV93" s="356"/>
      <c r="BW93" s="356"/>
      <c r="BX93" s="356"/>
      <c r="BY93" s="356"/>
      <c r="BZ93" s="356"/>
      <c r="CA93" s="356"/>
      <c r="CB93" s="356"/>
      <c r="CC93" s="356"/>
      <c r="CD93" s="356"/>
      <c r="CE93" s="356"/>
      <c r="CF93" s="356"/>
    </row>
    <row r="94" spans="1:84" s="312" customFormat="1" ht="5.0999999999999996" customHeight="1" x14ac:dyDescent="0.25">
      <c r="A94" s="253"/>
      <c r="B94" s="239"/>
      <c r="C94" s="13"/>
      <c r="D94" s="186"/>
      <c r="F94" s="89"/>
      <c r="G94" s="186"/>
      <c r="H94" s="186"/>
      <c r="I94" s="186"/>
      <c r="J94" s="186"/>
      <c r="M94" s="89"/>
      <c r="N94" s="89"/>
      <c r="O94" s="201"/>
      <c r="P94" s="395"/>
      <c r="Q94" s="395"/>
      <c r="R94" s="395"/>
      <c r="S94" s="395"/>
      <c r="T94" s="322"/>
      <c r="U94" s="322"/>
      <c r="V94" s="322"/>
      <c r="W94" s="322"/>
      <c r="X94" s="322"/>
      <c r="Y94" s="322"/>
      <c r="Z94" s="322"/>
      <c r="AA94" s="322"/>
      <c r="AB94" s="322"/>
      <c r="AC94" s="322"/>
      <c r="AD94" s="322"/>
      <c r="AE94" s="322"/>
      <c r="AF94" s="322"/>
      <c r="AG94" s="322"/>
      <c r="AH94" s="322"/>
      <c r="AI94" s="322"/>
    </row>
    <row r="95" spans="1:84" s="312" customFormat="1" ht="12.75" customHeight="1" x14ac:dyDescent="0.25">
      <c r="A95" s="253"/>
      <c r="B95" s="239"/>
      <c r="D95" s="383" t="s">
        <v>300</v>
      </c>
      <c r="E95" s="324" t="str">
        <f>Translations!$B$94</f>
        <v>Description</v>
      </c>
      <c r="G95" s="323"/>
      <c r="H95" s="186"/>
      <c r="I95" s="186"/>
      <c r="J95" s="186"/>
      <c r="K95" s="186"/>
      <c r="L95" s="186"/>
      <c r="M95" s="186"/>
      <c r="N95" s="186"/>
      <c r="O95" s="201"/>
      <c r="P95" s="395"/>
      <c r="Q95" s="395"/>
      <c r="R95" s="395"/>
      <c r="S95" s="395"/>
      <c r="T95" s="322"/>
      <c r="U95" s="322"/>
      <c r="V95" s="322"/>
      <c r="W95" s="322"/>
      <c r="X95" s="322"/>
      <c r="Y95" s="322"/>
      <c r="Z95" s="322"/>
      <c r="AA95" s="322"/>
      <c r="AB95" s="322"/>
      <c r="AC95" s="322"/>
      <c r="AD95" s="322"/>
      <c r="AE95" s="322"/>
      <c r="AF95" s="322"/>
      <c r="AG95" s="322"/>
      <c r="AH95" s="322"/>
      <c r="AI95" s="322"/>
    </row>
    <row r="96" spans="1:84" s="312" customFormat="1" ht="12.75" customHeight="1" x14ac:dyDescent="0.25">
      <c r="A96" s="253"/>
      <c r="B96" s="272"/>
      <c r="C96" s="13"/>
      <c r="D96" s="186"/>
      <c r="E96" s="771" t="str">
        <f>Translations!$B$588</f>
        <v>Si vous avez besoin de plus d'espace pour la description, vous pouvez également utiliser des fichiers externes et les référencer ici.</v>
      </c>
      <c r="F96" s="771"/>
      <c r="G96" s="771"/>
      <c r="H96" s="771"/>
      <c r="I96" s="771"/>
      <c r="J96" s="771"/>
      <c r="K96" s="771"/>
      <c r="L96" s="771"/>
      <c r="M96" s="771"/>
      <c r="N96" s="771"/>
      <c r="O96" s="201"/>
      <c r="P96" s="305"/>
      <c r="Q96" s="395"/>
      <c r="R96" s="395"/>
      <c r="S96" s="395"/>
      <c r="T96" s="322"/>
      <c r="U96" s="322"/>
      <c r="V96" s="322"/>
      <c r="W96" s="322"/>
      <c r="X96" s="322"/>
      <c r="Y96" s="322"/>
      <c r="Z96" s="322"/>
      <c r="AA96" s="322"/>
      <c r="AB96" s="322"/>
      <c r="AC96" s="322"/>
      <c r="AD96" s="322"/>
      <c r="AE96" s="322"/>
      <c r="AF96" s="322"/>
      <c r="AG96" s="322"/>
      <c r="AH96" s="322"/>
      <c r="AI96" s="322"/>
    </row>
    <row r="97" spans="1:84" s="312" customFormat="1" ht="12.75" customHeight="1" x14ac:dyDescent="0.25">
      <c r="A97" s="255"/>
      <c r="B97" s="387"/>
      <c r="C97" s="89"/>
      <c r="E97" s="834"/>
      <c r="F97" s="835"/>
      <c r="G97" s="835"/>
      <c r="H97" s="835"/>
      <c r="I97" s="835"/>
      <c r="J97" s="835"/>
      <c r="K97" s="835"/>
      <c r="L97" s="835"/>
      <c r="M97" s="835"/>
      <c r="N97" s="836"/>
      <c r="O97" s="185"/>
      <c r="P97" s="322"/>
      <c r="Q97" s="322"/>
      <c r="R97" s="322"/>
      <c r="S97" s="322"/>
      <c r="T97" s="322"/>
      <c r="U97" s="322"/>
      <c r="V97" s="322"/>
      <c r="W97" s="322"/>
      <c r="X97" s="322"/>
      <c r="Y97" s="322"/>
      <c r="Z97" s="322"/>
      <c r="AA97" s="322"/>
      <c r="AB97" s="322"/>
      <c r="AC97" s="322"/>
      <c r="AD97" s="322"/>
      <c r="AE97" s="322"/>
      <c r="AF97" s="322"/>
      <c r="AG97" s="322"/>
      <c r="AH97" s="322"/>
      <c r="AI97" s="403" t="b">
        <f>AND(COUNTA(CNTR_ListRelevantSections)&gt;0,OR(AB93,COUNTA(E91:E93)=0))</f>
        <v>0</v>
      </c>
    </row>
    <row r="98" spans="1:84" s="312" customFormat="1" ht="12.75" customHeight="1" x14ac:dyDescent="0.25">
      <c r="A98" s="255"/>
      <c r="B98" s="387"/>
      <c r="C98" s="89"/>
      <c r="E98" s="825"/>
      <c r="F98" s="826"/>
      <c r="G98" s="826"/>
      <c r="H98" s="826"/>
      <c r="I98" s="826"/>
      <c r="J98" s="826"/>
      <c r="K98" s="826"/>
      <c r="L98" s="826"/>
      <c r="M98" s="826"/>
      <c r="N98" s="827"/>
      <c r="O98" s="185"/>
      <c r="P98" s="322"/>
      <c r="Q98" s="322"/>
      <c r="R98" s="322"/>
      <c r="S98" s="322"/>
      <c r="T98" s="322"/>
      <c r="U98" s="322"/>
      <c r="V98" s="322"/>
      <c r="W98" s="322"/>
      <c r="X98" s="322"/>
      <c r="Y98" s="322"/>
      <c r="Z98" s="322"/>
      <c r="AA98" s="322"/>
      <c r="AB98" s="322"/>
      <c r="AC98" s="322"/>
      <c r="AD98" s="322"/>
      <c r="AE98" s="322"/>
      <c r="AF98" s="322"/>
      <c r="AG98" s="322"/>
      <c r="AH98" s="322"/>
      <c r="AI98" s="403" t="b">
        <f>AI97</f>
        <v>0</v>
      </c>
    </row>
    <row r="99" spans="1:84" s="312" customFormat="1" ht="12.75" customHeight="1" x14ac:dyDescent="0.25">
      <c r="A99" s="255"/>
      <c r="B99" s="387"/>
      <c r="C99" s="89"/>
      <c r="E99" s="825"/>
      <c r="F99" s="826"/>
      <c r="G99" s="826"/>
      <c r="H99" s="826"/>
      <c r="I99" s="826"/>
      <c r="J99" s="826"/>
      <c r="K99" s="826"/>
      <c r="L99" s="826"/>
      <c r="M99" s="826"/>
      <c r="N99" s="827"/>
      <c r="O99" s="185"/>
      <c r="P99" s="322"/>
      <c r="Q99" s="322"/>
      <c r="R99" s="322"/>
      <c r="S99" s="322"/>
      <c r="T99" s="322"/>
      <c r="U99" s="322"/>
      <c r="V99" s="322"/>
      <c r="W99" s="322"/>
      <c r="X99" s="322"/>
      <c r="Y99" s="322"/>
      <c r="Z99" s="322"/>
      <c r="AA99" s="322"/>
      <c r="AB99" s="322"/>
      <c r="AC99" s="322"/>
      <c r="AD99" s="322"/>
      <c r="AE99" s="322"/>
      <c r="AF99" s="322"/>
      <c r="AG99" s="322"/>
      <c r="AH99" s="322"/>
      <c r="AI99" s="403" t="b">
        <f>AI98</f>
        <v>0</v>
      </c>
    </row>
    <row r="100" spans="1:84" s="312" customFormat="1" ht="12.75" customHeight="1" x14ac:dyDescent="0.25">
      <c r="A100" s="255"/>
      <c r="B100" s="387"/>
      <c r="C100" s="89"/>
      <c r="E100" s="825"/>
      <c r="F100" s="826"/>
      <c r="G100" s="826"/>
      <c r="H100" s="826"/>
      <c r="I100" s="826"/>
      <c r="J100" s="826"/>
      <c r="K100" s="826"/>
      <c r="L100" s="826"/>
      <c r="M100" s="826"/>
      <c r="N100" s="827"/>
      <c r="O100" s="185"/>
      <c r="P100" s="322"/>
      <c r="Q100" s="322"/>
      <c r="R100" s="322"/>
      <c r="S100" s="322"/>
      <c r="T100" s="322"/>
      <c r="U100" s="322"/>
      <c r="V100" s="322"/>
      <c r="W100" s="322"/>
      <c r="X100" s="322"/>
      <c r="Y100" s="322"/>
      <c r="Z100" s="322"/>
      <c r="AA100" s="322"/>
      <c r="AB100" s="322"/>
      <c r="AC100" s="322"/>
      <c r="AD100" s="322"/>
      <c r="AE100" s="322"/>
      <c r="AF100" s="322"/>
      <c r="AG100" s="322"/>
      <c r="AH100" s="322"/>
      <c r="AI100" s="403" t="b">
        <f>AI99</f>
        <v>0</v>
      </c>
    </row>
    <row r="101" spans="1:84" s="312" customFormat="1" ht="12.75" customHeight="1" x14ac:dyDescent="0.25">
      <c r="A101" s="255"/>
      <c r="B101" s="387"/>
      <c r="C101" s="89"/>
      <c r="E101" s="828"/>
      <c r="F101" s="829"/>
      <c r="G101" s="829"/>
      <c r="H101" s="829"/>
      <c r="I101" s="829"/>
      <c r="J101" s="829"/>
      <c r="K101" s="829"/>
      <c r="L101" s="829"/>
      <c r="M101" s="829"/>
      <c r="N101" s="830"/>
      <c r="O101" s="185"/>
      <c r="P101" s="322"/>
      <c r="Q101" s="322"/>
      <c r="R101" s="322"/>
      <c r="S101" s="322"/>
      <c r="T101" s="322"/>
      <c r="U101" s="322"/>
      <c r="V101" s="322"/>
      <c r="W101" s="322"/>
      <c r="X101" s="322"/>
      <c r="Y101" s="322"/>
      <c r="Z101" s="322"/>
      <c r="AA101" s="322"/>
      <c r="AB101" s="322"/>
      <c r="AC101" s="322"/>
      <c r="AD101" s="322"/>
      <c r="AE101" s="322"/>
      <c r="AF101" s="322"/>
      <c r="AG101" s="322"/>
      <c r="AH101" s="322"/>
      <c r="AI101" s="403" t="b">
        <f>AI100</f>
        <v>0</v>
      </c>
    </row>
    <row r="102" spans="1:84" s="312" customFormat="1" ht="12.75" customHeight="1" thickBot="1" x14ac:dyDescent="0.3">
      <c r="A102" s="255"/>
      <c r="B102" s="387"/>
      <c r="C102" s="89"/>
      <c r="D102" s="186"/>
      <c r="E102" s="336"/>
      <c r="F102" s="336"/>
      <c r="G102" s="336"/>
      <c r="H102" s="336"/>
      <c r="I102" s="336"/>
      <c r="J102" s="336"/>
      <c r="K102" s="336"/>
      <c r="L102" s="336"/>
      <c r="M102" s="336"/>
      <c r="N102" s="186"/>
      <c r="O102" s="185"/>
      <c r="P102" s="322"/>
      <c r="Q102" s="322"/>
      <c r="R102" s="322"/>
      <c r="S102" s="322"/>
      <c r="T102" s="322"/>
      <c r="U102" s="322"/>
      <c r="V102" s="322"/>
      <c r="W102" s="322"/>
      <c r="X102" s="322"/>
      <c r="Y102" s="322"/>
      <c r="Z102" s="322"/>
      <c r="AA102" s="322"/>
      <c r="AB102" s="322"/>
      <c r="AC102" s="322"/>
      <c r="AD102" s="322"/>
      <c r="AE102" s="322"/>
      <c r="AF102" s="322"/>
      <c r="AG102" s="322"/>
      <c r="AH102" s="322"/>
      <c r="AI102" s="322"/>
      <c r="CF102" s="357"/>
    </row>
    <row r="103" spans="1:84" ht="13.8" thickBot="1" x14ac:dyDescent="0.3">
      <c r="A103" s="252"/>
      <c r="B103" s="240"/>
      <c r="C103" s="198"/>
      <c r="D103" s="22"/>
      <c r="E103" s="199"/>
      <c r="F103" s="24"/>
      <c r="G103" s="23"/>
      <c r="H103" s="23"/>
      <c r="I103" s="23"/>
      <c r="J103" s="23"/>
      <c r="K103" s="23"/>
      <c r="L103" s="23"/>
      <c r="M103" s="23"/>
      <c r="N103" s="23"/>
      <c r="O103" s="204"/>
      <c r="U103" s="404"/>
      <c r="X103" s="404"/>
    </row>
    <row r="104" spans="1:84" s="312" customFormat="1" ht="15" customHeight="1" thickBot="1" x14ac:dyDescent="0.3">
      <c r="A104" s="435" t="str">
        <f>IF(E104="","","PRINT")</f>
        <v/>
      </c>
      <c r="B104" s="239"/>
      <c r="C104" s="187">
        <f>C85+1</f>
        <v>5</v>
      </c>
      <c r="D104" s="13"/>
      <c r="E104" s="841"/>
      <c r="F104" s="842"/>
      <c r="G104" s="842"/>
      <c r="H104" s="842"/>
      <c r="I104" s="842"/>
      <c r="J104" s="842"/>
      <c r="K104" s="842"/>
      <c r="L104" s="843"/>
      <c r="M104" s="844" t="str">
        <f>IF(E105="","",INDEX(EUwideConstants!$F$314:$F$384,MATCH(E105,EUConst_TierActivityListNames,0)))</f>
        <v/>
      </c>
      <c r="N104" s="845"/>
      <c r="O104" s="206"/>
      <c r="P104" s="436" t="str">
        <f>IF(AND(E104&lt;&gt;"",COUNTIF(P105:$P$603,"PRINT")=0),"PRINT","")</f>
        <v/>
      </c>
      <c r="Q104" s="400"/>
      <c r="R104" s="401" t="str">
        <f>IF(E104="","",MATCH(E104,B_ImprovementDescription!$Q$54:$Q$83,0))</f>
        <v/>
      </c>
      <c r="S104" s="402" t="s">
        <v>636</v>
      </c>
      <c r="T104" s="400"/>
      <c r="U104" s="400"/>
      <c r="V104" s="400"/>
      <c r="W104" s="400"/>
      <c r="X104" s="400"/>
      <c r="Y104" s="400"/>
      <c r="Z104" s="400"/>
      <c r="AA104" s="400"/>
      <c r="AB104" s="400"/>
      <c r="AC104" s="400"/>
      <c r="AD104" s="400"/>
      <c r="AE104" s="400"/>
      <c r="AF104" s="400"/>
      <c r="AG104" s="400"/>
      <c r="AH104" s="400"/>
      <c r="AI104" s="403" t="b">
        <f>CNTR_CalcRelevant=EUconst_NotRelevant</f>
        <v>0</v>
      </c>
      <c r="AJ104" s="356"/>
      <c r="AK104" s="356"/>
      <c r="AL104" s="356"/>
      <c r="AM104" s="356"/>
      <c r="AN104" s="356"/>
      <c r="AO104" s="356"/>
      <c r="AP104" s="356"/>
      <c r="AQ104" s="356"/>
      <c r="AR104" s="356"/>
      <c r="AS104" s="356"/>
      <c r="AT104" s="356"/>
      <c r="AU104" s="356"/>
      <c r="AV104" s="356"/>
      <c r="AW104" s="356"/>
      <c r="AX104" s="356"/>
      <c r="AY104" s="356"/>
      <c r="AZ104" s="356"/>
      <c r="BA104" s="356"/>
      <c r="BB104" s="356"/>
      <c r="BC104" s="356"/>
      <c r="BD104" s="356"/>
      <c r="BE104" s="356"/>
      <c r="BF104" s="356"/>
      <c r="BG104" s="356"/>
      <c r="BH104" s="356"/>
      <c r="BI104" s="356"/>
      <c r="BJ104" s="356"/>
      <c r="BK104" s="356"/>
      <c r="BL104" s="356"/>
      <c r="BM104" s="356"/>
      <c r="BN104" s="356"/>
      <c r="BO104" s="356"/>
      <c r="BP104" s="356"/>
      <c r="BQ104" s="356"/>
      <c r="BR104" s="356"/>
      <c r="BS104" s="356"/>
      <c r="BT104" s="356"/>
      <c r="BU104" s="356"/>
      <c r="BV104" s="356"/>
      <c r="BW104" s="356"/>
      <c r="BX104" s="356"/>
      <c r="BY104" s="356"/>
      <c r="BZ104" s="356"/>
      <c r="CA104" s="356"/>
      <c r="CB104" s="356"/>
      <c r="CC104" s="356"/>
      <c r="CD104" s="356"/>
      <c r="CE104" s="356"/>
      <c r="CF104" s="356"/>
    </row>
    <row r="105" spans="1:84" s="312" customFormat="1" ht="15" customHeight="1" thickBot="1" x14ac:dyDescent="0.3">
      <c r="A105" s="253"/>
      <c r="B105" s="239"/>
      <c r="C105" s="13"/>
      <c r="D105" s="13"/>
      <c r="E105" s="846" t="str">
        <f>IF(E104="","",INDEX(B_ImprovementDescription!$E$54:$E$83,R104))</f>
        <v/>
      </c>
      <c r="F105" s="847"/>
      <c r="G105" s="847"/>
      <c r="H105" s="847"/>
      <c r="I105" s="847"/>
      <c r="J105" s="847"/>
      <c r="K105" s="847"/>
      <c r="L105" s="848"/>
      <c r="M105" s="844" t="str">
        <f>IF(E104="","",INDEX(B_ImprovementDescription!$M$54:$M$83,R104))</f>
        <v/>
      </c>
      <c r="N105" s="845"/>
      <c r="O105" s="206"/>
      <c r="P105" s="395"/>
      <c r="Q105" s="400"/>
      <c r="R105" s="394" t="str">
        <f>E105</f>
        <v/>
      </c>
      <c r="S105" s="394" t="str">
        <f>IF(E105="","",AND(MATCH(E105,EUConst_TierActivityListNames,0)&gt;59,MATCH(E105,EUConst_TierActivityListNames,0)&lt;62))</f>
        <v/>
      </c>
      <c r="T105" s="400"/>
      <c r="U105" s="400"/>
      <c r="V105" s="400"/>
      <c r="W105" s="400"/>
      <c r="X105" s="400"/>
      <c r="Y105" s="400"/>
      <c r="Z105" s="400"/>
      <c r="AA105" s="400"/>
      <c r="AB105" s="400"/>
      <c r="AC105" s="400"/>
      <c r="AD105" s="400"/>
      <c r="AE105" s="400"/>
      <c r="AF105" s="400"/>
      <c r="AG105" s="400"/>
      <c r="AH105" s="400"/>
      <c r="AI105" s="400"/>
      <c r="AJ105" s="356"/>
      <c r="AK105" s="356"/>
      <c r="AL105" s="356"/>
      <c r="AM105" s="356"/>
      <c r="AN105" s="356"/>
      <c r="AO105" s="356"/>
      <c r="AP105" s="356"/>
      <c r="AQ105" s="356"/>
      <c r="AR105" s="356"/>
      <c r="AS105" s="356"/>
      <c r="AT105" s="356"/>
      <c r="AU105" s="356"/>
      <c r="AV105" s="356"/>
      <c r="AW105" s="356"/>
      <c r="AX105" s="356"/>
      <c r="AY105" s="356"/>
      <c r="AZ105" s="356"/>
      <c r="BA105" s="356"/>
      <c r="BB105" s="356"/>
      <c r="BC105" s="356"/>
      <c r="BD105" s="356"/>
      <c r="BE105" s="356"/>
      <c r="BF105" s="356"/>
      <c r="BG105" s="356"/>
      <c r="BH105" s="356"/>
      <c r="BI105" s="356"/>
      <c r="BJ105" s="356"/>
      <c r="BK105" s="356"/>
      <c r="BL105" s="356"/>
      <c r="BM105" s="356"/>
      <c r="BN105" s="356"/>
      <c r="BO105" s="356"/>
      <c r="BP105" s="356"/>
      <c r="BQ105" s="356"/>
      <c r="BR105" s="356"/>
      <c r="BS105" s="356"/>
      <c r="BT105" s="356"/>
      <c r="BU105" s="356"/>
      <c r="BV105" s="356"/>
      <c r="BW105" s="356"/>
      <c r="BX105" s="356"/>
      <c r="BY105" s="356"/>
      <c r="BZ105" s="356"/>
      <c r="CA105" s="356"/>
      <c r="CB105" s="356"/>
      <c r="CC105" s="356"/>
      <c r="CD105" s="356"/>
      <c r="CE105" s="356"/>
      <c r="CF105" s="356"/>
    </row>
    <row r="106" spans="1:84" s="312" customFormat="1" ht="5.0999999999999996" customHeight="1" x14ac:dyDescent="0.25">
      <c r="A106" s="253"/>
      <c r="B106" s="239"/>
      <c r="C106" s="13"/>
      <c r="D106" s="13"/>
      <c r="E106" s="13"/>
      <c r="F106" s="13"/>
      <c r="G106" s="14"/>
      <c r="H106" s="14"/>
      <c r="I106" s="14"/>
      <c r="J106" s="89"/>
      <c r="K106" s="89"/>
      <c r="L106" s="89"/>
      <c r="M106" s="14"/>
      <c r="N106" s="14"/>
      <c r="O106" s="206"/>
      <c r="P106" s="395"/>
      <c r="Q106" s="400"/>
      <c r="R106" s="400"/>
      <c r="S106" s="400"/>
      <c r="T106" s="400"/>
      <c r="U106" s="400"/>
      <c r="V106" s="400"/>
      <c r="W106" s="400"/>
      <c r="X106" s="400"/>
      <c r="Y106" s="400"/>
      <c r="Z106" s="400"/>
      <c r="AA106" s="400"/>
      <c r="AB106" s="400"/>
      <c r="AC106" s="400"/>
      <c r="AD106" s="400"/>
      <c r="AE106" s="400"/>
      <c r="AF106" s="400"/>
      <c r="AG106" s="400"/>
      <c r="AH106" s="400"/>
      <c r="AI106" s="400"/>
      <c r="AJ106" s="356"/>
      <c r="AK106" s="356"/>
      <c r="AL106" s="356"/>
      <c r="AM106" s="356"/>
      <c r="AN106" s="356"/>
      <c r="AO106" s="356"/>
      <c r="AP106" s="356"/>
      <c r="AQ106" s="356"/>
      <c r="AR106" s="356"/>
      <c r="AS106" s="356"/>
      <c r="AT106" s="356"/>
      <c r="AU106" s="356"/>
      <c r="AV106" s="356"/>
      <c r="AW106" s="356"/>
      <c r="AX106" s="356"/>
      <c r="AY106" s="356"/>
      <c r="AZ106" s="356"/>
      <c r="BA106" s="356"/>
      <c r="BB106" s="356"/>
      <c r="BC106" s="356"/>
      <c r="BD106" s="356"/>
      <c r="BE106" s="356"/>
      <c r="BF106" s="356"/>
      <c r="BG106" s="356"/>
      <c r="BH106" s="356"/>
      <c r="BI106" s="356"/>
      <c r="BJ106" s="356"/>
      <c r="BK106" s="356"/>
      <c r="BL106" s="356"/>
      <c r="BM106" s="356"/>
      <c r="BN106" s="356"/>
      <c r="BO106" s="356"/>
      <c r="BP106" s="356"/>
      <c r="BQ106" s="356"/>
      <c r="BR106" s="356"/>
      <c r="BS106" s="356"/>
      <c r="BT106" s="356"/>
      <c r="BU106" s="356"/>
      <c r="BV106" s="356"/>
      <c r="BW106" s="356"/>
      <c r="BX106" s="356"/>
      <c r="BY106" s="356"/>
      <c r="BZ106" s="356"/>
      <c r="CA106" s="356"/>
      <c r="CB106" s="356"/>
      <c r="CC106" s="356"/>
      <c r="CD106" s="356"/>
      <c r="CE106" s="356"/>
      <c r="CF106" s="356"/>
    </row>
    <row r="107" spans="1:84" s="312" customFormat="1" ht="12.75" customHeight="1" x14ac:dyDescent="0.25">
      <c r="A107" s="253"/>
      <c r="B107" s="239"/>
      <c r="C107" s="13"/>
      <c r="D107" s="13"/>
      <c r="F107" s="837" t="str">
        <f>IF(E104="","",HYPERLINK("#JUMP_E_8",EUconst_FurtherGuidancePoint1))</f>
        <v/>
      </c>
      <c r="G107" s="838"/>
      <c r="H107" s="838"/>
      <c r="I107" s="838"/>
      <c r="J107" s="838"/>
      <c r="K107" s="838"/>
      <c r="L107" s="838"/>
      <c r="M107" s="839"/>
      <c r="N107" s="14"/>
      <c r="O107" s="206"/>
      <c r="P107" s="395"/>
      <c r="Q107" s="400"/>
      <c r="R107" s="400"/>
      <c r="S107" s="400"/>
      <c r="T107" s="400"/>
      <c r="U107" s="400"/>
      <c r="V107" s="400"/>
      <c r="W107" s="400"/>
      <c r="X107" s="400"/>
      <c r="Y107" s="400"/>
      <c r="Z107" s="400"/>
      <c r="AA107" s="400"/>
      <c r="AB107" s="400"/>
      <c r="AC107" s="400"/>
      <c r="AD107" s="400"/>
      <c r="AE107" s="400"/>
      <c r="AF107" s="400"/>
      <c r="AG107" s="400"/>
      <c r="AH107" s="400"/>
      <c r="AI107" s="400"/>
      <c r="AJ107" s="356"/>
      <c r="AK107" s="356"/>
      <c r="AL107" s="356"/>
      <c r="AM107" s="356"/>
      <c r="AN107" s="356"/>
      <c r="AO107" s="356"/>
      <c r="AP107" s="356"/>
      <c r="AQ107" s="356"/>
      <c r="AR107" s="356"/>
      <c r="AS107" s="356"/>
      <c r="AT107" s="356"/>
      <c r="AU107" s="356"/>
      <c r="AV107" s="356"/>
      <c r="AW107" s="356"/>
      <c r="AX107" s="356"/>
      <c r="AY107" s="356"/>
      <c r="AZ107" s="356"/>
      <c r="BA107" s="356"/>
      <c r="BB107" s="356"/>
      <c r="BC107" s="356"/>
      <c r="BD107" s="356"/>
      <c r="BE107" s="356"/>
      <c r="BF107" s="356"/>
      <c r="BG107" s="356"/>
      <c r="BH107" s="356"/>
      <c r="BI107" s="356"/>
      <c r="BJ107" s="356"/>
      <c r="BK107" s="356"/>
      <c r="BL107" s="356"/>
      <c r="BM107" s="356"/>
      <c r="BN107" s="356"/>
      <c r="BO107" s="356"/>
      <c r="BP107" s="356"/>
      <c r="BQ107" s="356"/>
      <c r="BR107" s="356"/>
      <c r="BS107" s="356"/>
      <c r="BT107" s="356"/>
      <c r="BU107" s="356"/>
      <c r="BV107" s="356"/>
      <c r="BW107" s="356"/>
      <c r="BX107" s="356"/>
      <c r="BY107" s="356"/>
      <c r="BZ107" s="356"/>
      <c r="CA107" s="356"/>
      <c r="CB107" s="356"/>
      <c r="CC107" s="356"/>
      <c r="CD107" s="356"/>
      <c r="CE107" s="356"/>
      <c r="CF107" s="356"/>
    </row>
    <row r="108" spans="1:84" s="312" customFormat="1" ht="5.0999999999999996" customHeight="1" x14ac:dyDescent="0.25">
      <c r="A108" s="253"/>
      <c r="B108" s="239"/>
      <c r="C108" s="13"/>
      <c r="D108" s="186"/>
      <c r="F108" s="89"/>
      <c r="G108" s="89"/>
      <c r="H108" s="89"/>
      <c r="I108" s="89"/>
      <c r="J108" s="89"/>
      <c r="M108" s="89"/>
      <c r="N108" s="89"/>
      <c r="O108" s="201"/>
      <c r="P108" s="395"/>
      <c r="Q108" s="395"/>
      <c r="R108" s="395"/>
      <c r="S108" s="400"/>
      <c r="T108" s="322"/>
      <c r="U108" s="322"/>
      <c r="V108" s="322"/>
      <c r="W108" s="322"/>
      <c r="X108" s="322"/>
      <c r="Y108" s="322"/>
      <c r="Z108" s="400"/>
      <c r="AA108" s="322"/>
      <c r="AB108" s="322"/>
      <c r="AC108" s="322"/>
      <c r="AD108" s="322"/>
      <c r="AE108" s="322"/>
      <c r="AF108" s="322"/>
      <c r="AG108" s="322"/>
      <c r="AH108" s="322"/>
      <c r="AI108" s="322"/>
    </row>
    <row r="109" spans="1:84" s="312" customFormat="1" ht="38.85" customHeight="1" x14ac:dyDescent="0.25">
      <c r="A109" s="253"/>
      <c r="B109" s="239"/>
      <c r="C109" s="13"/>
      <c r="E109" s="432" t="str">
        <f>Translations!$B$609</f>
        <v>DA ou facteur de calcul</v>
      </c>
      <c r="F109" s="431" t="str">
        <f>Translations!$B$601</f>
        <v>Niveau requis :</v>
      </c>
      <c r="G109" s="840" t="str">
        <f>Translations!$B$610</f>
        <v xml:space="preserve"> Raison de l'écart dans le passé</v>
      </c>
      <c r="H109" s="840"/>
      <c r="I109" s="432" t="str">
        <f>Translations!$B$611</f>
        <v>Impact sur les niveaux ?</v>
      </c>
      <c r="J109" s="432" t="str">
        <f>Translations!$B$612</f>
        <v>Mesures prises</v>
      </c>
      <c r="K109" s="431" t="str">
        <f>Translations!$B$585</f>
        <v>Quand?</v>
      </c>
      <c r="L109" s="431" t="str">
        <f>Translations!$B$603</f>
        <v>Niveau appliqué :</v>
      </c>
      <c r="O109" s="206"/>
      <c r="P109" s="395"/>
      <c r="Q109" s="400"/>
      <c r="R109" s="395"/>
      <c r="S109" s="395"/>
      <c r="T109" s="400"/>
      <c r="U109" s="400"/>
      <c r="V109" s="400"/>
      <c r="W109" s="400"/>
      <c r="X109" s="400"/>
      <c r="Y109" s="400"/>
      <c r="Z109" s="400"/>
      <c r="AA109" s="433" t="s">
        <v>908</v>
      </c>
      <c r="AB109" s="400" t="str">
        <f>$E$33</f>
        <v>DA ou facteur de calcul</v>
      </c>
      <c r="AC109" s="400" t="str">
        <f>G109</f>
        <v xml:space="preserve"> Raison de l'écart dans le passé</v>
      </c>
      <c r="AD109" s="400" t="str">
        <f>I109</f>
        <v>Impact sur les niveaux ?</v>
      </c>
      <c r="AE109" s="400" t="str">
        <f>J109</f>
        <v>Mesures prises</v>
      </c>
      <c r="AF109" s="400" t="str">
        <f>K109</f>
        <v>Quand?</v>
      </c>
      <c r="AG109" s="400" t="str">
        <f>L109</f>
        <v>Niveau appliqué :</v>
      </c>
      <c r="AH109" s="400"/>
      <c r="AI109" s="322"/>
      <c r="AJ109" s="356"/>
      <c r="AK109" s="356"/>
      <c r="AL109" s="356"/>
      <c r="AM109" s="356"/>
      <c r="AN109" s="356"/>
      <c r="AO109" s="356"/>
      <c r="AP109" s="356"/>
      <c r="AQ109" s="356"/>
      <c r="AR109" s="356"/>
      <c r="AS109" s="356"/>
      <c r="AT109" s="356"/>
      <c r="AU109" s="356"/>
      <c r="AV109" s="356"/>
      <c r="AW109" s="356"/>
      <c r="AX109" s="356"/>
      <c r="AY109" s="356"/>
      <c r="AZ109" s="356"/>
      <c r="BA109" s="356"/>
      <c r="BB109" s="356"/>
      <c r="BC109" s="356"/>
      <c r="BD109" s="356"/>
      <c r="BE109" s="356"/>
      <c r="BF109" s="356"/>
      <c r="BG109" s="356"/>
      <c r="BH109" s="356"/>
      <c r="BI109" s="356"/>
      <c r="BJ109" s="356"/>
      <c r="BK109" s="356"/>
      <c r="BL109" s="356"/>
      <c r="BM109" s="356"/>
      <c r="BN109" s="356"/>
      <c r="BO109" s="356"/>
      <c r="BP109" s="356"/>
      <c r="BQ109" s="356"/>
      <c r="BR109" s="356"/>
      <c r="BS109" s="356"/>
      <c r="BT109" s="356"/>
      <c r="BU109" s="356"/>
      <c r="BV109" s="356"/>
      <c r="BW109" s="356"/>
      <c r="BX109" s="356"/>
      <c r="BY109" s="356"/>
      <c r="BZ109" s="356"/>
      <c r="CA109" s="356"/>
      <c r="CB109" s="356"/>
      <c r="CC109" s="356"/>
      <c r="CD109" s="356"/>
      <c r="CE109" s="356"/>
      <c r="CF109" s="356"/>
    </row>
    <row r="110" spans="1:84" s="312" customFormat="1" ht="15" customHeight="1" x14ac:dyDescent="0.25">
      <c r="A110" s="253"/>
      <c r="B110" s="239"/>
      <c r="D110" s="186" t="s">
        <v>14</v>
      </c>
      <c r="E110" s="430"/>
      <c r="F110" s="335" t="str">
        <f>IF(OR(X110="",X110=EUconst_NA),"",IF(CNTR_SmallEmitter,1,X110))</f>
        <v/>
      </c>
      <c r="G110" s="821"/>
      <c r="H110" s="822"/>
      <c r="I110" s="424"/>
      <c r="J110" s="424"/>
      <c r="K110" s="428"/>
      <c r="L110" s="429"/>
      <c r="M110" s="831" t="str">
        <f>IF(OR(ISBLANK(L110),L110=EUconst_NoTier),"",IF($Z110=0,EUconst_NotApplicable,IF(ISERROR($Z110),"",$Z110)))</f>
        <v/>
      </c>
      <c r="N110" s="832"/>
      <c r="O110" s="201"/>
      <c r="P110" s="395"/>
      <c r="Q110" s="395"/>
      <c r="R110" s="394" t="str">
        <f>E105</f>
        <v/>
      </c>
      <c r="S110" s="400"/>
      <c r="T110" s="403" t="str">
        <f>IF(COUNTIF(EUconst_FactorRelevantInklPFC,E110)=0,"",INDEX(EUwideConstants!$C$848:$C$863,MATCH(E110,EUconst_FactorRelevantInklPFC,0))&amp;R110)</f>
        <v/>
      </c>
      <c r="U110" s="322"/>
      <c r="V110" s="403" t="str">
        <f>IF(T110="","",INDEX(EUwideConstants!$E$848:$E$863,MATCH(E110,EUconst_FactorRelevantInklPFC,0)))</f>
        <v/>
      </c>
      <c r="W110" s="322"/>
      <c r="X110" s="334" t="str">
        <f>IF(OR(R110="",T110=""),"",IF(CNTR_IsCategoryA,INDEX(EUwideConstants!$G:$G,MATCH(T110,EUwideConstants!$S:$S,0)),INDEX(EUwideConstants!$P:$P,MATCH(T110,EUwideConstants!$S:$S,0))))</f>
        <v/>
      </c>
      <c r="Y110" s="403" t="str">
        <f>IF(F110="","",IF(F110=EUconst_NA,"",INDEX(EUwideConstants!$H:$O,MATCH(T110,EUwideConstants!$S:$S,0),MATCH(F110,CNTR_TierList,0))))</f>
        <v/>
      </c>
      <c r="Z110" s="403" t="str">
        <f>IF(ISBLANK(L110),"",IF(L110=EUconst_NA,"",INDEX(EUwideConstants!$H:$O,MATCH(T110,EUwideConstants!$S:$S,0),MATCH(L110,CNTR_TierList,0))))</f>
        <v/>
      </c>
      <c r="AA110" s="322"/>
      <c r="AB110" s="334" t="b">
        <f>AND(COUNTA(CNTR_ListRelevantSections)&gt;0,E104="")</f>
        <v>0</v>
      </c>
      <c r="AC110" s="334" t="b">
        <f>AND(COUNTA(CNTR_ListRelevantSections)&gt;0,OR(E110="",AB110))</f>
        <v>0</v>
      </c>
      <c r="AD110" s="334" t="b">
        <f t="shared" ref="AD110:AD112" si="7">AC110</f>
        <v>0</v>
      </c>
      <c r="AE110" s="334" t="b">
        <f t="shared" ref="AE110:AE112" si="8">AD110</f>
        <v>0</v>
      </c>
      <c r="AF110" s="334" t="b">
        <f>OR(AD110,AND(J110&lt;&gt;"",J110=FALSE))</f>
        <v>0</v>
      </c>
      <c r="AG110" s="334" t="b">
        <f>OR(AF110,AND(I110&lt;&gt;"",I110=FALSE))</f>
        <v>0</v>
      </c>
      <c r="AH110" s="322"/>
      <c r="AI110" s="322"/>
      <c r="AJ110" s="356"/>
      <c r="AK110" s="356"/>
      <c r="AL110" s="356"/>
      <c r="AM110" s="356"/>
      <c r="AN110" s="356"/>
      <c r="AO110" s="356"/>
      <c r="AP110" s="356"/>
      <c r="AQ110" s="356"/>
      <c r="AR110" s="356"/>
      <c r="AS110" s="356"/>
      <c r="AT110" s="356"/>
      <c r="AU110" s="356"/>
      <c r="AV110" s="356"/>
      <c r="AW110" s="356"/>
      <c r="AX110" s="356"/>
      <c r="AY110" s="356"/>
      <c r="AZ110" s="356"/>
      <c r="BA110" s="356"/>
      <c r="BB110" s="356"/>
      <c r="BC110" s="356"/>
      <c r="BD110" s="356"/>
      <c r="BE110" s="356"/>
      <c r="BF110" s="356"/>
      <c r="BG110" s="356"/>
      <c r="BH110" s="356"/>
      <c r="BI110" s="356"/>
      <c r="BJ110" s="356"/>
      <c r="BK110" s="356"/>
      <c r="BL110" s="356"/>
      <c r="BM110" s="356"/>
      <c r="BN110" s="356"/>
      <c r="BO110" s="356"/>
      <c r="BP110" s="356"/>
      <c r="BQ110" s="356"/>
      <c r="BR110" s="356"/>
      <c r="BS110" s="356"/>
      <c r="BT110" s="356"/>
      <c r="BU110" s="356"/>
      <c r="BV110" s="356"/>
      <c r="BW110" s="356"/>
      <c r="BX110" s="356"/>
      <c r="BY110" s="356"/>
      <c r="BZ110" s="356"/>
      <c r="CA110" s="356"/>
      <c r="CB110" s="356"/>
      <c r="CC110" s="356"/>
      <c r="CD110" s="356"/>
      <c r="CE110" s="356"/>
      <c r="CF110" s="356"/>
    </row>
    <row r="111" spans="1:84" s="312" customFormat="1" ht="15" customHeight="1" x14ac:dyDescent="0.25">
      <c r="A111" s="253"/>
      <c r="B111" s="239"/>
      <c r="D111" s="186" t="s">
        <v>15</v>
      </c>
      <c r="E111" s="430"/>
      <c r="F111" s="335" t="str">
        <f>IF(OR(X111="",X111=EUconst_NA),"",IF(CNTR_SmallEmitter,1,X111))</f>
        <v/>
      </c>
      <c r="G111" s="821"/>
      <c r="H111" s="822"/>
      <c r="I111" s="424"/>
      <c r="J111" s="424"/>
      <c r="K111" s="428"/>
      <c r="L111" s="429"/>
      <c r="M111" s="831" t="str">
        <f>IF(OR(ISBLANK(L111),L111=EUconst_NoTier),"",IF($Z111=0,EUconst_NotApplicable,IF(ISERROR($Z111),"",$Z111)))</f>
        <v/>
      </c>
      <c r="N111" s="832"/>
      <c r="O111" s="201"/>
      <c r="P111" s="395"/>
      <c r="Q111" s="395"/>
      <c r="R111" s="394" t="str">
        <f>R110</f>
        <v/>
      </c>
      <c r="S111" s="400"/>
      <c r="T111" s="403" t="str">
        <f>IF(COUNTIF(EUconst_FactorRelevantInklPFC,E111)=0,"",INDEX(EUwideConstants!$C$848:$C$863,MATCH(E111,EUconst_FactorRelevantInklPFC,0))&amp;R111)</f>
        <v/>
      </c>
      <c r="U111" s="322"/>
      <c r="V111" s="403" t="str">
        <f>IF(T111="","",INDEX(EUwideConstants!$E$848:$E$863,MATCH(E111,EUconst_FactorRelevantInklPFC,0)))</f>
        <v/>
      </c>
      <c r="W111" s="322"/>
      <c r="X111" s="334" t="str">
        <f>IF(OR(R111="",T111=""),"",IF(CNTR_IsCategoryA,INDEX(EUwideConstants!$G:$G,MATCH(T111,EUwideConstants!$S:$S,0)),INDEX(EUwideConstants!$P:$P,MATCH(T111,EUwideConstants!$S:$S,0))))</f>
        <v/>
      </c>
      <c r="Y111" s="403" t="str">
        <f>IF(F111="","",IF(F111=EUconst_NA,"",INDEX(EUwideConstants!$H:$O,MATCH(T111,EUwideConstants!$S:$S,0),MATCH(F111,CNTR_TierList,0))))</f>
        <v/>
      </c>
      <c r="Z111" s="403" t="str">
        <f>IF(ISBLANK(L111),"",IF(L111=EUconst_NA,"",INDEX(EUwideConstants!$H:$O,MATCH(T111,EUwideConstants!$S:$S,0),MATCH(L111,CNTR_TierList,0))))</f>
        <v/>
      </c>
      <c r="AA111" s="322"/>
      <c r="AB111" s="334" t="b">
        <f>AND(COUNTA(CNTR_ListRelevantSections)&gt;0,E104="")</f>
        <v>0</v>
      </c>
      <c r="AC111" s="334" t="b">
        <f>AND(COUNTA(CNTR_ListRelevantSections)&gt;0,OR(E111="",AB111))</f>
        <v>0</v>
      </c>
      <c r="AD111" s="334" t="b">
        <f t="shared" si="7"/>
        <v>0</v>
      </c>
      <c r="AE111" s="334" t="b">
        <f t="shared" si="8"/>
        <v>0</v>
      </c>
      <c r="AF111" s="334" t="b">
        <f>OR(AD111,AND(J111&lt;&gt;"",J111=FALSE))</f>
        <v>0</v>
      </c>
      <c r="AG111" s="334" t="b">
        <f>OR(AF111,AND(I111&lt;&gt;"",I111=FALSE))</f>
        <v>0</v>
      </c>
      <c r="AH111" s="322"/>
      <c r="AI111" s="322"/>
      <c r="AJ111" s="356"/>
      <c r="AK111" s="356"/>
      <c r="AL111" s="356"/>
      <c r="AM111" s="356"/>
      <c r="AN111" s="356"/>
      <c r="AO111" s="356"/>
      <c r="AP111" s="356"/>
      <c r="AQ111" s="356"/>
      <c r="AR111" s="356"/>
      <c r="AS111" s="356"/>
      <c r="AT111" s="356"/>
      <c r="AU111" s="356"/>
      <c r="AV111" s="356"/>
      <c r="AW111" s="356"/>
      <c r="AX111" s="356"/>
      <c r="AY111" s="356"/>
      <c r="AZ111" s="356"/>
      <c r="BA111" s="356"/>
      <c r="BB111" s="356"/>
      <c r="BC111" s="356"/>
      <c r="BD111" s="356"/>
      <c r="BE111" s="356"/>
      <c r="BF111" s="356"/>
      <c r="BG111" s="356"/>
      <c r="BH111" s="356"/>
      <c r="BI111" s="356"/>
      <c r="BJ111" s="356"/>
      <c r="BK111" s="356"/>
      <c r="BL111" s="356"/>
      <c r="BM111" s="356"/>
      <c r="BN111" s="356"/>
      <c r="BO111" s="356"/>
      <c r="BP111" s="356"/>
      <c r="BQ111" s="356"/>
      <c r="BR111" s="356"/>
      <c r="BS111" s="356"/>
      <c r="BT111" s="356"/>
      <c r="BU111" s="356"/>
      <c r="BV111" s="356"/>
      <c r="BW111" s="356"/>
      <c r="BX111" s="356"/>
      <c r="BY111" s="356"/>
      <c r="BZ111" s="356"/>
      <c r="CA111" s="356"/>
      <c r="CB111" s="356"/>
      <c r="CC111" s="356"/>
      <c r="CD111" s="356"/>
      <c r="CE111" s="356"/>
      <c r="CF111" s="356"/>
    </row>
    <row r="112" spans="1:84" s="312" customFormat="1" ht="15" customHeight="1" x14ac:dyDescent="0.25">
      <c r="A112" s="253"/>
      <c r="B112" s="239"/>
      <c r="D112" s="186" t="s">
        <v>297</v>
      </c>
      <c r="E112" s="430"/>
      <c r="F112" s="335" t="str">
        <f>IF(OR(X112="",X112=EUconst_NA),"",IF(CNTR_SmallEmitter,1,X112))</f>
        <v/>
      </c>
      <c r="G112" s="821"/>
      <c r="H112" s="822"/>
      <c r="I112" s="424"/>
      <c r="J112" s="424"/>
      <c r="K112" s="428"/>
      <c r="L112" s="429"/>
      <c r="M112" s="831" t="str">
        <f>IF(OR(ISBLANK(L112),L112=EUconst_NoTier),"",IF($Z112=0,EUconst_NotApplicable,IF(ISERROR($Z112),"",$Z112)))</f>
        <v/>
      </c>
      <c r="N112" s="832"/>
      <c r="O112" s="201"/>
      <c r="P112" s="395"/>
      <c r="Q112" s="395"/>
      <c r="R112" s="394" t="str">
        <f>R111</f>
        <v/>
      </c>
      <c r="S112" s="400"/>
      <c r="T112" s="403" t="str">
        <f>IF(COUNTIF(EUconst_FactorRelevantInklPFC,E112)=0,"",INDEX(EUwideConstants!$C$848:$C$863,MATCH(E112,EUconst_FactorRelevantInklPFC,0))&amp;R112)</f>
        <v/>
      </c>
      <c r="U112" s="322"/>
      <c r="V112" s="403" t="str">
        <f>IF(T112="","",INDEX(EUwideConstants!$E$848:$E$863,MATCH(E112,EUconst_FactorRelevantInklPFC,0)))</f>
        <v/>
      </c>
      <c r="W112" s="322"/>
      <c r="X112" s="334" t="str">
        <f>IF(OR(R112="",T112=""),"",IF(CNTR_IsCategoryA,INDEX(EUwideConstants!$G:$G,MATCH(T112,EUwideConstants!$S:$S,0)),INDEX(EUwideConstants!$P:$P,MATCH(T112,EUwideConstants!$S:$S,0))))</f>
        <v/>
      </c>
      <c r="Y112" s="403" t="str">
        <f>IF(F112="","",IF(F112=EUconst_NA,"",INDEX(EUwideConstants!$H:$O,MATCH(T112,EUwideConstants!$S:$S,0),MATCH(F112,CNTR_TierList,0))))</f>
        <v/>
      </c>
      <c r="Z112" s="403" t="str">
        <f>IF(ISBLANK(L112),"",IF(L112=EUconst_NA,"",INDEX(EUwideConstants!$H:$O,MATCH(T112,EUwideConstants!$S:$S,0),MATCH(L112,CNTR_TierList,0))))</f>
        <v/>
      </c>
      <c r="AA112" s="322"/>
      <c r="AB112" s="334" t="b">
        <f>AND(COUNTA(CNTR_ListRelevantSections)&gt;0,E104="")</f>
        <v>0</v>
      </c>
      <c r="AC112" s="334" t="b">
        <f>AND(COUNTA(CNTR_ListRelevantSections)&gt;0,OR(E112="",AB112))</f>
        <v>0</v>
      </c>
      <c r="AD112" s="334" t="b">
        <f t="shared" si="7"/>
        <v>0</v>
      </c>
      <c r="AE112" s="334" t="b">
        <f t="shared" si="8"/>
        <v>0</v>
      </c>
      <c r="AF112" s="334" t="b">
        <f>OR(AD112,AND(J112&lt;&gt;"",J112=FALSE))</f>
        <v>0</v>
      </c>
      <c r="AG112" s="334" t="b">
        <f>OR(AF112,AND(I112&lt;&gt;"",I112=FALSE))</f>
        <v>0</v>
      </c>
      <c r="AH112" s="322"/>
      <c r="AI112" s="322"/>
      <c r="AJ112" s="356"/>
      <c r="AK112" s="356"/>
      <c r="AL112" s="356"/>
      <c r="AM112" s="356"/>
      <c r="AN112" s="356"/>
      <c r="AO112" s="356"/>
      <c r="AP112" s="356"/>
      <c r="AQ112" s="356"/>
      <c r="AR112" s="356"/>
      <c r="AS112" s="356"/>
      <c r="AT112" s="356"/>
      <c r="AU112" s="356"/>
      <c r="AV112" s="356"/>
      <c r="AW112" s="356"/>
      <c r="AX112" s="356"/>
      <c r="AY112" s="356"/>
      <c r="AZ112" s="356"/>
      <c r="BA112" s="356"/>
      <c r="BB112" s="356"/>
      <c r="BC112" s="356"/>
      <c r="BD112" s="356"/>
      <c r="BE112" s="356"/>
      <c r="BF112" s="356"/>
      <c r="BG112" s="356"/>
      <c r="BH112" s="356"/>
      <c r="BI112" s="356"/>
      <c r="BJ112" s="356"/>
      <c r="BK112" s="356"/>
      <c r="BL112" s="356"/>
      <c r="BM112" s="356"/>
      <c r="BN112" s="356"/>
      <c r="BO112" s="356"/>
      <c r="BP112" s="356"/>
      <c r="BQ112" s="356"/>
      <c r="BR112" s="356"/>
      <c r="BS112" s="356"/>
      <c r="BT112" s="356"/>
      <c r="BU112" s="356"/>
      <c r="BV112" s="356"/>
      <c r="BW112" s="356"/>
      <c r="BX112" s="356"/>
      <c r="BY112" s="356"/>
      <c r="BZ112" s="356"/>
      <c r="CA112" s="356"/>
      <c r="CB112" s="356"/>
      <c r="CC112" s="356"/>
      <c r="CD112" s="356"/>
      <c r="CE112" s="356"/>
      <c r="CF112" s="356"/>
    </row>
    <row r="113" spans="1:84" s="312" customFormat="1" ht="5.0999999999999996" customHeight="1" x14ac:dyDescent="0.25">
      <c r="A113" s="253"/>
      <c r="B113" s="239"/>
      <c r="C113" s="13"/>
      <c r="D113" s="186"/>
      <c r="F113" s="89"/>
      <c r="G113" s="186"/>
      <c r="H113" s="186"/>
      <c r="I113" s="186"/>
      <c r="J113" s="186"/>
      <c r="M113" s="89"/>
      <c r="N113" s="89"/>
      <c r="O113" s="201"/>
      <c r="P113" s="395"/>
      <c r="Q113" s="395"/>
      <c r="R113" s="395"/>
      <c r="S113" s="395"/>
      <c r="T113" s="322"/>
      <c r="U113" s="322"/>
      <c r="V113" s="322"/>
      <c r="W113" s="322"/>
      <c r="X113" s="322"/>
      <c r="Y113" s="322"/>
      <c r="Z113" s="322"/>
      <c r="AA113" s="322"/>
      <c r="AB113" s="322"/>
      <c r="AC113" s="322"/>
      <c r="AD113" s="322"/>
      <c r="AE113" s="322"/>
      <c r="AF113" s="322"/>
      <c r="AG113" s="322"/>
      <c r="AH113" s="322"/>
      <c r="AI113" s="322"/>
    </row>
    <row r="114" spans="1:84" s="312" customFormat="1" ht="12.75" customHeight="1" x14ac:dyDescent="0.25">
      <c r="A114" s="253"/>
      <c r="B114" s="239"/>
      <c r="D114" s="383" t="s">
        <v>300</v>
      </c>
      <c r="E114" s="324" t="str">
        <f>Translations!$B$94</f>
        <v>Description</v>
      </c>
      <c r="G114" s="323"/>
      <c r="H114" s="186"/>
      <c r="I114" s="186"/>
      <c r="J114" s="186"/>
      <c r="K114" s="186"/>
      <c r="L114" s="186"/>
      <c r="M114" s="186"/>
      <c r="N114" s="186"/>
      <c r="O114" s="201"/>
      <c r="P114" s="395"/>
      <c r="Q114" s="395"/>
      <c r="R114" s="395"/>
      <c r="S114" s="395"/>
      <c r="T114" s="322"/>
      <c r="U114" s="322"/>
      <c r="V114" s="322"/>
      <c r="W114" s="322"/>
      <c r="X114" s="322"/>
      <c r="Y114" s="322"/>
      <c r="Z114" s="322"/>
      <c r="AA114" s="322"/>
      <c r="AB114" s="322"/>
      <c r="AC114" s="322"/>
      <c r="AD114" s="322"/>
      <c r="AE114" s="322"/>
      <c r="AF114" s="322"/>
      <c r="AG114" s="322"/>
      <c r="AH114" s="322"/>
      <c r="AI114" s="322"/>
    </row>
    <row r="115" spans="1:84" s="312" customFormat="1" ht="12.75" customHeight="1" x14ac:dyDescent="0.25">
      <c r="A115" s="253"/>
      <c r="B115" s="272"/>
      <c r="C115" s="13"/>
      <c r="D115" s="186"/>
      <c r="E115" s="833" t="str">
        <f>Translations!$B$588</f>
        <v>Si vous avez besoin de plus d'espace pour la description, vous pouvez également utiliser des fichiers externes et les référencer ici.</v>
      </c>
      <c r="F115" s="833"/>
      <c r="G115" s="833"/>
      <c r="H115" s="833"/>
      <c r="I115" s="833"/>
      <c r="J115" s="833"/>
      <c r="K115" s="833"/>
      <c r="L115" s="833"/>
      <c r="M115" s="833"/>
      <c r="N115" s="833"/>
      <c r="O115" s="201"/>
      <c r="P115" s="305"/>
      <c r="Q115" s="395"/>
      <c r="R115" s="395"/>
      <c r="S115" s="395"/>
      <c r="T115" s="322"/>
      <c r="U115" s="322"/>
      <c r="V115" s="322"/>
      <c r="W115" s="322"/>
      <c r="X115" s="322"/>
      <c r="Y115" s="322"/>
      <c r="Z115" s="322"/>
      <c r="AA115" s="322"/>
      <c r="AB115" s="322"/>
      <c r="AC115" s="322"/>
      <c r="AD115" s="322"/>
      <c r="AE115" s="322"/>
      <c r="AF115" s="322"/>
      <c r="AG115" s="322"/>
      <c r="AH115" s="322"/>
      <c r="AI115" s="322"/>
    </row>
    <row r="116" spans="1:84" s="312" customFormat="1" ht="12.75" customHeight="1" x14ac:dyDescent="0.25">
      <c r="A116" s="255"/>
      <c r="B116" s="387"/>
      <c r="C116" s="89"/>
      <c r="E116" s="834"/>
      <c r="F116" s="835"/>
      <c r="G116" s="835"/>
      <c r="H116" s="835"/>
      <c r="I116" s="835"/>
      <c r="J116" s="835"/>
      <c r="K116" s="835"/>
      <c r="L116" s="835"/>
      <c r="M116" s="835"/>
      <c r="N116" s="836"/>
      <c r="O116" s="185"/>
      <c r="P116" s="322"/>
      <c r="Q116" s="322"/>
      <c r="R116" s="322"/>
      <c r="S116" s="322"/>
      <c r="T116" s="322"/>
      <c r="U116" s="322"/>
      <c r="V116" s="322"/>
      <c r="W116" s="322"/>
      <c r="X116" s="322"/>
      <c r="Y116" s="322"/>
      <c r="Z116" s="322"/>
      <c r="AA116" s="322"/>
      <c r="AB116" s="322"/>
      <c r="AC116" s="322"/>
      <c r="AD116" s="322"/>
      <c r="AE116" s="322"/>
      <c r="AF116" s="322"/>
      <c r="AG116" s="322"/>
      <c r="AH116" s="322"/>
      <c r="AI116" s="403" t="b">
        <f>AND(COUNTA(CNTR_ListRelevantSections)&gt;0,OR(AB112,COUNTA(E110:E112)=0))</f>
        <v>0</v>
      </c>
    </row>
    <row r="117" spans="1:84" s="312" customFormat="1" ht="12.75" customHeight="1" x14ac:dyDescent="0.25">
      <c r="A117" s="255"/>
      <c r="B117" s="387"/>
      <c r="C117" s="89"/>
      <c r="E117" s="825"/>
      <c r="F117" s="826"/>
      <c r="G117" s="826"/>
      <c r="H117" s="826"/>
      <c r="I117" s="826"/>
      <c r="J117" s="826"/>
      <c r="K117" s="826"/>
      <c r="L117" s="826"/>
      <c r="M117" s="826"/>
      <c r="N117" s="827"/>
      <c r="O117" s="185"/>
      <c r="P117" s="322"/>
      <c r="Q117" s="322"/>
      <c r="R117" s="322"/>
      <c r="S117" s="322"/>
      <c r="T117" s="322"/>
      <c r="U117" s="322"/>
      <c r="V117" s="322"/>
      <c r="W117" s="322"/>
      <c r="X117" s="322"/>
      <c r="Y117" s="322"/>
      <c r="Z117" s="322"/>
      <c r="AA117" s="322"/>
      <c r="AB117" s="322"/>
      <c r="AC117" s="322"/>
      <c r="AD117" s="322"/>
      <c r="AE117" s="322"/>
      <c r="AF117" s="322"/>
      <c r="AG117" s="322"/>
      <c r="AH117" s="322"/>
      <c r="AI117" s="403" t="b">
        <f>AI116</f>
        <v>0</v>
      </c>
    </row>
    <row r="118" spans="1:84" s="312" customFormat="1" ht="12.75" customHeight="1" x14ac:dyDescent="0.25">
      <c r="A118" s="255"/>
      <c r="B118" s="387"/>
      <c r="C118" s="89"/>
      <c r="E118" s="825"/>
      <c r="F118" s="826"/>
      <c r="G118" s="826"/>
      <c r="H118" s="826"/>
      <c r="I118" s="826"/>
      <c r="J118" s="826"/>
      <c r="K118" s="826"/>
      <c r="L118" s="826"/>
      <c r="M118" s="826"/>
      <c r="N118" s="827"/>
      <c r="O118" s="185"/>
      <c r="P118" s="322"/>
      <c r="Q118" s="322"/>
      <c r="R118" s="322"/>
      <c r="S118" s="322"/>
      <c r="T118" s="322"/>
      <c r="U118" s="322"/>
      <c r="V118" s="322"/>
      <c r="W118" s="322"/>
      <c r="X118" s="322"/>
      <c r="Y118" s="322"/>
      <c r="Z118" s="322"/>
      <c r="AA118" s="322"/>
      <c r="AB118" s="322"/>
      <c r="AC118" s="322"/>
      <c r="AD118" s="322"/>
      <c r="AE118" s="322"/>
      <c r="AF118" s="322"/>
      <c r="AG118" s="322"/>
      <c r="AH118" s="322"/>
      <c r="AI118" s="403" t="b">
        <f>AI117</f>
        <v>0</v>
      </c>
    </row>
    <row r="119" spans="1:84" s="312" customFormat="1" ht="12.75" customHeight="1" x14ac:dyDescent="0.25">
      <c r="A119" s="255"/>
      <c r="B119" s="387"/>
      <c r="C119" s="89"/>
      <c r="E119" s="825"/>
      <c r="F119" s="826"/>
      <c r="G119" s="826"/>
      <c r="H119" s="826"/>
      <c r="I119" s="826"/>
      <c r="J119" s="826"/>
      <c r="K119" s="826"/>
      <c r="L119" s="826"/>
      <c r="M119" s="826"/>
      <c r="N119" s="827"/>
      <c r="O119" s="185"/>
      <c r="P119" s="322"/>
      <c r="Q119" s="322"/>
      <c r="R119" s="322"/>
      <c r="S119" s="322"/>
      <c r="T119" s="322"/>
      <c r="U119" s="322"/>
      <c r="V119" s="322"/>
      <c r="W119" s="322"/>
      <c r="X119" s="322"/>
      <c r="Y119" s="322"/>
      <c r="Z119" s="322"/>
      <c r="AA119" s="322"/>
      <c r="AB119" s="322"/>
      <c r="AC119" s="322"/>
      <c r="AD119" s="322"/>
      <c r="AE119" s="322"/>
      <c r="AF119" s="322"/>
      <c r="AG119" s="322"/>
      <c r="AH119" s="322"/>
      <c r="AI119" s="403" t="b">
        <f>AI118</f>
        <v>0</v>
      </c>
    </row>
    <row r="120" spans="1:84" s="312" customFormat="1" ht="12.75" customHeight="1" x14ac:dyDescent="0.25">
      <c r="A120" s="255"/>
      <c r="B120" s="387"/>
      <c r="C120" s="89"/>
      <c r="E120" s="828"/>
      <c r="F120" s="829"/>
      <c r="G120" s="829"/>
      <c r="H120" s="829"/>
      <c r="I120" s="829"/>
      <c r="J120" s="829"/>
      <c r="K120" s="829"/>
      <c r="L120" s="829"/>
      <c r="M120" s="829"/>
      <c r="N120" s="830"/>
      <c r="O120" s="185"/>
      <c r="P120" s="322"/>
      <c r="Q120" s="322"/>
      <c r="R120" s="322"/>
      <c r="S120" s="322"/>
      <c r="T120" s="322"/>
      <c r="U120" s="322"/>
      <c r="V120" s="322"/>
      <c r="W120" s="322"/>
      <c r="X120" s="322"/>
      <c r="Y120" s="322"/>
      <c r="Z120" s="322"/>
      <c r="AA120" s="322"/>
      <c r="AB120" s="322"/>
      <c r="AC120" s="322"/>
      <c r="AD120" s="322"/>
      <c r="AE120" s="322"/>
      <c r="AF120" s="322"/>
      <c r="AG120" s="322"/>
      <c r="AH120" s="322"/>
      <c r="AI120" s="403" t="b">
        <f>AI119</f>
        <v>0</v>
      </c>
    </row>
    <row r="121" spans="1:84" s="312" customFormat="1" ht="12.75" customHeight="1" thickBot="1" x14ac:dyDescent="0.3">
      <c r="A121" s="255"/>
      <c r="B121" s="387"/>
      <c r="C121" s="89"/>
      <c r="D121" s="186"/>
      <c r="E121" s="336"/>
      <c r="F121" s="336"/>
      <c r="G121" s="336"/>
      <c r="H121" s="336"/>
      <c r="I121" s="336"/>
      <c r="J121" s="336"/>
      <c r="K121" s="336"/>
      <c r="L121" s="336"/>
      <c r="M121" s="336"/>
      <c r="N121" s="186"/>
      <c r="O121" s="185"/>
      <c r="P121" s="322"/>
      <c r="Q121" s="322"/>
      <c r="R121" s="322"/>
      <c r="S121" s="322"/>
      <c r="T121" s="322"/>
      <c r="U121" s="322"/>
      <c r="V121" s="322"/>
      <c r="W121" s="322"/>
      <c r="X121" s="322"/>
      <c r="Y121" s="322"/>
      <c r="Z121" s="322"/>
      <c r="AA121" s="322"/>
      <c r="AB121" s="322"/>
      <c r="AC121" s="322"/>
      <c r="AD121" s="322"/>
      <c r="AE121" s="322"/>
      <c r="AF121" s="322"/>
      <c r="AG121" s="322"/>
      <c r="AH121" s="322"/>
      <c r="AI121" s="322"/>
      <c r="CF121" s="357"/>
    </row>
    <row r="122" spans="1:84" ht="13.8" thickBot="1" x14ac:dyDescent="0.3">
      <c r="A122" s="252"/>
      <c r="B122" s="240"/>
      <c r="C122" s="198"/>
      <c r="D122" s="22"/>
      <c r="E122" s="199"/>
      <c r="F122" s="24"/>
      <c r="G122" s="23"/>
      <c r="H122" s="23"/>
      <c r="I122" s="23"/>
      <c r="J122" s="23"/>
      <c r="K122" s="23"/>
      <c r="L122" s="23"/>
      <c r="M122" s="23"/>
      <c r="N122" s="23"/>
      <c r="O122" s="204"/>
      <c r="U122" s="404"/>
      <c r="X122" s="404"/>
    </row>
    <row r="123" spans="1:84" s="312" customFormat="1" ht="15" customHeight="1" thickBot="1" x14ac:dyDescent="0.3">
      <c r="A123" s="435" t="str">
        <f>IF(E123="","","PRINT")</f>
        <v/>
      </c>
      <c r="B123" s="239"/>
      <c r="C123" s="187">
        <f>C104+1</f>
        <v>6</v>
      </c>
      <c r="D123" s="13"/>
      <c r="E123" s="841"/>
      <c r="F123" s="842"/>
      <c r="G123" s="842"/>
      <c r="H123" s="842"/>
      <c r="I123" s="842"/>
      <c r="J123" s="842"/>
      <c r="K123" s="842"/>
      <c r="L123" s="843"/>
      <c r="M123" s="844" t="str">
        <f>IF(E124="","",INDEX(EUwideConstants!$F$314:$F$384,MATCH(E124,EUConst_TierActivityListNames,0)))</f>
        <v/>
      </c>
      <c r="N123" s="845"/>
      <c r="O123" s="206"/>
      <c r="P123" s="436" t="str">
        <f>IF(AND(E123&lt;&gt;"",COUNTIF(P124:$P$603,"PRINT")=0),"PRINT","")</f>
        <v/>
      </c>
      <c r="Q123" s="400"/>
      <c r="R123" s="401" t="str">
        <f>IF(E123="","",MATCH(E123,B_ImprovementDescription!$Q$54:$Q$83,0))</f>
        <v/>
      </c>
      <c r="S123" s="402" t="s">
        <v>636</v>
      </c>
      <c r="T123" s="400"/>
      <c r="U123" s="400"/>
      <c r="V123" s="400"/>
      <c r="W123" s="400"/>
      <c r="X123" s="400"/>
      <c r="Y123" s="400"/>
      <c r="Z123" s="400"/>
      <c r="AA123" s="400"/>
      <c r="AB123" s="400"/>
      <c r="AC123" s="400"/>
      <c r="AD123" s="400"/>
      <c r="AE123" s="400"/>
      <c r="AF123" s="400"/>
      <c r="AG123" s="400"/>
      <c r="AH123" s="400"/>
      <c r="AI123" s="403" t="b">
        <f>CNTR_CalcRelevant=EUconst_NotRelevant</f>
        <v>0</v>
      </c>
      <c r="AJ123" s="356"/>
      <c r="AK123" s="356"/>
      <c r="AL123" s="356"/>
      <c r="AM123" s="356"/>
      <c r="AN123" s="356"/>
      <c r="AO123" s="356"/>
      <c r="AP123" s="356"/>
      <c r="AQ123" s="356"/>
      <c r="AR123" s="356"/>
      <c r="AS123" s="356"/>
      <c r="AT123" s="356"/>
      <c r="AU123" s="356"/>
      <c r="AV123" s="356"/>
      <c r="AW123" s="356"/>
      <c r="AX123" s="356"/>
      <c r="AY123" s="356"/>
      <c r="AZ123" s="356"/>
      <c r="BA123" s="356"/>
      <c r="BB123" s="356"/>
      <c r="BC123" s="356"/>
      <c r="BD123" s="356"/>
      <c r="BE123" s="356"/>
      <c r="BF123" s="356"/>
      <c r="BG123" s="356"/>
      <c r="BH123" s="356"/>
      <c r="BI123" s="356"/>
      <c r="BJ123" s="356"/>
      <c r="BK123" s="356"/>
      <c r="BL123" s="356"/>
      <c r="BM123" s="356"/>
      <c r="BN123" s="356"/>
      <c r="BO123" s="356"/>
      <c r="BP123" s="356"/>
      <c r="BQ123" s="356"/>
      <c r="BR123" s="356"/>
      <c r="BS123" s="356"/>
      <c r="BT123" s="356"/>
      <c r="BU123" s="356"/>
      <c r="BV123" s="356"/>
      <c r="BW123" s="356"/>
      <c r="BX123" s="356"/>
      <c r="BY123" s="356"/>
      <c r="BZ123" s="356"/>
      <c r="CA123" s="356"/>
      <c r="CB123" s="356"/>
      <c r="CC123" s="356"/>
      <c r="CD123" s="356"/>
      <c r="CE123" s="356"/>
      <c r="CF123" s="356"/>
    </row>
    <row r="124" spans="1:84" s="312" customFormat="1" ht="15" customHeight="1" thickBot="1" x14ac:dyDescent="0.3">
      <c r="A124" s="253"/>
      <c r="B124" s="239"/>
      <c r="C124" s="13"/>
      <c r="D124" s="13"/>
      <c r="E124" s="846" t="str">
        <f>IF(E123="","",INDEX(B_ImprovementDescription!$E$54:$E$83,R123))</f>
        <v/>
      </c>
      <c r="F124" s="847"/>
      <c r="G124" s="847"/>
      <c r="H124" s="847"/>
      <c r="I124" s="847"/>
      <c r="J124" s="847"/>
      <c r="K124" s="847"/>
      <c r="L124" s="848"/>
      <c r="M124" s="844" t="str">
        <f>IF(E123="","",INDEX(B_ImprovementDescription!$M$54:$M$83,R123))</f>
        <v/>
      </c>
      <c r="N124" s="845"/>
      <c r="O124" s="206"/>
      <c r="P124" s="395"/>
      <c r="Q124" s="400"/>
      <c r="R124" s="394" t="str">
        <f>E124</f>
        <v/>
      </c>
      <c r="S124" s="394" t="str">
        <f>IF(E124="","",AND(MATCH(E124,EUConst_TierActivityListNames,0)&gt;59,MATCH(E124,EUConst_TierActivityListNames,0)&lt;62))</f>
        <v/>
      </c>
      <c r="T124" s="400"/>
      <c r="U124" s="400"/>
      <c r="V124" s="400"/>
      <c r="W124" s="400"/>
      <c r="X124" s="400"/>
      <c r="Y124" s="400"/>
      <c r="Z124" s="400"/>
      <c r="AA124" s="400"/>
      <c r="AB124" s="400"/>
      <c r="AC124" s="400"/>
      <c r="AD124" s="400"/>
      <c r="AE124" s="400"/>
      <c r="AF124" s="400"/>
      <c r="AG124" s="400"/>
      <c r="AH124" s="400"/>
      <c r="AI124" s="400"/>
      <c r="AJ124" s="356"/>
      <c r="AK124" s="356"/>
      <c r="AL124" s="356"/>
      <c r="AM124" s="356"/>
      <c r="AN124" s="356"/>
      <c r="AO124" s="356"/>
      <c r="AP124" s="356"/>
      <c r="AQ124" s="356"/>
      <c r="AR124" s="356"/>
      <c r="AS124" s="356"/>
      <c r="AT124" s="356"/>
      <c r="AU124" s="356"/>
      <c r="AV124" s="356"/>
      <c r="AW124" s="356"/>
      <c r="AX124" s="356"/>
      <c r="AY124" s="356"/>
      <c r="AZ124" s="356"/>
      <c r="BA124" s="356"/>
      <c r="BB124" s="356"/>
      <c r="BC124" s="356"/>
      <c r="BD124" s="356"/>
      <c r="BE124" s="356"/>
      <c r="BF124" s="356"/>
      <c r="BG124" s="356"/>
      <c r="BH124" s="356"/>
      <c r="BI124" s="356"/>
      <c r="BJ124" s="356"/>
      <c r="BK124" s="356"/>
      <c r="BL124" s="356"/>
      <c r="BM124" s="356"/>
      <c r="BN124" s="356"/>
      <c r="BO124" s="356"/>
      <c r="BP124" s="356"/>
      <c r="BQ124" s="356"/>
      <c r="BR124" s="356"/>
      <c r="BS124" s="356"/>
      <c r="BT124" s="356"/>
      <c r="BU124" s="356"/>
      <c r="BV124" s="356"/>
      <c r="BW124" s="356"/>
      <c r="BX124" s="356"/>
      <c r="BY124" s="356"/>
      <c r="BZ124" s="356"/>
      <c r="CA124" s="356"/>
      <c r="CB124" s="356"/>
      <c r="CC124" s="356"/>
      <c r="CD124" s="356"/>
      <c r="CE124" s="356"/>
      <c r="CF124" s="356"/>
    </row>
    <row r="125" spans="1:84" s="312" customFormat="1" ht="5.0999999999999996" customHeight="1" x14ac:dyDescent="0.25">
      <c r="A125" s="253"/>
      <c r="B125" s="239"/>
      <c r="C125" s="13"/>
      <c r="D125" s="13"/>
      <c r="E125" s="13"/>
      <c r="F125" s="13"/>
      <c r="G125" s="14"/>
      <c r="H125" s="14"/>
      <c r="I125" s="14"/>
      <c r="J125" s="89"/>
      <c r="K125" s="89"/>
      <c r="L125" s="89"/>
      <c r="M125" s="14"/>
      <c r="N125" s="14"/>
      <c r="O125" s="206"/>
      <c r="P125" s="395"/>
      <c r="Q125" s="400"/>
      <c r="R125" s="400"/>
      <c r="S125" s="400"/>
      <c r="T125" s="400"/>
      <c r="U125" s="400"/>
      <c r="V125" s="400"/>
      <c r="W125" s="400"/>
      <c r="X125" s="400"/>
      <c r="Y125" s="400"/>
      <c r="Z125" s="400"/>
      <c r="AA125" s="400"/>
      <c r="AB125" s="400"/>
      <c r="AC125" s="400"/>
      <c r="AD125" s="400"/>
      <c r="AE125" s="400"/>
      <c r="AF125" s="400"/>
      <c r="AG125" s="400"/>
      <c r="AH125" s="400"/>
      <c r="AI125" s="400"/>
      <c r="AJ125" s="356"/>
      <c r="AK125" s="356"/>
      <c r="AL125" s="356"/>
      <c r="AM125" s="356"/>
      <c r="AN125" s="356"/>
      <c r="AO125" s="356"/>
      <c r="AP125" s="356"/>
      <c r="AQ125" s="356"/>
      <c r="AR125" s="356"/>
      <c r="AS125" s="356"/>
      <c r="AT125" s="356"/>
      <c r="AU125" s="356"/>
      <c r="AV125" s="356"/>
      <c r="AW125" s="356"/>
      <c r="AX125" s="356"/>
      <c r="AY125" s="356"/>
      <c r="AZ125" s="356"/>
      <c r="BA125" s="356"/>
      <c r="BB125" s="356"/>
      <c r="BC125" s="356"/>
      <c r="BD125" s="356"/>
      <c r="BE125" s="356"/>
      <c r="BF125" s="356"/>
      <c r="BG125" s="356"/>
      <c r="BH125" s="356"/>
      <c r="BI125" s="356"/>
      <c r="BJ125" s="356"/>
      <c r="BK125" s="356"/>
      <c r="BL125" s="356"/>
      <c r="BM125" s="356"/>
      <c r="BN125" s="356"/>
      <c r="BO125" s="356"/>
      <c r="BP125" s="356"/>
      <c r="BQ125" s="356"/>
      <c r="BR125" s="356"/>
      <c r="BS125" s="356"/>
      <c r="BT125" s="356"/>
      <c r="BU125" s="356"/>
      <c r="BV125" s="356"/>
      <c r="BW125" s="356"/>
      <c r="BX125" s="356"/>
      <c r="BY125" s="356"/>
      <c r="BZ125" s="356"/>
      <c r="CA125" s="356"/>
      <c r="CB125" s="356"/>
      <c r="CC125" s="356"/>
      <c r="CD125" s="356"/>
      <c r="CE125" s="356"/>
      <c r="CF125" s="356"/>
    </row>
    <row r="126" spans="1:84" s="312" customFormat="1" ht="12.75" customHeight="1" x14ac:dyDescent="0.25">
      <c r="A126" s="253"/>
      <c r="B126" s="239"/>
      <c r="C126" s="13"/>
      <c r="D126" s="13"/>
      <c r="F126" s="837" t="str">
        <f>IF(E123="","",HYPERLINK("#JUMP_E_8",EUconst_FurtherGuidancePoint1))</f>
        <v/>
      </c>
      <c r="G126" s="838"/>
      <c r="H126" s="838"/>
      <c r="I126" s="838"/>
      <c r="J126" s="838"/>
      <c r="K126" s="838"/>
      <c r="L126" s="838"/>
      <c r="M126" s="839"/>
      <c r="N126" s="14"/>
      <c r="O126" s="206"/>
      <c r="P126" s="395"/>
      <c r="Q126" s="400"/>
      <c r="R126" s="400"/>
      <c r="S126" s="400"/>
      <c r="T126" s="400"/>
      <c r="U126" s="400"/>
      <c r="V126" s="400"/>
      <c r="W126" s="400"/>
      <c r="X126" s="400"/>
      <c r="Y126" s="400"/>
      <c r="Z126" s="400"/>
      <c r="AA126" s="400"/>
      <c r="AB126" s="400"/>
      <c r="AC126" s="400"/>
      <c r="AD126" s="400"/>
      <c r="AE126" s="400"/>
      <c r="AF126" s="400"/>
      <c r="AG126" s="400"/>
      <c r="AH126" s="400"/>
      <c r="AI126" s="400"/>
      <c r="AJ126" s="356"/>
      <c r="AK126" s="356"/>
      <c r="AL126" s="356"/>
      <c r="AM126" s="356"/>
      <c r="AN126" s="356"/>
      <c r="AO126" s="356"/>
      <c r="AP126" s="356"/>
      <c r="AQ126" s="356"/>
      <c r="AR126" s="356"/>
      <c r="AS126" s="356"/>
      <c r="AT126" s="356"/>
      <c r="AU126" s="356"/>
      <c r="AV126" s="356"/>
      <c r="AW126" s="356"/>
      <c r="AX126" s="356"/>
      <c r="AY126" s="356"/>
      <c r="AZ126" s="356"/>
      <c r="BA126" s="356"/>
      <c r="BB126" s="356"/>
      <c r="BC126" s="356"/>
      <c r="BD126" s="356"/>
      <c r="BE126" s="356"/>
      <c r="BF126" s="356"/>
      <c r="BG126" s="356"/>
      <c r="BH126" s="356"/>
      <c r="BI126" s="356"/>
      <c r="BJ126" s="356"/>
      <c r="BK126" s="356"/>
      <c r="BL126" s="356"/>
      <c r="BM126" s="356"/>
      <c r="BN126" s="356"/>
      <c r="BO126" s="356"/>
      <c r="BP126" s="356"/>
      <c r="BQ126" s="356"/>
      <c r="BR126" s="356"/>
      <c r="BS126" s="356"/>
      <c r="BT126" s="356"/>
      <c r="BU126" s="356"/>
      <c r="BV126" s="356"/>
      <c r="BW126" s="356"/>
      <c r="BX126" s="356"/>
      <c r="BY126" s="356"/>
      <c r="BZ126" s="356"/>
      <c r="CA126" s="356"/>
      <c r="CB126" s="356"/>
      <c r="CC126" s="356"/>
      <c r="CD126" s="356"/>
      <c r="CE126" s="356"/>
      <c r="CF126" s="356"/>
    </row>
    <row r="127" spans="1:84" s="312" customFormat="1" ht="5.0999999999999996" customHeight="1" x14ac:dyDescent="0.25">
      <c r="A127" s="253"/>
      <c r="B127" s="239"/>
      <c r="C127" s="13"/>
      <c r="D127" s="186"/>
      <c r="F127" s="89"/>
      <c r="G127" s="89"/>
      <c r="H127" s="89"/>
      <c r="I127" s="89"/>
      <c r="J127" s="89"/>
      <c r="M127" s="89"/>
      <c r="N127" s="89"/>
      <c r="O127" s="201"/>
      <c r="P127" s="395"/>
      <c r="Q127" s="395"/>
      <c r="R127" s="395"/>
      <c r="S127" s="400"/>
      <c r="T127" s="322"/>
      <c r="U127" s="322"/>
      <c r="V127" s="322"/>
      <c r="W127" s="322"/>
      <c r="X127" s="322"/>
      <c r="Y127" s="322"/>
      <c r="Z127" s="400"/>
      <c r="AA127" s="322"/>
      <c r="AB127" s="322"/>
      <c r="AC127" s="322"/>
      <c r="AD127" s="322"/>
      <c r="AE127" s="322"/>
      <c r="AF127" s="322"/>
      <c r="AG127" s="322"/>
      <c r="AH127" s="322"/>
      <c r="AI127" s="322"/>
    </row>
    <row r="128" spans="1:84" s="312" customFormat="1" ht="38.85" customHeight="1" x14ac:dyDescent="0.25">
      <c r="A128" s="253"/>
      <c r="B128" s="239"/>
      <c r="C128" s="13"/>
      <c r="E128" s="432" t="str">
        <f>Translations!$B$609</f>
        <v>DA ou facteur de calcul</v>
      </c>
      <c r="F128" s="431" t="str">
        <f>Translations!$B$601</f>
        <v>Niveau requis :</v>
      </c>
      <c r="G128" s="840" t="str">
        <f>Translations!$B$610</f>
        <v xml:space="preserve"> Raison de l'écart dans le passé</v>
      </c>
      <c r="H128" s="840"/>
      <c r="I128" s="432" t="str">
        <f>Translations!$B$611</f>
        <v>Impact sur les niveaux ?</v>
      </c>
      <c r="J128" s="432" t="str">
        <f>Translations!$B$612</f>
        <v>Mesures prises</v>
      </c>
      <c r="K128" s="431" t="str">
        <f>Translations!$B$585</f>
        <v>Quand?</v>
      </c>
      <c r="L128" s="431" t="str">
        <f>Translations!$B$603</f>
        <v>Niveau appliqué :</v>
      </c>
      <c r="O128" s="206"/>
      <c r="P128" s="395"/>
      <c r="Q128" s="400"/>
      <c r="R128" s="395"/>
      <c r="S128" s="395"/>
      <c r="T128" s="400"/>
      <c r="U128" s="400"/>
      <c r="V128" s="400"/>
      <c r="W128" s="400"/>
      <c r="X128" s="400"/>
      <c r="Y128" s="400"/>
      <c r="Z128" s="400"/>
      <c r="AA128" s="433" t="s">
        <v>908</v>
      </c>
      <c r="AB128" s="400" t="str">
        <f>$E$33</f>
        <v>DA ou facteur de calcul</v>
      </c>
      <c r="AC128" s="400" t="str">
        <f>G128</f>
        <v xml:space="preserve"> Raison de l'écart dans le passé</v>
      </c>
      <c r="AD128" s="400" t="str">
        <f>I128</f>
        <v>Impact sur les niveaux ?</v>
      </c>
      <c r="AE128" s="400" t="str">
        <f>J128</f>
        <v>Mesures prises</v>
      </c>
      <c r="AF128" s="400" t="str">
        <f>K128</f>
        <v>Quand?</v>
      </c>
      <c r="AG128" s="400" t="str">
        <f>L128</f>
        <v>Niveau appliqué :</v>
      </c>
      <c r="AH128" s="400"/>
      <c r="AI128" s="322"/>
      <c r="AJ128" s="356"/>
      <c r="AK128" s="356"/>
      <c r="AL128" s="356"/>
      <c r="AM128" s="356"/>
      <c r="AN128" s="356"/>
      <c r="AO128" s="356"/>
      <c r="AP128" s="356"/>
      <c r="AQ128" s="356"/>
      <c r="AR128" s="356"/>
      <c r="AS128" s="356"/>
      <c r="AT128" s="356"/>
      <c r="AU128" s="356"/>
      <c r="AV128" s="356"/>
      <c r="AW128" s="356"/>
      <c r="AX128" s="356"/>
      <c r="AY128" s="356"/>
      <c r="AZ128" s="356"/>
      <c r="BA128" s="356"/>
      <c r="BB128" s="356"/>
      <c r="BC128" s="356"/>
      <c r="BD128" s="356"/>
      <c r="BE128" s="356"/>
      <c r="BF128" s="356"/>
      <c r="BG128" s="356"/>
      <c r="BH128" s="356"/>
      <c r="BI128" s="356"/>
      <c r="BJ128" s="356"/>
      <c r="BK128" s="356"/>
      <c r="BL128" s="356"/>
      <c r="BM128" s="356"/>
      <c r="BN128" s="356"/>
      <c r="BO128" s="356"/>
      <c r="BP128" s="356"/>
      <c r="BQ128" s="356"/>
      <c r="BR128" s="356"/>
      <c r="BS128" s="356"/>
      <c r="BT128" s="356"/>
      <c r="BU128" s="356"/>
      <c r="BV128" s="356"/>
      <c r="BW128" s="356"/>
      <c r="BX128" s="356"/>
      <c r="BY128" s="356"/>
      <c r="BZ128" s="356"/>
      <c r="CA128" s="356"/>
      <c r="CB128" s="356"/>
      <c r="CC128" s="356"/>
      <c r="CD128" s="356"/>
      <c r="CE128" s="356"/>
      <c r="CF128" s="356"/>
    </row>
    <row r="129" spans="1:84" s="312" customFormat="1" ht="15" customHeight="1" x14ac:dyDescent="0.25">
      <c r="A129" s="253"/>
      <c r="B129" s="239"/>
      <c r="D129" s="186" t="s">
        <v>14</v>
      </c>
      <c r="E129" s="430"/>
      <c r="F129" s="335" t="str">
        <f>IF(OR(X129="",X129=EUconst_NA),"",IF(CNTR_SmallEmitter,1,X129))</f>
        <v/>
      </c>
      <c r="G129" s="821"/>
      <c r="H129" s="822"/>
      <c r="I129" s="424"/>
      <c r="J129" s="424"/>
      <c r="K129" s="428"/>
      <c r="L129" s="429"/>
      <c r="M129" s="831" t="str">
        <f>IF(OR(ISBLANK(L129),L129=EUconst_NoTier),"",IF($Z129=0,EUconst_NotApplicable,IF(ISERROR($Z129),"",$Z129)))</f>
        <v/>
      </c>
      <c r="N129" s="832"/>
      <c r="O129" s="201"/>
      <c r="P129" s="395"/>
      <c r="Q129" s="395"/>
      <c r="R129" s="394" t="str">
        <f>E124</f>
        <v/>
      </c>
      <c r="S129" s="400"/>
      <c r="T129" s="403" t="str">
        <f>IF(COUNTIF(EUconst_FactorRelevantInklPFC,E129)=0,"",INDEX(EUwideConstants!$C$848:$C$863,MATCH(E129,EUconst_FactorRelevantInklPFC,0))&amp;R129)</f>
        <v/>
      </c>
      <c r="U129" s="322"/>
      <c r="V129" s="403" t="str">
        <f>IF(T129="","",INDEX(EUwideConstants!$E$848:$E$863,MATCH(E129,EUconst_FactorRelevantInklPFC,0)))</f>
        <v/>
      </c>
      <c r="W129" s="322"/>
      <c r="X129" s="334" t="str">
        <f>IF(OR(R129="",T129=""),"",IF(CNTR_IsCategoryA,INDEX(EUwideConstants!$G:$G,MATCH(T129,EUwideConstants!$S:$S,0)),INDEX(EUwideConstants!$P:$P,MATCH(T129,EUwideConstants!$S:$S,0))))</f>
        <v/>
      </c>
      <c r="Y129" s="403" t="str">
        <f>IF(F129="","",IF(F129=EUconst_NA,"",INDEX(EUwideConstants!$H:$O,MATCH(T129,EUwideConstants!$S:$S,0),MATCH(F129,CNTR_TierList,0))))</f>
        <v/>
      </c>
      <c r="Z129" s="403" t="str">
        <f>IF(ISBLANK(L129),"",IF(L129=EUconst_NA,"",INDEX(EUwideConstants!$H:$O,MATCH(T129,EUwideConstants!$S:$S,0),MATCH(L129,CNTR_TierList,0))))</f>
        <v/>
      </c>
      <c r="AA129" s="322"/>
      <c r="AB129" s="334" t="b">
        <f>AND(COUNTA(CNTR_ListRelevantSections)&gt;0,E123="")</f>
        <v>0</v>
      </c>
      <c r="AC129" s="334" t="b">
        <f>AND(COUNTA(CNTR_ListRelevantSections)&gt;0,OR(E129="",AB129))</f>
        <v>0</v>
      </c>
      <c r="AD129" s="334" t="b">
        <f t="shared" ref="AD129:AD131" si="9">AC129</f>
        <v>0</v>
      </c>
      <c r="AE129" s="334" t="b">
        <f t="shared" ref="AE129:AE131" si="10">AD129</f>
        <v>0</v>
      </c>
      <c r="AF129" s="334" t="b">
        <f>OR(AD129,AND(J129&lt;&gt;"",J129=FALSE))</f>
        <v>0</v>
      </c>
      <c r="AG129" s="334" t="b">
        <f>OR(AF129,AND(I129&lt;&gt;"",I129=FALSE))</f>
        <v>0</v>
      </c>
      <c r="AH129" s="322"/>
      <c r="AI129" s="322"/>
      <c r="AJ129" s="356"/>
      <c r="AK129" s="356"/>
      <c r="AL129" s="356"/>
      <c r="AM129" s="356"/>
      <c r="AN129" s="356"/>
      <c r="AO129" s="356"/>
      <c r="AP129" s="356"/>
      <c r="AQ129" s="356"/>
      <c r="AR129" s="356"/>
      <c r="AS129" s="356"/>
      <c r="AT129" s="356"/>
      <c r="AU129" s="356"/>
      <c r="AV129" s="356"/>
      <c r="AW129" s="356"/>
      <c r="AX129" s="356"/>
      <c r="AY129" s="356"/>
      <c r="AZ129" s="356"/>
      <c r="BA129" s="356"/>
      <c r="BB129" s="356"/>
      <c r="BC129" s="356"/>
      <c r="BD129" s="356"/>
      <c r="BE129" s="356"/>
      <c r="BF129" s="356"/>
      <c r="BG129" s="356"/>
      <c r="BH129" s="356"/>
      <c r="BI129" s="356"/>
      <c r="BJ129" s="356"/>
      <c r="BK129" s="356"/>
      <c r="BL129" s="356"/>
      <c r="BM129" s="356"/>
      <c r="BN129" s="356"/>
      <c r="BO129" s="356"/>
      <c r="BP129" s="356"/>
      <c r="BQ129" s="356"/>
      <c r="BR129" s="356"/>
      <c r="BS129" s="356"/>
      <c r="BT129" s="356"/>
      <c r="BU129" s="356"/>
      <c r="BV129" s="356"/>
      <c r="BW129" s="356"/>
      <c r="BX129" s="356"/>
      <c r="BY129" s="356"/>
      <c r="BZ129" s="356"/>
      <c r="CA129" s="356"/>
      <c r="CB129" s="356"/>
      <c r="CC129" s="356"/>
      <c r="CD129" s="356"/>
      <c r="CE129" s="356"/>
      <c r="CF129" s="356"/>
    </row>
    <row r="130" spans="1:84" s="312" customFormat="1" ht="15" customHeight="1" x14ac:dyDescent="0.25">
      <c r="A130" s="253"/>
      <c r="B130" s="239"/>
      <c r="D130" s="186" t="s">
        <v>15</v>
      </c>
      <c r="E130" s="430"/>
      <c r="F130" s="335" t="str">
        <f>IF(OR(X130="",X130=EUconst_NA),"",IF(CNTR_SmallEmitter,1,X130))</f>
        <v/>
      </c>
      <c r="G130" s="821"/>
      <c r="H130" s="822"/>
      <c r="I130" s="424"/>
      <c r="J130" s="424"/>
      <c r="K130" s="428"/>
      <c r="L130" s="429"/>
      <c r="M130" s="831" t="str">
        <f>IF(OR(ISBLANK(L130),L130=EUconst_NoTier),"",IF($Z130=0,EUconst_NotApplicable,IF(ISERROR($Z130),"",$Z130)))</f>
        <v/>
      </c>
      <c r="N130" s="832"/>
      <c r="O130" s="201"/>
      <c r="P130" s="395"/>
      <c r="Q130" s="395"/>
      <c r="R130" s="394" t="str">
        <f>R129</f>
        <v/>
      </c>
      <c r="S130" s="400"/>
      <c r="T130" s="403" t="str">
        <f>IF(COUNTIF(EUconst_FactorRelevantInklPFC,E130)=0,"",INDEX(EUwideConstants!$C$848:$C$863,MATCH(E130,EUconst_FactorRelevantInklPFC,0))&amp;R130)</f>
        <v/>
      </c>
      <c r="U130" s="322"/>
      <c r="V130" s="403" t="str">
        <f>IF(T130="","",INDEX(EUwideConstants!$E$848:$E$863,MATCH(E130,EUconst_FactorRelevantInklPFC,0)))</f>
        <v/>
      </c>
      <c r="W130" s="322"/>
      <c r="X130" s="334" t="str">
        <f>IF(OR(R130="",T130=""),"",IF(CNTR_IsCategoryA,INDEX(EUwideConstants!$G:$G,MATCH(T130,EUwideConstants!$S:$S,0)),INDEX(EUwideConstants!$P:$P,MATCH(T130,EUwideConstants!$S:$S,0))))</f>
        <v/>
      </c>
      <c r="Y130" s="403" t="str">
        <f>IF(F130="","",IF(F130=EUconst_NA,"",INDEX(EUwideConstants!$H:$O,MATCH(T130,EUwideConstants!$S:$S,0),MATCH(F130,CNTR_TierList,0))))</f>
        <v/>
      </c>
      <c r="Z130" s="403" t="str">
        <f>IF(ISBLANK(L130),"",IF(L130=EUconst_NA,"",INDEX(EUwideConstants!$H:$O,MATCH(T130,EUwideConstants!$S:$S,0),MATCH(L130,CNTR_TierList,0))))</f>
        <v/>
      </c>
      <c r="AA130" s="322"/>
      <c r="AB130" s="334" t="b">
        <f>AND(COUNTA(CNTR_ListRelevantSections)&gt;0,E123="")</f>
        <v>0</v>
      </c>
      <c r="AC130" s="334" t="b">
        <f>AND(COUNTA(CNTR_ListRelevantSections)&gt;0,OR(E130="",AB130))</f>
        <v>0</v>
      </c>
      <c r="AD130" s="334" t="b">
        <f t="shared" si="9"/>
        <v>0</v>
      </c>
      <c r="AE130" s="334" t="b">
        <f t="shared" si="10"/>
        <v>0</v>
      </c>
      <c r="AF130" s="334" t="b">
        <f>OR(AD130,AND(J130&lt;&gt;"",J130=FALSE))</f>
        <v>0</v>
      </c>
      <c r="AG130" s="334" t="b">
        <f>OR(AF130,AND(I130&lt;&gt;"",I130=FALSE))</f>
        <v>0</v>
      </c>
      <c r="AH130" s="322"/>
      <c r="AI130" s="322"/>
      <c r="AJ130" s="356"/>
      <c r="AK130" s="356"/>
      <c r="AL130" s="356"/>
      <c r="AM130" s="356"/>
      <c r="AN130" s="356"/>
      <c r="AO130" s="356"/>
      <c r="AP130" s="356"/>
      <c r="AQ130" s="356"/>
      <c r="AR130" s="356"/>
      <c r="AS130" s="356"/>
      <c r="AT130" s="356"/>
      <c r="AU130" s="356"/>
      <c r="AV130" s="356"/>
      <c r="AW130" s="356"/>
      <c r="AX130" s="356"/>
      <c r="AY130" s="356"/>
      <c r="AZ130" s="356"/>
      <c r="BA130" s="356"/>
      <c r="BB130" s="356"/>
      <c r="BC130" s="356"/>
      <c r="BD130" s="356"/>
      <c r="BE130" s="356"/>
      <c r="BF130" s="356"/>
      <c r="BG130" s="356"/>
      <c r="BH130" s="356"/>
      <c r="BI130" s="356"/>
      <c r="BJ130" s="356"/>
      <c r="BK130" s="356"/>
      <c r="BL130" s="356"/>
      <c r="BM130" s="356"/>
      <c r="BN130" s="356"/>
      <c r="BO130" s="356"/>
      <c r="BP130" s="356"/>
      <c r="BQ130" s="356"/>
      <c r="BR130" s="356"/>
      <c r="BS130" s="356"/>
      <c r="BT130" s="356"/>
      <c r="BU130" s="356"/>
      <c r="BV130" s="356"/>
      <c r="BW130" s="356"/>
      <c r="BX130" s="356"/>
      <c r="BY130" s="356"/>
      <c r="BZ130" s="356"/>
      <c r="CA130" s="356"/>
      <c r="CB130" s="356"/>
      <c r="CC130" s="356"/>
      <c r="CD130" s="356"/>
      <c r="CE130" s="356"/>
      <c r="CF130" s="356"/>
    </row>
    <row r="131" spans="1:84" s="312" customFormat="1" ht="15" customHeight="1" x14ac:dyDescent="0.25">
      <c r="A131" s="253"/>
      <c r="B131" s="239"/>
      <c r="D131" s="186" t="s">
        <v>297</v>
      </c>
      <c r="E131" s="430"/>
      <c r="F131" s="335" t="str">
        <f>IF(OR(X131="",X131=EUconst_NA),"",IF(CNTR_SmallEmitter,1,X131))</f>
        <v/>
      </c>
      <c r="G131" s="821"/>
      <c r="H131" s="822"/>
      <c r="I131" s="424"/>
      <c r="J131" s="424"/>
      <c r="K131" s="428"/>
      <c r="L131" s="429"/>
      <c r="M131" s="831" t="str">
        <f>IF(OR(ISBLANK(L131),L131=EUconst_NoTier),"",IF($Z131=0,EUconst_NotApplicable,IF(ISERROR($Z131),"",$Z131)))</f>
        <v/>
      </c>
      <c r="N131" s="832"/>
      <c r="O131" s="201"/>
      <c r="P131" s="395"/>
      <c r="Q131" s="395"/>
      <c r="R131" s="394" t="str">
        <f>R130</f>
        <v/>
      </c>
      <c r="S131" s="400"/>
      <c r="T131" s="403" t="str">
        <f>IF(COUNTIF(EUconst_FactorRelevantInklPFC,E131)=0,"",INDEX(EUwideConstants!$C$848:$C$863,MATCH(E131,EUconst_FactorRelevantInklPFC,0))&amp;R131)</f>
        <v/>
      </c>
      <c r="U131" s="322"/>
      <c r="V131" s="403" t="str">
        <f>IF(T131="","",INDEX(EUwideConstants!$E$848:$E$863,MATCH(E131,EUconst_FactorRelevantInklPFC,0)))</f>
        <v/>
      </c>
      <c r="W131" s="322"/>
      <c r="X131" s="334" t="str">
        <f>IF(OR(R131="",T131=""),"",IF(CNTR_IsCategoryA,INDEX(EUwideConstants!$G:$G,MATCH(T131,EUwideConstants!$S:$S,0)),INDEX(EUwideConstants!$P:$P,MATCH(T131,EUwideConstants!$S:$S,0))))</f>
        <v/>
      </c>
      <c r="Y131" s="403" t="str">
        <f>IF(F131="","",IF(F131=EUconst_NA,"",INDEX(EUwideConstants!$H:$O,MATCH(T131,EUwideConstants!$S:$S,0),MATCH(F131,CNTR_TierList,0))))</f>
        <v/>
      </c>
      <c r="Z131" s="403" t="str">
        <f>IF(ISBLANK(L131),"",IF(L131=EUconst_NA,"",INDEX(EUwideConstants!$H:$O,MATCH(T131,EUwideConstants!$S:$S,0),MATCH(L131,CNTR_TierList,0))))</f>
        <v/>
      </c>
      <c r="AA131" s="322"/>
      <c r="AB131" s="334" t="b">
        <f>AND(COUNTA(CNTR_ListRelevantSections)&gt;0,E123="")</f>
        <v>0</v>
      </c>
      <c r="AC131" s="334" t="b">
        <f>AND(COUNTA(CNTR_ListRelevantSections)&gt;0,OR(E131="",AB131))</f>
        <v>0</v>
      </c>
      <c r="AD131" s="334" t="b">
        <f t="shared" si="9"/>
        <v>0</v>
      </c>
      <c r="AE131" s="334" t="b">
        <f t="shared" si="10"/>
        <v>0</v>
      </c>
      <c r="AF131" s="334" t="b">
        <f>OR(AD131,AND(J131&lt;&gt;"",J131=FALSE))</f>
        <v>0</v>
      </c>
      <c r="AG131" s="334" t="b">
        <f>OR(AF131,AND(I131&lt;&gt;"",I131=FALSE))</f>
        <v>0</v>
      </c>
      <c r="AH131" s="322"/>
      <c r="AI131" s="322"/>
      <c r="AJ131" s="356"/>
      <c r="AK131" s="356"/>
      <c r="AL131" s="356"/>
      <c r="AM131" s="356"/>
      <c r="AN131" s="356"/>
      <c r="AO131" s="356"/>
      <c r="AP131" s="356"/>
      <c r="AQ131" s="356"/>
      <c r="AR131" s="356"/>
      <c r="AS131" s="356"/>
      <c r="AT131" s="356"/>
      <c r="AU131" s="356"/>
      <c r="AV131" s="356"/>
      <c r="AW131" s="356"/>
      <c r="AX131" s="356"/>
      <c r="AY131" s="356"/>
      <c r="AZ131" s="356"/>
      <c r="BA131" s="356"/>
      <c r="BB131" s="356"/>
      <c r="BC131" s="356"/>
      <c r="BD131" s="356"/>
      <c r="BE131" s="356"/>
      <c r="BF131" s="356"/>
      <c r="BG131" s="356"/>
      <c r="BH131" s="356"/>
      <c r="BI131" s="356"/>
      <c r="BJ131" s="356"/>
      <c r="BK131" s="356"/>
      <c r="BL131" s="356"/>
      <c r="BM131" s="356"/>
      <c r="BN131" s="356"/>
      <c r="BO131" s="356"/>
      <c r="BP131" s="356"/>
      <c r="BQ131" s="356"/>
      <c r="BR131" s="356"/>
      <c r="BS131" s="356"/>
      <c r="BT131" s="356"/>
      <c r="BU131" s="356"/>
      <c r="BV131" s="356"/>
      <c r="BW131" s="356"/>
      <c r="BX131" s="356"/>
      <c r="BY131" s="356"/>
      <c r="BZ131" s="356"/>
      <c r="CA131" s="356"/>
      <c r="CB131" s="356"/>
      <c r="CC131" s="356"/>
      <c r="CD131" s="356"/>
      <c r="CE131" s="356"/>
      <c r="CF131" s="356"/>
    </row>
    <row r="132" spans="1:84" s="312" customFormat="1" ht="5.0999999999999996" customHeight="1" x14ac:dyDescent="0.25">
      <c r="A132" s="253"/>
      <c r="B132" s="239"/>
      <c r="C132" s="13"/>
      <c r="D132" s="186"/>
      <c r="F132" s="89"/>
      <c r="G132" s="186"/>
      <c r="H132" s="186"/>
      <c r="I132" s="186"/>
      <c r="J132" s="186"/>
      <c r="M132" s="89"/>
      <c r="N132" s="89"/>
      <c r="O132" s="201"/>
      <c r="P132" s="395"/>
      <c r="Q132" s="395"/>
      <c r="R132" s="395"/>
      <c r="S132" s="395"/>
      <c r="T132" s="322"/>
      <c r="U132" s="322"/>
      <c r="V132" s="322"/>
      <c r="W132" s="322"/>
      <c r="X132" s="322"/>
      <c r="Y132" s="322"/>
      <c r="Z132" s="322"/>
      <c r="AA132" s="322"/>
      <c r="AB132" s="322"/>
      <c r="AC132" s="322"/>
      <c r="AD132" s="322"/>
      <c r="AE132" s="322"/>
      <c r="AF132" s="322"/>
      <c r="AG132" s="322"/>
      <c r="AH132" s="322"/>
      <c r="AI132" s="322"/>
    </row>
    <row r="133" spans="1:84" s="312" customFormat="1" ht="12.75" customHeight="1" x14ac:dyDescent="0.25">
      <c r="A133" s="253"/>
      <c r="B133" s="239"/>
      <c r="D133" s="383" t="s">
        <v>300</v>
      </c>
      <c r="E133" s="324" t="str">
        <f>Translations!$B$94</f>
        <v>Description</v>
      </c>
      <c r="G133" s="323"/>
      <c r="H133" s="186"/>
      <c r="I133" s="186"/>
      <c r="J133" s="186"/>
      <c r="K133" s="186"/>
      <c r="L133" s="186"/>
      <c r="M133" s="186"/>
      <c r="N133" s="186"/>
      <c r="O133" s="201"/>
      <c r="P133" s="395"/>
      <c r="Q133" s="395"/>
      <c r="R133" s="395"/>
      <c r="S133" s="395"/>
      <c r="T133" s="322"/>
      <c r="U133" s="322"/>
      <c r="V133" s="322"/>
      <c r="W133" s="322"/>
      <c r="X133" s="322"/>
      <c r="Y133" s="322"/>
      <c r="Z133" s="322"/>
      <c r="AA133" s="322"/>
      <c r="AB133" s="322"/>
      <c r="AC133" s="322"/>
      <c r="AD133" s="322"/>
      <c r="AE133" s="322"/>
      <c r="AF133" s="322"/>
      <c r="AG133" s="322"/>
      <c r="AH133" s="322"/>
      <c r="AI133" s="322"/>
    </row>
    <row r="134" spans="1:84" s="312" customFormat="1" ht="12.75" customHeight="1" x14ac:dyDescent="0.25">
      <c r="A134" s="253"/>
      <c r="B134" s="272"/>
      <c r="C134" s="13"/>
      <c r="D134" s="186"/>
      <c r="E134" s="833" t="str">
        <f>Translations!$B$588</f>
        <v>Si vous avez besoin de plus d'espace pour la description, vous pouvez également utiliser des fichiers externes et les référencer ici.</v>
      </c>
      <c r="F134" s="833"/>
      <c r="G134" s="833"/>
      <c r="H134" s="833"/>
      <c r="I134" s="833"/>
      <c r="J134" s="833"/>
      <c r="K134" s="833"/>
      <c r="L134" s="833"/>
      <c r="M134" s="833"/>
      <c r="N134" s="833"/>
      <c r="O134" s="201"/>
      <c r="P134" s="305"/>
      <c r="Q134" s="395"/>
      <c r="R134" s="395"/>
      <c r="S134" s="395"/>
      <c r="T134" s="322"/>
      <c r="U134" s="322"/>
      <c r="V134" s="322"/>
      <c r="W134" s="322"/>
      <c r="X134" s="322"/>
      <c r="Y134" s="322"/>
      <c r="Z134" s="322"/>
      <c r="AA134" s="322"/>
      <c r="AB134" s="322"/>
      <c r="AC134" s="322"/>
      <c r="AD134" s="322"/>
      <c r="AE134" s="322"/>
      <c r="AF134" s="322"/>
      <c r="AG134" s="322"/>
      <c r="AH134" s="322"/>
      <c r="AI134" s="322"/>
    </row>
    <row r="135" spans="1:84" s="312" customFormat="1" ht="12.75" customHeight="1" x14ac:dyDescent="0.25">
      <c r="A135" s="255"/>
      <c r="B135" s="387"/>
      <c r="C135" s="89"/>
      <c r="E135" s="834"/>
      <c r="F135" s="835"/>
      <c r="G135" s="835"/>
      <c r="H135" s="835"/>
      <c r="I135" s="835"/>
      <c r="J135" s="835"/>
      <c r="K135" s="835"/>
      <c r="L135" s="835"/>
      <c r="M135" s="835"/>
      <c r="N135" s="836"/>
      <c r="O135" s="185"/>
      <c r="P135" s="322"/>
      <c r="Q135" s="322"/>
      <c r="R135" s="322"/>
      <c r="S135" s="322"/>
      <c r="T135" s="322"/>
      <c r="U135" s="322"/>
      <c r="V135" s="322"/>
      <c r="W135" s="322"/>
      <c r="X135" s="322"/>
      <c r="Y135" s="322"/>
      <c r="Z135" s="322"/>
      <c r="AA135" s="322"/>
      <c r="AB135" s="322"/>
      <c r="AC135" s="322"/>
      <c r="AD135" s="322"/>
      <c r="AE135" s="322"/>
      <c r="AF135" s="322"/>
      <c r="AG135" s="322"/>
      <c r="AH135" s="322"/>
      <c r="AI135" s="403" t="b">
        <f>AND(COUNTA(CNTR_ListRelevantSections)&gt;0,OR(AB131,COUNTA(E129:E131)=0))</f>
        <v>0</v>
      </c>
    </row>
    <row r="136" spans="1:84" s="312" customFormat="1" ht="12.75" customHeight="1" x14ac:dyDescent="0.25">
      <c r="A136" s="255"/>
      <c r="B136" s="387"/>
      <c r="C136" s="89"/>
      <c r="E136" s="825"/>
      <c r="F136" s="826"/>
      <c r="G136" s="826"/>
      <c r="H136" s="826"/>
      <c r="I136" s="826"/>
      <c r="J136" s="826"/>
      <c r="K136" s="826"/>
      <c r="L136" s="826"/>
      <c r="M136" s="826"/>
      <c r="N136" s="827"/>
      <c r="O136" s="185"/>
      <c r="P136" s="322"/>
      <c r="Q136" s="322"/>
      <c r="R136" s="322"/>
      <c r="S136" s="322"/>
      <c r="T136" s="322"/>
      <c r="U136" s="322"/>
      <c r="V136" s="322"/>
      <c r="W136" s="322"/>
      <c r="X136" s="322"/>
      <c r="Y136" s="322"/>
      <c r="Z136" s="322"/>
      <c r="AA136" s="322"/>
      <c r="AB136" s="322"/>
      <c r="AC136" s="322"/>
      <c r="AD136" s="322"/>
      <c r="AE136" s="322"/>
      <c r="AF136" s="322"/>
      <c r="AG136" s="322"/>
      <c r="AH136" s="322"/>
      <c r="AI136" s="403" t="b">
        <f>AI135</f>
        <v>0</v>
      </c>
    </row>
    <row r="137" spans="1:84" s="312" customFormat="1" ht="12.75" customHeight="1" x14ac:dyDescent="0.25">
      <c r="A137" s="255"/>
      <c r="B137" s="387"/>
      <c r="C137" s="89"/>
      <c r="E137" s="825"/>
      <c r="F137" s="826"/>
      <c r="G137" s="826"/>
      <c r="H137" s="826"/>
      <c r="I137" s="826"/>
      <c r="J137" s="826"/>
      <c r="K137" s="826"/>
      <c r="L137" s="826"/>
      <c r="M137" s="826"/>
      <c r="N137" s="827"/>
      <c r="O137" s="185"/>
      <c r="P137" s="322"/>
      <c r="Q137" s="322"/>
      <c r="R137" s="322"/>
      <c r="S137" s="322"/>
      <c r="T137" s="322"/>
      <c r="U137" s="322"/>
      <c r="V137" s="322"/>
      <c r="W137" s="322"/>
      <c r="X137" s="322"/>
      <c r="Y137" s="322"/>
      <c r="Z137" s="322"/>
      <c r="AA137" s="322"/>
      <c r="AB137" s="322"/>
      <c r="AC137" s="322"/>
      <c r="AD137" s="322"/>
      <c r="AE137" s="322"/>
      <c r="AF137" s="322"/>
      <c r="AG137" s="322"/>
      <c r="AH137" s="322"/>
      <c r="AI137" s="403" t="b">
        <f>AI136</f>
        <v>0</v>
      </c>
    </row>
    <row r="138" spans="1:84" s="312" customFormat="1" ht="12.75" customHeight="1" x14ac:dyDescent="0.25">
      <c r="A138" s="255"/>
      <c r="B138" s="387"/>
      <c r="C138" s="89"/>
      <c r="E138" s="825"/>
      <c r="F138" s="826"/>
      <c r="G138" s="826"/>
      <c r="H138" s="826"/>
      <c r="I138" s="826"/>
      <c r="J138" s="826"/>
      <c r="K138" s="826"/>
      <c r="L138" s="826"/>
      <c r="M138" s="826"/>
      <c r="N138" s="827"/>
      <c r="O138" s="185"/>
      <c r="P138" s="322"/>
      <c r="Q138" s="322"/>
      <c r="R138" s="322"/>
      <c r="S138" s="322"/>
      <c r="T138" s="322"/>
      <c r="U138" s="322"/>
      <c r="V138" s="322"/>
      <c r="W138" s="322"/>
      <c r="X138" s="322"/>
      <c r="Y138" s="322"/>
      <c r="Z138" s="322"/>
      <c r="AA138" s="322"/>
      <c r="AB138" s="322"/>
      <c r="AC138" s="322"/>
      <c r="AD138" s="322"/>
      <c r="AE138" s="322"/>
      <c r="AF138" s="322"/>
      <c r="AG138" s="322"/>
      <c r="AH138" s="322"/>
      <c r="AI138" s="403" t="b">
        <f>AI137</f>
        <v>0</v>
      </c>
    </row>
    <row r="139" spans="1:84" s="312" customFormat="1" ht="12.75" customHeight="1" x14ac:dyDescent="0.25">
      <c r="A139" s="255"/>
      <c r="B139" s="387"/>
      <c r="C139" s="89"/>
      <c r="E139" s="828"/>
      <c r="F139" s="829"/>
      <c r="G139" s="829"/>
      <c r="H139" s="829"/>
      <c r="I139" s="829"/>
      <c r="J139" s="829"/>
      <c r="K139" s="829"/>
      <c r="L139" s="829"/>
      <c r="M139" s="829"/>
      <c r="N139" s="830"/>
      <c r="O139" s="185"/>
      <c r="P139" s="322"/>
      <c r="Q139" s="322"/>
      <c r="R139" s="322"/>
      <c r="S139" s="322"/>
      <c r="T139" s="322"/>
      <c r="U139" s="322"/>
      <c r="V139" s="322"/>
      <c r="W139" s="322"/>
      <c r="X139" s="322"/>
      <c r="Y139" s="322"/>
      <c r="Z139" s="322"/>
      <c r="AA139" s="322"/>
      <c r="AB139" s="322"/>
      <c r="AC139" s="322"/>
      <c r="AD139" s="322"/>
      <c r="AE139" s="322"/>
      <c r="AF139" s="322"/>
      <c r="AG139" s="322"/>
      <c r="AH139" s="322"/>
      <c r="AI139" s="403" t="b">
        <f>AI138</f>
        <v>0</v>
      </c>
    </row>
    <row r="140" spans="1:84" s="312" customFormat="1" ht="12.75" customHeight="1" thickBot="1" x14ac:dyDescent="0.3">
      <c r="A140" s="255"/>
      <c r="B140" s="387"/>
      <c r="C140" s="89"/>
      <c r="D140" s="186"/>
      <c r="E140" s="336"/>
      <c r="F140" s="336"/>
      <c r="G140" s="336"/>
      <c r="H140" s="336"/>
      <c r="I140" s="336"/>
      <c r="J140" s="336"/>
      <c r="K140" s="336"/>
      <c r="L140" s="336"/>
      <c r="M140" s="336"/>
      <c r="N140" s="186"/>
      <c r="O140" s="185"/>
      <c r="P140" s="322"/>
      <c r="Q140" s="322"/>
      <c r="R140" s="322"/>
      <c r="S140" s="322"/>
      <c r="T140" s="322"/>
      <c r="U140" s="322"/>
      <c r="V140" s="322"/>
      <c r="W140" s="322"/>
      <c r="X140" s="322"/>
      <c r="Y140" s="322"/>
      <c r="Z140" s="322"/>
      <c r="AA140" s="322"/>
      <c r="AB140" s="322"/>
      <c r="AC140" s="322"/>
      <c r="AD140" s="322"/>
      <c r="AE140" s="322"/>
      <c r="AF140" s="322"/>
      <c r="AG140" s="322"/>
      <c r="AH140" s="322"/>
      <c r="AI140" s="322"/>
      <c r="CF140" s="357"/>
    </row>
    <row r="141" spans="1:84" ht="13.8" thickBot="1" x14ac:dyDescent="0.3">
      <c r="A141" s="252"/>
      <c r="B141" s="240"/>
      <c r="C141" s="198"/>
      <c r="D141" s="22"/>
      <c r="E141" s="199"/>
      <c r="F141" s="24"/>
      <c r="G141" s="23"/>
      <c r="H141" s="23"/>
      <c r="I141" s="23"/>
      <c r="J141" s="23"/>
      <c r="K141" s="23"/>
      <c r="L141" s="23"/>
      <c r="M141" s="23"/>
      <c r="N141" s="23"/>
      <c r="O141" s="204"/>
      <c r="U141" s="404"/>
      <c r="X141" s="404"/>
    </row>
    <row r="142" spans="1:84" s="312" customFormat="1" ht="15" customHeight="1" thickBot="1" x14ac:dyDescent="0.3">
      <c r="A142" s="435" t="str">
        <f>IF(E142="","","PRINT")</f>
        <v/>
      </c>
      <c r="B142" s="239"/>
      <c r="C142" s="187">
        <f>C123+1</f>
        <v>7</v>
      </c>
      <c r="D142" s="13"/>
      <c r="E142" s="841"/>
      <c r="F142" s="842"/>
      <c r="G142" s="842"/>
      <c r="H142" s="842"/>
      <c r="I142" s="842"/>
      <c r="J142" s="842"/>
      <c r="K142" s="842"/>
      <c r="L142" s="843"/>
      <c r="M142" s="844" t="str">
        <f>IF(E143="","",INDEX(EUwideConstants!$F$314:$F$384,MATCH(E143,EUConst_TierActivityListNames,0)))</f>
        <v/>
      </c>
      <c r="N142" s="845"/>
      <c r="O142" s="206"/>
      <c r="P142" s="436" t="str">
        <f>IF(AND(E142&lt;&gt;"",COUNTIF(P143:$P$603,"PRINT")=0),"PRINT","")</f>
        <v/>
      </c>
      <c r="Q142" s="400"/>
      <c r="R142" s="401" t="str">
        <f>IF(E142="","",MATCH(E142,B_ImprovementDescription!$Q$54:$Q$83,0))</f>
        <v/>
      </c>
      <c r="S142" s="402" t="s">
        <v>636</v>
      </c>
      <c r="T142" s="400"/>
      <c r="U142" s="400"/>
      <c r="V142" s="400"/>
      <c r="W142" s="400"/>
      <c r="X142" s="400"/>
      <c r="Y142" s="400"/>
      <c r="Z142" s="400"/>
      <c r="AA142" s="400"/>
      <c r="AB142" s="400"/>
      <c r="AC142" s="400"/>
      <c r="AD142" s="400"/>
      <c r="AE142" s="400"/>
      <c r="AF142" s="400"/>
      <c r="AG142" s="400"/>
      <c r="AH142" s="400"/>
      <c r="AI142" s="403" t="b">
        <f>CNTR_CalcRelevant=EUconst_NotRelevant</f>
        <v>0</v>
      </c>
      <c r="AJ142" s="356"/>
      <c r="AK142" s="356"/>
      <c r="AL142" s="356"/>
      <c r="AM142" s="356"/>
      <c r="AN142" s="356"/>
      <c r="AO142" s="356"/>
      <c r="AP142" s="356"/>
      <c r="AQ142" s="356"/>
      <c r="AR142" s="356"/>
      <c r="AS142" s="356"/>
      <c r="AT142" s="356"/>
      <c r="AU142" s="356"/>
      <c r="AV142" s="356"/>
      <c r="AW142" s="356"/>
      <c r="AX142" s="356"/>
      <c r="AY142" s="356"/>
      <c r="AZ142" s="356"/>
      <c r="BA142" s="356"/>
      <c r="BB142" s="356"/>
      <c r="BC142" s="356"/>
      <c r="BD142" s="356"/>
      <c r="BE142" s="356"/>
      <c r="BF142" s="356"/>
      <c r="BG142" s="356"/>
      <c r="BH142" s="356"/>
      <c r="BI142" s="356"/>
      <c r="BJ142" s="356"/>
      <c r="BK142" s="356"/>
      <c r="BL142" s="356"/>
      <c r="BM142" s="356"/>
      <c r="BN142" s="356"/>
      <c r="BO142" s="356"/>
      <c r="BP142" s="356"/>
      <c r="BQ142" s="356"/>
      <c r="BR142" s="356"/>
      <c r="BS142" s="356"/>
      <c r="BT142" s="356"/>
      <c r="BU142" s="356"/>
      <c r="BV142" s="356"/>
      <c r="BW142" s="356"/>
      <c r="BX142" s="356"/>
      <c r="BY142" s="356"/>
      <c r="BZ142" s="356"/>
      <c r="CA142" s="356"/>
      <c r="CB142" s="356"/>
      <c r="CC142" s="356"/>
      <c r="CD142" s="356"/>
      <c r="CE142" s="356"/>
      <c r="CF142" s="356"/>
    </row>
    <row r="143" spans="1:84" s="312" customFormat="1" ht="15" customHeight="1" thickBot="1" x14ac:dyDescent="0.3">
      <c r="A143" s="253"/>
      <c r="B143" s="239"/>
      <c r="C143" s="13"/>
      <c r="D143" s="13"/>
      <c r="E143" s="846" t="str">
        <f>IF(E142="","",INDEX(B_ImprovementDescription!$E$54:$E$83,R142))</f>
        <v/>
      </c>
      <c r="F143" s="847"/>
      <c r="G143" s="847"/>
      <c r="H143" s="847"/>
      <c r="I143" s="847"/>
      <c r="J143" s="847"/>
      <c r="K143" s="847"/>
      <c r="L143" s="848"/>
      <c r="M143" s="844" t="str">
        <f>IF(E142="","",INDEX(B_ImprovementDescription!$M$54:$M$83,R142))</f>
        <v/>
      </c>
      <c r="N143" s="845"/>
      <c r="O143" s="206"/>
      <c r="P143" s="395"/>
      <c r="Q143" s="400"/>
      <c r="R143" s="394" t="str">
        <f>E143</f>
        <v/>
      </c>
      <c r="S143" s="394" t="str">
        <f>IF(E143="","",AND(MATCH(E143,EUConst_TierActivityListNames,0)&gt;59,MATCH(E143,EUConst_TierActivityListNames,0)&lt;62))</f>
        <v/>
      </c>
      <c r="T143" s="400"/>
      <c r="U143" s="400"/>
      <c r="V143" s="400"/>
      <c r="W143" s="400"/>
      <c r="X143" s="400"/>
      <c r="Y143" s="400"/>
      <c r="Z143" s="400"/>
      <c r="AA143" s="400"/>
      <c r="AB143" s="400"/>
      <c r="AC143" s="400"/>
      <c r="AD143" s="400"/>
      <c r="AE143" s="400"/>
      <c r="AF143" s="400"/>
      <c r="AG143" s="400"/>
      <c r="AH143" s="400"/>
      <c r="AI143" s="400"/>
      <c r="AJ143" s="356"/>
      <c r="AK143" s="356"/>
      <c r="AL143" s="356"/>
      <c r="AM143" s="356"/>
      <c r="AN143" s="356"/>
      <c r="AO143" s="356"/>
      <c r="AP143" s="356"/>
      <c r="AQ143" s="356"/>
      <c r="AR143" s="356"/>
      <c r="AS143" s="356"/>
      <c r="AT143" s="356"/>
      <c r="AU143" s="356"/>
      <c r="AV143" s="356"/>
      <c r="AW143" s="356"/>
      <c r="AX143" s="356"/>
      <c r="AY143" s="356"/>
      <c r="AZ143" s="356"/>
      <c r="BA143" s="356"/>
      <c r="BB143" s="356"/>
      <c r="BC143" s="356"/>
      <c r="BD143" s="356"/>
      <c r="BE143" s="356"/>
      <c r="BF143" s="356"/>
      <c r="BG143" s="356"/>
      <c r="BH143" s="356"/>
      <c r="BI143" s="356"/>
      <c r="BJ143" s="356"/>
      <c r="BK143" s="356"/>
      <c r="BL143" s="356"/>
      <c r="BM143" s="356"/>
      <c r="BN143" s="356"/>
      <c r="BO143" s="356"/>
      <c r="BP143" s="356"/>
      <c r="BQ143" s="356"/>
      <c r="BR143" s="356"/>
      <c r="BS143" s="356"/>
      <c r="BT143" s="356"/>
      <c r="BU143" s="356"/>
      <c r="BV143" s="356"/>
      <c r="BW143" s="356"/>
      <c r="BX143" s="356"/>
      <c r="BY143" s="356"/>
      <c r="BZ143" s="356"/>
      <c r="CA143" s="356"/>
      <c r="CB143" s="356"/>
      <c r="CC143" s="356"/>
      <c r="CD143" s="356"/>
      <c r="CE143" s="356"/>
      <c r="CF143" s="356"/>
    </row>
    <row r="144" spans="1:84" s="312" customFormat="1" ht="5.0999999999999996" customHeight="1" x14ac:dyDescent="0.25">
      <c r="A144" s="253"/>
      <c r="B144" s="239"/>
      <c r="C144" s="13"/>
      <c r="D144" s="13"/>
      <c r="E144" s="13"/>
      <c r="F144" s="13"/>
      <c r="G144" s="14"/>
      <c r="H144" s="14"/>
      <c r="I144" s="14"/>
      <c r="J144" s="89"/>
      <c r="K144" s="89"/>
      <c r="L144" s="89"/>
      <c r="M144" s="14"/>
      <c r="N144" s="14"/>
      <c r="O144" s="206"/>
      <c r="P144" s="395"/>
      <c r="Q144" s="400"/>
      <c r="R144" s="400"/>
      <c r="S144" s="400"/>
      <c r="T144" s="400"/>
      <c r="U144" s="400"/>
      <c r="V144" s="400"/>
      <c r="W144" s="400"/>
      <c r="X144" s="400"/>
      <c r="Y144" s="400"/>
      <c r="Z144" s="400"/>
      <c r="AA144" s="400"/>
      <c r="AB144" s="400"/>
      <c r="AC144" s="400"/>
      <c r="AD144" s="400"/>
      <c r="AE144" s="400"/>
      <c r="AF144" s="400"/>
      <c r="AG144" s="400"/>
      <c r="AH144" s="400"/>
      <c r="AI144" s="400"/>
      <c r="AJ144" s="356"/>
      <c r="AK144" s="356"/>
      <c r="AL144" s="356"/>
      <c r="AM144" s="356"/>
      <c r="AN144" s="356"/>
      <c r="AO144" s="356"/>
      <c r="AP144" s="356"/>
      <c r="AQ144" s="356"/>
      <c r="AR144" s="356"/>
      <c r="AS144" s="356"/>
      <c r="AT144" s="356"/>
      <c r="AU144" s="356"/>
      <c r="AV144" s="356"/>
      <c r="AW144" s="356"/>
      <c r="AX144" s="356"/>
      <c r="AY144" s="356"/>
      <c r="AZ144" s="356"/>
      <c r="BA144" s="356"/>
      <c r="BB144" s="356"/>
      <c r="BC144" s="356"/>
      <c r="BD144" s="356"/>
      <c r="BE144" s="356"/>
      <c r="BF144" s="356"/>
      <c r="BG144" s="356"/>
      <c r="BH144" s="356"/>
      <c r="BI144" s="356"/>
      <c r="BJ144" s="356"/>
      <c r="BK144" s="356"/>
      <c r="BL144" s="356"/>
      <c r="BM144" s="356"/>
      <c r="BN144" s="356"/>
      <c r="BO144" s="356"/>
      <c r="BP144" s="356"/>
      <c r="BQ144" s="356"/>
      <c r="BR144" s="356"/>
      <c r="BS144" s="356"/>
      <c r="BT144" s="356"/>
      <c r="BU144" s="356"/>
      <c r="BV144" s="356"/>
      <c r="BW144" s="356"/>
      <c r="BX144" s="356"/>
      <c r="BY144" s="356"/>
      <c r="BZ144" s="356"/>
      <c r="CA144" s="356"/>
      <c r="CB144" s="356"/>
      <c r="CC144" s="356"/>
      <c r="CD144" s="356"/>
      <c r="CE144" s="356"/>
      <c r="CF144" s="356"/>
    </row>
    <row r="145" spans="1:84" s="312" customFormat="1" ht="12.75" customHeight="1" x14ac:dyDescent="0.25">
      <c r="A145" s="253"/>
      <c r="B145" s="239"/>
      <c r="C145" s="13"/>
      <c r="D145" s="13"/>
      <c r="F145" s="837" t="str">
        <f>IF(E142="","",HYPERLINK("#JUMP_E_8",EUconst_FurtherGuidancePoint1))</f>
        <v/>
      </c>
      <c r="G145" s="838"/>
      <c r="H145" s="838"/>
      <c r="I145" s="838"/>
      <c r="J145" s="838"/>
      <c r="K145" s="838"/>
      <c r="L145" s="838"/>
      <c r="M145" s="839"/>
      <c r="N145" s="14"/>
      <c r="O145" s="206"/>
      <c r="P145" s="395"/>
      <c r="Q145" s="400"/>
      <c r="R145" s="400"/>
      <c r="S145" s="400"/>
      <c r="T145" s="400"/>
      <c r="U145" s="400"/>
      <c r="V145" s="400"/>
      <c r="W145" s="400"/>
      <c r="X145" s="400"/>
      <c r="Y145" s="400"/>
      <c r="Z145" s="400"/>
      <c r="AA145" s="400"/>
      <c r="AB145" s="400"/>
      <c r="AC145" s="400"/>
      <c r="AD145" s="400"/>
      <c r="AE145" s="400"/>
      <c r="AF145" s="400"/>
      <c r="AG145" s="400"/>
      <c r="AH145" s="400"/>
      <c r="AI145" s="400"/>
      <c r="AJ145" s="356"/>
      <c r="AK145" s="356"/>
      <c r="AL145" s="356"/>
      <c r="AM145" s="356"/>
      <c r="AN145" s="356"/>
      <c r="AO145" s="356"/>
      <c r="AP145" s="356"/>
      <c r="AQ145" s="356"/>
      <c r="AR145" s="356"/>
      <c r="AS145" s="356"/>
      <c r="AT145" s="356"/>
      <c r="AU145" s="356"/>
      <c r="AV145" s="356"/>
      <c r="AW145" s="356"/>
      <c r="AX145" s="356"/>
      <c r="AY145" s="356"/>
      <c r="AZ145" s="356"/>
      <c r="BA145" s="356"/>
      <c r="BB145" s="356"/>
      <c r="BC145" s="356"/>
      <c r="BD145" s="356"/>
      <c r="BE145" s="356"/>
      <c r="BF145" s="356"/>
      <c r="BG145" s="356"/>
      <c r="BH145" s="356"/>
      <c r="BI145" s="356"/>
      <c r="BJ145" s="356"/>
      <c r="BK145" s="356"/>
      <c r="BL145" s="356"/>
      <c r="BM145" s="356"/>
      <c r="BN145" s="356"/>
      <c r="BO145" s="356"/>
      <c r="BP145" s="356"/>
      <c r="BQ145" s="356"/>
      <c r="BR145" s="356"/>
      <c r="BS145" s="356"/>
      <c r="BT145" s="356"/>
      <c r="BU145" s="356"/>
      <c r="BV145" s="356"/>
      <c r="BW145" s="356"/>
      <c r="BX145" s="356"/>
      <c r="BY145" s="356"/>
      <c r="BZ145" s="356"/>
      <c r="CA145" s="356"/>
      <c r="CB145" s="356"/>
      <c r="CC145" s="356"/>
      <c r="CD145" s="356"/>
      <c r="CE145" s="356"/>
      <c r="CF145" s="356"/>
    </row>
    <row r="146" spans="1:84" s="312" customFormat="1" ht="5.0999999999999996" customHeight="1" x14ac:dyDescent="0.25">
      <c r="A146" s="253"/>
      <c r="B146" s="239"/>
      <c r="C146" s="13"/>
      <c r="D146" s="186"/>
      <c r="F146" s="89"/>
      <c r="G146" s="89"/>
      <c r="H146" s="89"/>
      <c r="I146" s="89"/>
      <c r="J146" s="89"/>
      <c r="M146" s="89"/>
      <c r="N146" s="89"/>
      <c r="O146" s="201"/>
      <c r="P146" s="395"/>
      <c r="Q146" s="395"/>
      <c r="R146" s="395"/>
      <c r="S146" s="400"/>
      <c r="T146" s="322"/>
      <c r="U146" s="322"/>
      <c r="V146" s="322"/>
      <c r="W146" s="322"/>
      <c r="X146" s="322"/>
      <c r="Y146" s="322"/>
      <c r="Z146" s="400"/>
      <c r="AA146" s="322"/>
      <c r="AB146" s="322"/>
      <c r="AC146" s="322"/>
      <c r="AD146" s="322"/>
      <c r="AE146" s="322"/>
      <c r="AF146" s="322"/>
      <c r="AG146" s="322"/>
      <c r="AH146" s="322"/>
      <c r="AI146" s="322"/>
    </row>
    <row r="147" spans="1:84" s="312" customFormat="1" ht="38.85" customHeight="1" x14ac:dyDescent="0.25">
      <c r="A147" s="253"/>
      <c r="B147" s="239"/>
      <c r="C147" s="13"/>
      <c r="E147" s="432" t="str">
        <f>Translations!$B$609</f>
        <v>DA ou facteur de calcul</v>
      </c>
      <c r="F147" s="431" t="str">
        <f>Translations!$B$601</f>
        <v>Niveau requis :</v>
      </c>
      <c r="G147" s="840" t="str">
        <f>Translations!$B$610</f>
        <v xml:space="preserve"> Raison de l'écart dans le passé</v>
      </c>
      <c r="H147" s="840"/>
      <c r="I147" s="432" t="str">
        <f>Translations!$B$611</f>
        <v>Impact sur les niveaux ?</v>
      </c>
      <c r="J147" s="432" t="str">
        <f>Translations!$B$612</f>
        <v>Mesures prises</v>
      </c>
      <c r="K147" s="431" t="str">
        <f>Translations!$B$585</f>
        <v>Quand?</v>
      </c>
      <c r="L147" s="431" t="str">
        <f>Translations!$B$603</f>
        <v>Niveau appliqué :</v>
      </c>
      <c r="O147" s="206"/>
      <c r="P147" s="395"/>
      <c r="Q147" s="400"/>
      <c r="R147" s="395"/>
      <c r="S147" s="395"/>
      <c r="T147" s="400"/>
      <c r="U147" s="400"/>
      <c r="V147" s="400"/>
      <c r="W147" s="400"/>
      <c r="X147" s="400"/>
      <c r="Y147" s="400"/>
      <c r="Z147" s="400"/>
      <c r="AA147" s="433" t="s">
        <v>908</v>
      </c>
      <c r="AB147" s="400" t="str">
        <f>$E$33</f>
        <v>DA ou facteur de calcul</v>
      </c>
      <c r="AC147" s="400" t="str">
        <f>G147</f>
        <v xml:space="preserve"> Raison de l'écart dans le passé</v>
      </c>
      <c r="AD147" s="400" t="str">
        <f>I147</f>
        <v>Impact sur les niveaux ?</v>
      </c>
      <c r="AE147" s="400" t="str">
        <f>J147</f>
        <v>Mesures prises</v>
      </c>
      <c r="AF147" s="400" t="str">
        <f>K147</f>
        <v>Quand?</v>
      </c>
      <c r="AG147" s="400" t="str">
        <f>L147</f>
        <v>Niveau appliqué :</v>
      </c>
      <c r="AH147" s="400"/>
      <c r="AI147" s="322"/>
      <c r="AJ147" s="356"/>
      <c r="AK147" s="356"/>
      <c r="AL147" s="356"/>
      <c r="AM147" s="356"/>
      <c r="AN147" s="356"/>
      <c r="AO147" s="356"/>
      <c r="AP147" s="356"/>
      <c r="AQ147" s="356"/>
      <c r="AR147" s="356"/>
      <c r="AS147" s="356"/>
      <c r="AT147" s="356"/>
      <c r="AU147" s="356"/>
      <c r="AV147" s="356"/>
      <c r="AW147" s="356"/>
      <c r="AX147" s="356"/>
      <c r="AY147" s="356"/>
      <c r="AZ147" s="356"/>
      <c r="BA147" s="356"/>
      <c r="BB147" s="356"/>
      <c r="BC147" s="356"/>
      <c r="BD147" s="356"/>
      <c r="BE147" s="356"/>
      <c r="BF147" s="356"/>
      <c r="BG147" s="356"/>
      <c r="BH147" s="356"/>
      <c r="BI147" s="356"/>
      <c r="BJ147" s="356"/>
      <c r="BK147" s="356"/>
      <c r="BL147" s="356"/>
      <c r="BM147" s="356"/>
      <c r="BN147" s="356"/>
      <c r="BO147" s="356"/>
      <c r="BP147" s="356"/>
      <c r="BQ147" s="356"/>
      <c r="BR147" s="356"/>
      <c r="BS147" s="356"/>
      <c r="BT147" s="356"/>
      <c r="BU147" s="356"/>
      <c r="BV147" s="356"/>
      <c r="BW147" s="356"/>
      <c r="BX147" s="356"/>
      <c r="BY147" s="356"/>
      <c r="BZ147" s="356"/>
      <c r="CA147" s="356"/>
      <c r="CB147" s="356"/>
      <c r="CC147" s="356"/>
      <c r="CD147" s="356"/>
      <c r="CE147" s="356"/>
      <c r="CF147" s="356"/>
    </row>
    <row r="148" spans="1:84" s="312" customFormat="1" ht="15" customHeight="1" x14ac:dyDescent="0.25">
      <c r="A148" s="253"/>
      <c r="B148" s="239"/>
      <c r="D148" s="186" t="s">
        <v>14</v>
      </c>
      <c r="E148" s="430"/>
      <c r="F148" s="335" t="str">
        <f>IF(OR(X148="",X148=EUconst_NA),"",IF(CNTR_SmallEmitter,1,X148))</f>
        <v/>
      </c>
      <c r="G148" s="821"/>
      <c r="H148" s="822"/>
      <c r="I148" s="424"/>
      <c r="J148" s="424"/>
      <c r="K148" s="428"/>
      <c r="L148" s="429"/>
      <c r="M148" s="831" t="str">
        <f>IF(OR(ISBLANK(L148),L148=EUconst_NoTier),"",IF($Z148=0,EUconst_NotApplicable,IF(ISERROR($Z148),"",$Z148)))</f>
        <v/>
      </c>
      <c r="N148" s="832"/>
      <c r="O148" s="201"/>
      <c r="P148" s="395"/>
      <c r="Q148" s="395"/>
      <c r="R148" s="394" t="str">
        <f>E143</f>
        <v/>
      </c>
      <c r="S148" s="400"/>
      <c r="T148" s="403" t="str">
        <f>IF(COUNTIF(EUconst_FactorRelevantInklPFC,E148)=0,"",INDEX(EUwideConstants!$C$848:$C$863,MATCH(E148,EUconst_FactorRelevantInklPFC,0))&amp;R148)</f>
        <v/>
      </c>
      <c r="U148" s="322"/>
      <c r="V148" s="403" t="str">
        <f>IF(T148="","",INDEX(EUwideConstants!$E$848:$E$863,MATCH(E148,EUconst_FactorRelevantInklPFC,0)))</f>
        <v/>
      </c>
      <c r="W148" s="322"/>
      <c r="X148" s="334" t="str">
        <f>IF(OR(R148="",T148=""),"",IF(CNTR_IsCategoryA,INDEX(EUwideConstants!$G:$G,MATCH(T148,EUwideConstants!$S:$S,0)),INDEX(EUwideConstants!$P:$P,MATCH(T148,EUwideConstants!$S:$S,0))))</f>
        <v/>
      </c>
      <c r="Y148" s="403" t="str">
        <f>IF(F148="","",IF(F148=EUconst_NA,"",INDEX(EUwideConstants!$H:$O,MATCH(T148,EUwideConstants!$S:$S,0),MATCH(F148,CNTR_TierList,0))))</f>
        <v/>
      </c>
      <c r="Z148" s="403" t="str">
        <f>IF(ISBLANK(L148),"",IF(L148=EUconst_NA,"",INDEX(EUwideConstants!$H:$O,MATCH(T148,EUwideConstants!$S:$S,0),MATCH(L148,CNTR_TierList,0))))</f>
        <v/>
      </c>
      <c r="AA148" s="322"/>
      <c r="AB148" s="334" t="b">
        <f>AND(COUNTA(CNTR_ListRelevantSections)&gt;0,E142="")</f>
        <v>0</v>
      </c>
      <c r="AC148" s="334" t="b">
        <f>AND(COUNTA(CNTR_ListRelevantSections)&gt;0,OR(E148="",AB148))</f>
        <v>0</v>
      </c>
      <c r="AD148" s="334" t="b">
        <f t="shared" ref="AD148:AD150" si="11">AC148</f>
        <v>0</v>
      </c>
      <c r="AE148" s="334" t="b">
        <f t="shared" ref="AE148:AE150" si="12">AD148</f>
        <v>0</v>
      </c>
      <c r="AF148" s="334" t="b">
        <f>OR(AD148,AND(J148&lt;&gt;"",J148=FALSE))</f>
        <v>0</v>
      </c>
      <c r="AG148" s="334" t="b">
        <f>OR(AF148,AND(I148&lt;&gt;"",I148=FALSE))</f>
        <v>0</v>
      </c>
      <c r="AH148" s="322"/>
      <c r="AI148" s="322"/>
      <c r="AJ148" s="356"/>
      <c r="AK148" s="356"/>
      <c r="AL148" s="356"/>
      <c r="AM148" s="356"/>
      <c r="AN148" s="356"/>
      <c r="AO148" s="356"/>
      <c r="AP148" s="356"/>
      <c r="AQ148" s="356"/>
      <c r="AR148" s="356"/>
      <c r="AS148" s="356"/>
      <c r="AT148" s="356"/>
      <c r="AU148" s="356"/>
      <c r="AV148" s="356"/>
      <c r="AW148" s="356"/>
      <c r="AX148" s="356"/>
      <c r="AY148" s="356"/>
      <c r="AZ148" s="356"/>
      <c r="BA148" s="356"/>
      <c r="BB148" s="356"/>
      <c r="BC148" s="356"/>
      <c r="BD148" s="356"/>
      <c r="BE148" s="356"/>
      <c r="BF148" s="356"/>
      <c r="BG148" s="356"/>
      <c r="BH148" s="356"/>
      <c r="BI148" s="356"/>
      <c r="BJ148" s="356"/>
      <c r="BK148" s="356"/>
      <c r="BL148" s="356"/>
      <c r="BM148" s="356"/>
      <c r="BN148" s="356"/>
      <c r="BO148" s="356"/>
      <c r="BP148" s="356"/>
      <c r="BQ148" s="356"/>
      <c r="BR148" s="356"/>
      <c r="BS148" s="356"/>
      <c r="BT148" s="356"/>
      <c r="BU148" s="356"/>
      <c r="BV148" s="356"/>
      <c r="BW148" s="356"/>
      <c r="BX148" s="356"/>
      <c r="BY148" s="356"/>
      <c r="BZ148" s="356"/>
      <c r="CA148" s="356"/>
      <c r="CB148" s="356"/>
      <c r="CC148" s="356"/>
      <c r="CD148" s="356"/>
      <c r="CE148" s="356"/>
      <c r="CF148" s="356"/>
    </row>
    <row r="149" spans="1:84" s="312" customFormat="1" ht="15" customHeight="1" x14ac:dyDescent="0.25">
      <c r="A149" s="253"/>
      <c r="B149" s="239"/>
      <c r="D149" s="186" t="s">
        <v>15</v>
      </c>
      <c r="E149" s="430"/>
      <c r="F149" s="335" t="str">
        <f>IF(OR(X149="",X149=EUconst_NA),"",IF(CNTR_SmallEmitter,1,X149))</f>
        <v/>
      </c>
      <c r="G149" s="821"/>
      <c r="H149" s="822"/>
      <c r="I149" s="424"/>
      <c r="J149" s="424"/>
      <c r="K149" s="428"/>
      <c r="L149" s="429"/>
      <c r="M149" s="831" t="str">
        <f>IF(OR(ISBLANK(L149),L149=EUconst_NoTier),"",IF($Z149=0,EUconst_NotApplicable,IF(ISERROR($Z149),"",$Z149)))</f>
        <v/>
      </c>
      <c r="N149" s="832"/>
      <c r="O149" s="201"/>
      <c r="P149" s="395"/>
      <c r="Q149" s="395"/>
      <c r="R149" s="394" t="str">
        <f>R148</f>
        <v/>
      </c>
      <c r="S149" s="400"/>
      <c r="T149" s="403" t="str">
        <f>IF(COUNTIF(EUconst_FactorRelevantInklPFC,E149)=0,"",INDEX(EUwideConstants!$C$848:$C$863,MATCH(E149,EUconst_FactorRelevantInklPFC,0))&amp;R149)</f>
        <v/>
      </c>
      <c r="U149" s="322"/>
      <c r="V149" s="403" t="str">
        <f>IF(T149="","",INDEX(EUwideConstants!$E$848:$E$863,MATCH(E149,EUconst_FactorRelevantInklPFC,0)))</f>
        <v/>
      </c>
      <c r="W149" s="322"/>
      <c r="X149" s="334" t="str">
        <f>IF(OR(R149="",T149=""),"",IF(CNTR_IsCategoryA,INDEX(EUwideConstants!$G:$G,MATCH(T149,EUwideConstants!$S:$S,0)),INDEX(EUwideConstants!$P:$P,MATCH(T149,EUwideConstants!$S:$S,0))))</f>
        <v/>
      </c>
      <c r="Y149" s="403" t="str">
        <f>IF(F149="","",IF(F149=EUconst_NA,"",INDEX(EUwideConstants!$H:$O,MATCH(T149,EUwideConstants!$S:$S,0),MATCH(F149,CNTR_TierList,0))))</f>
        <v/>
      </c>
      <c r="Z149" s="403" t="str">
        <f>IF(ISBLANK(L149),"",IF(L149=EUconst_NA,"",INDEX(EUwideConstants!$H:$O,MATCH(T149,EUwideConstants!$S:$S,0),MATCH(L149,CNTR_TierList,0))))</f>
        <v/>
      </c>
      <c r="AA149" s="322"/>
      <c r="AB149" s="334" t="b">
        <f>AND(COUNTA(CNTR_ListRelevantSections)&gt;0,E142="")</f>
        <v>0</v>
      </c>
      <c r="AC149" s="334" t="b">
        <f>AND(COUNTA(CNTR_ListRelevantSections)&gt;0,OR(E149="",AB149))</f>
        <v>0</v>
      </c>
      <c r="AD149" s="334" t="b">
        <f t="shared" si="11"/>
        <v>0</v>
      </c>
      <c r="AE149" s="334" t="b">
        <f t="shared" si="12"/>
        <v>0</v>
      </c>
      <c r="AF149" s="334" t="b">
        <f>OR(AD149,AND(J149&lt;&gt;"",J149=FALSE))</f>
        <v>0</v>
      </c>
      <c r="AG149" s="334" t="b">
        <f>OR(AF149,AND(I149&lt;&gt;"",I149=FALSE))</f>
        <v>0</v>
      </c>
      <c r="AH149" s="322"/>
      <c r="AI149" s="322"/>
      <c r="AJ149" s="356"/>
      <c r="AK149" s="356"/>
      <c r="AL149" s="356"/>
      <c r="AM149" s="356"/>
      <c r="AN149" s="356"/>
      <c r="AO149" s="356"/>
      <c r="AP149" s="356"/>
      <c r="AQ149" s="356"/>
      <c r="AR149" s="356"/>
      <c r="AS149" s="356"/>
      <c r="AT149" s="356"/>
      <c r="AU149" s="356"/>
      <c r="AV149" s="356"/>
      <c r="AW149" s="356"/>
      <c r="AX149" s="356"/>
      <c r="AY149" s="356"/>
      <c r="AZ149" s="356"/>
      <c r="BA149" s="356"/>
      <c r="BB149" s="356"/>
      <c r="BC149" s="356"/>
      <c r="BD149" s="356"/>
      <c r="BE149" s="356"/>
      <c r="BF149" s="356"/>
      <c r="BG149" s="356"/>
      <c r="BH149" s="356"/>
      <c r="BI149" s="356"/>
      <c r="BJ149" s="356"/>
      <c r="BK149" s="356"/>
      <c r="BL149" s="356"/>
      <c r="BM149" s="356"/>
      <c r="BN149" s="356"/>
      <c r="BO149" s="356"/>
      <c r="BP149" s="356"/>
      <c r="BQ149" s="356"/>
      <c r="BR149" s="356"/>
      <c r="BS149" s="356"/>
      <c r="BT149" s="356"/>
      <c r="BU149" s="356"/>
      <c r="BV149" s="356"/>
      <c r="BW149" s="356"/>
      <c r="BX149" s="356"/>
      <c r="BY149" s="356"/>
      <c r="BZ149" s="356"/>
      <c r="CA149" s="356"/>
      <c r="CB149" s="356"/>
      <c r="CC149" s="356"/>
      <c r="CD149" s="356"/>
      <c r="CE149" s="356"/>
      <c r="CF149" s="356"/>
    </row>
    <row r="150" spans="1:84" s="312" customFormat="1" ht="15" customHeight="1" x14ac:dyDescent="0.25">
      <c r="A150" s="253"/>
      <c r="B150" s="239"/>
      <c r="D150" s="186" t="s">
        <v>297</v>
      </c>
      <c r="E150" s="430"/>
      <c r="F150" s="335" t="str">
        <f>IF(OR(X150="",X150=EUconst_NA),"",IF(CNTR_SmallEmitter,1,X150))</f>
        <v/>
      </c>
      <c r="G150" s="821"/>
      <c r="H150" s="822"/>
      <c r="I150" s="424"/>
      <c r="J150" s="424"/>
      <c r="K150" s="428"/>
      <c r="L150" s="429"/>
      <c r="M150" s="831" t="str">
        <f>IF(OR(ISBLANK(L150),L150=EUconst_NoTier),"",IF($Z150=0,EUconst_NotApplicable,IF(ISERROR($Z150),"",$Z150)))</f>
        <v/>
      </c>
      <c r="N150" s="832"/>
      <c r="O150" s="201"/>
      <c r="P150" s="395"/>
      <c r="Q150" s="395"/>
      <c r="R150" s="394" t="str">
        <f>R149</f>
        <v/>
      </c>
      <c r="S150" s="400"/>
      <c r="T150" s="403" t="str">
        <f>IF(COUNTIF(EUconst_FactorRelevantInklPFC,E150)=0,"",INDEX(EUwideConstants!$C$848:$C$863,MATCH(E150,EUconst_FactorRelevantInklPFC,0))&amp;R150)</f>
        <v/>
      </c>
      <c r="U150" s="322"/>
      <c r="V150" s="403" t="str">
        <f>IF(T150="","",INDEX(EUwideConstants!$E$848:$E$863,MATCH(E150,EUconst_FactorRelevantInklPFC,0)))</f>
        <v/>
      </c>
      <c r="W150" s="322"/>
      <c r="X150" s="334" t="str">
        <f>IF(OR(R150="",T150=""),"",IF(CNTR_IsCategoryA,INDEX(EUwideConstants!$G:$G,MATCH(T150,EUwideConstants!$S:$S,0)),INDEX(EUwideConstants!$P:$P,MATCH(T150,EUwideConstants!$S:$S,0))))</f>
        <v/>
      </c>
      <c r="Y150" s="403" t="str">
        <f>IF(F150="","",IF(F150=EUconst_NA,"",INDEX(EUwideConstants!$H:$O,MATCH(T150,EUwideConstants!$S:$S,0),MATCH(F150,CNTR_TierList,0))))</f>
        <v/>
      </c>
      <c r="Z150" s="403" t="str">
        <f>IF(ISBLANK(L150),"",IF(L150=EUconst_NA,"",INDEX(EUwideConstants!$H:$O,MATCH(T150,EUwideConstants!$S:$S,0),MATCH(L150,CNTR_TierList,0))))</f>
        <v/>
      </c>
      <c r="AA150" s="322"/>
      <c r="AB150" s="334" t="b">
        <f>AND(COUNTA(CNTR_ListRelevantSections)&gt;0,E142="")</f>
        <v>0</v>
      </c>
      <c r="AC150" s="334" t="b">
        <f>AND(COUNTA(CNTR_ListRelevantSections)&gt;0,OR(E150="",AB150))</f>
        <v>0</v>
      </c>
      <c r="AD150" s="334" t="b">
        <f t="shared" si="11"/>
        <v>0</v>
      </c>
      <c r="AE150" s="334" t="b">
        <f t="shared" si="12"/>
        <v>0</v>
      </c>
      <c r="AF150" s="334" t="b">
        <f>OR(AD150,AND(J150&lt;&gt;"",J150=FALSE))</f>
        <v>0</v>
      </c>
      <c r="AG150" s="334" t="b">
        <f>OR(AF150,AND(I150&lt;&gt;"",I150=FALSE))</f>
        <v>0</v>
      </c>
      <c r="AH150" s="322"/>
      <c r="AI150" s="322"/>
      <c r="AJ150" s="356"/>
      <c r="AK150" s="356"/>
      <c r="AL150" s="356"/>
      <c r="AM150" s="356"/>
      <c r="AN150" s="356"/>
      <c r="AO150" s="356"/>
      <c r="AP150" s="356"/>
      <c r="AQ150" s="356"/>
      <c r="AR150" s="356"/>
      <c r="AS150" s="356"/>
      <c r="AT150" s="356"/>
      <c r="AU150" s="356"/>
      <c r="AV150" s="356"/>
      <c r="AW150" s="356"/>
      <c r="AX150" s="356"/>
      <c r="AY150" s="356"/>
      <c r="AZ150" s="356"/>
      <c r="BA150" s="356"/>
      <c r="BB150" s="356"/>
      <c r="BC150" s="356"/>
      <c r="BD150" s="356"/>
      <c r="BE150" s="356"/>
      <c r="BF150" s="356"/>
      <c r="BG150" s="356"/>
      <c r="BH150" s="356"/>
      <c r="BI150" s="356"/>
      <c r="BJ150" s="356"/>
      <c r="BK150" s="356"/>
      <c r="BL150" s="356"/>
      <c r="BM150" s="356"/>
      <c r="BN150" s="356"/>
      <c r="BO150" s="356"/>
      <c r="BP150" s="356"/>
      <c r="BQ150" s="356"/>
      <c r="BR150" s="356"/>
      <c r="BS150" s="356"/>
      <c r="BT150" s="356"/>
      <c r="BU150" s="356"/>
      <c r="BV150" s="356"/>
      <c r="BW150" s="356"/>
      <c r="BX150" s="356"/>
      <c r="BY150" s="356"/>
      <c r="BZ150" s="356"/>
      <c r="CA150" s="356"/>
      <c r="CB150" s="356"/>
      <c r="CC150" s="356"/>
      <c r="CD150" s="356"/>
      <c r="CE150" s="356"/>
      <c r="CF150" s="356"/>
    </row>
    <row r="151" spans="1:84" s="312" customFormat="1" ht="5.0999999999999996" customHeight="1" x14ac:dyDescent="0.25">
      <c r="A151" s="253"/>
      <c r="B151" s="239"/>
      <c r="C151" s="13"/>
      <c r="D151" s="186"/>
      <c r="F151" s="89"/>
      <c r="G151" s="186"/>
      <c r="H151" s="186"/>
      <c r="I151" s="186"/>
      <c r="J151" s="186"/>
      <c r="M151" s="89"/>
      <c r="N151" s="89"/>
      <c r="O151" s="201"/>
      <c r="P151" s="395"/>
      <c r="Q151" s="395"/>
      <c r="R151" s="395"/>
      <c r="S151" s="395"/>
      <c r="T151" s="322"/>
      <c r="U151" s="322"/>
      <c r="V151" s="322"/>
      <c r="W151" s="322"/>
      <c r="X151" s="322"/>
      <c r="Y151" s="322"/>
      <c r="Z151" s="322"/>
      <c r="AA151" s="322"/>
      <c r="AB151" s="322"/>
      <c r="AC151" s="322"/>
      <c r="AD151" s="322"/>
      <c r="AE151" s="322"/>
      <c r="AF151" s="322"/>
      <c r="AG151" s="322"/>
      <c r="AH151" s="322"/>
      <c r="AI151" s="322"/>
    </row>
    <row r="152" spans="1:84" s="312" customFormat="1" ht="12.75" customHeight="1" x14ac:dyDescent="0.25">
      <c r="A152" s="253"/>
      <c r="B152" s="239"/>
      <c r="D152" s="383" t="s">
        <v>300</v>
      </c>
      <c r="E152" s="324" t="str">
        <f>Translations!$B$94</f>
        <v>Description</v>
      </c>
      <c r="G152" s="323"/>
      <c r="H152" s="186"/>
      <c r="I152" s="186"/>
      <c r="J152" s="186"/>
      <c r="K152" s="186"/>
      <c r="L152" s="186"/>
      <c r="M152" s="186"/>
      <c r="N152" s="186"/>
      <c r="O152" s="201"/>
      <c r="P152" s="395"/>
      <c r="Q152" s="395"/>
      <c r="R152" s="395"/>
      <c r="S152" s="395"/>
      <c r="T152" s="322"/>
      <c r="U152" s="322"/>
      <c r="V152" s="322"/>
      <c r="W152" s="322"/>
      <c r="X152" s="322"/>
      <c r="Y152" s="322"/>
      <c r="Z152" s="322"/>
      <c r="AA152" s="322"/>
      <c r="AB152" s="322"/>
      <c r="AC152" s="322"/>
      <c r="AD152" s="322"/>
      <c r="AE152" s="322"/>
      <c r="AF152" s="322"/>
      <c r="AG152" s="322"/>
      <c r="AH152" s="322"/>
      <c r="AI152" s="322"/>
    </row>
    <row r="153" spans="1:84" s="312" customFormat="1" ht="12.75" customHeight="1" x14ac:dyDescent="0.25">
      <c r="A153" s="253"/>
      <c r="B153" s="272"/>
      <c r="C153" s="13"/>
      <c r="D153" s="186"/>
      <c r="E153" s="833" t="str">
        <f>Translations!$B$588</f>
        <v>Si vous avez besoin de plus d'espace pour la description, vous pouvez également utiliser des fichiers externes et les référencer ici.</v>
      </c>
      <c r="F153" s="833"/>
      <c r="G153" s="833"/>
      <c r="H153" s="833"/>
      <c r="I153" s="833"/>
      <c r="J153" s="833"/>
      <c r="K153" s="833"/>
      <c r="L153" s="833"/>
      <c r="M153" s="833"/>
      <c r="N153" s="833"/>
      <c r="O153" s="201"/>
      <c r="P153" s="305"/>
      <c r="Q153" s="395"/>
      <c r="R153" s="395"/>
      <c r="S153" s="395"/>
      <c r="T153" s="322"/>
      <c r="U153" s="322"/>
      <c r="V153" s="322"/>
      <c r="W153" s="322"/>
      <c r="X153" s="322"/>
      <c r="Y153" s="322"/>
      <c r="Z153" s="322"/>
      <c r="AA153" s="322"/>
      <c r="AB153" s="322"/>
      <c r="AC153" s="322"/>
      <c r="AD153" s="322"/>
      <c r="AE153" s="322"/>
      <c r="AF153" s="322"/>
      <c r="AG153" s="322"/>
      <c r="AH153" s="322"/>
      <c r="AI153" s="322"/>
    </row>
    <row r="154" spans="1:84" s="312" customFormat="1" ht="12.75" customHeight="1" x14ac:dyDescent="0.25">
      <c r="A154" s="255"/>
      <c r="B154" s="387"/>
      <c r="C154" s="89"/>
      <c r="E154" s="834"/>
      <c r="F154" s="835"/>
      <c r="G154" s="835"/>
      <c r="H154" s="835"/>
      <c r="I154" s="835"/>
      <c r="J154" s="835"/>
      <c r="K154" s="835"/>
      <c r="L154" s="835"/>
      <c r="M154" s="835"/>
      <c r="N154" s="836"/>
      <c r="O154" s="185"/>
      <c r="P154" s="322"/>
      <c r="Q154" s="322"/>
      <c r="R154" s="322"/>
      <c r="S154" s="322"/>
      <c r="T154" s="322"/>
      <c r="U154" s="322"/>
      <c r="V154" s="322"/>
      <c r="W154" s="322"/>
      <c r="X154" s="322"/>
      <c r="Y154" s="322"/>
      <c r="Z154" s="322"/>
      <c r="AA154" s="322"/>
      <c r="AB154" s="322"/>
      <c r="AC154" s="322"/>
      <c r="AD154" s="322"/>
      <c r="AE154" s="322"/>
      <c r="AF154" s="322"/>
      <c r="AG154" s="322"/>
      <c r="AH154" s="322"/>
      <c r="AI154" s="403" t="b">
        <f>AND(COUNTA(CNTR_ListRelevantSections)&gt;0,OR(AB150,COUNTA(E148:E150)=0))</f>
        <v>0</v>
      </c>
    </row>
    <row r="155" spans="1:84" s="312" customFormat="1" ht="12.75" customHeight="1" x14ac:dyDescent="0.25">
      <c r="A155" s="255"/>
      <c r="B155" s="387"/>
      <c r="C155" s="89"/>
      <c r="E155" s="825"/>
      <c r="F155" s="826"/>
      <c r="G155" s="826"/>
      <c r="H155" s="826"/>
      <c r="I155" s="826"/>
      <c r="J155" s="826"/>
      <c r="K155" s="826"/>
      <c r="L155" s="826"/>
      <c r="M155" s="826"/>
      <c r="N155" s="827"/>
      <c r="O155" s="185"/>
      <c r="P155" s="322"/>
      <c r="Q155" s="322"/>
      <c r="R155" s="322"/>
      <c r="S155" s="322"/>
      <c r="T155" s="322"/>
      <c r="U155" s="322"/>
      <c r="V155" s="322"/>
      <c r="W155" s="322"/>
      <c r="X155" s="322"/>
      <c r="Y155" s="322"/>
      <c r="Z155" s="322"/>
      <c r="AA155" s="322"/>
      <c r="AB155" s="322"/>
      <c r="AC155" s="322"/>
      <c r="AD155" s="322"/>
      <c r="AE155" s="322"/>
      <c r="AF155" s="322"/>
      <c r="AG155" s="322"/>
      <c r="AH155" s="322"/>
      <c r="AI155" s="403" t="b">
        <f>AI154</f>
        <v>0</v>
      </c>
    </row>
    <row r="156" spans="1:84" s="312" customFormat="1" ht="12.75" customHeight="1" x14ac:dyDescent="0.25">
      <c r="A156" s="255"/>
      <c r="B156" s="387"/>
      <c r="C156" s="89"/>
      <c r="E156" s="825"/>
      <c r="F156" s="826"/>
      <c r="G156" s="826"/>
      <c r="H156" s="826"/>
      <c r="I156" s="826"/>
      <c r="J156" s="826"/>
      <c r="K156" s="826"/>
      <c r="L156" s="826"/>
      <c r="M156" s="826"/>
      <c r="N156" s="827"/>
      <c r="O156" s="185"/>
      <c r="P156" s="322"/>
      <c r="Q156" s="322"/>
      <c r="R156" s="322"/>
      <c r="S156" s="322"/>
      <c r="T156" s="322"/>
      <c r="U156" s="322"/>
      <c r="V156" s="322"/>
      <c r="W156" s="322"/>
      <c r="X156" s="322"/>
      <c r="Y156" s="322"/>
      <c r="Z156" s="322"/>
      <c r="AA156" s="322"/>
      <c r="AB156" s="322"/>
      <c r="AC156" s="322"/>
      <c r="AD156" s="322"/>
      <c r="AE156" s="322"/>
      <c r="AF156" s="322"/>
      <c r="AG156" s="322"/>
      <c r="AH156" s="322"/>
      <c r="AI156" s="403" t="b">
        <f>AI155</f>
        <v>0</v>
      </c>
    </row>
    <row r="157" spans="1:84" s="312" customFormat="1" ht="12.75" customHeight="1" x14ac:dyDescent="0.25">
      <c r="A157" s="255"/>
      <c r="B157" s="387"/>
      <c r="C157" s="89"/>
      <c r="E157" s="825"/>
      <c r="F157" s="826"/>
      <c r="G157" s="826"/>
      <c r="H157" s="826"/>
      <c r="I157" s="826"/>
      <c r="J157" s="826"/>
      <c r="K157" s="826"/>
      <c r="L157" s="826"/>
      <c r="M157" s="826"/>
      <c r="N157" s="827"/>
      <c r="O157" s="185"/>
      <c r="P157" s="322"/>
      <c r="Q157" s="322"/>
      <c r="R157" s="322"/>
      <c r="S157" s="322"/>
      <c r="T157" s="322"/>
      <c r="U157" s="322"/>
      <c r="V157" s="322"/>
      <c r="W157" s="322"/>
      <c r="X157" s="322"/>
      <c r="Y157" s="322"/>
      <c r="Z157" s="322"/>
      <c r="AA157" s="322"/>
      <c r="AB157" s="322"/>
      <c r="AC157" s="322"/>
      <c r="AD157" s="322"/>
      <c r="AE157" s="322"/>
      <c r="AF157" s="322"/>
      <c r="AG157" s="322"/>
      <c r="AH157" s="322"/>
      <c r="AI157" s="403" t="b">
        <f>AI156</f>
        <v>0</v>
      </c>
    </row>
    <row r="158" spans="1:84" s="312" customFormat="1" ht="12.75" customHeight="1" x14ac:dyDescent="0.25">
      <c r="A158" s="255"/>
      <c r="B158" s="387"/>
      <c r="C158" s="89"/>
      <c r="E158" s="828"/>
      <c r="F158" s="829"/>
      <c r="G158" s="829"/>
      <c r="H158" s="829"/>
      <c r="I158" s="829"/>
      <c r="J158" s="829"/>
      <c r="K158" s="829"/>
      <c r="L158" s="829"/>
      <c r="M158" s="829"/>
      <c r="N158" s="830"/>
      <c r="O158" s="185"/>
      <c r="P158" s="322"/>
      <c r="Q158" s="322"/>
      <c r="R158" s="322"/>
      <c r="S158" s="322"/>
      <c r="T158" s="322"/>
      <c r="U158" s="322"/>
      <c r="V158" s="322"/>
      <c r="W158" s="322"/>
      <c r="X158" s="322"/>
      <c r="Y158" s="322"/>
      <c r="Z158" s="322"/>
      <c r="AA158" s="322"/>
      <c r="AB158" s="322"/>
      <c r="AC158" s="322"/>
      <c r="AD158" s="322"/>
      <c r="AE158" s="322"/>
      <c r="AF158" s="322"/>
      <c r="AG158" s="322"/>
      <c r="AH158" s="322"/>
      <c r="AI158" s="403" t="b">
        <f>AI157</f>
        <v>0</v>
      </c>
    </row>
    <row r="159" spans="1:84" s="312" customFormat="1" ht="12.75" customHeight="1" thickBot="1" x14ac:dyDescent="0.3">
      <c r="A159" s="255"/>
      <c r="B159" s="387"/>
      <c r="C159" s="89"/>
      <c r="D159" s="186"/>
      <c r="E159" s="336"/>
      <c r="F159" s="336"/>
      <c r="G159" s="336"/>
      <c r="H159" s="336"/>
      <c r="I159" s="336"/>
      <c r="J159" s="336"/>
      <c r="K159" s="336"/>
      <c r="L159" s="336"/>
      <c r="M159" s="336"/>
      <c r="N159" s="186"/>
      <c r="O159" s="185"/>
      <c r="P159" s="322"/>
      <c r="Q159" s="322"/>
      <c r="R159" s="322"/>
      <c r="S159" s="322"/>
      <c r="T159" s="322"/>
      <c r="U159" s="322"/>
      <c r="V159" s="322"/>
      <c r="W159" s="322"/>
      <c r="X159" s="322"/>
      <c r="Y159" s="322"/>
      <c r="Z159" s="322"/>
      <c r="AA159" s="322"/>
      <c r="AB159" s="322"/>
      <c r="AC159" s="322"/>
      <c r="AD159" s="322"/>
      <c r="AE159" s="322"/>
      <c r="AF159" s="322"/>
      <c r="AG159" s="322"/>
      <c r="AH159" s="322"/>
      <c r="AI159" s="322"/>
      <c r="CF159" s="357"/>
    </row>
    <row r="160" spans="1:84" ht="13.8" thickBot="1" x14ac:dyDescent="0.3">
      <c r="A160" s="252"/>
      <c r="B160" s="240"/>
      <c r="C160" s="198"/>
      <c r="D160" s="22"/>
      <c r="E160" s="199"/>
      <c r="F160" s="24"/>
      <c r="G160" s="23"/>
      <c r="H160" s="23"/>
      <c r="I160" s="23"/>
      <c r="J160" s="23"/>
      <c r="K160" s="23"/>
      <c r="L160" s="23"/>
      <c r="M160" s="23"/>
      <c r="N160" s="23"/>
      <c r="O160" s="204"/>
      <c r="U160" s="404"/>
      <c r="X160" s="404"/>
    </row>
    <row r="161" spans="1:84" s="312" customFormat="1" ht="15" customHeight="1" thickBot="1" x14ac:dyDescent="0.3">
      <c r="A161" s="435" t="str">
        <f>IF(E161="","","PRINT")</f>
        <v/>
      </c>
      <c r="B161" s="239"/>
      <c r="C161" s="187">
        <f>C142+1</f>
        <v>8</v>
      </c>
      <c r="D161" s="13"/>
      <c r="E161" s="841"/>
      <c r="F161" s="842"/>
      <c r="G161" s="842"/>
      <c r="H161" s="842"/>
      <c r="I161" s="842"/>
      <c r="J161" s="842"/>
      <c r="K161" s="842"/>
      <c r="L161" s="843"/>
      <c r="M161" s="844" t="str">
        <f>IF(E162="","",INDEX(EUwideConstants!$F$314:$F$384,MATCH(E162,EUConst_TierActivityListNames,0)))</f>
        <v/>
      </c>
      <c r="N161" s="845"/>
      <c r="O161" s="206"/>
      <c r="P161" s="436" t="str">
        <f>IF(AND(E161&lt;&gt;"",COUNTIF(P162:$P$603,"PRINT")=0),"PRINT","")</f>
        <v/>
      </c>
      <c r="Q161" s="400"/>
      <c r="R161" s="401" t="str">
        <f>IF(E161="","",MATCH(E161,B_ImprovementDescription!$Q$54:$Q$83,0))</f>
        <v/>
      </c>
      <c r="S161" s="402" t="s">
        <v>636</v>
      </c>
      <c r="T161" s="400"/>
      <c r="U161" s="400"/>
      <c r="V161" s="400"/>
      <c r="W161" s="400"/>
      <c r="X161" s="400"/>
      <c r="Y161" s="400"/>
      <c r="Z161" s="400"/>
      <c r="AA161" s="400"/>
      <c r="AB161" s="400"/>
      <c r="AC161" s="400"/>
      <c r="AD161" s="400"/>
      <c r="AE161" s="400"/>
      <c r="AF161" s="400"/>
      <c r="AG161" s="400"/>
      <c r="AH161" s="400"/>
      <c r="AI161" s="403" t="b">
        <f>CNTR_CalcRelevant=EUconst_NotRelevant</f>
        <v>0</v>
      </c>
      <c r="AJ161" s="356"/>
      <c r="AK161" s="356"/>
      <c r="AL161" s="356"/>
      <c r="AM161" s="356"/>
      <c r="AN161" s="356"/>
      <c r="AO161" s="356"/>
      <c r="AP161" s="356"/>
      <c r="AQ161" s="356"/>
      <c r="AR161" s="356"/>
      <c r="AS161" s="356"/>
      <c r="AT161" s="356"/>
      <c r="AU161" s="356"/>
      <c r="AV161" s="356"/>
      <c r="AW161" s="356"/>
      <c r="AX161" s="356"/>
      <c r="AY161" s="356"/>
      <c r="AZ161" s="356"/>
      <c r="BA161" s="356"/>
      <c r="BB161" s="356"/>
      <c r="BC161" s="356"/>
      <c r="BD161" s="356"/>
      <c r="BE161" s="356"/>
      <c r="BF161" s="356"/>
      <c r="BG161" s="356"/>
      <c r="BH161" s="356"/>
      <c r="BI161" s="356"/>
      <c r="BJ161" s="356"/>
      <c r="BK161" s="356"/>
      <c r="BL161" s="356"/>
      <c r="BM161" s="356"/>
      <c r="BN161" s="356"/>
      <c r="BO161" s="356"/>
      <c r="BP161" s="356"/>
      <c r="BQ161" s="356"/>
      <c r="BR161" s="356"/>
      <c r="BS161" s="356"/>
      <c r="BT161" s="356"/>
      <c r="BU161" s="356"/>
      <c r="BV161" s="356"/>
      <c r="BW161" s="356"/>
      <c r="BX161" s="356"/>
      <c r="BY161" s="356"/>
      <c r="BZ161" s="356"/>
      <c r="CA161" s="356"/>
      <c r="CB161" s="356"/>
      <c r="CC161" s="356"/>
      <c r="CD161" s="356"/>
      <c r="CE161" s="356"/>
      <c r="CF161" s="356"/>
    </row>
    <row r="162" spans="1:84" s="312" customFormat="1" ht="15" customHeight="1" thickBot="1" x14ac:dyDescent="0.3">
      <c r="A162" s="253"/>
      <c r="B162" s="239"/>
      <c r="C162" s="13"/>
      <c r="D162" s="13"/>
      <c r="E162" s="846" t="str">
        <f>IF(E161="","",INDEX(B_ImprovementDescription!$E$54:$E$83,R161))</f>
        <v/>
      </c>
      <c r="F162" s="847"/>
      <c r="G162" s="847"/>
      <c r="H162" s="847"/>
      <c r="I162" s="847"/>
      <c r="J162" s="847"/>
      <c r="K162" s="847"/>
      <c r="L162" s="848"/>
      <c r="M162" s="844" t="str">
        <f>IF(E161="","",INDEX(B_ImprovementDescription!$M$54:$M$83,R161))</f>
        <v/>
      </c>
      <c r="N162" s="845"/>
      <c r="O162" s="206"/>
      <c r="P162" s="395"/>
      <c r="Q162" s="400"/>
      <c r="R162" s="394" t="str">
        <f>E162</f>
        <v/>
      </c>
      <c r="S162" s="394" t="str">
        <f>IF(E162="","",AND(MATCH(E162,EUConst_TierActivityListNames,0)&gt;59,MATCH(E162,EUConst_TierActivityListNames,0)&lt;62))</f>
        <v/>
      </c>
      <c r="T162" s="400"/>
      <c r="U162" s="400"/>
      <c r="V162" s="400"/>
      <c r="W162" s="400"/>
      <c r="X162" s="400"/>
      <c r="Y162" s="400"/>
      <c r="Z162" s="400"/>
      <c r="AA162" s="400"/>
      <c r="AB162" s="400"/>
      <c r="AC162" s="400"/>
      <c r="AD162" s="400"/>
      <c r="AE162" s="400"/>
      <c r="AF162" s="400"/>
      <c r="AG162" s="400"/>
      <c r="AH162" s="400"/>
      <c r="AI162" s="400"/>
      <c r="AJ162" s="356"/>
      <c r="AK162" s="356"/>
      <c r="AL162" s="356"/>
      <c r="AM162" s="356"/>
      <c r="AN162" s="356"/>
      <c r="AO162" s="356"/>
      <c r="AP162" s="356"/>
      <c r="AQ162" s="356"/>
      <c r="AR162" s="356"/>
      <c r="AS162" s="356"/>
      <c r="AT162" s="356"/>
      <c r="AU162" s="356"/>
      <c r="AV162" s="356"/>
      <c r="AW162" s="356"/>
      <c r="AX162" s="356"/>
      <c r="AY162" s="356"/>
      <c r="AZ162" s="356"/>
      <c r="BA162" s="356"/>
      <c r="BB162" s="356"/>
      <c r="BC162" s="356"/>
      <c r="BD162" s="356"/>
      <c r="BE162" s="356"/>
      <c r="BF162" s="356"/>
      <c r="BG162" s="356"/>
      <c r="BH162" s="356"/>
      <c r="BI162" s="356"/>
      <c r="BJ162" s="356"/>
      <c r="BK162" s="356"/>
      <c r="BL162" s="356"/>
      <c r="BM162" s="356"/>
      <c r="BN162" s="356"/>
      <c r="BO162" s="356"/>
      <c r="BP162" s="356"/>
      <c r="BQ162" s="356"/>
      <c r="BR162" s="356"/>
      <c r="BS162" s="356"/>
      <c r="BT162" s="356"/>
      <c r="BU162" s="356"/>
      <c r="BV162" s="356"/>
      <c r="BW162" s="356"/>
      <c r="BX162" s="356"/>
      <c r="BY162" s="356"/>
      <c r="BZ162" s="356"/>
      <c r="CA162" s="356"/>
      <c r="CB162" s="356"/>
      <c r="CC162" s="356"/>
      <c r="CD162" s="356"/>
      <c r="CE162" s="356"/>
      <c r="CF162" s="356"/>
    </row>
    <row r="163" spans="1:84" s="312" customFormat="1" ht="5.0999999999999996" customHeight="1" x14ac:dyDescent="0.25">
      <c r="A163" s="253"/>
      <c r="B163" s="239"/>
      <c r="C163" s="13"/>
      <c r="D163" s="13"/>
      <c r="E163" s="13"/>
      <c r="F163" s="13"/>
      <c r="G163" s="14"/>
      <c r="H163" s="14"/>
      <c r="I163" s="14"/>
      <c r="J163" s="89"/>
      <c r="K163" s="89"/>
      <c r="L163" s="89"/>
      <c r="M163" s="14"/>
      <c r="N163" s="14"/>
      <c r="O163" s="206"/>
      <c r="P163" s="395"/>
      <c r="Q163" s="400"/>
      <c r="R163" s="400"/>
      <c r="S163" s="400"/>
      <c r="T163" s="400"/>
      <c r="U163" s="400"/>
      <c r="V163" s="400"/>
      <c r="W163" s="400"/>
      <c r="X163" s="400"/>
      <c r="Y163" s="400"/>
      <c r="Z163" s="400"/>
      <c r="AA163" s="400"/>
      <c r="AB163" s="400"/>
      <c r="AC163" s="400"/>
      <c r="AD163" s="400"/>
      <c r="AE163" s="400"/>
      <c r="AF163" s="400"/>
      <c r="AG163" s="400"/>
      <c r="AH163" s="400"/>
      <c r="AI163" s="400"/>
      <c r="AJ163" s="356"/>
      <c r="AK163" s="356"/>
      <c r="AL163" s="356"/>
      <c r="AM163" s="356"/>
      <c r="AN163" s="356"/>
      <c r="AO163" s="356"/>
      <c r="AP163" s="356"/>
      <c r="AQ163" s="356"/>
      <c r="AR163" s="356"/>
      <c r="AS163" s="356"/>
      <c r="AT163" s="356"/>
      <c r="AU163" s="356"/>
      <c r="AV163" s="356"/>
      <c r="AW163" s="356"/>
      <c r="AX163" s="356"/>
      <c r="AY163" s="356"/>
      <c r="AZ163" s="356"/>
      <c r="BA163" s="356"/>
      <c r="BB163" s="356"/>
      <c r="BC163" s="356"/>
      <c r="BD163" s="356"/>
      <c r="BE163" s="356"/>
      <c r="BF163" s="356"/>
      <c r="BG163" s="356"/>
      <c r="BH163" s="356"/>
      <c r="BI163" s="356"/>
      <c r="BJ163" s="356"/>
      <c r="BK163" s="356"/>
      <c r="BL163" s="356"/>
      <c r="BM163" s="356"/>
      <c r="BN163" s="356"/>
      <c r="BO163" s="356"/>
      <c r="BP163" s="356"/>
      <c r="BQ163" s="356"/>
      <c r="BR163" s="356"/>
      <c r="BS163" s="356"/>
      <c r="BT163" s="356"/>
      <c r="BU163" s="356"/>
      <c r="BV163" s="356"/>
      <c r="BW163" s="356"/>
      <c r="BX163" s="356"/>
      <c r="BY163" s="356"/>
      <c r="BZ163" s="356"/>
      <c r="CA163" s="356"/>
      <c r="CB163" s="356"/>
      <c r="CC163" s="356"/>
      <c r="CD163" s="356"/>
      <c r="CE163" s="356"/>
      <c r="CF163" s="356"/>
    </row>
    <row r="164" spans="1:84" s="312" customFormat="1" ht="12.75" customHeight="1" x14ac:dyDescent="0.25">
      <c r="A164" s="253"/>
      <c r="B164" s="239"/>
      <c r="C164" s="13"/>
      <c r="D164" s="13"/>
      <c r="F164" s="837" t="str">
        <f>IF(E161="","",HYPERLINK("#JUMP_E_8",EUconst_FurtherGuidancePoint1))</f>
        <v/>
      </c>
      <c r="G164" s="838"/>
      <c r="H164" s="838"/>
      <c r="I164" s="838"/>
      <c r="J164" s="838"/>
      <c r="K164" s="838"/>
      <c r="L164" s="838"/>
      <c r="M164" s="839"/>
      <c r="N164" s="14"/>
      <c r="O164" s="206"/>
      <c r="P164" s="395"/>
      <c r="Q164" s="400"/>
      <c r="R164" s="400"/>
      <c r="S164" s="400"/>
      <c r="T164" s="400"/>
      <c r="U164" s="400"/>
      <c r="V164" s="400"/>
      <c r="W164" s="400"/>
      <c r="X164" s="400"/>
      <c r="Y164" s="400"/>
      <c r="Z164" s="400"/>
      <c r="AA164" s="400"/>
      <c r="AB164" s="400"/>
      <c r="AC164" s="400"/>
      <c r="AD164" s="400"/>
      <c r="AE164" s="400"/>
      <c r="AF164" s="400"/>
      <c r="AG164" s="400"/>
      <c r="AH164" s="400"/>
      <c r="AI164" s="400"/>
      <c r="AJ164" s="356"/>
      <c r="AK164" s="356"/>
      <c r="AL164" s="356"/>
      <c r="AM164" s="356"/>
      <c r="AN164" s="356"/>
      <c r="AO164" s="356"/>
      <c r="AP164" s="356"/>
      <c r="AQ164" s="356"/>
      <c r="AR164" s="356"/>
      <c r="AS164" s="356"/>
      <c r="AT164" s="356"/>
      <c r="AU164" s="356"/>
      <c r="AV164" s="356"/>
      <c r="AW164" s="356"/>
      <c r="AX164" s="356"/>
      <c r="AY164" s="356"/>
      <c r="AZ164" s="356"/>
      <c r="BA164" s="356"/>
      <c r="BB164" s="356"/>
      <c r="BC164" s="356"/>
      <c r="BD164" s="356"/>
      <c r="BE164" s="356"/>
      <c r="BF164" s="356"/>
      <c r="BG164" s="356"/>
      <c r="BH164" s="356"/>
      <c r="BI164" s="356"/>
      <c r="BJ164" s="356"/>
      <c r="BK164" s="356"/>
      <c r="BL164" s="356"/>
      <c r="BM164" s="356"/>
      <c r="BN164" s="356"/>
      <c r="BO164" s="356"/>
      <c r="BP164" s="356"/>
      <c r="BQ164" s="356"/>
      <c r="BR164" s="356"/>
      <c r="BS164" s="356"/>
      <c r="BT164" s="356"/>
      <c r="BU164" s="356"/>
      <c r="BV164" s="356"/>
      <c r="BW164" s="356"/>
      <c r="BX164" s="356"/>
      <c r="BY164" s="356"/>
      <c r="BZ164" s="356"/>
      <c r="CA164" s="356"/>
      <c r="CB164" s="356"/>
      <c r="CC164" s="356"/>
      <c r="CD164" s="356"/>
      <c r="CE164" s="356"/>
      <c r="CF164" s="356"/>
    </row>
    <row r="165" spans="1:84" s="312" customFormat="1" ht="5.0999999999999996" customHeight="1" x14ac:dyDescent="0.25">
      <c r="A165" s="253"/>
      <c r="B165" s="239"/>
      <c r="C165" s="13"/>
      <c r="D165" s="186"/>
      <c r="F165" s="89"/>
      <c r="G165" s="89"/>
      <c r="H165" s="89"/>
      <c r="I165" s="89"/>
      <c r="J165" s="89"/>
      <c r="M165" s="89"/>
      <c r="N165" s="89"/>
      <c r="O165" s="201"/>
      <c r="P165" s="395"/>
      <c r="Q165" s="395"/>
      <c r="R165" s="395"/>
      <c r="S165" s="400"/>
      <c r="T165" s="322"/>
      <c r="U165" s="322"/>
      <c r="V165" s="322"/>
      <c r="W165" s="322"/>
      <c r="X165" s="322"/>
      <c r="Y165" s="322"/>
      <c r="Z165" s="400"/>
      <c r="AA165" s="322"/>
      <c r="AB165" s="322"/>
      <c r="AC165" s="322"/>
      <c r="AD165" s="322"/>
      <c r="AE165" s="322"/>
      <c r="AF165" s="322"/>
      <c r="AG165" s="322"/>
      <c r="AH165" s="322"/>
      <c r="AI165" s="322"/>
    </row>
    <row r="166" spans="1:84" s="312" customFormat="1" ht="38.85" customHeight="1" x14ac:dyDescent="0.25">
      <c r="A166" s="253"/>
      <c r="B166" s="239"/>
      <c r="C166" s="13"/>
      <c r="E166" s="432" t="str">
        <f>Translations!$B$609</f>
        <v>DA ou facteur de calcul</v>
      </c>
      <c r="F166" s="431" t="str">
        <f>Translations!$B$601</f>
        <v>Niveau requis :</v>
      </c>
      <c r="G166" s="840" t="str">
        <f>Translations!$B$610</f>
        <v xml:space="preserve"> Raison de l'écart dans le passé</v>
      </c>
      <c r="H166" s="840"/>
      <c r="I166" s="432" t="str">
        <f>Translations!$B$611</f>
        <v>Impact sur les niveaux ?</v>
      </c>
      <c r="J166" s="432" t="str">
        <f>Translations!$B$612</f>
        <v>Mesures prises</v>
      </c>
      <c r="K166" s="431" t="str">
        <f>Translations!$B$585</f>
        <v>Quand?</v>
      </c>
      <c r="L166" s="431" t="str">
        <f>Translations!$B$603</f>
        <v>Niveau appliqué :</v>
      </c>
      <c r="O166" s="206"/>
      <c r="P166" s="395"/>
      <c r="Q166" s="400"/>
      <c r="R166" s="395"/>
      <c r="S166" s="395"/>
      <c r="T166" s="400"/>
      <c r="U166" s="400"/>
      <c r="V166" s="400"/>
      <c r="W166" s="400"/>
      <c r="X166" s="400"/>
      <c r="Y166" s="400"/>
      <c r="Z166" s="400"/>
      <c r="AA166" s="433" t="s">
        <v>908</v>
      </c>
      <c r="AB166" s="400" t="str">
        <f>$E$33</f>
        <v>DA ou facteur de calcul</v>
      </c>
      <c r="AC166" s="400" t="str">
        <f>G166</f>
        <v xml:space="preserve"> Raison de l'écart dans le passé</v>
      </c>
      <c r="AD166" s="400" t="str">
        <f>I166</f>
        <v>Impact sur les niveaux ?</v>
      </c>
      <c r="AE166" s="400" t="str">
        <f>J166</f>
        <v>Mesures prises</v>
      </c>
      <c r="AF166" s="400" t="str">
        <f>K166</f>
        <v>Quand?</v>
      </c>
      <c r="AG166" s="400" t="str">
        <f>L166</f>
        <v>Niveau appliqué :</v>
      </c>
      <c r="AH166" s="400"/>
      <c r="AI166" s="322"/>
      <c r="AJ166" s="356"/>
      <c r="AK166" s="356"/>
      <c r="AL166" s="356"/>
      <c r="AM166" s="356"/>
      <c r="AN166" s="356"/>
      <c r="AO166" s="356"/>
      <c r="AP166" s="356"/>
      <c r="AQ166" s="356"/>
      <c r="AR166" s="356"/>
      <c r="AS166" s="356"/>
      <c r="AT166" s="356"/>
      <c r="AU166" s="356"/>
      <c r="AV166" s="356"/>
      <c r="AW166" s="356"/>
      <c r="AX166" s="356"/>
      <c r="AY166" s="356"/>
      <c r="AZ166" s="356"/>
      <c r="BA166" s="356"/>
      <c r="BB166" s="356"/>
      <c r="BC166" s="356"/>
      <c r="BD166" s="356"/>
      <c r="BE166" s="356"/>
      <c r="BF166" s="356"/>
      <c r="BG166" s="356"/>
      <c r="BH166" s="356"/>
      <c r="BI166" s="356"/>
      <c r="BJ166" s="356"/>
      <c r="BK166" s="356"/>
      <c r="BL166" s="356"/>
      <c r="BM166" s="356"/>
      <c r="BN166" s="356"/>
      <c r="BO166" s="356"/>
      <c r="BP166" s="356"/>
      <c r="BQ166" s="356"/>
      <c r="BR166" s="356"/>
      <c r="BS166" s="356"/>
      <c r="BT166" s="356"/>
      <c r="BU166" s="356"/>
      <c r="BV166" s="356"/>
      <c r="BW166" s="356"/>
      <c r="BX166" s="356"/>
      <c r="BY166" s="356"/>
      <c r="BZ166" s="356"/>
      <c r="CA166" s="356"/>
      <c r="CB166" s="356"/>
      <c r="CC166" s="356"/>
      <c r="CD166" s="356"/>
      <c r="CE166" s="356"/>
      <c r="CF166" s="356"/>
    </row>
    <row r="167" spans="1:84" s="312" customFormat="1" ht="15" customHeight="1" x14ac:dyDescent="0.25">
      <c r="A167" s="253"/>
      <c r="B167" s="239"/>
      <c r="D167" s="186" t="s">
        <v>14</v>
      </c>
      <c r="E167" s="430"/>
      <c r="F167" s="335" t="str">
        <f>IF(OR(X167="",X167=EUconst_NA),"",IF(CNTR_SmallEmitter,1,X167))</f>
        <v/>
      </c>
      <c r="G167" s="821"/>
      <c r="H167" s="822"/>
      <c r="I167" s="424"/>
      <c r="J167" s="424"/>
      <c r="K167" s="428"/>
      <c r="L167" s="429"/>
      <c r="M167" s="831" t="str">
        <f>IF(OR(ISBLANK(L167),L167=EUconst_NoTier),"",IF($Z167=0,EUconst_NotApplicable,IF(ISERROR($Z167),"",$Z167)))</f>
        <v/>
      </c>
      <c r="N167" s="832"/>
      <c r="O167" s="201"/>
      <c r="P167" s="395"/>
      <c r="Q167" s="395"/>
      <c r="R167" s="394" t="str">
        <f>E162</f>
        <v/>
      </c>
      <c r="S167" s="400"/>
      <c r="T167" s="403" t="str">
        <f>IF(COUNTIF(EUconst_FactorRelevantInklPFC,E167)=0,"",INDEX(EUwideConstants!$C$848:$C$863,MATCH(E167,EUconst_FactorRelevantInklPFC,0))&amp;R167)</f>
        <v/>
      </c>
      <c r="U167" s="322"/>
      <c r="V167" s="403" t="str">
        <f>IF(T167="","",INDEX(EUwideConstants!$E$848:$E$863,MATCH(E167,EUconst_FactorRelevantInklPFC,0)))</f>
        <v/>
      </c>
      <c r="W167" s="322"/>
      <c r="X167" s="334" t="str">
        <f>IF(OR(R167="",T167=""),"",IF(CNTR_IsCategoryA,INDEX(EUwideConstants!$G:$G,MATCH(T167,EUwideConstants!$S:$S,0)),INDEX(EUwideConstants!$P:$P,MATCH(T167,EUwideConstants!$S:$S,0))))</f>
        <v/>
      </c>
      <c r="Y167" s="403" t="str">
        <f>IF(F167="","",IF(F167=EUconst_NA,"",INDEX(EUwideConstants!$H:$O,MATCH(T167,EUwideConstants!$S:$S,0),MATCH(F167,CNTR_TierList,0))))</f>
        <v/>
      </c>
      <c r="Z167" s="403" t="str">
        <f>IF(ISBLANK(L167),"",IF(L167=EUconst_NA,"",INDEX(EUwideConstants!$H:$O,MATCH(T167,EUwideConstants!$S:$S,0),MATCH(L167,CNTR_TierList,0))))</f>
        <v/>
      </c>
      <c r="AA167" s="322"/>
      <c r="AB167" s="334" t="b">
        <f>AND(COUNTA(CNTR_ListRelevantSections)&gt;0,E161="")</f>
        <v>0</v>
      </c>
      <c r="AC167" s="334" t="b">
        <f>AND(COUNTA(CNTR_ListRelevantSections)&gt;0,OR(E167="",AB167))</f>
        <v>0</v>
      </c>
      <c r="AD167" s="334" t="b">
        <f t="shared" ref="AD167:AD169" si="13">AC167</f>
        <v>0</v>
      </c>
      <c r="AE167" s="334" t="b">
        <f t="shared" ref="AE167:AE169" si="14">AD167</f>
        <v>0</v>
      </c>
      <c r="AF167" s="334" t="b">
        <f>OR(AD167,AND(J167&lt;&gt;"",J167=FALSE))</f>
        <v>0</v>
      </c>
      <c r="AG167" s="334" t="b">
        <f>OR(AF167,AND(I167&lt;&gt;"",I167=FALSE))</f>
        <v>0</v>
      </c>
      <c r="AH167" s="322"/>
      <c r="AI167" s="322"/>
      <c r="AJ167" s="356"/>
      <c r="AK167" s="356"/>
      <c r="AL167" s="356"/>
      <c r="AM167" s="356"/>
      <c r="AN167" s="356"/>
      <c r="AO167" s="356"/>
      <c r="AP167" s="356"/>
      <c r="AQ167" s="356"/>
      <c r="AR167" s="356"/>
      <c r="AS167" s="356"/>
      <c r="AT167" s="356"/>
      <c r="AU167" s="356"/>
      <c r="AV167" s="356"/>
      <c r="AW167" s="356"/>
      <c r="AX167" s="356"/>
      <c r="AY167" s="356"/>
      <c r="AZ167" s="356"/>
      <c r="BA167" s="356"/>
      <c r="BB167" s="356"/>
      <c r="BC167" s="356"/>
      <c r="BD167" s="356"/>
      <c r="BE167" s="356"/>
      <c r="BF167" s="356"/>
      <c r="BG167" s="356"/>
      <c r="BH167" s="356"/>
      <c r="BI167" s="356"/>
      <c r="BJ167" s="356"/>
      <c r="BK167" s="356"/>
      <c r="BL167" s="356"/>
      <c r="BM167" s="356"/>
      <c r="BN167" s="356"/>
      <c r="BO167" s="356"/>
      <c r="BP167" s="356"/>
      <c r="BQ167" s="356"/>
      <c r="BR167" s="356"/>
      <c r="BS167" s="356"/>
      <c r="BT167" s="356"/>
      <c r="BU167" s="356"/>
      <c r="BV167" s="356"/>
      <c r="BW167" s="356"/>
      <c r="BX167" s="356"/>
      <c r="BY167" s="356"/>
      <c r="BZ167" s="356"/>
      <c r="CA167" s="356"/>
      <c r="CB167" s="356"/>
      <c r="CC167" s="356"/>
      <c r="CD167" s="356"/>
      <c r="CE167" s="356"/>
      <c r="CF167" s="356"/>
    </row>
    <row r="168" spans="1:84" s="312" customFormat="1" ht="15" customHeight="1" x14ac:dyDescent="0.25">
      <c r="A168" s="253"/>
      <c r="B168" s="239"/>
      <c r="D168" s="186" t="s">
        <v>15</v>
      </c>
      <c r="E168" s="430"/>
      <c r="F168" s="335" t="str">
        <f>IF(OR(X168="",X168=EUconst_NA),"",IF(CNTR_SmallEmitter,1,X168))</f>
        <v/>
      </c>
      <c r="G168" s="821"/>
      <c r="H168" s="822"/>
      <c r="I168" s="424"/>
      <c r="J168" s="424"/>
      <c r="K168" s="428"/>
      <c r="L168" s="429"/>
      <c r="M168" s="831" t="str">
        <f>IF(OR(ISBLANK(L168),L168=EUconst_NoTier),"",IF($Z168=0,EUconst_NotApplicable,IF(ISERROR($Z168),"",$Z168)))</f>
        <v/>
      </c>
      <c r="N168" s="832"/>
      <c r="O168" s="201"/>
      <c r="P168" s="395"/>
      <c r="Q168" s="395"/>
      <c r="R168" s="394" t="str">
        <f>R167</f>
        <v/>
      </c>
      <c r="S168" s="400"/>
      <c r="T168" s="403" t="str">
        <f>IF(COUNTIF(EUconst_FactorRelevantInklPFC,E168)=0,"",INDEX(EUwideConstants!$C$848:$C$863,MATCH(E168,EUconst_FactorRelevantInklPFC,0))&amp;R168)</f>
        <v/>
      </c>
      <c r="U168" s="322"/>
      <c r="V168" s="403" t="str">
        <f>IF(T168="","",INDEX(EUwideConstants!$E$848:$E$863,MATCH(E168,EUconst_FactorRelevantInklPFC,0)))</f>
        <v/>
      </c>
      <c r="W168" s="322"/>
      <c r="X168" s="334" t="str">
        <f>IF(OR(R168="",T168=""),"",IF(CNTR_IsCategoryA,INDEX(EUwideConstants!$G:$G,MATCH(T168,EUwideConstants!$S:$S,0)),INDEX(EUwideConstants!$P:$P,MATCH(T168,EUwideConstants!$S:$S,0))))</f>
        <v/>
      </c>
      <c r="Y168" s="403" t="str">
        <f>IF(F168="","",IF(F168=EUconst_NA,"",INDEX(EUwideConstants!$H:$O,MATCH(T168,EUwideConstants!$S:$S,0),MATCH(F168,CNTR_TierList,0))))</f>
        <v/>
      </c>
      <c r="Z168" s="403" t="str">
        <f>IF(ISBLANK(L168),"",IF(L168=EUconst_NA,"",INDEX(EUwideConstants!$H:$O,MATCH(T168,EUwideConstants!$S:$S,0),MATCH(L168,CNTR_TierList,0))))</f>
        <v/>
      </c>
      <c r="AA168" s="322"/>
      <c r="AB168" s="334" t="b">
        <f>AND(COUNTA(CNTR_ListRelevantSections)&gt;0,E161="")</f>
        <v>0</v>
      </c>
      <c r="AC168" s="334" t="b">
        <f>AND(COUNTA(CNTR_ListRelevantSections)&gt;0,OR(E168="",AB168))</f>
        <v>0</v>
      </c>
      <c r="AD168" s="334" t="b">
        <f t="shared" si="13"/>
        <v>0</v>
      </c>
      <c r="AE168" s="334" t="b">
        <f t="shared" si="14"/>
        <v>0</v>
      </c>
      <c r="AF168" s="334" t="b">
        <f>OR(AD168,AND(J168&lt;&gt;"",J168=FALSE))</f>
        <v>0</v>
      </c>
      <c r="AG168" s="334" t="b">
        <f>OR(AF168,AND(I168&lt;&gt;"",I168=FALSE))</f>
        <v>0</v>
      </c>
      <c r="AH168" s="322"/>
      <c r="AI168" s="322"/>
      <c r="AJ168" s="356"/>
      <c r="AK168" s="356"/>
      <c r="AL168" s="356"/>
      <c r="AM168" s="356"/>
      <c r="AN168" s="356"/>
      <c r="AO168" s="356"/>
      <c r="AP168" s="356"/>
      <c r="AQ168" s="356"/>
      <c r="AR168" s="356"/>
      <c r="AS168" s="356"/>
      <c r="AT168" s="356"/>
      <c r="AU168" s="356"/>
      <c r="AV168" s="356"/>
      <c r="AW168" s="356"/>
      <c r="AX168" s="356"/>
      <c r="AY168" s="356"/>
      <c r="AZ168" s="356"/>
      <c r="BA168" s="356"/>
      <c r="BB168" s="356"/>
      <c r="BC168" s="356"/>
      <c r="BD168" s="356"/>
      <c r="BE168" s="356"/>
      <c r="BF168" s="356"/>
      <c r="BG168" s="356"/>
      <c r="BH168" s="356"/>
      <c r="BI168" s="356"/>
      <c r="BJ168" s="356"/>
      <c r="BK168" s="356"/>
      <c r="BL168" s="356"/>
      <c r="BM168" s="356"/>
      <c r="BN168" s="356"/>
      <c r="BO168" s="356"/>
      <c r="BP168" s="356"/>
      <c r="BQ168" s="356"/>
      <c r="BR168" s="356"/>
      <c r="BS168" s="356"/>
      <c r="BT168" s="356"/>
      <c r="BU168" s="356"/>
      <c r="BV168" s="356"/>
      <c r="BW168" s="356"/>
      <c r="BX168" s="356"/>
      <c r="BY168" s="356"/>
      <c r="BZ168" s="356"/>
      <c r="CA168" s="356"/>
      <c r="CB168" s="356"/>
      <c r="CC168" s="356"/>
      <c r="CD168" s="356"/>
      <c r="CE168" s="356"/>
      <c r="CF168" s="356"/>
    </row>
    <row r="169" spans="1:84" s="312" customFormat="1" ht="15" customHeight="1" x14ac:dyDescent="0.25">
      <c r="A169" s="253"/>
      <c r="B169" s="239"/>
      <c r="D169" s="186" t="s">
        <v>297</v>
      </c>
      <c r="E169" s="430"/>
      <c r="F169" s="335" t="str">
        <f>IF(OR(X169="",X169=EUconst_NA),"",IF(CNTR_SmallEmitter,1,X169))</f>
        <v/>
      </c>
      <c r="G169" s="821"/>
      <c r="H169" s="822"/>
      <c r="I169" s="424"/>
      <c r="J169" s="424"/>
      <c r="K169" s="428"/>
      <c r="L169" s="429"/>
      <c r="M169" s="831" t="str">
        <f>IF(OR(ISBLANK(L169),L169=EUconst_NoTier),"",IF($Z169=0,EUconst_NotApplicable,IF(ISERROR($Z169),"",$Z169)))</f>
        <v/>
      </c>
      <c r="N169" s="832"/>
      <c r="O169" s="201"/>
      <c r="P169" s="395"/>
      <c r="Q169" s="395"/>
      <c r="R169" s="394" t="str">
        <f>R168</f>
        <v/>
      </c>
      <c r="S169" s="400"/>
      <c r="T169" s="403" t="str">
        <f>IF(COUNTIF(EUconst_FactorRelevantInklPFC,E169)=0,"",INDEX(EUwideConstants!$C$848:$C$863,MATCH(E169,EUconst_FactorRelevantInklPFC,0))&amp;R169)</f>
        <v/>
      </c>
      <c r="U169" s="322"/>
      <c r="V169" s="403" t="str">
        <f>IF(T169="","",INDEX(EUwideConstants!$E$848:$E$863,MATCH(E169,EUconst_FactorRelevantInklPFC,0)))</f>
        <v/>
      </c>
      <c r="W169" s="322"/>
      <c r="X169" s="334" t="str">
        <f>IF(OR(R169="",T169=""),"",IF(CNTR_IsCategoryA,INDEX(EUwideConstants!$G:$G,MATCH(T169,EUwideConstants!$S:$S,0)),INDEX(EUwideConstants!$P:$P,MATCH(T169,EUwideConstants!$S:$S,0))))</f>
        <v/>
      </c>
      <c r="Y169" s="403" t="str">
        <f>IF(F169="","",IF(F169=EUconst_NA,"",INDEX(EUwideConstants!$H:$O,MATCH(T169,EUwideConstants!$S:$S,0),MATCH(F169,CNTR_TierList,0))))</f>
        <v/>
      </c>
      <c r="Z169" s="403" t="str">
        <f>IF(ISBLANK(L169),"",IF(L169=EUconst_NA,"",INDEX(EUwideConstants!$H:$O,MATCH(T169,EUwideConstants!$S:$S,0),MATCH(L169,CNTR_TierList,0))))</f>
        <v/>
      </c>
      <c r="AA169" s="322"/>
      <c r="AB169" s="334" t="b">
        <f>AND(COUNTA(CNTR_ListRelevantSections)&gt;0,E161="")</f>
        <v>0</v>
      </c>
      <c r="AC169" s="334" t="b">
        <f>AND(COUNTA(CNTR_ListRelevantSections)&gt;0,OR(E169="",AB169))</f>
        <v>0</v>
      </c>
      <c r="AD169" s="334" t="b">
        <f t="shared" si="13"/>
        <v>0</v>
      </c>
      <c r="AE169" s="334" t="b">
        <f t="shared" si="14"/>
        <v>0</v>
      </c>
      <c r="AF169" s="334" t="b">
        <f>OR(AD169,AND(J169&lt;&gt;"",J169=FALSE))</f>
        <v>0</v>
      </c>
      <c r="AG169" s="334" t="b">
        <f>OR(AF169,AND(I169&lt;&gt;"",I169=FALSE))</f>
        <v>0</v>
      </c>
      <c r="AH169" s="322"/>
      <c r="AI169" s="322"/>
      <c r="AJ169" s="356"/>
      <c r="AK169" s="356"/>
      <c r="AL169" s="356"/>
      <c r="AM169" s="356"/>
      <c r="AN169" s="356"/>
      <c r="AO169" s="356"/>
      <c r="AP169" s="356"/>
      <c r="AQ169" s="356"/>
      <c r="AR169" s="356"/>
      <c r="AS169" s="356"/>
      <c r="AT169" s="356"/>
      <c r="AU169" s="356"/>
      <c r="AV169" s="356"/>
      <c r="AW169" s="356"/>
      <c r="AX169" s="356"/>
      <c r="AY169" s="356"/>
      <c r="AZ169" s="356"/>
      <c r="BA169" s="356"/>
      <c r="BB169" s="356"/>
      <c r="BC169" s="356"/>
      <c r="BD169" s="356"/>
      <c r="BE169" s="356"/>
      <c r="BF169" s="356"/>
      <c r="BG169" s="356"/>
      <c r="BH169" s="356"/>
      <c r="BI169" s="356"/>
      <c r="BJ169" s="356"/>
      <c r="BK169" s="356"/>
      <c r="BL169" s="356"/>
      <c r="BM169" s="356"/>
      <c r="BN169" s="356"/>
      <c r="BO169" s="356"/>
      <c r="BP169" s="356"/>
      <c r="BQ169" s="356"/>
      <c r="BR169" s="356"/>
      <c r="BS169" s="356"/>
      <c r="BT169" s="356"/>
      <c r="BU169" s="356"/>
      <c r="BV169" s="356"/>
      <c r="BW169" s="356"/>
      <c r="BX169" s="356"/>
      <c r="BY169" s="356"/>
      <c r="BZ169" s="356"/>
      <c r="CA169" s="356"/>
      <c r="CB169" s="356"/>
      <c r="CC169" s="356"/>
      <c r="CD169" s="356"/>
      <c r="CE169" s="356"/>
      <c r="CF169" s="356"/>
    </row>
    <row r="170" spans="1:84" s="312" customFormat="1" ht="5.0999999999999996" customHeight="1" x14ac:dyDescent="0.25">
      <c r="A170" s="253"/>
      <c r="B170" s="239"/>
      <c r="C170" s="13"/>
      <c r="D170" s="186"/>
      <c r="F170" s="89"/>
      <c r="G170" s="186"/>
      <c r="H170" s="186"/>
      <c r="I170" s="186"/>
      <c r="J170" s="186"/>
      <c r="M170" s="89"/>
      <c r="N170" s="89"/>
      <c r="O170" s="201"/>
      <c r="P170" s="395"/>
      <c r="Q170" s="395"/>
      <c r="R170" s="395"/>
      <c r="S170" s="395"/>
      <c r="T170" s="322"/>
      <c r="U170" s="322"/>
      <c r="V170" s="322"/>
      <c r="W170" s="322"/>
      <c r="X170" s="322"/>
      <c r="Y170" s="322"/>
      <c r="Z170" s="322"/>
      <c r="AA170" s="322"/>
      <c r="AB170" s="322"/>
      <c r="AC170" s="322"/>
      <c r="AD170" s="322"/>
      <c r="AE170" s="322"/>
      <c r="AF170" s="322"/>
      <c r="AG170" s="322"/>
      <c r="AH170" s="322"/>
      <c r="AI170" s="322"/>
    </row>
    <row r="171" spans="1:84" s="312" customFormat="1" ht="12.75" customHeight="1" x14ac:dyDescent="0.25">
      <c r="A171" s="253"/>
      <c r="B171" s="239"/>
      <c r="D171" s="383" t="s">
        <v>300</v>
      </c>
      <c r="E171" s="324" t="str">
        <f>Translations!$B$94</f>
        <v>Description</v>
      </c>
      <c r="G171" s="323"/>
      <c r="H171" s="186"/>
      <c r="I171" s="186"/>
      <c r="J171" s="186"/>
      <c r="K171" s="186"/>
      <c r="L171" s="186"/>
      <c r="M171" s="186"/>
      <c r="N171" s="186"/>
      <c r="O171" s="201"/>
      <c r="P171" s="395"/>
      <c r="Q171" s="395"/>
      <c r="R171" s="395"/>
      <c r="S171" s="395"/>
      <c r="T171" s="322"/>
      <c r="U171" s="322"/>
      <c r="V171" s="322"/>
      <c r="W171" s="322"/>
      <c r="X171" s="322"/>
      <c r="Y171" s="322"/>
      <c r="Z171" s="322"/>
      <c r="AA171" s="322"/>
      <c r="AB171" s="322"/>
      <c r="AC171" s="322"/>
      <c r="AD171" s="322"/>
      <c r="AE171" s="322"/>
      <c r="AF171" s="322"/>
      <c r="AG171" s="322"/>
      <c r="AH171" s="322"/>
      <c r="AI171" s="322"/>
    </row>
    <row r="172" spans="1:84" s="312" customFormat="1" ht="12.75" customHeight="1" x14ac:dyDescent="0.25">
      <c r="A172" s="253"/>
      <c r="B172" s="272"/>
      <c r="C172" s="13"/>
      <c r="D172" s="186"/>
      <c r="E172" s="833" t="str">
        <f>Translations!$B$588</f>
        <v>Si vous avez besoin de plus d'espace pour la description, vous pouvez également utiliser des fichiers externes et les référencer ici.</v>
      </c>
      <c r="F172" s="833"/>
      <c r="G172" s="833"/>
      <c r="H172" s="833"/>
      <c r="I172" s="833"/>
      <c r="J172" s="833"/>
      <c r="K172" s="833"/>
      <c r="L172" s="833"/>
      <c r="M172" s="833"/>
      <c r="N172" s="833"/>
      <c r="O172" s="201"/>
      <c r="P172" s="305"/>
      <c r="Q172" s="395"/>
      <c r="R172" s="395"/>
      <c r="S172" s="395"/>
      <c r="T172" s="322"/>
      <c r="U172" s="322"/>
      <c r="V172" s="322"/>
      <c r="W172" s="322"/>
      <c r="X172" s="322"/>
      <c r="Y172" s="322"/>
      <c r="Z172" s="322"/>
      <c r="AA172" s="322"/>
      <c r="AB172" s="322"/>
      <c r="AC172" s="322"/>
      <c r="AD172" s="322"/>
      <c r="AE172" s="322"/>
      <c r="AF172" s="322"/>
      <c r="AG172" s="322"/>
      <c r="AH172" s="322"/>
      <c r="AI172" s="322"/>
    </row>
    <row r="173" spans="1:84" s="312" customFormat="1" ht="12.75" customHeight="1" x14ac:dyDescent="0.25">
      <c r="A173" s="255"/>
      <c r="B173" s="387"/>
      <c r="C173" s="89"/>
      <c r="E173" s="834"/>
      <c r="F173" s="835"/>
      <c r="G173" s="835"/>
      <c r="H173" s="835"/>
      <c r="I173" s="835"/>
      <c r="J173" s="835"/>
      <c r="K173" s="835"/>
      <c r="L173" s="835"/>
      <c r="M173" s="835"/>
      <c r="N173" s="836"/>
      <c r="O173" s="185"/>
      <c r="P173" s="322"/>
      <c r="Q173" s="322"/>
      <c r="R173" s="322"/>
      <c r="S173" s="322"/>
      <c r="T173" s="322"/>
      <c r="U173" s="322"/>
      <c r="V173" s="322"/>
      <c r="W173" s="322"/>
      <c r="X173" s="322"/>
      <c r="Y173" s="322"/>
      <c r="Z173" s="322"/>
      <c r="AA173" s="322"/>
      <c r="AB173" s="322"/>
      <c r="AC173" s="322"/>
      <c r="AD173" s="322"/>
      <c r="AE173" s="322"/>
      <c r="AF173" s="322"/>
      <c r="AG173" s="322"/>
      <c r="AH173" s="322"/>
      <c r="AI173" s="403" t="b">
        <f>AND(COUNTA(CNTR_ListRelevantSections)&gt;0,OR(AB169,COUNTA(E167:E169)=0))</f>
        <v>0</v>
      </c>
    </row>
    <row r="174" spans="1:84" s="312" customFormat="1" ht="12.75" customHeight="1" x14ac:dyDescent="0.25">
      <c r="A174" s="255"/>
      <c r="B174" s="387"/>
      <c r="C174" s="89"/>
      <c r="E174" s="825"/>
      <c r="F174" s="826"/>
      <c r="G174" s="826"/>
      <c r="H174" s="826"/>
      <c r="I174" s="826"/>
      <c r="J174" s="826"/>
      <c r="K174" s="826"/>
      <c r="L174" s="826"/>
      <c r="M174" s="826"/>
      <c r="N174" s="827"/>
      <c r="O174" s="185"/>
      <c r="P174" s="322"/>
      <c r="Q174" s="322"/>
      <c r="R174" s="322"/>
      <c r="S174" s="322"/>
      <c r="T174" s="322"/>
      <c r="U174" s="322"/>
      <c r="V174" s="322"/>
      <c r="W174" s="322"/>
      <c r="X174" s="322"/>
      <c r="Y174" s="322"/>
      <c r="Z174" s="322"/>
      <c r="AA174" s="322"/>
      <c r="AB174" s="322"/>
      <c r="AC174" s="322"/>
      <c r="AD174" s="322"/>
      <c r="AE174" s="322"/>
      <c r="AF174" s="322"/>
      <c r="AG174" s="322"/>
      <c r="AH174" s="322"/>
      <c r="AI174" s="403" t="b">
        <f>AI173</f>
        <v>0</v>
      </c>
    </row>
    <row r="175" spans="1:84" s="312" customFormat="1" ht="12.75" customHeight="1" x14ac:dyDescent="0.25">
      <c r="A175" s="255"/>
      <c r="B175" s="387"/>
      <c r="C175" s="89"/>
      <c r="E175" s="825"/>
      <c r="F175" s="826"/>
      <c r="G175" s="826"/>
      <c r="H175" s="826"/>
      <c r="I175" s="826"/>
      <c r="J175" s="826"/>
      <c r="K175" s="826"/>
      <c r="L175" s="826"/>
      <c r="M175" s="826"/>
      <c r="N175" s="827"/>
      <c r="O175" s="185"/>
      <c r="P175" s="322"/>
      <c r="Q175" s="322"/>
      <c r="R175" s="322"/>
      <c r="S175" s="322"/>
      <c r="T175" s="322"/>
      <c r="U175" s="322"/>
      <c r="V175" s="322"/>
      <c r="W175" s="322"/>
      <c r="X175" s="322"/>
      <c r="Y175" s="322"/>
      <c r="Z175" s="322"/>
      <c r="AA175" s="322"/>
      <c r="AB175" s="322"/>
      <c r="AC175" s="322"/>
      <c r="AD175" s="322"/>
      <c r="AE175" s="322"/>
      <c r="AF175" s="322"/>
      <c r="AG175" s="322"/>
      <c r="AH175" s="322"/>
      <c r="AI175" s="403" t="b">
        <f>AI174</f>
        <v>0</v>
      </c>
    </row>
    <row r="176" spans="1:84" s="312" customFormat="1" ht="12.75" customHeight="1" x14ac:dyDescent="0.25">
      <c r="A176" s="255"/>
      <c r="B176" s="387"/>
      <c r="C176" s="89"/>
      <c r="E176" s="825"/>
      <c r="F176" s="826"/>
      <c r="G176" s="826"/>
      <c r="H176" s="826"/>
      <c r="I176" s="826"/>
      <c r="J176" s="826"/>
      <c r="K176" s="826"/>
      <c r="L176" s="826"/>
      <c r="M176" s="826"/>
      <c r="N176" s="827"/>
      <c r="O176" s="185"/>
      <c r="P176" s="322"/>
      <c r="Q176" s="322"/>
      <c r="R176" s="322"/>
      <c r="S176" s="322"/>
      <c r="T176" s="322"/>
      <c r="U176" s="322"/>
      <c r="V176" s="322"/>
      <c r="W176" s="322"/>
      <c r="X176" s="322"/>
      <c r="Y176" s="322"/>
      <c r="Z176" s="322"/>
      <c r="AA176" s="322"/>
      <c r="AB176" s="322"/>
      <c r="AC176" s="322"/>
      <c r="AD176" s="322"/>
      <c r="AE176" s="322"/>
      <c r="AF176" s="322"/>
      <c r="AG176" s="322"/>
      <c r="AH176" s="322"/>
      <c r="AI176" s="403" t="b">
        <f>AI175</f>
        <v>0</v>
      </c>
    </row>
    <row r="177" spans="1:84" s="312" customFormat="1" ht="12.75" customHeight="1" x14ac:dyDescent="0.25">
      <c r="A177" s="255"/>
      <c r="B177" s="387"/>
      <c r="C177" s="89"/>
      <c r="E177" s="828"/>
      <c r="F177" s="829"/>
      <c r="G177" s="829"/>
      <c r="H177" s="829"/>
      <c r="I177" s="829"/>
      <c r="J177" s="829"/>
      <c r="K177" s="829"/>
      <c r="L177" s="829"/>
      <c r="M177" s="829"/>
      <c r="N177" s="830"/>
      <c r="O177" s="185"/>
      <c r="P177" s="322"/>
      <c r="Q177" s="322"/>
      <c r="R177" s="322"/>
      <c r="S177" s="322"/>
      <c r="T177" s="322"/>
      <c r="U177" s="322"/>
      <c r="V177" s="322"/>
      <c r="W177" s="322"/>
      <c r="X177" s="322"/>
      <c r="Y177" s="322"/>
      <c r="Z177" s="322"/>
      <c r="AA177" s="322"/>
      <c r="AB177" s="322"/>
      <c r="AC177" s="322"/>
      <c r="AD177" s="322"/>
      <c r="AE177" s="322"/>
      <c r="AF177" s="322"/>
      <c r="AG177" s="322"/>
      <c r="AH177" s="322"/>
      <c r="AI177" s="403" t="b">
        <f>AI176</f>
        <v>0</v>
      </c>
    </row>
    <row r="178" spans="1:84" s="312" customFormat="1" ht="12.75" customHeight="1" thickBot="1" x14ac:dyDescent="0.3">
      <c r="A178" s="255"/>
      <c r="B178" s="387"/>
      <c r="C178" s="89"/>
      <c r="D178" s="186"/>
      <c r="E178" s="336"/>
      <c r="F178" s="336"/>
      <c r="G178" s="336"/>
      <c r="H178" s="336"/>
      <c r="I178" s="336"/>
      <c r="J178" s="336"/>
      <c r="K178" s="336"/>
      <c r="L178" s="336"/>
      <c r="M178" s="336"/>
      <c r="N178" s="186"/>
      <c r="O178" s="185"/>
      <c r="P178" s="322"/>
      <c r="Q178" s="322"/>
      <c r="R178" s="322"/>
      <c r="S178" s="322"/>
      <c r="T178" s="322"/>
      <c r="U178" s="322"/>
      <c r="V178" s="322"/>
      <c r="W178" s="322"/>
      <c r="X178" s="322"/>
      <c r="Y178" s="322"/>
      <c r="Z178" s="322"/>
      <c r="AA178" s="322"/>
      <c r="AB178" s="322"/>
      <c r="AC178" s="322"/>
      <c r="AD178" s="322"/>
      <c r="AE178" s="322"/>
      <c r="AF178" s="322"/>
      <c r="AG178" s="322"/>
      <c r="AH178" s="322"/>
      <c r="AI178" s="322"/>
      <c r="CF178" s="357"/>
    </row>
    <row r="179" spans="1:84" ht="13.8" thickBot="1" x14ac:dyDescent="0.3">
      <c r="A179" s="252"/>
      <c r="B179" s="240"/>
      <c r="C179" s="198"/>
      <c r="D179" s="22"/>
      <c r="E179" s="199"/>
      <c r="F179" s="24"/>
      <c r="G179" s="23"/>
      <c r="H179" s="23"/>
      <c r="I179" s="23"/>
      <c r="J179" s="23"/>
      <c r="K179" s="23"/>
      <c r="L179" s="23"/>
      <c r="M179" s="23"/>
      <c r="N179" s="23"/>
      <c r="O179" s="204"/>
      <c r="U179" s="404"/>
      <c r="X179" s="404"/>
    </row>
    <row r="180" spans="1:84" s="312" customFormat="1" ht="15" customHeight="1" thickBot="1" x14ac:dyDescent="0.3">
      <c r="A180" s="435" t="str">
        <f>IF(E180="","","PRINT")</f>
        <v/>
      </c>
      <c r="B180" s="239"/>
      <c r="C180" s="187">
        <f>C161+1</f>
        <v>9</v>
      </c>
      <c r="D180" s="13"/>
      <c r="E180" s="841"/>
      <c r="F180" s="842"/>
      <c r="G180" s="842"/>
      <c r="H180" s="842"/>
      <c r="I180" s="842"/>
      <c r="J180" s="842"/>
      <c r="K180" s="842"/>
      <c r="L180" s="843"/>
      <c r="M180" s="844" t="str">
        <f>IF(E181="","",INDEX(EUwideConstants!$F$314:$F$384,MATCH(E181,EUConst_TierActivityListNames,0)))</f>
        <v/>
      </c>
      <c r="N180" s="845"/>
      <c r="O180" s="206"/>
      <c r="P180" s="436" t="str">
        <f>IF(AND(E180&lt;&gt;"",COUNTIF(P181:$P$603,"PRINT")=0),"PRINT","")</f>
        <v/>
      </c>
      <c r="Q180" s="400"/>
      <c r="R180" s="401" t="str">
        <f>IF(E180="","",MATCH(E180,B_ImprovementDescription!$Q$54:$Q$83,0))</f>
        <v/>
      </c>
      <c r="S180" s="402" t="s">
        <v>636</v>
      </c>
      <c r="T180" s="400"/>
      <c r="U180" s="400"/>
      <c r="V180" s="400"/>
      <c r="W180" s="400"/>
      <c r="X180" s="400"/>
      <c r="Y180" s="400"/>
      <c r="Z180" s="400"/>
      <c r="AA180" s="400"/>
      <c r="AB180" s="400"/>
      <c r="AC180" s="400"/>
      <c r="AD180" s="400"/>
      <c r="AE180" s="400"/>
      <c r="AF180" s="400"/>
      <c r="AG180" s="400"/>
      <c r="AH180" s="400"/>
      <c r="AI180" s="403" t="b">
        <f>CNTR_CalcRelevant=EUconst_NotRelevant</f>
        <v>0</v>
      </c>
      <c r="AJ180" s="356"/>
      <c r="AK180" s="356"/>
      <c r="AL180" s="356"/>
      <c r="AM180" s="356"/>
      <c r="AN180" s="356"/>
      <c r="AO180" s="356"/>
      <c r="AP180" s="356"/>
      <c r="AQ180" s="356"/>
      <c r="AR180" s="356"/>
      <c r="AS180" s="356"/>
      <c r="AT180" s="356"/>
      <c r="AU180" s="356"/>
      <c r="AV180" s="356"/>
      <c r="AW180" s="356"/>
      <c r="AX180" s="356"/>
      <c r="AY180" s="356"/>
      <c r="AZ180" s="356"/>
      <c r="BA180" s="356"/>
      <c r="BB180" s="356"/>
      <c r="BC180" s="356"/>
      <c r="BD180" s="356"/>
      <c r="BE180" s="356"/>
      <c r="BF180" s="356"/>
      <c r="BG180" s="356"/>
      <c r="BH180" s="356"/>
      <c r="BI180" s="356"/>
      <c r="BJ180" s="356"/>
      <c r="BK180" s="356"/>
      <c r="BL180" s="356"/>
      <c r="BM180" s="356"/>
      <c r="BN180" s="356"/>
      <c r="BO180" s="356"/>
      <c r="BP180" s="356"/>
      <c r="BQ180" s="356"/>
      <c r="BR180" s="356"/>
      <c r="BS180" s="356"/>
      <c r="BT180" s="356"/>
      <c r="BU180" s="356"/>
      <c r="BV180" s="356"/>
      <c r="BW180" s="356"/>
      <c r="BX180" s="356"/>
      <c r="BY180" s="356"/>
      <c r="BZ180" s="356"/>
      <c r="CA180" s="356"/>
      <c r="CB180" s="356"/>
      <c r="CC180" s="356"/>
      <c r="CD180" s="356"/>
      <c r="CE180" s="356"/>
      <c r="CF180" s="356"/>
    </row>
    <row r="181" spans="1:84" s="312" customFormat="1" ht="15" customHeight="1" thickBot="1" x14ac:dyDescent="0.3">
      <c r="A181" s="253"/>
      <c r="B181" s="239"/>
      <c r="C181" s="13"/>
      <c r="D181" s="13"/>
      <c r="E181" s="846" t="str">
        <f>IF(E180="","",INDEX(B_ImprovementDescription!$E$54:$E$83,R180))</f>
        <v/>
      </c>
      <c r="F181" s="847"/>
      <c r="G181" s="847"/>
      <c r="H181" s="847"/>
      <c r="I181" s="847"/>
      <c r="J181" s="847"/>
      <c r="K181" s="847"/>
      <c r="L181" s="848"/>
      <c r="M181" s="844" t="str">
        <f>IF(E180="","",INDEX(B_ImprovementDescription!$M$54:$M$83,R180))</f>
        <v/>
      </c>
      <c r="N181" s="845"/>
      <c r="O181" s="206"/>
      <c r="P181" s="395"/>
      <c r="Q181" s="400"/>
      <c r="R181" s="394" t="str">
        <f>E181</f>
        <v/>
      </c>
      <c r="S181" s="394" t="str">
        <f>IF(E181="","",AND(MATCH(E181,EUConst_TierActivityListNames,0)&gt;59,MATCH(E181,EUConst_TierActivityListNames,0)&lt;62))</f>
        <v/>
      </c>
      <c r="T181" s="400"/>
      <c r="U181" s="400"/>
      <c r="V181" s="400"/>
      <c r="W181" s="400"/>
      <c r="X181" s="400"/>
      <c r="Y181" s="400"/>
      <c r="Z181" s="400"/>
      <c r="AA181" s="400"/>
      <c r="AB181" s="400"/>
      <c r="AC181" s="400"/>
      <c r="AD181" s="400"/>
      <c r="AE181" s="400"/>
      <c r="AF181" s="400"/>
      <c r="AG181" s="400"/>
      <c r="AH181" s="400"/>
      <c r="AI181" s="400"/>
      <c r="AJ181" s="356"/>
      <c r="AK181" s="356"/>
      <c r="AL181" s="356"/>
      <c r="AM181" s="356"/>
      <c r="AN181" s="356"/>
      <c r="AO181" s="356"/>
      <c r="AP181" s="356"/>
      <c r="AQ181" s="356"/>
      <c r="AR181" s="356"/>
      <c r="AS181" s="356"/>
      <c r="AT181" s="356"/>
      <c r="AU181" s="356"/>
      <c r="AV181" s="356"/>
      <c r="AW181" s="356"/>
      <c r="AX181" s="356"/>
      <c r="AY181" s="356"/>
      <c r="AZ181" s="356"/>
      <c r="BA181" s="356"/>
      <c r="BB181" s="356"/>
      <c r="BC181" s="356"/>
      <c r="BD181" s="356"/>
      <c r="BE181" s="356"/>
      <c r="BF181" s="356"/>
      <c r="BG181" s="356"/>
      <c r="BH181" s="356"/>
      <c r="BI181" s="356"/>
      <c r="BJ181" s="356"/>
      <c r="BK181" s="356"/>
      <c r="BL181" s="356"/>
      <c r="BM181" s="356"/>
      <c r="BN181" s="356"/>
      <c r="BO181" s="356"/>
      <c r="BP181" s="356"/>
      <c r="BQ181" s="356"/>
      <c r="BR181" s="356"/>
      <c r="BS181" s="356"/>
      <c r="BT181" s="356"/>
      <c r="BU181" s="356"/>
      <c r="BV181" s="356"/>
      <c r="BW181" s="356"/>
      <c r="BX181" s="356"/>
      <c r="BY181" s="356"/>
      <c r="BZ181" s="356"/>
      <c r="CA181" s="356"/>
      <c r="CB181" s="356"/>
      <c r="CC181" s="356"/>
      <c r="CD181" s="356"/>
      <c r="CE181" s="356"/>
      <c r="CF181" s="356"/>
    </row>
    <row r="182" spans="1:84" s="312" customFormat="1" ht="5.0999999999999996" customHeight="1" x14ac:dyDescent="0.25">
      <c r="A182" s="253"/>
      <c r="B182" s="239"/>
      <c r="C182" s="13"/>
      <c r="D182" s="13"/>
      <c r="E182" s="13"/>
      <c r="F182" s="13"/>
      <c r="G182" s="14"/>
      <c r="H182" s="14"/>
      <c r="I182" s="14"/>
      <c r="J182" s="89"/>
      <c r="K182" s="89"/>
      <c r="L182" s="89"/>
      <c r="M182" s="14"/>
      <c r="N182" s="14"/>
      <c r="O182" s="206"/>
      <c r="P182" s="395"/>
      <c r="Q182" s="400"/>
      <c r="R182" s="400"/>
      <c r="S182" s="400"/>
      <c r="T182" s="400"/>
      <c r="U182" s="400"/>
      <c r="V182" s="400"/>
      <c r="W182" s="400"/>
      <c r="X182" s="400"/>
      <c r="Y182" s="400"/>
      <c r="Z182" s="400"/>
      <c r="AA182" s="400"/>
      <c r="AB182" s="400"/>
      <c r="AC182" s="400"/>
      <c r="AD182" s="400"/>
      <c r="AE182" s="400"/>
      <c r="AF182" s="400"/>
      <c r="AG182" s="400"/>
      <c r="AH182" s="400"/>
      <c r="AI182" s="400"/>
      <c r="AJ182" s="356"/>
      <c r="AK182" s="356"/>
      <c r="AL182" s="356"/>
      <c r="AM182" s="356"/>
      <c r="AN182" s="356"/>
      <c r="AO182" s="356"/>
      <c r="AP182" s="356"/>
      <c r="AQ182" s="356"/>
      <c r="AR182" s="356"/>
      <c r="AS182" s="356"/>
      <c r="AT182" s="356"/>
      <c r="AU182" s="356"/>
      <c r="AV182" s="356"/>
      <c r="AW182" s="356"/>
      <c r="AX182" s="356"/>
      <c r="AY182" s="356"/>
      <c r="AZ182" s="356"/>
      <c r="BA182" s="356"/>
      <c r="BB182" s="356"/>
      <c r="BC182" s="356"/>
      <c r="BD182" s="356"/>
      <c r="BE182" s="356"/>
      <c r="BF182" s="356"/>
      <c r="BG182" s="356"/>
      <c r="BH182" s="356"/>
      <c r="BI182" s="356"/>
      <c r="BJ182" s="356"/>
      <c r="BK182" s="356"/>
      <c r="BL182" s="356"/>
      <c r="BM182" s="356"/>
      <c r="BN182" s="356"/>
      <c r="BO182" s="356"/>
      <c r="BP182" s="356"/>
      <c r="BQ182" s="356"/>
      <c r="BR182" s="356"/>
      <c r="BS182" s="356"/>
      <c r="BT182" s="356"/>
      <c r="BU182" s="356"/>
      <c r="BV182" s="356"/>
      <c r="BW182" s="356"/>
      <c r="BX182" s="356"/>
      <c r="BY182" s="356"/>
      <c r="BZ182" s="356"/>
      <c r="CA182" s="356"/>
      <c r="CB182" s="356"/>
      <c r="CC182" s="356"/>
      <c r="CD182" s="356"/>
      <c r="CE182" s="356"/>
      <c r="CF182" s="356"/>
    </row>
    <row r="183" spans="1:84" s="312" customFormat="1" ht="12.75" customHeight="1" x14ac:dyDescent="0.25">
      <c r="A183" s="253"/>
      <c r="B183" s="239"/>
      <c r="C183" s="13"/>
      <c r="D183" s="13"/>
      <c r="F183" s="837" t="str">
        <f>IF(E180="","",HYPERLINK("#JUMP_E_8",EUconst_FurtherGuidancePoint1))</f>
        <v/>
      </c>
      <c r="G183" s="838"/>
      <c r="H183" s="838"/>
      <c r="I183" s="838"/>
      <c r="J183" s="838"/>
      <c r="K183" s="838"/>
      <c r="L183" s="838"/>
      <c r="M183" s="839"/>
      <c r="N183" s="14"/>
      <c r="O183" s="206"/>
      <c r="P183" s="395"/>
      <c r="Q183" s="400"/>
      <c r="R183" s="400"/>
      <c r="S183" s="400"/>
      <c r="T183" s="400"/>
      <c r="U183" s="400"/>
      <c r="V183" s="400"/>
      <c r="W183" s="400"/>
      <c r="X183" s="400"/>
      <c r="Y183" s="400"/>
      <c r="Z183" s="400"/>
      <c r="AA183" s="400"/>
      <c r="AB183" s="400"/>
      <c r="AC183" s="400"/>
      <c r="AD183" s="400"/>
      <c r="AE183" s="400"/>
      <c r="AF183" s="400"/>
      <c r="AG183" s="400"/>
      <c r="AH183" s="400"/>
      <c r="AI183" s="400"/>
      <c r="AJ183" s="356"/>
      <c r="AK183" s="356"/>
      <c r="AL183" s="356"/>
      <c r="AM183" s="356"/>
      <c r="AN183" s="356"/>
      <c r="AO183" s="356"/>
      <c r="AP183" s="356"/>
      <c r="AQ183" s="356"/>
      <c r="AR183" s="356"/>
      <c r="AS183" s="356"/>
      <c r="AT183" s="356"/>
      <c r="AU183" s="356"/>
      <c r="AV183" s="356"/>
      <c r="AW183" s="356"/>
      <c r="AX183" s="356"/>
      <c r="AY183" s="356"/>
      <c r="AZ183" s="356"/>
      <c r="BA183" s="356"/>
      <c r="BB183" s="356"/>
      <c r="BC183" s="356"/>
      <c r="BD183" s="356"/>
      <c r="BE183" s="356"/>
      <c r="BF183" s="356"/>
      <c r="BG183" s="356"/>
      <c r="BH183" s="356"/>
      <c r="BI183" s="356"/>
      <c r="BJ183" s="356"/>
      <c r="BK183" s="356"/>
      <c r="BL183" s="356"/>
      <c r="BM183" s="356"/>
      <c r="BN183" s="356"/>
      <c r="BO183" s="356"/>
      <c r="BP183" s="356"/>
      <c r="BQ183" s="356"/>
      <c r="BR183" s="356"/>
      <c r="BS183" s="356"/>
      <c r="BT183" s="356"/>
      <c r="BU183" s="356"/>
      <c r="BV183" s="356"/>
      <c r="BW183" s="356"/>
      <c r="BX183" s="356"/>
      <c r="BY183" s="356"/>
      <c r="BZ183" s="356"/>
      <c r="CA183" s="356"/>
      <c r="CB183" s="356"/>
      <c r="CC183" s="356"/>
      <c r="CD183" s="356"/>
      <c r="CE183" s="356"/>
      <c r="CF183" s="356"/>
    </row>
    <row r="184" spans="1:84" s="312" customFormat="1" ht="5.0999999999999996" customHeight="1" x14ac:dyDescent="0.25">
      <c r="A184" s="253"/>
      <c r="B184" s="239"/>
      <c r="C184" s="13"/>
      <c r="D184" s="186"/>
      <c r="F184" s="89"/>
      <c r="G184" s="89"/>
      <c r="H184" s="89"/>
      <c r="I184" s="89"/>
      <c r="J184" s="89"/>
      <c r="M184" s="89"/>
      <c r="N184" s="89"/>
      <c r="O184" s="201"/>
      <c r="P184" s="395"/>
      <c r="Q184" s="395"/>
      <c r="R184" s="395"/>
      <c r="S184" s="400"/>
      <c r="T184" s="322"/>
      <c r="U184" s="322"/>
      <c r="V184" s="322"/>
      <c r="W184" s="322"/>
      <c r="X184" s="322"/>
      <c r="Y184" s="322"/>
      <c r="Z184" s="400"/>
      <c r="AA184" s="322"/>
      <c r="AB184" s="322"/>
      <c r="AC184" s="322"/>
      <c r="AD184" s="322"/>
      <c r="AE184" s="322"/>
      <c r="AF184" s="322"/>
      <c r="AG184" s="322"/>
      <c r="AH184" s="322"/>
      <c r="AI184" s="322"/>
    </row>
    <row r="185" spans="1:84" s="312" customFormat="1" ht="38.85" customHeight="1" x14ac:dyDescent="0.25">
      <c r="A185" s="253"/>
      <c r="B185" s="239"/>
      <c r="C185" s="13"/>
      <c r="E185" s="432" t="str">
        <f>Translations!$B$609</f>
        <v>DA ou facteur de calcul</v>
      </c>
      <c r="F185" s="431" t="str">
        <f>Translations!$B$601</f>
        <v>Niveau requis :</v>
      </c>
      <c r="G185" s="840" t="str">
        <f>Translations!$B$610</f>
        <v xml:space="preserve"> Raison de l'écart dans le passé</v>
      </c>
      <c r="H185" s="840"/>
      <c r="I185" s="432" t="str">
        <f>Translations!$B$611</f>
        <v>Impact sur les niveaux ?</v>
      </c>
      <c r="J185" s="432" t="str">
        <f>Translations!$B$612</f>
        <v>Mesures prises</v>
      </c>
      <c r="K185" s="431" t="str">
        <f>Translations!$B$585</f>
        <v>Quand?</v>
      </c>
      <c r="L185" s="431" t="str">
        <f>Translations!$B$603</f>
        <v>Niveau appliqué :</v>
      </c>
      <c r="O185" s="206"/>
      <c r="P185" s="395"/>
      <c r="Q185" s="400"/>
      <c r="R185" s="395"/>
      <c r="S185" s="395"/>
      <c r="T185" s="400"/>
      <c r="U185" s="400"/>
      <c r="V185" s="400"/>
      <c r="W185" s="400"/>
      <c r="X185" s="400"/>
      <c r="Y185" s="400"/>
      <c r="Z185" s="400"/>
      <c r="AA185" s="433" t="s">
        <v>908</v>
      </c>
      <c r="AB185" s="400" t="str">
        <f>$E$33</f>
        <v>DA ou facteur de calcul</v>
      </c>
      <c r="AC185" s="400" t="str">
        <f>G185</f>
        <v xml:space="preserve"> Raison de l'écart dans le passé</v>
      </c>
      <c r="AD185" s="400" t="str">
        <f>I185</f>
        <v>Impact sur les niveaux ?</v>
      </c>
      <c r="AE185" s="400" t="str">
        <f>J185</f>
        <v>Mesures prises</v>
      </c>
      <c r="AF185" s="400" t="str">
        <f>K185</f>
        <v>Quand?</v>
      </c>
      <c r="AG185" s="400" t="str">
        <f>L185</f>
        <v>Niveau appliqué :</v>
      </c>
      <c r="AH185" s="400"/>
      <c r="AI185" s="322"/>
      <c r="AJ185" s="356"/>
      <c r="AK185" s="356"/>
      <c r="AL185" s="356"/>
      <c r="AM185" s="356"/>
      <c r="AN185" s="356"/>
      <c r="AO185" s="356"/>
      <c r="AP185" s="356"/>
      <c r="AQ185" s="356"/>
      <c r="AR185" s="356"/>
      <c r="AS185" s="356"/>
      <c r="AT185" s="356"/>
      <c r="AU185" s="356"/>
      <c r="AV185" s="356"/>
      <c r="AW185" s="356"/>
      <c r="AX185" s="356"/>
      <c r="AY185" s="356"/>
      <c r="AZ185" s="356"/>
      <c r="BA185" s="356"/>
      <c r="BB185" s="356"/>
      <c r="BC185" s="356"/>
      <c r="BD185" s="356"/>
      <c r="BE185" s="356"/>
      <c r="BF185" s="356"/>
      <c r="BG185" s="356"/>
      <c r="BH185" s="356"/>
      <c r="BI185" s="356"/>
      <c r="BJ185" s="356"/>
      <c r="BK185" s="356"/>
      <c r="BL185" s="356"/>
      <c r="BM185" s="356"/>
      <c r="BN185" s="356"/>
      <c r="BO185" s="356"/>
      <c r="BP185" s="356"/>
      <c r="BQ185" s="356"/>
      <c r="BR185" s="356"/>
      <c r="BS185" s="356"/>
      <c r="BT185" s="356"/>
      <c r="BU185" s="356"/>
      <c r="BV185" s="356"/>
      <c r="BW185" s="356"/>
      <c r="BX185" s="356"/>
      <c r="BY185" s="356"/>
      <c r="BZ185" s="356"/>
      <c r="CA185" s="356"/>
      <c r="CB185" s="356"/>
      <c r="CC185" s="356"/>
      <c r="CD185" s="356"/>
      <c r="CE185" s="356"/>
      <c r="CF185" s="356"/>
    </row>
    <row r="186" spans="1:84" s="312" customFormat="1" ht="15" customHeight="1" x14ac:dyDescent="0.25">
      <c r="A186" s="253"/>
      <c r="B186" s="239"/>
      <c r="D186" s="186" t="s">
        <v>14</v>
      </c>
      <c r="E186" s="430"/>
      <c r="F186" s="335" t="str">
        <f>IF(OR(X186="",X186=EUconst_NA),"",IF(CNTR_SmallEmitter,1,X186))</f>
        <v/>
      </c>
      <c r="G186" s="821"/>
      <c r="H186" s="822"/>
      <c r="I186" s="424"/>
      <c r="J186" s="424"/>
      <c r="K186" s="428"/>
      <c r="L186" s="429"/>
      <c r="M186" s="831" t="str">
        <f>IF(OR(ISBLANK(L186),L186=EUconst_NoTier),"",IF($Z186=0,EUconst_NotApplicable,IF(ISERROR($Z186),"",$Z186)))</f>
        <v/>
      </c>
      <c r="N186" s="832"/>
      <c r="O186" s="201"/>
      <c r="P186" s="395"/>
      <c r="Q186" s="395"/>
      <c r="R186" s="394" t="str">
        <f>E181</f>
        <v/>
      </c>
      <c r="S186" s="400"/>
      <c r="T186" s="403" t="str">
        <f>IF(COUNTIF(EUconst_FactorRelevantInklPFC,E186)=0,"",INDEX(EUwideConstants!$C$848:$C$863,MATCH(E186,EUconst_FactorRelevantInklPFC,0))&amp;R186)</f>
        <v/>
      </c>
      <c r="U186" s="322"/>
      <c r="V186" s="403" t="str">
        <f>IF(T186="","",INDEX(EUwideConstants!$E$848:$E$863,MATCH(E186,EUconst_FactorRelevantInklPFC,0)))</f>
        <v/>
      </c>
      <c r="W186" s="322"/>
      <c r="X186" s="334" t="str">
        <f>IF(OR(R186="",T186=""),"",IF(CNTR_IsCategoryA,INDEX(EUwideConstants!$G:$G,MATCH(T186,EUwideConstants!$S:$S,0)),INDEX(EUwideConstants!$P:$P,MATCH(T186,EUwideConstants!$S:$S,0))))</f>
        <v/>
      </c>
      <c r="Y186" s="403" t="str">
        <f>IF(F186="","",IF(F186=EUconst_NA,"",INDEX(EUwideConstants!$H:$O,MATCH(T186,EUwideConstants!$S:$S,0),MATCH(F186,CNTR_TierList,0))))</f>
        <v/>
      </c>
      <c r="Z186" s="403" t="str">
        <f>IF(ISBLANK(L186),"",IF(L186=EUconst_NA,"",INDEX(EUwideConstants!$H:$O,MATCH(T186,EUwideConstants!$S:$S,0),MATCH(L186,CNTR_TierList,0))))</f>
        <v/>
      </c>
      <c r="AA186" s="322"/>
      <c r="AB186" s="334" t="b">
        <f>AND(COUNTA(CNTR_ListRelevantSections)&gt;0,E180="")</f>
        <v>0</v>
      </c>
      <c r="AC186" s="334" t="b">
        <f>AND(COUNTA(CNTR_ListRelevantSections)&gt;0,OR(E186="",AB186))</f>
        <v>0</v>
      </c>
      <c r="AD186" s="334" t="b">
        <f t="shared" ref="AD186:AD188" si="15">AC186</f>
        <v>0</v>
      </c>
      <c r="AE186" s="334" t="b">
        <f t="shared" ref="AE186:AE188" si="16">AD186</f>
        <v>0</v>
      </c>
      <c r="AF186" s="334" t="b">
        <f>OR(AD186,AND(J186&lt;&gt;"",J186=FALSE))</f>
        <v>0</v>
      </c>
      <c r="AG186" s="334" t="b">
        <f>OR(AF186,AND(I186&lt;&gt;"",I186=FALSE))</f>
        <v>0</v>
      </c>
      <c r="AH186" s="322"/>
      <c r="AI186" s="322"/>
      <c r="AJ186" s="356"/>
      <c r="AK186" s="356"/>
      <c r="AL186" s="356"/>
      <c r="AM186" s="356"/>
      <c r="AN186" s="356"/>
      <c r="AO186" s="356"/>
      <c r="AP186" s="356"/>
      <c r="AQ186" s="356"/>
      <c r="AR186" s="356"/>
      <c r="AS186" s="356"/>
      <c r="AT186" s="356"/>
      <c r="AU186" s="356"/>
      <c r="AV186" s="356"/>
      <c r="AW186" s="356"/>
      <c r="AX186" s="356"/>
      <c r="AY186" s="356"/>
      <c r="AZ186" s="356"/>
      <c r="BA186" s="356"/>
      <c r="BB186" s="356"/>
      <c r="BC186" s="356"/>
      <c r="BD186" s="356"/>
      <c r="BE186" s="356"/>
      <c r="BF186" s="356"/>
      <c r="BG186" s="356"/>
      <c r="BH186" s="356"/>
      <c r="BI186" s="356"/>
      <c r="BJ186" s="356"/>
      <c r="BK186" s="356"/>
      <c r="BL186" s="356"/>
      <c r="BM186" s="356"/>
      <c r="BN186" s="356"/>
      <c r="BO186" s="356"/>
      <c r="BP186" s="356"/>
      <c r="BQ186" s="356"/>
      <c r="BR186" s="356"/>
      <c r="BS186" s="356"/>
      <c r="BT186" s="356"/>
      <c r="BU186" s="356"/>
      <c r="BV186" s="356"/>
      <c r="BW186" s="356"/>
      <c r="BX186" s="356"/>
      <c r="BY186" s="356"/>
      <c r="BZ186" s="356"/>
      <c r="CA186" s="356"/>
      <c r="CB186" s="356"/>
      <c r="CC186" s="356"/>
      <c r="CD186" s="356"/>
      <c r="CE186" s="356"/>
      <c r="CF186" s="356"/>
    </row>
    <row r="187" spans="1:84" s="312" customFormat="1" ht="15" customHeight="1" x14ac:dyDescent="0.25">
      <c r="A187" s="253"/>
      <c r="B187" s="239"/>
      <c r="D187" s="186" t="s">
        <v>15</v>
      </c>
      <c r="E187" s="430"/>
      <c r="F187" s="335" t="str">
        <f>IF(OR(X187="",X187=EUconst_NA),"",IF(CNTR_SmallEmitter,1,X187))</f>
        <v/>
      </c>
      <c r="G187" s="821"/>
      <c r="H187" s="822"/>
      <c r="I187" s="424"/>
      <c r="J187" s="424"/>
      <c r="K187" s="428"/>
      <c r="L187" s="429"/>
      <c r="M187" s="831" t="str">
        <f>IF(OR(ISBLANK(L187),L187=EUconst_NoTier),"",IF($Z187=0,EUconst_NotApplicable,IF(ISERROR($Z187),"",$Z187)))</f>
        <v/>
      </c>
      <c r="N187" s="832"/>
      <c r="O187" s="201"/>
      <c r="P187" s="395"/>
      <c r="Q187" s="395"/>
      <c r="R187" s="394" t="str">
        <f>R186</f>
        <v/>
      </c>
      <c r="S187" s="400"/>
      <c r="T187" s="403" t="str">
        <f>IF(COUNTIF(EUconst_FactorRelevantInklPFC,E187)=0,"",INDEX(EUwideConstants!$C$848:$C$863,MATCH(E187,EUconst_FactorRelevantInklPFC,0))&amp;R187)</f>
        <v/>
      </c>
      <c r="U187" s="322"/>
      <c r="V187" s="403" t="str">
        <f>IF(T187="","",INDEX(EUwideConstants!$E$848:$E$863,MATCH(E187,EUconst_FactorRelevantInklPFC,0)))</f>
        <v/>
      </c>
      <c r="W187" s="322"/>
      <c r="X187" s="334" t="str">
        <f>IF(OR(R187="",T187=""),"",IF(CNTR_IsCategoryA,INDEX(EUwideConstants!$G:$G,MATCH(T187,EUwideConstants!$S:$S,0)),INDEX(EUwideConstants!$P:$P,MATCH(T187,EUwideConstants!$S:$S,0))))</f>
        <v/>
      </c>
      <c r="Y187" s="403" t="str">
        <f>IF(F187="","",IF(F187=EUconst_NA,"",INDEX(EUwideConstants!$H:$O,MATCH(T187,EUwideConstants!$S:$S,0),MATCH(F187,CNTR_TierList,0))))</f>
        <v/>
      </c>
      <c r="Z187" s="403" t="str">
        <f>IF(ISBLANK(L187),"",IF(L187=EUconst_NA,"",INDEX(EUwideConstants!$H:$O,MATCH(T187,EUwideConstants!$S:$S,0),MATCH(L187,CNTR_TierList,0))))</f>
        <v/>
      </c>
      <c r="AA187" s="322"/>
      <c r="AB187" s="334" t="b">
        <f>AND(COUNTA(CNTR_ListRelevantSections)&gt;0,E180="")</f>
        <v>0</v>
      </c>
      <c r="AC187" s="334" t="b">
        <f>AND(COUNTA(CNTR_ListRelevantSections)&gt;0,OR(E187="",AB187))</f>
        <v>0</v>
      </c>
      <c r="AD187" s="334" t="b">
        <f t="shared" si="15"/>
        <v>0</v>
      </c>
      <c r="AE187" s="334" t="b">
        <f t="shared" si="16"/>
        <v>0</v>
      </c>
      <c r="AF187" s="334" t="b">
        <f>OR(AD187,AND(J187&lt;&gt;"",J187=FALSE))</f>
        <v>0</v>
      </c>
      <c r="AG187" s="334" t="b">
        <f>OR(AF187,AND(I187&lt;&gt;"",I187=FALSE))</f>
        <v>0</v>
      </c>
      <c r="AH187" s="322"/>
      <c r="AI187" s="322"/>
      <c r="AJ187" s="356"/>
      <c r="AK187" s="356"/>
      <c r="AL187" s="356"/>
      <c r="AM187" s="356"/>
      <c r="AN187" s="356"/>
      <c r="AO187" s="356"/>
      <c r="AP187" s="356"/>
      <c r="AQ187" s="356"/>
      <c r="AR187" s="356"/>
      <c r="AS187" s="356"/>
      <c r="AT187" s="356"/>
      <c r="AU187" s="356"/>
      <c r="AV187" s="356"/>
      <c r="AW187" s="356"/>
      <c r="AX187" s="356"/>
      <c r="AY187" s="356"/>
      <c r="AZ187" s="356"/>
      <c r="BA187" s="356"/>
      <c r="BB187" s="356"/>
      <c r="BC187" s="356"/>
      <c r="BD187" s="356"/>
      <c r="BE187" s="356"/>
      <c r="BF187" s="356"/>
      <c r="BG187" s="356"/>
      <c r="BH187" s="356"/>
      <c r="BI187" s="356"/>
      <c r="BJ187" s="356"/>
      <c r="BK187" s="356"/>
      <c r="BL187" s="356"/>
      <c r="BM187" s="356"/>
      <c r="BN187" s="356"/>
      <c r="BO187" s="356"/>
      <c r="BP187" s="356"/>
      <c r="BQ187" s="356"/>
      <c r="BR187" s="356"/>
      <c r="BS187" s="356"/>
      <c r="BT187" s="356"/>
      <c r="BU187" s="356"/>
      <c r="BV187" s="356"/>
      <c r="BW187" s="356"/>
      <c r="BX187" s="356"/>
      <c r="BY187" s="356"/>
      <c r="BZ187" s="356"/>
      <c r="CA187" s="356"/>
      <c r="CB187" s="356"/>
      <c r="CC187" s="356"/>
      <c r="CD187" s="356"/>
      <c r="CE187" s="356"/>
      <c r="CF187" s="356"/>
    </row>
    <row r="188" spans="1:84" s="312" customFormat="1" ht="15" customHeight="1" x14ac:dyDescent="0.25">
      <c r="A188" s="253"/>
      <c r="B188" s="239"/>
      <c r="D188" s="186" t="s">
        <v>297</v>
      </c>
      <c r="E188" s="430"/>
      <c r="F188" s="335" t="str">
        <f>IF(OR(X188="",X188=EUconst_NA),"",IF(CNTR_SmallEmitter,1,X188))</f>
        <v/>
      </c>
      <c r="G188" s="821"/>
      <c r="H188" s="822"/>
      <c r="I188" s="424"/>
      <c r="J188" s="424"/>
      <c r="K188" s="428"/>
      <c r="L188" s="429"/>
      <c r="M188" s="831" t="str">
        <f>IF(OR(ISBLANK(L188),L188=EUconst_NoTier),"",IF($Z188=0,EUconst_NotApplicable,IF(ISERROR($Z188),"",$Z188)))</f>
        <v/>
      </c>
      <c r="N188" s="832"/>
      <c r="O188" s="201"/>
      <c r="P188" s="395"/>
      <c r="Q188" s="395"/>
      <c r="R188" s="394" t="str">
        <f>R187</f>
        <v/>
      </c>
      <c r="S188" s="400"/>
      <c r="T188" s="403" t="str">
        <f>IF(COUNTIF(EUconst_FactorRelevantInklPFC,E188)=0,"",INDEX(EUwideConstants!$C$848:$C$863,MATCH(E188,EUconst_FactorRelevantInklPFC,0))&amp;R188)</f>
        <v/>
      </c>
      <c r="U188" s="322"/>
      <c r="V188" s="403" t="str">
        <f>IF(T188="","",INDEX(EUwideConstants!$E$848:$E$863,MATCH(E188,EUconst_FactorRelevantInklPFC,0)))</f>
        <v/>
      </c>
      <c r="W188" s="322"/>
      <c r="X188" s="334" t="str">
        <f>IF(OR(R188="",T188=""),"",IF(CNTR_IsCategoryA,INDEX(EUwideConstants!$G:$G,MATCH(T188,EUwideConstants!$S:$S,0)),INDEX(EUwideConstants!$P:$P,MATCH(T188,EUwideConstants!$S:$S,0))))</f>
        <v/>
      </c>
      <c r="Y188" s="403" t="str">
        <f>IF(F188="","",IF(F188=EUconst_NA,"",INDEX(EUwideConstants!$H:$O,MATCH(T188,EUwideConstants!$S:$S,0),MATCH(F188,CNTR_TierList,0))))</f>
        <v/>
      </c>
      <c r="Z188" s="403" t="str">
        <f>IF(ISBLANK(L188),"",IF(L188=EUconst_NA,"",INDEX(EUwideConstants!$H:$O,MATCH(T188,EUwideConstants!$S:$S,0),MATCH(L188,CNTR_TierList,0))))</f>
        <v/>
      </c>
      <c r="AA188" s="322"/>
      <c r="AB188" s="334" t="b">
        <f>AND(COUNTA(CNTR_ListRelevantSections)&gt;0,E180="")</f>
        <v>0</v>
      </c>
      <c r="AC188" s="334" t="b">
        <f>AND(COUNTA(CNTR_ListRelevantSections)&gt;0,OR(E188="",AB188))</f>
        <v>0</v>
      </c>
      <c r="AD188" s="334" t="b">
        <f t="shared" si="15"/>
        <v>0</v>
      </c>
      <c r="AE188" s="334" t="b">
        <f t="shared" si="16"/>
        <v>0</v>
      </c>
      <c r="AF188" s="334" t="b">
        <f>OR(AD188,AND(J188&lt;&gt;"",J188=FALSE))</f>
        <v>0</v>
      </c>
      <c r="AG188" s="334" t="b">
        <f>OR(AF188,AND(I188&lt;&gt;"",I188=FALSE))</f>
        <v>0</v>
      </c>
      <c r="AH188" s="322"/>
      <c r="AI188" s="322"/>
      <c r="AJ188" s="356"/>
      <c r="AK188" s="356"/>
      <c r="AL188" s="356"/>
      <c r="AM188" s="356"/>
      <c r="AN188" s="356"/>
      <c r="AO188" s="356"/>
      <c r="AP188" s="356"/>
      <c r="AQ188" s="356"/>
      <c r="AR188" s="356"/>
      <c r="AS188" s="356"/>
      <c r="AT188" s="356"/>
      <c r="AU188" s="356"/>
      <c r="AV188" s="356"/>
      <c r="AW188" s="356"/>
      <c r="AX188" s="356"/>
      <c r="AY188" s="356"/>
      <c r="AZ188" s="356"/>
      <c r="BA188" s="356"/>
      <c r="BB188" s="356"/>
      <c r="BC188" s="356"/>
      <c r="BD188" s="356"/>
      <c r="BE188" s="356"/>
      <c r="BF188" s="356"/>
      <c r="BG188" s="356"/>
      <c r="BH188" s="356"/>
      <c r="BI188" s="356"/>
      <c r="BJ188" s="356"/>
      <c r="BK188" s="356"/>
      <c r="BL188" s="356"/>
      <c r="BM188" s="356"/>
      <c r="BN188" s="356"/>
      <c r="BO188" s="356"/>
      <c r="BP188" s="356"/>
      <c r="BQ188" s="356"/>
      <c r="BR188" s="356"/>
      <c r="BS188" s="356"/>
      <c r="BT188" s="356"/>
      <c r="BU188" s="356"/>
      <c r="BV188" s="356"/>
      <c r="BW188" s="356"/>
      <c r="BX188" s="356"/>
      <c r="BY188" s="356"/>
      <c r="BZ188" s="356"/>
      <c r="CA188" s="356"/>
      <c r="CB188" s="356"/>
      <c r="CC188" s="356"/>
      <c r="CD188" s="356"/>
      <c r="CE188" s="356"/>
      <c r="CF188" s="356"/>
    </row>
    <row r="189" spans="1:84" s="312" customFormat="1" ht="5.0999999999999996" customHeight="1" x14ac:dyDescent="0.25">
      <c r="A189" s="253"/>
      <c r="B189" s="239"/>
      <c r="C189" s="13"/>
      <c r="D189" s="186"/>
      <c r="F189" s="89"/>
      <c r="G189" s="186"/>
      <c r="H189" s="186"/>
      <c r="I189" s="186"/>
      <c r="J189" s="186"/>
      <c r="M189" s="89"/>
      <c r="N189" s="89"/>
      <c r="O189" s="201"/>
      <c r="P189" s="395"/>
      <c r="Q189" s="395"/>
      <c r="R189" s="395"/>
      <c r="S189" s="395"/>
      <c r="T189" s="322"/>
      <c r="U189" s="322"/>
      <c r="V189" s="322"/>
      <c r="W189" s="322"/>
      <c r="X189" s="322"/>
      <c r="Y189" s="322"/>
      <c r="Z189" s="322"/>
      <c r="AA189" s="322"/>
      <c r="AB189" s="322"/>
      <c r="AC189" s="322"/>
      <c r="AD189" s="322"/>
      <c r="AE189" s="322"/>
      <c r="AF189" s="322"/>
      <c r="AG189" s="322"/>
      <c r="AH189" s="322"/>
      <c r="AI189" s="322"/>
    </row>
    <row r="190" spans="1:84" s="312" customFormat="1" ht="12.75" customHeight="1" x14ac:dyDescent="0.25">
      <c r="A190" s="253"/>
      <c r="B190" s="239"/>
      <c r="D190" s="383" t="s">
        <v>300</v>
      </c>
      <c r="E190" s="324" t="str">
        <f>Translations!$B$94</f>
        <v>Description</v>
      </c>
      <c r="G190" s="323"/>
      <c r="H190" s="186"/>
      <c r="I190" s="186"/>
      <c r="J190" s="186"/>
      <c r="K190" s="186"/>
      <c r="L190" s="186"/>
      <c r="M190" s="186"/>
      <c r="N190" s="186"/>
      <c r="O190" s="201"/>
      <c r="P190" s="395"/>
      <c r="Q190" s="395"/>
      <c r="R190" s="395"/>
      <c r="S190" s="395"/>
      <c r="T190" s="322"/>
      <c r="U190" s="322"/>
      <c r="V190" s="322"/>
      <c r="W190" s="322"/>
      <c r="X190" s="322"/>
      <c r="Y190" s="322"/>
      <c r="Z190" s="322"/>
      <c r="AA190" s="322"/>
      <c r="AB190" s="322"/>
      <c r="AC190" s="322"/>
      <c r="AD190" s="322"/>
      <c r="AE190" s="322"/>
      <c r="AF190" s="322"/>
      <c r="AG190" s="322"/>
      <c r="AH190" s="322"/>
      <c r="AI190" s="322"/>
    </row>
    <row r="191" spans="1:84" s="312" customFormat="1" ht="12.75" customHeight="1" x14ac:dyDescent="0.25">
      <c r="A191" s="253"/>
      <c r="B191" s="272"/>
      <c r="C191" s="13"/>
      <c r="D191" s="186"/>
      <c r="E191" s="833" t="str">
        <f>Translations!$B$588</f>
        <v>Si vous avez besoin de plus d'espace pour la description, vous pouvez également utiliser des fichiers externes et les référencer ici.</v>
      </c>
      <c r="F191" s="833"/>
      <c r="G191" s="833"/>
      <c r="H191" s="833"/>
      <c r="I191" s="833"/>
      <c r="J191" s="833"/>
      <c r="K191" s="833"/>
      <c r="L191" s="833"/>
      <c r="M191" s="833"/>
      <c r="N191" s="833"/>
      <c r="O191" s="201"/>
      <c r="P191" s="305"/>
      <c r="Q191" s="395"/>
      <c r="R191" s="395"/>
      <c r="S191" s="395"/>
      <c r="T191" s="322"/>
      <c r="U191" s="322"/>
      <c r="V191" s="322"/>
      <c r="W191" s="322"/>
      <c r="X191" s="322"/>
      <c r="Y191" s="322"/>
      <c r="Z191" s="322"/>
      <c r="AA191" s="322"/>
      <c r="AB191" s="322"/>
      <c r="AC191" s="322"/>
      <c r="AD191" s="322"/>
      <c r="AE191" s="322"/>
      <c r="AF191" s="322"/>
      <c r="AG191" s="322"/>
      <c r="AH191" s="322"/>
      <c r="AI191" s="322"/>
    </row>
    <row r="192" spans="1:84" s="312" customFormat="1" ht="12.75" customHeight="1" x14ac:dyDescent="0.25">
      <c r="A192" s="255"/>
      <c r="B192" s="387"/>
      <c r="C192" s="89"/>
      <c r="E192" s="834"/>
      <c r="F192" s="835"/>
      <c r="G192" s="835"/>
      <c r="H192" s="835"/>
      <c r="I192" s="835"/>
      <c r="J192" s="835"/>
      <c r="K192" s="835"/>
      <c r="L192" s="835"/>
      <c r="M192" s="835"/>
      <c r="N192" s="836"/>
      <c r="O192" s="185"/>
      <c r="P192" s="322"/>
      <c r="Q192" s="322"/>
      <c r="R192" s="322"/>
      <c r="S192" s="322"/>
      <c r="T192" s="322"/>
      <c r="U192" s="322"/>
      <c r="V192" s="322"/>
      <c r="W192" s="322"/>
      <c r="X192" s="322"/>
      <c r="Y192" s="322"/>
      <c r="Z192" s="322"/>
      <c r="AA192" s="322"/>
      <c r="AB192" s="322"/>
      <c r="AC192" s="322"/>
      <c r="AD192" s="322"/>
      <c r="AE192" s="322"/>
      <c r="AF192" s="322"/>
      <c r="AG192" s="322"/>
      <c r="AH192" s="322"/>
      <c r="AI192" s="403" t="b">
        <f>AND(COUNTA(CNTR_ListRelevantSections)&gt;0,OR(AB188,COUNTA(E186:E188)=0))</f>
        <v>0</v>
      </c>
    </row>
    <row r="193" spans="1:84" s="312" customFormat="1" ht="12.75" customHeight="1" x14ac:dyDescent="0.25">
      <c r="A193" s="255"/>
      <c r="B193" s="387"/>
      <c r="C193" s="89"/>
      <c r="E193" s="825"/>
      <c r="F193" s="826"/>
      <c r="G193" s="826"/>
      <c r="H193" s="826"/>
      <c r="I193" s="826"/>
      <c r="J193" s="826"/>
      <c r="K193" s="826"/>
      <c r="L193" s="826"/>
      <c r="M193" s="826"/>
      <c r="N193" s="827"/>
      <c r="O193" s="185"/>
      <c r="P193" s="322"/>
      <c r="Q193" s="322"/>
      <c r="R193" s="322"/>
      <c r="S193" s="322"/>
      <c r="T193" s="322"/>
      <c r="U193" s="322"/>
      <c r="V193" s="322"/>
      <c r="W193" s="322"/>
      <c r="X193" s="322"/>
      <c r="Y193" s="322"/>
      <c r="Z193" s="322"/>
      <c r="AA193" s="322"/>
      <c r="AB193" s="322"/>
      <c r="AC193" s="322"/>
      <c r="AD193" s="322"/>
      <c r="AE193" s="322"/>
      <c r="AF193" s="322"/>
      <c r="AG193" s="322"/>
      <c r="AH193" s="322"/>
      <c r="AI193" s="403" t="b">
        <f>AI192</f>
        <v>0</v>
      </c>
    </row>
    <row r="194" spans="1:84" s="312" customFormat="1" ht="12.75" customHeight="1" x14ac:dyDescent="0.25">
      <c r="A194" s="255"/>
      <c r="B194" s="387"/>
      <c r="C194" s="89"/>
      <c r="E194" s="825"/>
      <c r="F194" s="826"/>
      <c r="G194" s="826"/>
      <c r="H194" s="826"/>
      <c r="I194" s="826"/>
      <c r="J194" s="826"/>
      <c r="K194" s="826"/>
      <c r="L194" s="826"/>
      <c r="M194" s="826"/>
      <c r="N194" s="827"/>
      <c r="O194" s="185"/>
      <c r="P194" s="322"/>
      <c r="Q194" s="322"/>
      <c r="R194" s="322"/>
      <c r="S194" s="322"/>
      <c r="T194" s="322"/>
      <c r="U194" s="322"/>
      <c r="V194" s="322"/>
      <c r="W194" s="322"/>
      <c r="X194" s="322"/>
      <c r="Y194" s="322"/>
      <c r="Z194" s="322"/>
      <c r="AA194" s="322"/>
      <c r="AB194" s="322"/>
      <c r="AC194" s="322"/>
      <c r="AD194" s="322"/>
      <c r="AE194" s="322"/>
      <c r="AF194" s="322"/>
      <c r="AG194" s="322"/>
      <c r="AH194" s="322"/>
      <c r="AI194" s="403" t="b">
        <f>AI193</f>
        <v>0</v>
      </c>
    </row>
    <row r="195" spans="1:84" s="312" customFormat="1" ht="12.75" customHeight="1" x14ac:dyDescent="0.25">
      <c r="A195" s="255"/>
      <c r="B195" s="387"/>
      <c r="C195" s="89"/>
      <c r="E195" s="825"/>
      <c r="F195" s="826"/>
      <c r="G195" s="826"/>
      <c r="H195" s="826"/>
      <c r="I195" s="826"/>
      <c r="J195" s="826"/>
      <c r="K195" s="826"/>
      <c r="L195" s="826"/>
      <c r="M195" s="826"/>
      <c r="N195" s="827"/>
      <c r="O195" s="185"/>
      <c r="P195" s="322"/>
      <c r="Q195" s="322"/>
      <c r="R195" s="322"/>
      <c r="S195" s="322"/>
      <c r="T195" s="322"/>
      <c r="U195" s="322"/>
      <c r="V195" s="322"/>
      <c r="W195" s="322"/>
      <c r="X195" s="322"/>
      <c r="Y195" s="322"/>
      <c r="Z195" s="322"/>
      <c r="AA195" s="322"/>
      <c r="AB195" s="322"/>
      <c r="AC195" s="322"/>
      <c r="AD195" s="322"/>
      <c r="AE195" s="322"/>
      <c r="AF195" s="322"/>
      <c r="AG195" s="322"/>
      <c r="AH195" s="322"/>
      <c r="AI195" s="403" t="b">
        <f>AI194</f>
        <v>0</v>
      </c>
    </row>
    <row r="196" spans="1:84" s="312" customFormat="1" ht="12.75" customHeight="1" x14ac:dyDescent="0.25">
      <c r="A196" s="255"/>
      <c r="B196" s="387"/>
      <c r="C196" s="89"/>
      <c r="E196" s="828"/>
      <c r="F196" s="829"/>
      <c r="G196" s="829"/>
      <c r="H196" s="829"/>
      <c r="I196" s="829"/>
      <c r="J196" s="829"/>
      <c r="K196" s="829"/>
      <c r="L196" s="829"/>
      <c r="M196" s="829"/>
      <c r="N196" s="830"/>
      <c r="O196" s="185"/>
      <c r="P196" s="322"/>
      <c r="Q196" s="322"/>
      <c r="R196" s="322"/>
      <c r="S196" s="322"/>
      <c r="T196" s="322"/>
      <c r="U196" s="322"/>
      <c r="V196" s="322"/>
      <c r="W196" s="322"/>
      <c r="X196" s="322"/>
      <c r="Y196" s="322"/>
      <c r="Z196" s="322"/>
      <c r="AA196" s="322"/>
      <c r="AB196" s="322"/>
      <c r="AC196" s="322"/>
      <c r="AD196" s="322"/>
      <c r="AE196" s="322"/>
      <c r="AF196" s="322"/>
      <c r="AG196" s="322"/>
      <c r="AH196" s="322"/>
      <c r="AI196" s="403" t="b">
        <f>AI195</f>
        <v>0</v>
      </c>
    </row>
    <row r="197" spans="1:84" s="312" customFormat="1" ht="12.75" customHeight="1" thickBot="1" x14ac:dyDescent="0.3">
      <c r="A197" s="255"/>
      <c r="B197" s="387"/>
      <c r="C197" s="89"/>
      <c r="D197" s="186"/>
      <c r="E197" s="336"/>
      <c r="F197" s="336"/>
      <c r="G197" s="336"/>
      <c r="H197" s="336"/>
      <c r="I197" s="336"/>
      <c r="J197" s="336"/>
      <c r="K197" s="336"/>
      <c r="L197" s="336"/>
      <c r="M197" s="336"/>
      <c r="N197" s="186"/>
      <c r="O197" s="185"/>
      <c r="P197" s="322"/>
      <c r="Q197" s="322"/>
      <c r="R197" s="322"/>
      <c r="S197" s="322"/>
      <c r="T197" s="322"/>
      <c r="U197" s="322"/>
      <c r="V197" s="322"/>
      <c r="W197" s="322"/>
      <c r="X197" s="322"/>
      <c r="Y197" s="322"/>
      <c r="Z197" s="322"/>
      <c r="AA197" s="322"/>
      <c r="AB197" s="322"/>
      <c r="AC197" s="322"/>
      <c r="AD197" s="322"/>
      <c r="AE197" s="322"/>
      <c r="AF197" s="322"/>
      <c r="AG197" s="322"/>
      <c r="AH197" s="322"/>
      <c r="AI197" s="322"/>
      <c r="CF197" s="357"/>
    </row>
    <row r="198" spans="1:84" ht="13.8" thickBot="1" x14ac:dyDescent="0.3">
      <c r="A198" s="252"/>
      <c r="B198" s="240"/>
      <c r="C198" s="198"/>
      <c r="D198" s="22"/>
      <c r="E198" s="199"/>
      <c r="F198" s="24"/>
      <c r="G198" s="23"/>
      <c r="H198" s="23"/>
      <c r="I198" s="23"/>
      <c r="J198" s="23"/>
      <c r="K198" s="23"/>
      <c r="L198" s="23"/>
      <c r="M198" s="23"/>
      <c r="N198" s="23"/>
      <c r="O198" s="204"/>
      <c r="U198" s="404"/>
      <c r="X198" s="404"/>
    </row>
    <row r="199" spans="1:84" s="312" customFormat="1" ht="15" customHeight="1" thickBot="1" x14ac:dyDescent="0.3">
      <c r="A199" s="435" t="str">
        <f>IF(E199="","","PRINT")</f>
        <v/>
      </c>
      <c r="B199" s="239"/>
      <c r="C199" s="187">
        <f>C180+1</f>
        <v>10</v>
      </c>
      <c r="D199" s="13"/>
      <c r="E199" s="841"/>
      <c r="F199" s="842"/>
      <c r="G199" s="842"/>
      <c r="H199" s="842"/>
      <c r="I199" s="842"/>
      <c r="J199" s="842"/>
      <c r="K199" s="842"/>
      <c r="L199" s="843"/>
      <c r="M199" s="844" t="str">
        <f>IF(E200="","",INDEX(EUwideConstants!$F$314:$F$384,MATCH(E200,EUConst_TierActivityListNames,0)))</f>
        <v/>
      </c>
      <c r="N199" s="845"/>
      <c r="O199" s="206"/>
      <c r="P199" s="436" t="str">
        <f>IF(AND(E199&lt;&gt;"",COUNTIF(P200:$P$603,"PRINT")=0),"PRINT","")</f>
        <v/>
      </c>
      <c r="Q199" s="400"/>
      <c r="R199" s="401" t="str">
        <f>IF(E199="","",MATCH(E199,B_ImprovementDescription!$Q$54:$Q$83,0))</f>
        <v/>
      </c>
      <c r="S199" s="402" t="s">
        <v>636</v>
      </c>
      <c r="T199" s="400"/>
      <c r="U199" s="400"/>
      <c r="V199" s="400"/>
      <c r="W199" s="400"/>
      <c r="X199" s="400"/>
      <c r="Y199" s="400"/>
      <c r="Z199" s="400"/>
      <c r="AA199" s="400"/>
      <c r="AB199" s="400"/>
      <c r="AC199" s="400"/>
      <c r="AD199" s="400"/>
      <c r="AE199" s="400"/>
      <c r="AF199" s="400"/>
      <c r="AG199" s="400"/>
      <c r="AH199" s="400"/>
      <c r="AI199" s="403" t="b">
        <f>CNTR_CalcRelevant=EUconst_NotRelevant</f>
        <v>0</v>
      </c>
      <c r="AJ199" s="356"/>
      <c r="AK199" s="356"/>
      <c r="AL199" s="356"/>
      <c r="AM199" s="356"/>
      <c r="AN199" s="356"/>
      <c r="AO199" s="356"/>
      <c r="AP199" s="356"/>
      <c r="AQ199" s="356"/>
      <c r="AR199" s="356"/>
      <c r="AS199" s="356"/>
      <c r="AT199" s="356"/>
      <c r="AU199" s="356"/>
      <c r="AV199" s="356"/>
      <c r="AW199" s="356"/>
      <c r="AX199" s="356"/>
      <c r="AY199" s="356"/>
      <c r="AZ199" s="356"/>
      <c r="BA199" s="356"/>
      <c r="BB199" s="356"/>
      <c r="BC199" s="356"/>
      <c r="BD199" s="356"/>
      <c r="BE199" s="356"/>
      <c r="BF199" s="356"/>
      <c r="BG199" s="356"/>
      <c r="BH199" s="356"/>
      <c r="BI199" s="356"/>
      <c r="BJ199" s="356"/>
      <c r="BK199" s="356"/>
      <c r="BL199" s="356"/>
      <c r="BM199" s="356"/>
      <c r="BN199" s="356"/>
      <c r="BO199" s="356"/>
      <c r="BP199" s="356"/>
      <c r="BQ199" s="356"/>
      <c r="BR199" s="356"/>
      <c r="BS199" s="356"/>
      <c r="BT199" s="356"/>
      <c r="BU199" s="356"/>
      <c r="BV199" s="356"/>
      <c r="BW199" s="356"/>
      <c r="BX199" s="356"/>
      <c r="BY199" s="356"/>
      <c r="BZ199" s="356"/>
      <c r="CA199" s="356"/>
      <c r="CB199" s="356"/>
      <c r="CC199" s="356"/>
      <c r="CD199" s="356"/>
      <c r="CE199" s="356"/>
      <c r="CF199" s="356"/>
    </row>
    <row r="200" spans="1:84" s="312" customFormat="1" ht="15" customHeight="1" thickBot="1" x14ac:dyDescent="0.3">
      <c r="A200" s="253"/>
      <c r="B200" s="239"/>
      <c r="C200" s="13"/>
      <c r="D200" s="13"/>
      <c r="E200" s="846" t="str">
        <f>IF(E199="","",INDEX(B_ImprovementDescription!$E$54:$E$83,R199))</f>
        <v/>
      </c>
      <c r="F200" s="847"/>
      <c r="G200" s="847"/>
      <c r="H200" s="847"/>
      <c r="I200" s="847"/>
      <c r="J200" s="847"/>
      <c r="K200" s="847"/>
      <c r="L200" s="848"/>
      <c r="M200" s="844" t="str">
        <f>IF(E199="","",INDEX(B_ImprovementDescription!$M$54:$M$83,R199))</f>
        <v/>
      </c>
      <c r="N200" s="845"/>
      <c r="O200" s="206"/>
      <c r="P200" s="395"/>
      <c r="Q200" s="400"/>
      <c r="R200" s="394" t="str">
        <f>E200</f>
        <v/>
      </c>
      <c r="S200" s="394" t="str">
        <f>IF(E200="","",AND(MATCH(E200,EUConst_TierActivityListNames,0)&gt;59,MATCH(E200,EUConst_TierActivityListNames,0)&lt;62))</f>
        <v/>
      </c>
      <c r="T200" s="400"/>
      <c r="U200" s="400"/>
      <c r="V200" s="400"/>
      <c r="W200" s="400"/>
      <c r="X200" s="400"/>
      <c r="Y200" s="400"/>
      <c r="Z200" s="400"/>
      <c r="AA200" s="400"/>
      <c r="AB200" s="400"/>
      <c r="AC200" s="400"/>
      <c r="AD200" s="400"/>
      <c r="AE200" s="400"/>
      <c r="AF200" s="400"/>
      <c r="AG200" s="400"/>
      <c r="AH200" s="400"/>
      <c r="AI200" s="400"/>
      <c r="AJ200" s="356"/>
      <c r="AK200" s="356"/>
      <c r="AL200" s="356"/>
      <c r="AM200" s="356"/>
      <c r="AN200" s="356"/>
      <c r="AO200" s="356"/>
      <c r="AP200" s="356"/>
      <c r="AQ200" s="356"/>
      <c r="AR200" s="356"/>
      <c r="AS200" s="356"/>
      <c r="AT200" s="356"/>
      <c r="AU200" s="356"/>
      <c r="AV200" s="356"/>
      <c r="AW200" s="356"/>
      <c r="AX200" s="356"/>
      <c r="AY200" s="356"/>
      <c r="AZ200" s="356"/>
      <c r="BA200" s="356"/>
      <c r="BB200" s="356"/>
      <c r="BC200" s="356"/>
      <c r="BD200" s="356"/>
      <c r="BE200" s="356"/>
      <c r="BF200" s="356"/>
      <c r="BG200" s="356"/>
      <c r="BH200" s="356"/>
      <c r="BI200" s="356"/>
      <c r="BJ200" s="356"/>
      <c r="BK200" s="356"/>
      <c r="BL200" s="356"/>
      <c r="BM200" s="356"/>
      <c r="BN200" s="356"/>
      <c r="BO200" s="356"/>
      <c r="BP200" s="356"/>
      <c r="BQ200" s="356"/>
      <c r="BR200" s="356"/>
      <c r="BS200" s="356"/>
      <c r="BT200" s="356"/>
      <c r="BU200" s="356"/>
      <c r="BV200" s="356"/>
      <c r="BW200" s="356"/>
      <c r="BX200" s="356"/>
      <c r="BY200" s="356"/>
      <c r="BZ200" s="356"/>
      <c r="CA200" s="356"/>
      <c r="CB200" s="356"/>
      <c r="CC200" s="356"/>
      <c r="CD200" s="356"/>
      <c r="CE200" s="356"/>
      <c r="CF200" s="356"/>
    </row>
    <row r="201" spans="1:84" s="312" customFormat="1" ht="5.0999999999999996" customHeight="1" x14ac:dyDescent="0.25">
      <c r="A201" s="253"/>
      <c r="B201" s="239"/>
      <c r="C201" s="13"/>
      <c r="D201" s="13"/>
      <c r="E201" s="13"/>
      <c r="F201" s="13"/>
      <c r="G201" s="14"/>
      <c r="H201" s="14"/>
      <c r="I201" s="14"/>
      <c r="J201" s="89"/>
      <c r="K201" s="89"/>
      <c r="L201" s="89"/>
      <c r="M201" s="14"/>
      <c r="N201" s="14"/>
      <c r="O201" s="206"/>
      <c r="P201" s="395"/>
      <c r="Q201" s="400"/>
      <c r="R201" s="400"/>
      <c r="S201" s="400"/>
      <c r="T201" s="400"/>
      <c r="U201" s="400"/>
      <c r="V201" s="400"/>
      <c r="W201" s="400"/>
      <c r="X201" s="400"/>
      <c r="Y201" s="400"/>
      <c r="Z201" s="400"/>
      <c r="AA201" s="400"/>
      <c r="AB201" s="400"/>
      <c r="AC201" s="400"/>
      <c r="AD201" s="400"/>
      <c r="AE201" s="400"/>
      <c r="AF201" s="400"/>
      <c r="AG201" s="400"/>
      <c r="AH201" s="400"/>
      <c r="AI201" s="400"/>
      <c r="AJ201" s="356"/>
      <c r="AK201" s="356"/>
      <c r="AL201" s="356"/>
      <c r="AM201" s="356"/>
      <c r="AN201" s="356"/>
      <c r="AO201" s="356"/>
      <c r="AP201" s="356"/>
      <c r="AQ201" s="356"/>
      <c r="AR201" s="356"/>
      <c r="AS201" s="356"/>
      <c r="AT201" s="356"/>
      <c r="AU201" s="356"/>
      <c r="AV201" s="356"/>
      <c r="AW201" s="356"/>
      <c r="AX201" s="356"/>
      <c r="AY201" s="356"/>
      <c r="AZ201" s="356"/>
      <c r="BA201" s="356"/>
      <c r="BB201" s="356"/>
      <c r="BC201" s="356"/>
      <c r="BD201" s="356"/>
      <c r="BE201" s="356"/>
      <c r="BF201" s="356"/>
      <c r="BG201" s="356"/>
      <c r="BH201" s="356"/>
      <c r="BI201" s="356"/>
      <c r="BJ201" s="356"/>
      <c r="BK201" s="356"/>
      <c r="BL201" s="356"/>
      <c r="BM201" s="356"/>
      <c r="BN201" s="356"/>
      <c r="BO201" s="356"/>
      <c r="BP201" s="356"/>
      <c r="BQ201" s="356"/>
      <c r="BR201" s="356"/>
      <c r="BS201" s="356"/>
      <c r="BT201" s="356"/>
      <c r="BU201" s="356"/>
      <c r="BV201" s="356"/>
      <c r="BW201" s="356"/>
      <c r="BX201" s="356"/>
      <c r="BY201" s="356"/>
      <c r="BZ201" s="356"/>
      <c r="CA201" s="356"/>
      <c r="CB201" s="356"/>
      <c r="CC201" s="356"/>
      <c r="CD201" s="356"/>
      <c r="CE201" s="356"/>
      <c r="CF201" s="356"/>
    </row>
    <row r="202" spans="1:84" s="312" customFormat="1" ht="12.75" customHeight="1" x14ac:dyDescent="0.25">
      <c r="A202" s="253"/>
      <c r="B202" s="239"/>
      <c r="C202" s="13"/>
      <c r="D202" s="13"/>
      <c r="F202" s="837" t="str">
        <f>IF(E199="","",HYPERLINK("#JUMP_E_8",EUconst_FurtherGuidancePoint1))</f>
        <v/>
      </c>
      <c r="G202" s="838"/>
      <c r="H202" s="838"/>
      <c r="I202" s="838"/>
      <c r="J202" s="838"/>
      <c r="K202" s="838"/>
      <c r="L202" s="838"/>
      <c r="M202" s="839"/>
      <c r="N202" s="14"/>
      <c r="O202" s="206"/>
      <c r="P202" s="395"/>
      <c r="Q202" s="400"/>
      <c r="R202" s="400"/>
      <c r="S202" s="400"/>
      <c r="T202" s="400"/>
      <c r="U202" s="400"/>
      <c r="V202" s="400"/>
      <c r="W202" s="400"/>
      <c r="X202" s="400"/>
      <c r="Y202" s="400"/>
      <c r="Z202" s="400"/>
      <c r="AA202" s="400"/>
      <c r="AB202" s="400"/>
      <c r="AC202" s="400"/>
      <c r="AD202" s="400"/>
      <c r="AE202" s="400"/>
      <c r="AF202" s="400"/>
      <c r="AG202" s="400"/>
      <c r="AH202" s="400"/>
      <c r="AI202" s="400"/>
      <c r="AJ202" s="356"/>
      <c r="AK202" s="356"/>
      <c r="AL202" s="356"/>
      <c r="AM202" s="356"/>
      <c r="AN202" s="356"/>
      <c r="AO202" s="356"/>
      <c r="AP202" s="356"/>
      <c r="AQ202" s="356"/>
      <c r="AR202" s="356"/>
      <c r="AS202" s="356"/>
      <c r="AT202" s="356"/>
      <c r="AU202" s="356"/>
      <c r="AV202" s="356"/>
      <c r="AW202" s="356"/>
      <c r="AX202" s="356"/>
      <c r="AY202" s="356"/>
      <c r="AZ202" s="356"/>
      <c r="BA202" s="356"/>
      <c r="BB202" s="356"/>
      <c r="BC202" s="356"/>
      <c r="BD202" s="356"/>
      <c r="BE202" s="356"/>
      <c r="BF202" s="356"/>
      <c r="BG202" s="356"/>
      <c r="BH202" s="356"/>
      <c r="BI202" s="356"/>
      <c r="BJ202" s="356"/>
      <c r="BK202" s="356"/>
      <c r="BL202" s="356"/>
      <c r="BM202" s="356"/>
      <c r="BN202" s="356"/>
      <c r="BO202" s="356"/>
      <c r="BP202" s="356"/>
      <c r="BQ202" s="356"/>
      <c r="BR202" s="356"/>
      <c r="BS202" s="356"/>
      <c r="BT202" s="356"/>
      <c r="BU202" s="356"/>
      <c r="BV202" s="356"/>
      <c r="BW202" s="356"/>
      <c r="BX202" s="356"/>
      <c r="BY202" s="356"/>
      <c r="BZ202" s="356"/>
      <c r="CA202" s="356"/>
      <c r="CB202" s="356"/>
      <c r="CC202" s="356"/>
      <c r="CD202" s="356"/>
      <c r="CE202" s="356"/>
      <c r="CF202" s="356"/>
    </row>
    <row r="203" spans="1:84" s="312" customFormat="1" ht="5.0999999999999996" customHeight="1" x14ac:dyDescent="0.25">
      <c r="A203" s="253"/>
      <c r="B203" s="239"/>
      <c r="C203" s="13"/>
      <c r="D203" s="186"/>
      <c r="F203" s="89"/>
      <c r="G203" s="89"/>
      <c r="H203" s="89"/>
      <c r="I203" s="89"/>
      <c r="J203" s="89"/>
      <c r="M203" s="89"/>
      <c r="N203" s="89"/>
      <c r="O203" s="201"/>
      <c r="P203" s="395"/>
      <c r="Q203" s="395"/>
      <c r="R203" s="395"/>
      <c r="S203" s="400"/>
      <c r="T203" s="322"/>
      <c r="U203" s="322"/>
      <c r="V203" s="322"/>
      <c r="W203" s="322"/>
      <c r="X203" s="322"/>
      <c r="Y203" s="322"/>
      <c r="Z203" s="400"/>
      <c r="AA203" s="322"/>
      <c r="AB203" s="322"/>
      <c r="AC203" s="322"/>
      <c r="AD203" s="322"/>
      <c r="AE203" s="322"/>
      <c r="AF203" s="322"/>
      <c r="AG203" s="322"/>
      <c r="AH203" s="322"/>
      <c r="AI203" s="322"/>
    </row>
    <row r="204" spans="1:84" s="312" customFormat="1" ht="38.85" customHeight="1" x14ac:dyDescent="0.25">
      <c r="A204" s="253"/>
      <c r="B204" s="239"/>
      <c r="C204" s="13"/>
      <c r="E204" s="432" t="str">
        <f>Translations!$B$609</f>
        <v>DA ou facteur de calcul</v>
      </c>
      <c r="F204" s="431" t="str">
        <f>Translations!$B$601</f>
        <v>Niveau requis :</v>
      </c>
      <c r="G204" s="840" t="str">
        <f>Translations!$B$610</f>
        <v xml:space="preserve"> Raison de l'écart dans le passé</v>
      </c>
      <c r="H204" s="840"/>
      <c r="I204" s="432" t="str">
        <f>Translations!$B$611</f>
        <v>Impact sur les niveaux ?</v>
      </c>
      <c r="J204" s="432" t="str">
        <f>Translations!$B$612</f>
        <v>Mesures prises</v>
      </c>
      <c r="K204" s="431" t="str">
        <f>Translations!$B$585</f>
        <v>Quand?</v>
      </c>
      <c r="L204" s="431" t="str">
        <f>Translations!$B$603</f>
        <v>Niveau appliqué :</v>
      </c>
      <c r="O204" s="206"/>
      <c r="P204" s="395"/>
      <c r="Q204" s="400"/>
      <c r="R204" s="395"/>
      <c r="S204" s="395"/>
      <c r="T204" s="400"/>
      <c r="U204" s="400"/>
      <c r="V204" s="400"/>
      <c r="W204" s="400"/>
      <c r="X204" s="400"/>
      <c r="Y204" s="400"/>
      <c r="Z204" s="400"/>
      <c r="AA204" s="433" t="s">
        <v>908</v>
      </c>
      <c r="AB204" s="400" t="str">
        <f>$E$33</f>
        <v>DA ou facteur de calcul</v>
      </c>
      <c r="AC204" s="400" t="str">
        <f>G204</f>
        <v xml:space="preserve"> Raison de l'écart dans le passé</v>
      </c>
      <c r="AD204" s="400" t="str">
        <f>I204</f>
        <v>Impact sur les niveaux ?</v>
      </c>
      <c r="AE204" s="400" t="str">
        <f>J204</f>
        <v>Mesures prises</v>
      </c>
      <c r="AF204" s="400" t="str">
        <f>K204</f>
        <v>Quand?</v>
      </c>
      <c r="AG204" s="400" t="str">
        <f>L204</f>
        <v>Niveau appliqué :</v>
      </c>
      <c r="AH204" s="400"/>
      <c r="AI204" s="322"/>
      <c r="AJ204" s="356"/>
      <c r="AK204" s="356"/>
      <c r="AL204" s="356"/>
      <c r="AM204" s="356"/>
      <c r="AN204" s="356"/>
      <c r="AO204" s="356"/>
      <c r="AP204" s="356"/>
      <c r="AQ204" s="356"/>
      <c r="AR204" s="356"/>
      <c r="AS204" s="356"/>
      <c r="AT204" s="356"/>
      <c r="AU204" s="356"/>
      <c r="AV204" s="356"/>
      <c r="AW204" s="356"/>
      <c r="AX204" s="356"/>
      <c r="AY204" s="356"/>
      <c r="AZ204" s="356"/>
      <c r="BA204" s="356"/>
      <c r="BB204" s="356"/>
      <c r="BC204" s="356"/>
      <c r="BD204" s="356"/>
      <c r="BE204" s="356"/>
      <c r="BF204" s="356"/>
      <c r="BG204" s="356"/>
      <c r="BH204" s="356"/>
      <c r="BI204" s="356"/>
      <c r="BJ204" s="356"/>
      <c r="BK204" s="356"/>
      <c r="BL204" s="356"/>
      <c r="BM204" s="356"/>
      <c r="BN204" s="356"/>
      <c r="BO204" s="356"/>
      <c r="BP204" s="356"/>
      <c r="BQ204" s="356"/>
      <c r="BR204" s="356"/>
      <c r="BS204" s="356"/>
      <c r="BT204" s="356"/>
      <c r="BU204" s="356"/>
      <c r="BV204" s="356"/>
      <c r="BW204" s="356"/>
      <c r="BX204" s="356"/>
      <c r="BY204" s="356"/>
      <c r="BZ204" s="356"/>
      <c r="CA204" s="356"/>
      <c r="CB204" s="356"/>
      <c r="CC204" s="356"/>
      <c r="CD204" s="356"/>
      <c r="CE204" s="356"/>
      <c r="CF204" s="356"/>
    </row>
    <row r="205" spans="1:84" s="312" customFormat="1" ht="15" customHeight="1" x14ac:dyDescent="0.25">
      <c r="A205" s="253"/>
      <c r="B205" s="239"/>
      <c r="D205" s="186" t="s">
        <v>14</v>
      </c>
      <c r="E205" s="430"/>
      <c r="F205" s="335" t="str">
        <f>IF(OR(X205="",X205=EUconst_NA),"",IF(CNTR_SmallEmitter,1,X205))</f>
        <v/>
      </c>
      <c r="G205" s="821"/>
      <c r="H205" s="822"/>
      <c r="I205" s="424"/>
      <c r="J205" s="424"/>
      <c r="K205" s="428"/>
      <c r="L205" s="429"/>
      <c r="M205" s="831" t="str">
        <f>IF(OR(ISBLANK(L205),L205=EUconst_NoTier),"",IF($Z205=0,EUconst_NotApplicable,IF(ISERROR($Z205),"",$Z205)))</f>
        <v/>
      </c>
      <c r="N205" s="832"/>
      <c r="O205" s="201"/>
      <c r="P205" s="395"/>
      <c r="Q205" s="395"/>
      <c r="R205" s="394" t="str">
        <f>E200</f>
        <v/>
      </c>
      <c r="S205" s="400"/>
      <c r="T205" s="403" t="str">
        <f>IF(COUNTIF(EUconst_FactorRelevantInklPFC,E205)=0,"",INDEX(EUwideConstants!$C$848:$C$863,MATCH(E205,EUconst_FactorRelevantInklPFC,0))&amp;R205)</f>
        <v/>
      </c>
      <c r="U205" s="322"/>
      <c r="V205" s="403" t="str">
        <f>IF(T205="","",INDEX(EUwideConstants!$E$848:$E$863,MATCH(E205,EUconst_FactorRelevantInklPFC,0)))</f>
        <v/>
      </c>
      <c r="W205" s="322"/>
      <c r="X205" s="334" t="str">
        <f>IF(OR(R205="",T205=""),"",IF(CNTR_IsCategoryA,INDEX(EUwideConstants!$G:$G,MATCH(T205,EUwideConstants!$S:$S,0)),INDEX(EUwideConstants!$P:$P,MATCH(T205,EUwideConstants!$S:$S,0))))</f>
        <v/>
      </c>
      <c r="Y205" s="403" t="str">
        <f>IF(F205="","",IF(F205=EUconst_NA,"",INDEX(EUwideConstants!$H:$O,MATCH(T205,EUwideConstants!$S:$S,0),MATCH(F205,CNTR_TierList,0))))</f>
        <v/>
      </c>
      <c r="Z205" s="403" t="str">
        <f>IF(ISBLANK(L205),"",IF(L205=EUconst_NA,"",INDEX(EUwideConstants!$H:$O,MATCH(T205,EUwideConstants!$S:$S,0),MATCH(L205,CNTR_TierList,0))))</f>
        <v/>
      </c>
      <c r="AA205" s="322"/>
      <c r="AB205" s="334" t="b">
        <f>AND(COUNTA(CNTR_ListRelevantSections)&gt;0,E199="")</f>
        <v>0</v>
      </c>
      <c r="AC205" s="334" t="b">
        <f>AND(COUNTA(CNTR_ListRelevantSections)&gt;0,OR(E205="",AB205))</f>
        <v>0</v>
      </c>
      <c r="AD205" s="334" t="b">
        <f t="shared" ref="AD205:AD207" si="17">AC205</f>
        <v>0</v>
      </c>
      <c r="AE205" s="334" t="b">
        <f t="shared" ref="AE205:AE207" si="18">AD205</f>
        <v>0</v>
      </c>
      <c r="AF205" s="334" t="b">
        <f>OR(AD205,AND(J205&lt;&gt;"",J205=FALSE))</f>
        <v>0</v>
      </c>
      <c r="AG205" s="334" t="b">
        <f>OR(AF205,AND(I205&lt;&gt;"",I205=FALSE))</f>
        <v>0</v>
      </c>
      <c r="AH205" s="322"/>
      <c r="AI205" s="322"/>
      <c r="AJ205" s="356"/>
      <c r="AK205" s="356"/>
      <c r="AL205" s="356"/>
      <c r="AM205" s="356"/>
      <c r="AN205" s="356"/>
      <c r="AO205" s="356"/>
      <c r="AP205" s="356"/>
      <c r="AQ205" s="356"/>
      <c r="AR205" s="356"/>
      <c r="AS205" s="356"/>
      <c r="AT205" s="356"/>
      <c r="AU205" s="356"/>
      <c r="AV205" s="356"/>
      <c r="AW205" s="356"/>
      <c r="AX205" s="356"/>
      <c r="AY205" s="356"/>
      <c r="AZ205" s="356"/>
      <c r="BA205" s="356"/>
      <c r="BB205" s="356"/>
      <c r="BC205" s="356"/>
      <c r="BD205" s="356"/>
      <c r="BE205" s="356"/>
      <c r="BF205" s="356"/>
      <c r="BG205" s="356"/>
      <c r="BH205" s="356"/>
      <c r="BI205" s="356"/>
      <c r="BJ205" s="356"/>
      <c r="BK205" s="356"/>
      <c r="BL205" s="356"/>
      <c r="BM205" s="356"/>
      <c r="BN205" s="356"/>
      <c r="BO205" s="356"/>
      <c r="BP205" s="356"/>
      <c r="BQ205" s="356"/>
      <c r="BR205" s="356"/>
      <c r="BS205" s="356"/>
      <c r="BT205" s="356"/>
      <c r="BU205" s="356"/>
      <c r="BV205" s="356"/>
      <c r="BW205" s="356"/>
      <c r="BX205" s="356"/>
      <c r="BY205" s="356"/>
      <c r="BZ205" s="356"/>
      <c r="CA205" s="356"/>
      <c r="CB205" s="356"/>
      <c r="CC205" s="356"/>
      <c r="CD205" s="356"/>
      <c r="CE205" s="356"/>
      <c r="CF205" s="356"/>
    </row>
    <row r="206" spans="1:84" s="312" customFormat="1" ht="15" customHeight="1" x14ac:dyDescent="0.25">
      <c r="A206" s="253"/>
      <c r="B206" s="239"/>
      <c r="D206" s="186" t="s">
        <v>15</v>
      </c>
      <c r="E206" s="430"/>
      <c r="F206" s="335" t="str">
        <f>IF(OR(X206="",X206=EUconst_NA),"",IF(CNTR_SmallEmitter,1,X206))</f>
        <v/>
      </c>
      <c r="G206" s="821"/>
      <c r="H206" s="822"/>
      <c r="I206" s="424"/>
      <c r="J206" s="424"/>
      <c r="K206" s="428"/>
      <c r="L206" s="429"/>
      <c r="M206" s="831" t="str">
        <f>IF(OR(ISBLANK(L206),L206=EUconst_NoTier),"",IF($Z206=0,EUconst_NotApplicable,IF(ISERROR($Z206),"",$Z206)))</f>
        <v/>
      </c>
      <c r="N206" s="832"/>
      <c r="O206" s="201"/>
      <c r="P206" s="395"/>
      <c r="Q206" s="395"/>
      <c r="R206" s="394" t="str">
        <f>R205</f>
        <v/>
      </c>
      <c r="S206" s="400"/>
      <c r="T206" s="403" t="str">
        <f>IF(COUNTIF(EUconst_FactorRelevantInklPFC,E206)=0,"",INDEX(EUwideConstants!$C$848:$C$863,MATCH(E206,EUconst_FactorRelevantInklPFC,0))&amp;R206)</f>
        <v/>
      </c>
      <c r="U206" s="322"/>
      <c r="V206" s="403" t="str">
        <f>IF(T206="","",INDEX(EUwideConstants!$E$848:$E$863,MATCH(E206,EUconst_FactorRelevantInklPFC,0)))</f>
        <v/>
      </c>
      <c r="W206" s="322"/>
      <c r="X206" s="334" t="str">
        <f>IF(OR(R206="",T206=""),"",IF(CNTR_IsCategoryA,INDEX(EUwideConstants!$G:$G,MATCH(T206,EUwideConstants!$S:$S,0)),INDEX(EUwideConstants!$P:$P,MATCH(T206,EUwideConstants!$S:$S,0))))</f>
        <v/>
      </c>
      <c r="Y206" s="403" t="str">
        <f>IF(F206="","",IF(F206=EUconst_NA,"",INDEX(EUwideConstants!$H:$O,MATCH(T206,EUwideConstants!$S:$S,0),MATCH(F206,CNTR_TierList,0))))</f>
        <v/>
      </c>
      <c r="Z206" s="403" t="str">
        <f>IF(ISBLANK(L206),"",IF(L206=EUconst_NA,"",INDEX(EUwideConstants!$H:$O,MATCH(T206,EUwideConstants!$S:$S,0),MATCH(L206,CNTR_TierList,0))))</f>
        <v/>
      </c>
      <c r="AA206" s="322"/>
      <c r="AB206" s="334" t="b">
        <f>AND(COUNTA(CNTR_ListRelevantSections)&gt;0,E199="")</f>
        <v>0</v>
      </c>
      <c r="AC206" s="334" t="b">
        <f>AND(COUNTA(CNTR_ListRelevantSections)&gt;0,OR(E206="",AB206))</f>
        <v>0</v>
      </c>
      <c r="AD206" s="334" t="b">
        <f t="shared" si="17"/>
        <v>0</v>
      </c>
      <c r="AE206" s="334" t="b">
        <f t="shared" si="18"/>
        <v>0</v>
      </c>
      <c r="AF206" s="334" t="b">
        <f>OR(AD206,AND(J206&lt;&gt;"",J206=FALSE))</f>
        <v>0</v>
      </c>
      <c r="AG206" s="334" t="b">
        <f>OR(AF206,AND(I206&lt;&gt;"",I206=FALSE))</f>
        <v>0</v>
      </c>
      <c r="AH206" s="322"/>
      <c r="AI206" s="322"/>
      <c r="AJ206" s="356"/>
      <c r="AK206" s="356"/>
      <c r="AL206" s="356"/>
      <c r="AM206" s="356"/>
      <c r="AN206" s="356"/>
      <c r="AO206" s="356"/>
      <c r="AP206" s="356"/>
      <c r="AQ206" s="356"/>
      <c r="AR206" s="356"/>
      <c r="AS206" s="356"/>
      <c r="AT206" s="356"/>
      <c r="AU206" s="356"/>
      <c r="AV206" s="356"/>
      <c r="AW206" s="356"/>
      <c r="AX206" s="356"/>
      <c r="AY206" s="356"/>
      <c r="AZ206" s="356"/>
      <c r="BA206" s="356"/>
      <c r="BB206" s="356"/>
      <c r="BC206" s="356"/>
      <c r="BD206" s="356"/>
      <c r="BE206" s="356"/>
      <c r="BF206" s="356"/>
      <c r="BG206" s="356"/>
      <c r="BH206" s="356"/>
      <c r="BI206" s="356"/>
      <c r="BJ206" s="356"/>
      <c r="BK206" s="356"/>
      <c r="BL206" s="356"/>
      <c r="BM206" s="356"/>
      <c r="BN206" s="356"/>
      <c r="BO206" s="356"/>
      <c r="BP206" s="356"/>
      <c r="BQ206" s="356"/>
      <c r="BR206" s="356"/>
      <c r="BS206" s="356"/>
      <c r="BT206" s="356"/>
      <c r="BU206" s="356"/>
      <c r="BV206" s="356"/>
      <c r="BW206" s="356"/>
      <c r="BX206" s="356"/>
      <c r="BY206" s="356"/>
      <c r="BZ206" s="356"/>
      <c r="CA206" s="356"/>
      <c r="CB206" s="356"/>
      <c r="CC206" s="356"/>
      <c r="CD206" s="356"/>
      <c r="CE206" s="356"/>
      <c r="CF206" s="356"/>
    </row>
    <row r="207" spans="1:84" s="312" customFormat="1" ht="15" customHeight="1" x14ac:dyDescent="0.25">
      <c r="A207" s="253"/>
      <c r="B207" s="239"/>
      <c r="D207" s="186" t="s">
        <v>297</v>
      </c>
      <c r="E207" s="430"/>
      <c r="F207" s="335" t="str">
        <f>IF(OR(X207="",X207=EUconst_NA),"",IF(CNTR_SmallEmitter,1,X207))</f>
        <v/>
      </c>
      <c r="G207" s="821"/>
      <c r="H207" s="822"/>
      <c r="I207" s="424"/>
      <c r="J207" s="424"/>
      <c r="K207" s="428"/>
      <c r="L207" s="429"/>
      <c r="M207" s="831" t="str">
        <f>IF(OR(ISBLANK(L207),L207=EUconst_NoTier),"",IF($Z207=0,EUconst_NotApplicable,IF(ISERROR($Z207),"",$Z207)))</f>
        <v/>
      </c>
      <c r="N207" s="832"/>
      <c r="O207" s="201"/>
      <c r="P207" s="395"/>
      <c r="Q207" s="395"/>
      <c r="R207" s="394" t="str">
        <f>R206</f>
        <v/>
      </c>
      <c r="S207" s="400"/>
      <c r="T207" s="403" t="str">
        <f>IF(COUNTIF(EUconst_FactorRelevantInklPFC,E207)=0,"",INDEX(EUwideConstants!$C$848:$C$863,MATCH(E207,EUconst_FactorRelevantInklPFC,0))&amp;R207)</f>
        <v/>
      </c>
      <c r="U207" s="322"/>
      <c r="V207" s="403" t="str">
        <f>IF(T207="","",INDEX(EUwideConstants!$E$848:$E$863,MATCH(E207,EUconst_FactorRelevantInklPFC,0)))</f>
        <v/>
      </c>
      <c r="W207" s="322"/>
      <c r="X207" s="334" t="str">
        <f>IF(OR(R207="",T207=""),"",IF(CNTR_IsCategoryA,INDEX(EUwideConstants!$G:$G,MATCH(T207,EUwideConstants!$S:$S,0)),INDEX(EUwideConstants!$P:$P,MATCH(T207,EUwideConstants!$S:$S,0))))</f>
        <v/>
      </c>
      <c r="Y207" s="403" t="str">
        <f>IF(F207="","",IF(F207=EUconst_NA,"",INDEX(EUwideConstants!$H:$O,MATCH(T207,EUwideConstants!$S:$S,0),MATCH(F207,CNTR_TierList,0))))</f>
        <v/>
      </c>
      <c r="Z207" s="403" t="str">
        <f>IF(ISBLANK(L207),"",IF(L207=EUconst_NA,"",INDEX(EUwideConstants!$H:$O,MATCH(T207,EUwideConstants!$S:$S,0),MATCH(L207,CNTR_TierList,0))))</f>
        <v/>
      </c>
      <c r="AA207" s="322"/>
      <c r="AB207" s="334" t="b">
        <f>AND(COUNTA(CNTR_ListRelevantSections)&gt;0,E199="")</f>
        <v>0</v>
      </c>
      <c r="AC207" s="334" t="b">
        <f>AND(COUNTA(CNTR_ListRelevantSections)&gt;0,OR(E207="",AB207))</f>
        <v>0</v>
      </c>
      <c r="AD207" s="334" t="b">
        <f t="shared" si="17"/>
        <v>0</v>
      </c>
      <c r="AE207" s="334" t="b">
        <f t="shared" si="18"/>
        <v>0</v>
      </c>
      <c r="AF207" s="334" t="b">
        <f>OR(AD207,AND(J207&lt;&gt;"",J207=FALSE))</f>
        <v>0</v>
      </c>
      <c r="AG207" s="334" t="b">
        <f>OR(AF207,AND(I207&lt;&gt;"",I207=FALSE))</f>
        <v>0</v>
      </c>
      <c r="AH207" s="322"/>
      <c r="AI207" s="322"/>
      <c r="AJ207" s="356"/>
      <c r="AK207" s="356"/>
      <c r="AL207" s="356"/>
      <c r="AM207" s="356"/>
      <c r="AN207" s="356"/>
      <c r="AO207" s="356"/>
      <c r="AP207" s="356"/>
      <c r="AQ207" s="356"/>
      <c r="AR207" s="356"/>
      <c r="AS207" s="356"/>
      <c r="AT207" s="356"/>
      <c r="AU207" s="356"/>
      <c r="AV207" s="356"/>
      <c r="AW207" s="356"/>
      <c r="AX207" s="356"/>
      <c r="AY207" s="356"/>
      <c r="AZ207" s="356"/>
      <c r="BA207" s="356"/>
      <c r="BB207" s="356"/>
      <c r="BC207" s="356"/>
      <c r="BD207" s="356"/>
      <c r="BE207" s="356"/>
      <c r="BF207" s="356"/>
      <c r="BG207" s="356"/>
      <c r="BH207" s="356"/>
      <c r="BI207" s="356"/>
      <c r="BJ207" s="356"/>
      <c r="BK207" s="356"/>
      <c r="BL207" s="356"/>
      <c r="BM207" s="356"/>
      <c r="BN207" s="356"/>
      <c r="BO207" s="356"/>
      <c r="BP207" s="356"/>
      <c r="BQ207" s="356"/>
      <c r="BR207" s="356"/>
      <c r="BS207" s="356"/>
      <c r="BT207" s="356"/>
      <c r="BU207" s="356"/>
      <c r="BV207" s="356"/>
      <c r="BW207" s="356"/>
      <c r="BX207" s="356"/>
      <c r="BY207" s="356"/>
      <c r="BZ207" s="356"/>
      <c r="CA207" s="356"/>
      <c r="CB207" s="356"/>
      <c r="CC207" s="356"/>
      <c r="CD207" s="356"/>
      <c r="CE207" s="356"/>
      <c r="CF207" s="356"/>
    </row>
    <row r="208" spans="1:84" s="312" customFormat="1" ht="5.0999999999999996" customHeight="1" x14ac:dyDescent="0.25">
      <c r="A208" s="253"/>
      <c r="B208" s="239"/>
      <c r="C208" s="13"/>
      <c r="D208" s="186"/>
      <c r="F208" s="89"/>
      <c r="G208" s="186"/>
      <c r="H208" s="186"/>
      <c r="I208" s="186"/>
      <c r="J208" s="186"/>
      <c r="M208" s="89"/>
      <c r="N208" s="89"/>
      <c r="O208" s="201"/>
      <c r="P208" s="395"/>
      <c r="Q208" s="395"/>
      <c r="R208" s="395"/>
      <c r="S208" s="395"/>
      <c r="T208" s="322"/>
      <c r="U208" s="322"/>
      <c r="V208" s="322"/>
      <c r="W208" s="322"/>
      <c r="X208" s="322"/>
      <c r="Y208" s="322"/>
      <c r="Z208" s="322"/>
      <c r="AA208" s="322"/>
      <c r="AB208" s="322"/>
      <c r="AC208" s="322"/>
      <c r="AD208" s="322"/>
      <c r="AE208" s="322"/>
      <c r="AF208" s="322"/>
      <c r="AG208" s="322"/>
      <c r="AH208" s="322"/>
      <c r="AI208" s="322"/>
    </row>
    <row r="209" spans="1:84" s="312" customFormat="1" ht="12.75" customHeight="1" x14ac:dyDescent="0.25">
      <c r="A209" s="253"/>
      <c r="B209" s="239"/>
      <c r="D209" s="383" t="s">
        <v>300</v>
      </c>
      <c r="E209" s="324" t="str">
        <f>Translations!$B$94</f>
        <v>Description</v>
      </c>
      <c r="G209" s="323"/>
      <c r="H209" s="186"/>
      <c r="I209" s="186"/>
      <c r="J209" s="186"/>
      <c r="K209" s="186"/>
      <c r="L209" s="186"/>
      <c r="M209" s="186"/>
      <c r="N209" s="186"/>
      <c r="O209" s="201"/>
      <c r="P209" s="395"/>
      <c r="Q209" s="395"/>
      <c r="R209" s="395"/>
      <c r="S209" s="395"/>
      <c r="T209" s="322"/>
      <c r="U209" s="322"/>
      <c r="V209" s="322"/>
      <c r="W209" s="322"/>
      <c r="X209" s="322"/>
      <c r="Y209" s="322"/>
      <c r="Z209" s="322"/>
      <c r="AA209" s="322"/>
      <c r="AB209" s="322"/>
      <c r="AC209" s="322"/>
      <c r="AD209" s="322"/>
      <c r="AE209" s="322"/>
      <c r="AF209" s="322"/>
      <c r="AG209" s="322"/>
      <c r="AH209" s="322"/>
      <c r="AI209" s="322"/>
    </row>
    <row r="210" spans="1:84" s="312" customFormat="1" ht="12.75" customHeight="1" x14ac:dyDescent="0.25">
      <c r="A210" s="253"/>
      <c r="B210" s="272"/>
      <c r="C210" s="13"/>
      <c r="D210" s="186"/>
      <c r="E210" s="833" t="str">
        <f>Translations!$B$588</f>
        <v>Si vous avez besoin de plus d'espace pour la description, vous pouvez également utiliser des fichiers externes et les référencer ici.</v>
      </c>
      <c r="F210" s="833"/>
      <c r="G210" s="833"/>
      <c r="H210" s="833"/>
      <c r="I210" s="833"/>
      <c r="J210" s="833"/>
      <c r="K210" s="833"/>
      <c r="L210" s="833"/>
      <c r="M210" s="833"/>
      <c r="N210" s="833"/>
      <c r="O210" s="201"/>
      <c r="P210" s="305"/>
      <c r="Q210" s="395"/>
      <c r="R210" s="395"/>
      <c r="S210" s="395"/>
      <c r="T210" s="322"/>
      <c r="U210" s="322"/>
      <c r="V210" s="322"/>
      <c r="W210" s="322"/>
      <c r="X210" s="322"/>
      <c r="Y210" s="322"/>
      <c r="Z210" s="322"/>
      <c r="AA210" s="322"/>
      <c r="AB210" s="322"/>
      <c r="AC210" s="322"/>
      <c r="AD210" s="322"/>
      <c r="AE210" s="322"/>
      <c r="AF210" s="322"/>
      <c r="AG210" s="322"/>
      <c r="AH210" s="322"/>
      <c r="AI210" s="322"/>
    </row>
    <row r="211" spans="1:84" s="312" customFormat="1" ht="12.75" customHeight="1" x14ac:dyDescent="0.25">
      <c r="A211" s="255"/>
      <c r="B211" s="387"/>
      <c r="C211" s="89"/>
      <c r="E211" s="834"/>
      <c r="F211" s="835"/>
      <c r="G211" s="835"/>
      <c r="H211" s="835"/>
      <c r="I211" s="835"/>
      <c r="J211" s="835"/>
      <c r="K211" s="835"/>
      <c r="L211" s="835"/>
      <c r="M211" s="835"/>
      <c r="N211" s="836"/>
      <c r="O211" s="185"/>
      <c r="P211" s="322"/>
      <c r="Q211" s="322"/>
      <c r="R211" s="322"/>
      <c r="S211" s="322"/>
      <c r="T211" s="322"/>
      <c r="U211" s="322"/>
      <c r="V211" s="322"/>
      <c r="W211" s="322"/>
      <c r="X211" s="322"/>
      <c r="Y211" s="322"/>
      <c r="Z211" s="322"/>
      <c r="AA211" s="322"/>
      <c r="AB211" s="322"/>
      <c r="AC211" s="322"/>
      <c r="AD211" s="322"/>
      <c r="AE211" s="322"/>
      <c r="AF211" s="322"/>
      <c r="AG211" s="322"/>
      <c r="AH211" s="322"/>
      <c r="AI211" s="403" t="b">
        <f>AND(COUNTA(CNTR_ListRelevantSections)&gt;0,OR(AB207,COUNTA(E205:E207)=0))</f>
        <v>0</v>
      </c>
    </row>
    <row r="212" spans="1:84" s="312" customFormat="1" ht="12.75" customHeight="1" x14ac:dyDescent="0.25">
      <c r="A212" s="255"/>
      <c r="B212" s="387"/>
      <c r="C212" s="89"/>
      <c r="E212" s="825"/>
      <c r="F212" s="826"/>
      <c r="G212" s="826"/>
      <c r="H212" s="826"/>
      <c r="I212" s="826"/>
      <c r="J212" s="826"/>
      <c r="K212" s="826"/>
      <c r="L212" s="826"/>
      <c r="M212" s="826"/>
      <c r="N212" s="827"/>
      <c r="O212" s="185"/>
      <c r="P212" s="322"/>
      <c r="Q212" s="322"/>
      <c r="R212" s="322"/>
      <c r="S212" s="322"/>
      <c r="T212" s="322"/>
      <c r="U212" s="322"/>
      <c r="V212" s="322"/>
      <c r="W212" s="322"/>
      <c r="X212" s="322"/>
      <c r="Y212" s="322"/>
      <c r="Z212" s="322"/>
      <c r="AA212" s="322"/>
      <c r="AB212" s="322"/>
      <c r="AC212" s="322"/>
      <c r="AD212" s="322"/>
      <c r="AE212" s="322"/>
      <c r="AF212" s="322"/>
      <c r="AG212" s="322"/>
      <c r="AH212" s="322"/>
      <c r="AI212" s="403" t="b">
        <f>AI211</f>
        <v>0</v>
      </c>
    </row>
    <row r="213" spans="1:84" s="312" customFormat="1" ht="12.75" customHeight="1" x14ac:dyDescent="0.25">
      <c r="A213" s="255"/>
      <c r="B213" s="387"/>
      <c r="C213" s="89"/>
      <c r="E213" s="825"/>
      <c r="F213" s="826"/>
      <c r="G213" s="826"/>
      <c r="H213" s="826"/>
      <c r="I213" s="826"/>
      <c r="J213" s="826"/>
      <c r="K213" s="826"/>
      <c r="L213" s="826"/>
      <c r="M213" s="826"/>
      <c r="N213" s="827"/>
      <c r="O213" s="185"/>
      <c r="P213" s="322"/>
      <c r="Q213" s="322"/>
      <c r="R213" s="322"/>
      <c r="S213" s="322"/>
      <c r="T213" s="322"/>
      <c r="U213" s="322"/>
      <c r="V213" s="322"/>
      <c r="W213" s="322"/>
      <c r="X213" s="322"/>
      <c r="Y213" s="322"/>
      <c r="Z213" s="322"/>
      <c r="AA213" s="322"/>
      <c r="AB213" s="322"/>
      <c r="AC213" s="322"/>
      <c r="AD213" s="322"/>
      <c r="AE213" s="322"/>
      <c r="AF213" s="322"/>
      <c r="AG213" s="322"/>
      <c r="AH213" s="322"/>
      <c r="AI213" s="403" t="b">
        <f>AI212</f>
        <v>0</v>
      </c>
    </row>
    <row r="214" spans="1:84" s="312" customFormat="1" ht="12.75" customHeight="1" x14ac:dyDescent="0.25">
      <c r="A214" s="255"/>
      <c r="B214" s="387"/>
      <c r="C214" s="89"/>
      <c r="E214" s="825"/>
      <c r="F214" s="826"/>
      <c r="G214" s="826"/>
      <c r="H214" s="826"/>
      <c r="I214" s="826"/>
      <c r="J214" s="826"/>
      <c r="K214" s="826"/>
      <c r="L214" s="826"/>
      <c r="M214" s="826"/>
      <c r="N214" s="827"/>
      <c r="O214" s="185"/>
      <c r="P214" s="322"/>
      <c r="Q214" s="322"/>
      <c r="R214" s="322"/>
      <c r="S214" s="322"/>
      <c r="T214" s="322"/>
      <c r="U214" s="322"/>
      <c r="V214" s="322"/>
      <c r="W214" s="322"/>
      <c r="X214" s="322"/>
      <c r="Y214" s="322"/>
      <c r="Z214" s="322"/>
      <c r="AA214" s="322"/>
      <c r="AB214" s="322"/>
      <c r="AC214" s="322"/>
      <c r="AD214" s="322"/>
      <c r="AE214" s="322"/>
      <c r="AF214" s="322"/>
      <c r="AG214" s="322"/>
      <c r="AH214" s="322"/>
      <c r="AI214" s="403" t="b">
        <f>AI213</f>
        <v>0</v>
      </c>
    </row>
    <row r="215" spans="1:84" s="312" customFormat="1" ht="12.75" customHeight="1" x14ac:dyDescent="0.25">
      <c r="A215" s="255"/>
      <c r="B215" s="387"/>
      <c r="C215" s="89"/>
      <c r="E215" s="828"/>
      <c r="F215" s="829"/>
      <c r="G215" s="829"/>
      <c r="H215" s="829"/>
      <c r="I215" s="829"/>
      <c r="J215" s="829"/>
      <c r="K215" s="829"/>
      <c r="L215" s="829"/>
      <c r="M215" s="829"/>
      <c r="N215" s="830"/>
      <c r="O215" s="185"/>
      <c r="P215" s="322"/>
      <c r="Q215" s="322"/>
      <c r="R215" s="322"/>
      <c r="S215" s="322"/>
      <c r="T215" s="322"/>
      <c r="U215" s="322"/>
      <c r="V215" s="322"/>
      <c r="W215" s="322"/>
      <c r="X215" s="322"/>
      <c r="Y215" s="322"/>
      <c r="Z215" s="322"/>
      <c r="AA215" s="322"/>
      <c r="AB215" s="322"/>
      <c r="AC215" s="322"/>
      <c r="AD215" s="322"/>
      <c r="AE215" s="322"/>
      <c r="AF215" s="322"/>
      <c r="AG215" s="322"/>
      <c r="AH215" s="322"/>
      <c r="AI215" s="403" t="b">
        <f>AI214</f>
        <v>0</v>
      </c>
    </row>
    <row r="216" spans="1:84" s="312" customFormat="1" ht="12.75" customHeight="1" thickBot="1" x14ac:dyDescent="0.3">
      <c r="A216" s="255"/>
      <c r="B216" s="387"/>
      <c r="C216" s="89"/>
      <c r="D216" s="186"/>
      <c r="E216" s="336"/>
      <c r="F216" s="336"/>
      <c r="G216" s="336"/>
      <c r="H216" s="336"/>
      <c r="I216" s="336"/>
      <c r="J216" s="336"/>
      <c r="K216" s="336"/>
      <c r="L216" s="336"/>
      <c r="M216" s="336"/>
      <c r="N216" s="186"/>
      <c r="O216" s="185"/>
      <c r="P216" s="322"/>
      <c r="Q216" s="322"/>
      <c r="R216" s="322"/>
      <c r="S216" s="322"/>
      <c r="T216" s="322"/>
      <c r="U216" s="322"/>
      <c r="V216" s="322"/>
      <c r="W216" s="322"/>
      <c r="X216" s="322"/>
      <c r="Y216" s="322"/>
      <c r="Z216" s="322"/>
      <c r="AA216" s="322"/>
      <c r="AB216" s="322"/>
      <c r="AC216" s="322"/>
      <c r="AD216" s="322"/>
      <c r="AE216" s="322"/>
      <c r="AF216" s="322"/>
      <c r="AG216" s="322"/>
      <c r="AH216" s="322"/>
      <c r="AI216" s="322"/>
      <c r="CF216" s="357"/>
    </row>
    <row r="217" spans="1:84" ht="13.8" thickBot="1" x14ac:dyDescent="0.3">
      <c r="A217" s="252"/>
      <c r="B217" s="240"/>
      <c r="C217" s="198"/>
      <c r="D217" s="22"/>
      <c r="E217" s="199"/>
      <c r="F217" s="24"/>
      <c r="G217" s="23"/>
      <c r="H217" s="23"/>
      <c r="I217" s="23"/>
      <c r="J217" s="23"/>
      <c r="K217" s="23"/>
      <c r="L217" s="23"/>
      <c r="M217" s="23"/>
      <c r="N217" s="23"/>
      <c r="O217" s="204"/>
      <c r="U217" s="404"/>
      <c r="X217" s="404"/>
    </row>
    <row r="218" spans="1:84" s="312" customFormat="1" ht="15" customHeight="1" thickBot="1" x14ac:dyDescent="0.3">
      <c r="A218" s="435" t="str">
        <f>IF(E218="","","PRINT")</f>
        <v/>
      </c>
      <c r="B218" s="239"/>
      <c r="C218" s="187">
        <f>C199+1</f>
        <v>11</v>
      </c>
      <c r="D218" s="13"/>
      <c r="E218" s="841"/>
      <c r="F218" s="842"/>
      <c r="G218" s="842"/>
      <c r="H218" s="842"/>
      <c r="I218" s="842"/>
      <c r="J218" s="842"/>
      <c r="K218" s="842"/>
      <c r="L218" s="843"/>
      <c r="M218" s="844" t="str">
        <f>IF(E219="","",INDEX(EUwideConstants!$F$314:$F$384,MATCH(E219,EUConst_TierActivityListNames,0)))</f>
        <v/>
      </c>
      <c r="N218" s="845"/>
      <c r="O218" s="206"/>
      <c r="P218" s="436" t="str">
        <f>IF(AND(E218&lt;&gt;"",COUNTIF(P219:$P$603,"PRINT")=0),"PRINT","")</f>
        <v/>
      </c>
      <c r="Q218" s="400"/>
      <c r="R218" s="401" t="str">
        <f>IF(E218="","",MATCH(E218,B_ImprovementDescription!$Q$54:$Q$83,0))</f>
        <v/>
      </c>
      <c r="S218" s="402" t="s">
        <v>636</v>
      </c>
      <c r="T218" s="400"/>
      <c r="U218" s="400"/>
      <c r="V218" s="400"/>
      <c r="W218" s="400"/>
      <c r="X218" s="400"/>
      <c r="Y218" s="400"/>
      <c r="Z218" s="400"/>
      <c r="AA218" s="400"/>
      <c r="AB218" s="400"/>
      <c r="AC218" s="400"/>
      <c r="AD218" s="400"/>
      <c r="AE218" s="400"/>
      <c r="AF218" s="400"/>
      <c r="AG218" s="400"/>
      <c r="AH218" s="400"/>
      <c r="AI218" s="403" t="b">
        <f>CNTR_CalcRelevant=EUconst_NotRelevant</f>
        <v>0</v>
      </c>
      <c r="AJ218" s="356"/>
      <c r="AK218" s="356"/>
      <c r="AL218" s="356"/>
      <c r="AM218" s="356"/>
      <c r="AN218" s="356"/>
      <c r="AO218" s="356"/>
      <c r="AP218" s="356"/>
      <c r="AQ218" s="356"/>
      <c r="AR218" s="356"/>
      <c r="AS218" s="356"/>
      <c r="AT218" s="356"/>
      <c r="AU218" s="356"/>
      <c r="AV218" s="356"/>
      <c r="AW218" s="356"/>
      <c r="AX218" s="356"/>
      <c r="AY218" s="356"/>
      <c r="AZ218" s="356"/>
      <c r="BA218" s="356"/>
      <c r="BB218" s="356"/>
      <c r="BC218" s="356"/>
      <c r="BD218" s="356"/>
      <c r="BE218" s="356"/>
      <c r="BF218" s="356"/>
      <c r="BG218" s="356"/>
      <c r="BH218" s="356"/>
      <c r="BI218" s="356"/>
      <c r="BJ218" s="356"/>
      <c r="BK218" s="356"/>
      <c r="BL218" s="356"/>
      <c r="BM218" s="356"/>
      <c r="BN218" s="356"/>
      <c r="BO218" s="356"/>
      <c r="BP218" s="356"/>
      <c r="BQ218" s="356"/>
      <c r="BR218" s="356"/>
      <c r="BS218" s="356"/>
      <c r="BT218" s="356"/>
      <c r="BU218" s="356"/>
      <c r="BV218" s="356"/>
      <c r="BW218" s="356"/>
      <c r="BX218" s="356"/>
      <c r="BY218" s="356"/>
      <c r="BZ218" s="356"/>
      <c r="CA218" s="356"/>
      <c r="CB218" s="356"/>
      <c r="CC218" s="356"/>
      <c r="CD218" s="356"/>
      <c r="CE218" s="356"/>
      <c r="CF218" s="356"/>
    </row>
    <row r="219" spans="1:84" s="312" customFormat="1" ht="15" customHeight="1" thickBot="1" x14ac:dyDescent="0.3">
      <c r="A219" s="253"/>
      <c r="B219" s="239"/>
      <c r="C219" s="13"/>
      <c r="D219" s="13"/>
      <c r="E219" s="846" t="str">
        <f>IF(E218="","",INDEX(B_ImprovementDescription!$E$54:$E$83,R218))</f>
        <v/>
      </c>
      <c r="F219" s="847"/>
      <c r="G219" s="847"/>
      <c r="H219" s="847"/>
      <c r="I219" s="847"/>
      <c r="J219" s="847"/>
      <c r="K219" s="847"/>
      <c r="L219" s="848"/>
      <c r="M219" s="844" t="str">
        <f>IF(E218="","",INDEX(B_ImprovementDescription!$M$54:$M$83,R218))</f>
        <v/>
      </c>
      <c r="N219" s="845"/>
      <c r="O219" s="206"/>
      <c r="P219" s="395"/>
      <c r="Q219" s="400"/>
      <c r="R219" s="394" t="str">
        <f>E219</f>
        <v/>
      </c>
      <c r="S219" s="394" t="str">
        <f>IF(E219="","",AND(MATCH(E219,EUConst_TierActivityListNames,0)&gt;59,MATCH(E219,EUConst_TierActivityListNames,0)&lt;62))</f>
        <v/>
      </c>
      <c r="T219" s="400"/>
      <c r="U219" s="400"/>
      <c r="V219" s="400"/>
      <c r="W219" s="400"/>
      <c r="X219" s="400"/>
      <c r="Y219" s="400"/>
      <c r="Z219" s="400"/>
      <c r="AA219" s="400"/>
      <c r="AB219" s="400"/>
      <c r="AC219" s="400"/>
      <c r="AD219" s="400"/>
      <c r="AE219" s="400"/>
      <c r="AF219" s="400"/>
      <c r="AG219" s="400"/>
      <c r="AH219" s="400"/>
      <c r="AI219" s="400"/>
      <c r="AJ219" s="356"/>
      <c r="AK219" s="356"/>
      <c r="AL219" s="356"/>
      <c r="AM219" s="356"/>
      <c r="AN219" s="356"/>
      <c r="AO219" s="356"/>
      <c r="AP219" s="356"/>
      <c r="AQ219" s="356"/>
      <c r="AR219" s="356"/>
      <c r="AS219" s="356"/>
      <c r="AT219" s="356"/>
      <c r="AU219" s="356"/>
      <c r="AV219" s="356"/>
      <c r="AW219" s="356"/>
      <c r="AX219" s="356"/>
      <c r="AY219" s="356"/>
      <c r="AZ219" s="356"/>
      <c r="BA219" s="356"/>
      <c r="BB219" s="356"/>
      <c r="BC219" s="356"/>
      <c r="BD219" s="356"/>
      <c r="BE219" s="356"/>
      <c r="BF219" s="356"/>
      <c r="BG219" s="356"/>
      <c r="BH219" s="356"/>
      <c r="BI219" s="356"/>
      <c r="BJ219" s="356"/>
      <c r="BK219" s="356"/>
      <c r="BL219" s="356"/>
      <c r="BM219" s="356"/>
      <c r="BN219" s="356"/>
      <c r="BO219" s="356"/>
      <c r="BP219" s="356"/>
      <c r="BQ219" s="356"/>
      <c r="BR219" s="356"/>
      <c r="BS219" s="356"/>
      <c r="BT219" s="356"/>
      <c r="BU219" s="356"/>
      <c r="BV219" s="356"/>
      <c r="BW219" s="356"/>
      <c r="BX219" s="356"/>
      <c r="BY219" s="356"/>
      <c r="BZ219" s="356"/>
      <c r="CA219" s="356"/>
      <c r="CB219" s="356"/>
      <c r="CC219" s="356"/>
      <c r="CD219" s="356"/>
      <c r="CE219" s="356"/>
      <c r="CF219" s="356"/>
    </row>
    <row r="220" spans="1:84" s="312" customFormat="1" ht="5.0999999999999996" customHeight="1" x14ac:dyDescent="0.25">
      <c r="A220" s="253"/>
      <c r="B220" s="239"/>
      <c r="C220" s="13"/>
      <c r="D220" s="13"/>
      <c r="E220" s="13"/>
      <c r="F220" s="13"/>
      <c r="G220" s="14"/>
      <c r="H220" s="14"/>
      <c r="I220" s="14"/>
      <c r="J220" s="89"/>
      <c r="K220" s="89"/>
      <c r="L220" s="89"/>
      <c r="M220" s="14"/>
      <c r="N220" s="14"/>
      <c r="O220" s="206"/>
      <c r="P220" s="395"/>
      <c r="Q220" s="400"/>
      <c r="R220" s="400"/>
      <c r="S220" s="400"/>
      <c r="T220" s="400"/>
      <c r="U220" s="400"/>
      <c r="V220" s="400"/>
      <c r="W220" s="400"/>
      <c r="X220" s="400"/>
      <c r="Y220" s="400"/>
      <c r="Z220" s="400"/>
      <c r="AA220" s="400"/>
      <c r="AB220" s="400"/>
      <c r="AC220" s="400"/>
      <c r="AD220" s="400"/>
      <c r="AE220" s="400"/>
      <c r="AF220" s="400"/>
      <c r="AG220" s="400"/>
      <c r="AH220" s="400"/>
      <c r="AI220" s="400"/>
      <c r="AJ220" s="356"/>
      <c r="AK220" s="356"/>
      <c r="AL220" s="356"/>
      <c r="AM220" s="356"/>
      <c r="AN220" s="356"/>
      <c r="AO220" s="356"/>
      <c r="AP220" s="356"/>
      <c r="AQ220" s="356"/>
      <c r="AR220" s="356"/>
      <c r="AS220" s="356"/>
      <c r="AT220" s="356"/>
      <c r="AU220" s="356"/>
      <c r="AV220" s="356"/>
      <c r="AW220" s="356"/>
      <c r="AX220" s="356"/>
      <c r="AY220" s="356"/>
      <c r="AZ220" s="356"/>
      <c r="BA220" s="356"/>
      <c r="BB220" s="356"/>
      <c r="BC220" s="356"/>
      <c r="BD220" s="356"/>
      <c r="BE220" s="356"/>
      <c r="BF220" s="356"/>
      <c r="BG220" s="356"/>
      <c r="BH220" s="356"/>
      <c r="BI220" s="356"/>
      <c r="BJ220" s="356"/>
      <c r="BK220" s="356"/>
      <c r="BL220" s="356"/>
      <c r="BM220" s="356"/>
      <c r="BN220" s="356"/>
      <c r="BO220" s="356"/>
      <c r="BP220" s="356"/>
      <c r="BQ220" s="356"/>
      <c r="BR220" s="356"/>
      <c r="BS220" s="356"/>
      <c r="BT220" s="356"/>
      <c r="BU220" s="356"/>
      <c r="BV220" s="356"/>
      <c r="BW220" s="356"/>
      <c r="BX220" s="356"/>
      <c r="BY220" s="356"/>
      <c r="BZ220" s="356"/>
      <c r="CA220" s="356"/>
      <c r="CB220" s="356"/>
      <c r="CC220" s="356"/>
      <c r="CD220" s="356"/>
      <c r="CE220" s="356"/>
      <c r="CF220" s="356"/>
    </row>
    <row r="221" spans="1:84" s="312" customFormat="1" ht="12.75" customHeight="1" x14ac:dyDescent="0.25">
      <c r="A221" s="253"/>
      <c r="B221" s="239"/>
      <c r="C221" s="13"/>
      <c r="D221" s="13"/>
      <c r="F221" s="837" t="str">
        <f>IF(E218="","",HYPERLINK("#JUMP_E_8",EUconst_FurtherGuidancePoint1))</f>
        <v/>
      </c>
      <c r="G221" s="838"/>
      <c r="H221" s="838"/>
      <c r="I221" s="838"/>
      <c r="J221" s="838"/>
      <c r="K221" s="838"/>
      <c r="L221" s="838"/>
      <c r="M221" s="839"/>
      <c r="N221" s="14"/>
      <c r="O221" s="206"/>
      <c r="P221" s="395"/>
      <c r="Q221" s="400"/>
      <c r="R221" s="400"/>
      <c r="S221" s="400"/>
      <c r="T221" s="400"/>
      <c r="U221" s="400"/>
      <c r="V221" s="400"/>
      <c r="W221" s="400"/>
      <c r="X221" s="400"/>
      <c r="Y221" s="400"/>
      <c r="Z221" s="400"/>
      <c r="AA221" s="400"/>
      <c r="AB221" s="400"/>
      <c r="AC221" s="400"/>
      <c r="AD221" s="400"/>
      <c r="AE221" s="400"/>
      <c r="AF221" s="400"/>
      <c r="AG221" s="400"/>
      <c r="AH221" s="400"/>
      <c r="AI221" s="400"/>
      <c r="AJ221" s="356"/>
      <c r="AK221" s="356"/>
      <c r="AL221" s="356"/>
      <c r="AM221" s="356"/>
      <c r="AN221" s="356"/>
      <c r="AO221" s="356"/>
      <c r="AP221" s="356"/>
      <c r="AQ221" s="356"/>
      <c r="AR221" s="356"/>
      <c r="AS221" s="356"/>
      <c r="AT221" s="356"/>
      <c r="AU221" s="356"/>
      <c r="AV221" s="356"/>
      <c r="AW221" s="356"/>
      <c r="AX221" s="356"/>
      <c r="AY221" s="356"/>
      <c r="AZ221" s="356"/>
      <c r="BA221" s="356"/>
      <c r="BB221" s="356"/>
      <c r="BC221" s="356"/>
      <c r="BD221" s="356"/>
      <c r="BE221" s="356"/>
      <c r="BF221" s="356"/>
      <c r="BG221" s="356"/>
      <c r="BH221" s="356"/>
      <c r="BI221" s="356"/>
      <c r="BJ221" s="356"/>
      <c r="BK221" s="356"/>
      <c r="BL221" s="356"/>
      <c r="BM221" s="356"/>
      <c r="BN221" s="356"/>
      <c r="BO221" s="356"/>
      <c r="BP221" s="356"/>
      <c r="BQ221" s="356"/>
      <c r="BR221" s="356"/>
      <c r="BS221" s="356"/>
      <c r="BT221" s="356"/>
      <c r="BU221" s="356"/>
      <c r="BV221" s="356"/>
      <c r="BW221" s="356"/>
      <c r="BX221" s="356"/>
      <c r="BY221" s="356"/>
      <c r="BZ221" s="356"/>
      <c r="CA221" s="356"/>
      <c r="CB221" s="356"/>
      <c r="CC221" s="356"/>
      <c r="CD221" s="356"/>
      <c r="CE221" s="356"/>
      <c r="CF221" s="356"/>
    </row>
    <row r="222" spans="1:84" s="312" customFormat="1" ht="5.0999999999999996" customHeight="1" x14ac:dyDescent="0.25">
      <c r="A222" s="253"/>
      <c r="B222" s="239"/>
      <c r="C222" s="13"/>
      <c r="D222" s="186"/>
      <c r="F222" s="89"/>
      <c r="G222" s="89"/>
      <c r="H222" s="89"/>
      <c r="I222" s="89"/>
      <c r="J222" s="89"/>
      <c r="M222" s="89"/>
      <c r="N222" s="89"/>
      <c r="O222" s="201"/>
      <c r="P222" s="395"/>
      <c r="Q222" s="395"/>
      <c r="R222" s="395"/>
      <c r="S222" s="400"/>
      <c r="T222" s="322"/>
      <c r="U222" s="322"/>
      <c r="V222" s="322"/>
      <c r="W222" s="322"/>
      <c r="X222" s="322"/>
      <c r="Y222" s="322"/>
      <c r="Z222" s="400"/>
      <c r="AA222" s="322"/>
      <c r="AB222" s="322"/>
      <c r="AC222" s="322"/>
      <c r="AD222" s="322"/>
      <c r="AE222" s="322"/>
      <c r="AF222" s="322"/>
      <c r="AG222" s="322"/>
      <c r="AH222" s="322"/>
      <c r="AI222" s="322"/>
    </row>
    <row r="223" spans="1:84" s="312" customFormat="1" ht="38.85" customHeight="1" x14ac:dyDescent="0.25">
      <c r="A223" s="253"/>
      <c r="B223" s="239"/>
      <c r="C223" s="13"/>
      <c r="E223" s="432" t="str">
        <f>Translations!$B$609</f>
        <v>DA ou facteur de calcul</v>
      </c>
      <c r="F223" s="431" t="str">
        <f>Translations!$B$601</f>
        <v>Niveau requis :</v>
      </c>
      <c r="G223" s="840" t="str">
        <f>Translations!$B$610</f>
        <v xml:space="preserve"> Raison de l'écart dans le passé</v>
      </c>
      <c r="H223" s="840"/>
      <c r="I223" s="432" t="str">
        <f>Translations!$B$611</f>
        <v>Impact sur les niveaux ?</v>
      </c>
      <c r="J223" s="432" t="str">
        <f>Translations!$B$612</f>
        <v>Mesures prises</v>
      </c>
      <c r="K223" s="431" t="str">
        <f>Translations!$B$585</f>
        <v>Quand?</v>
      </c>
      <c r="L223" s="431" t="str">
        <f>Translations!$B$603</f>
        <v>Niveau appliqué :</v>
      </c>
      <c r="O223" s="206"/>
      <c r="P223" s="395"/>
      <c r="Q223" s="400"/>
      <c r="R223" s="395"/>
      <c r="S223" s="395"/>
      <c r="T223" s="400"/>
      <c r="U223" s="400"/>
      <c r="V223" s="400"/>
      <c r="W223" s="400"/>
      <c r="X223" s="400"/>
      <c r="Y223" s="400"/>
      <c r="Z223" s="400"/>
      <c r="AA223" s="433" t="s">
        <v>908</v>
      </c>
      <c r="AB223" s="400" t="str">
        <f>$E$33</f>
        <v>DA ou facteur de calcul</v>
      </c>
      <c r="AC223" s="400" t="str">
        <f>G223</f>
        <v xml:space="preserve"> Raison de l'écart dans le passé</v>
      </c>
      <c r="AD223" s="400" t="str">
        <f>I223</f>
        <v>Impact sur les niveaux ?</v>
      </c>
      <c r="AE223" s="400" t="str">
        <f>J223</f>
        <v>Mesures prises</v>
      </c>
      <c r="AF223" s="400" t="str">
        <f>K223</f>
        <v>Quand?</v>
      </c>
      <c r="AG223" s="400" t="str">
        <f>L223</f>
        <v>Niveau appliqué :</v>
      </c>
      <c r="AH223" s="400"/>
      <c r="AI223" s="322"/>
      <c r="AJ223" s="356"/>
      <c r="AK223" s="356"/>
      <c r="AL223" s="356"/>
      <c r="AM223" s="356"/>
      <c r="AN223" s="356"/>
      <c r="AO223" s="356"/>
      <c r="AP223" s="356"/>
      <c r="AQ223" s="356"/>
      <c r="AR223" s="356"/>
      <c r="AS223" s="356"/>
      <c r="AT223" s="356"/>
      <c r="AU223" s="356"/>
      <c r="AV223" s="356"/>
      <c r="AW223" s="356"/>
      <c r="AX223" s="356"/>
      <c r="AY223" s="356"/>
      <c r="AZ223" s="356"/>
      <c r="BA223" s="356"/>
      <c r="BB223" s="356"/>
      <c r="BC223" s="356"/>
      <c r="BD223" s="356"/>
      <c r="BE223" s="356"/>
      <c r="BF223" s="356"/>
      <c r="BG223" s="356"/>
      <c r="BH223" s="356"/>
      <c r="BI223" s="356"/>
      <c r="BJ223" s="356"/>
      <c r="BK223" s="356"/>
      <c r="BL223" s="356"/>
      <c r="BM223" s="356"/>
      <c r="BN223" s="356"/>
      <c r="BO223" s="356"/>
      <c r="BP223" s="356"/>
      <c r="BQ223" s="356"/>
      <c r="BR223" s="356"/>
      <c r="BS223" s="356"/>
      <c r="BT223" s="356"/>
      <c r="BU223" s="356"/>
      <c r="BV223" s="356"/>
      <c r="BW223" s="356"/>
      <c r="BX223" s="356"/>
      <c r="BY223" s="356"/>
      <c r="BZ223" s="356"/>
      <c r="CA223" s="356"/>
      <c r="CB223" s="356"/>
      <c r="CC223" s="356"/>
      <c r="CD223" s="356"/>
      <c r="CE223" s="356"/>
      <c r="CF223" s="356"/>
    </row>
    <row r="224" spans="1:84" s="312" customFormat="1" ht="15" customHeight="1" x14ac:dyDescent="0.25">
      <c r="A224" s="253"/>
      <c r="B224" s="239"/>
      <c r="D224" s="186" t="s">
        <v>14</v>
      </c>
      <c r="E224" s="430"/>
      <c r="F224" s="335" t="str">
        <f>IF(OR(X224="",X224=EUconst_NA),"",IF(CNTR_SmallEmitter,1,X224))</f>
        <v/>
      </c>
      <c r="G224" s="821"/>
      <c r="H224" s="822"/>
      <c r="I224" s="424"/>
      <c r="J224" s="424"/>
      <c r="K224" s="428"/>
      <c r="L224" s="429"/>
      <c r="M224" s="831" t="str">
        <f>IF(OR(ISBLANK(L224),L224=EUconst_NoTier),"",IF($Z224=0,EUconst_NotApplicable,IF(ISERROR($Z224),"",$Z224)))</f>
        <v/>
      </c>
      <c r="N224" s="832"/>
      <c r="O224" s="201"/>
      <c r="P224" s="395"/>
      <c r="Q224" s="395"/>
      <c r="R224" s="394" t="str">
        <f>E219</f>
        <v/>
      </c>
      <c r="S224" s="400"/>
      <c r="T224" s="403" t="str">
        <f>IF(COUNTIF(EUconst_FactorRelevantInklPFC,E224)=0,"",INDEX(EUwideConstants!$C$848:$C$863,MATCH(E224,EUconst_FactorRelevantInklPFC,0))&amp;R224)</f>
        <v/>
      </c>
      <c r="U224" s="322"/>
      <c r="V224" s="403" t="str">
        <f>IF(T224="","",INDEX(EUwideConstants!$E$848:$E$863,MATCH(E224,EUconst_FactorRelevantInklPFC,0)))</f>
        <v/>
      </c>
      <c r="W224" s="322"/>
      <c r="X224" s="334" t="str">
        <f>IF(OR(R224="",T224=""),"",IF(CNTR_IsCategoryA,INDEX(EUwideConstants!$G:$G,MATCH(T224,EUwideConstants!$S:$S,0)),INDEX(EUwideConstants!$P:$P,MATCH(T224,EUwideConstants!$S:$S,0))))</f>
        <v/>
      </c>
      <c r="Y224" s="403" t="str">
        <f>IF(F224="","",IF(F224=EUconst_NA,"",INDEX(EUwideConstants!$H:$O,MATCH(T224,EUwideConstants!$S:$S,0),MATCH(F224,CNTR_TierList,0))))</f>
        <v/>
      </c>
      <c r="Z224" s="403" t="str">
        <f>IF(ISBLANK(L224),"",IF(L224=EUconst_NA,"",INDEX(EUwideConstants!$H:$O,MATCH(T224,EUwideConstants!$S:$S,0),MATCH(L224,CNTR_TierList,0))))</f>
        <v/>
      </c>
      <c r="AA224" s="322"/>
      <c r="AB224" s="334" t="b">
        <f>AND(COUNTA(CNTR_ListRelevantSections)&gt;0,E218="")</f>
        <v>0</v>
      </c>
      <c r="AC224" s="334" t="b">
        <f>AND(COUNTA(CNTR_ListRelevantSections)&gt;0,OR(E224="",AB224))</f>
        <v>0</v>
      </c>
      <c r="AD224" s="334" t="b">
        <f t="shared" ref="AD224:AD226" si="19">AC224</f>
        <v>0</v>
      </c>
      <c r="AE224" s="334" t="b">
        <f t="shared" ref="AE224:AE226" si="20">AD224</f>
        <v>0</v>
      </c>
      <c r="AF224" s="334" t="b">
        <f>OR(AD224,AND(J224&lt;&gt;"",J224=FALSE))</f>
        <v>0</v>
      </c>
      <c r="AG224" s="334" t="b">
        <f>OR(AF224,AND(I224&lt;&gt;"",I224=FALSE))</f>
        <v>0</v>
      </c>
      <c r="AH224" s="322"/>
      <c r="AI224" s="322"/>
      <c r="AJ224" s="356"/>
      <c r="AK224" s="356"/>
      <c r="AL224" s="356"/>
      <c r="AM224" s="356"/>
      <c r="AN224" s="356"/>
      <c r="AO224" s="356"/>
      <c r="AP224" s="356"/>
      <c r="AQ224" s="356"/>
      <c r="AR224" s="356"/>
      <c r="AS224" s="356"/>
      <c r="AT224" s="356"/>
      <c r="AU224" s="356"/>
      <c r="AV224" s="356"/>
      <c r="AW224" s="356"/>
      <c r="AX224" s="356"/>
      <c r="AY224" s="356"/>
      <c r="AZ224" s="356"/>
      <c r="BA224" s="356"/>
      <c r="BB224" s="356"/>
      <c r="BC224" s="356"/>
      <c r="BD224" s="356"/>
      <c r="BE224" s="356"/>
      <c r="BF224" s="356"/>
      <c r="BG224" s="356"/>
      <c r="BH224" s="356"/>
      <c r="BI224" s="356"/>
      <c r="BJ224" s="356"/>
      <c r="BK224" s="356"/>
      <c r="BL224" s="356"/>
      <c r="BM224" s="356"/>
      <c r="BN224" s="356"/>
      <c r="BO224" s="356"/>
      <c r="BP224" s="356"/>
      <c r="BQ224" s="356"/>
      <c r="BR224" s="356"/>
      <c r="BS224" s="356"/>
      <c r="BT224" s="356"/>
      <c r="BU224" s="356"/>
      <c r="BV224" s="356"/>
      <c r="BW224" s="356"/>
      <c r="BX224" s="356"/>
      <c r="BY224" s="356"/>
      <c r="BZ224" s="356"/>
      <c r="CA224" s="356"/>
      <c r="CB224" s="356"/>
      <c r="CC224" s="356"/>
      <c r="CD224" s="356"/>
      <c r="CE224" s="356"/>
      <c r="CF224" s="356"/>
    </row>
    <row r="225" spans="1:84" s="312" customFormat="1" ht="15" customHeight="1" x14ac:dyDescent="0.25">
      <c r="A225" s="253"/>
      <c r="B225" s="239"/>
      <c r="D225" s="186" t="s">
        <v>15</v>
      </c>
      <c r="E225" s="430"/>
      <c r="F225" s="335" t="str">
        <f>IF(OR(X225="",X225=EUconst_NA),"",IF(CNTR_SmallEmitter,1,X225))</f>
        <v/>
      </c>
      <c r="G225" s="821"/>
      <c r="H225" s="822"/>
      <c r="I225" s="424"/>
      <c r="J225" s="424"/>
      <c r="K225" s="428"/>
      <c r="L225" s="429"/>
      <c r="M225" s="831" t="str">
        <f>IF(OR(ISBLANK(L225),L225=EUconst_NoTier),"",IF($Z225=0,EUconst_NotApplicable,IF(ISERROR($Z225),"",$Z225)))</f>
        <v/>
      </c>
      <c r="N225" s="832"/>
      <c r="O225" s="201"/>
      <c r="P225" s="395"/>
      <c r="Q225" s="395"/>
      <c r="R225" s="394" t="str">
        <f>R224</f>
        <v/>
      </c>
      <c r="S225" s="400"/>
      <c r="T225" s="403" t="str">
        <f>IF(COUNTIF(EUconst_FactorRelevantInklPFC,E225)=0,"",INDEX(EUwideConstants!$C$848:$C$863,MATCH(E225,EUconst_FactorRelevantInklPFC,0))&amp;R225)</f>
        <v/>
      </c>
      <c r="U225" s="322"/>
      <c r="V225" s="403" t="str">
        <f>IF(T225="","",INDEX(EUwideConstants!$E$848:$E$863,MATCH(E225,EUconst_FactorRelevantInklPFC,0)))</f>
        <v/>
      </c>
      <c r="W225" s="322"/>
      <c r="X225" s="334" t="str">
        <f>IF(OR(R225="",T225=""),"",IF(CNTR_IsCategoryA,INDEX(EUwideConstants!$G:$G,MATCH(T225,EUwideConstants!$S:$S,0)),INDEX(EUwideConstants!$P:$P,MATCH(T225,EUwideConstants!$S:$S,0))))</f>
        <v/>
      </c>
      <c r="Y225" s="403" t="str">
        <f>IF(F225="","",IF(F225=EUconst_NA,"",INDEX(EUwideConstants!$H:$O,MATCH(T225,EUwideConstants!$S:$S,0),MATCH(F225,CNTR_TierList,0))))</f>
        <v/>
      </c>
      <c r="Z225" s="403" t="str">
        <f>IF(ISBLANK(L225),"",IF(L225=EUconst_NA,"",INDEX(EUwideConstants!$H:$O,MATCH(T225,EUwideConstants!$S:$S,0),MATCH(L225,CNTR_TierList,0))))</f>
        <v/>
      </c>
      <c r="AA225" s="322"/>
      <c r="AB225" s="334" t="b">
        <f>AND(COUNTA(CNTR_ListRelevantSections)&gt;0,E218="")</f>
        <v>0</v>
      </c>
      <c r="AC225" s="334" t="b">
        <f>AND(COUNTA(CNTR_ListRelevantSections)&gt;0,OR(E225="",AB225))</f>
        <v>0</v>
      </c>
      <c r="AD225" s="334" t="b">
        <f t="shared" si="19"/>
        <v>0</v>
      </c>
      <c r="AE225" s="334" t="b">
        <f t="shared" si="20"/>
        <v>0</v>
      </c>
      <c r="AF225" s="334" t="b">
        <f>OR(AD225,AND(J225&lt;&gt;"",J225=FALSE))</f>
        <v>0</v>
      </c>
      <c r="AG225" s="334" t="b">
        <f>OR(AF225,AND(I225&lt;&gt;"",I225=FALSE))</f>
        <v>0</v>
      </c>
      <c r="AH225" s="322"/>
      <c r="AI225" s="322"/>
      <c r="AJ225" s="356"/>
      <c r="AK225" s="356"/>
      <c r="AL225" s="356"/>
      <c r="AM225" s="356"/>
      <c r="AN225" s="356"/>
      <c r="AO225" s="356"/>
      <c r="AP225" s="356"/>
      <c r="AQ225" s="356"/>
      <c r="AR225" s="356"/>
      <c r="AS225" s="356"/>
      <c r="AT225" s="356"/>
      <c r="AU225" s="356"/>
      <c r="AV225" s="356"/>
      <c r="AW225" s="356"/>
      <c r="AX225" s="356"/>
      <c r="AY225" s="356"/>
      <c r="AZ225" s="356"/>
      <c r="BA225" s="356"/>
      <c r="BB225" s="356"/>
      <c r="BC225" s="356"/>
      <c r="BD225" s="356"/>
      <c r="BE225" s="356"/>
      <c r="BF225" s="356"/>
      <c r="BG225" s="356"/>
      <c r="BH225" s="356"/>
      <c r="BI225" s="356"/>
      <c r="BJ225" s="356"/>
      <c r="BK225" s="356"/>
      <c r="BL225" s="356"/>
      <c r="BM225" s="356"/>
      <c r="BN225" s="356"/>
      <c r="BO225" s="356"/>
      <c r="BP225" s="356"/>
      <c r="BQ225" s="356"/>
      <c r="BR225" s="356"/>
      <c r="BS225" s="356"/>
      <c r="BT225" s="356"/>
      <c r="BU225" s="356"/>
      <c r="BV225" s="356"/>
      <c r="BW225" s="356"/>
      <c r="BX225" s="356"/>
      <c r="BY225" s="356"/>
      <c r="BZ225" s="356"/>
      <c r="CA225" s="356"/>
      <c r="CB225" s="356"/>
      <c r="CC225" s="356"/>
      <c r="CD225" s="356"/>
      <c r="CE225" s="356"/>
      <c r="CF225" s="356"/>
    </row>
    <row r="226" spans="1:84" s="312" customFormat="1" ht="15" customHeight="1" x14ac:dyDescent="0.25">
      <c r="A226" s="253"/>
      <c r="B226" s="239"/>
      <c r="D226" s="186" t="s">
        <v>297</v>
      </c>
      <c r="E226" s="430"/>
      <c r="F226" s="335" t="str">
        <f>IF(OR(X226="",X226=EUconst_NA),"",IF(CNTR_SmallEmitter,1,X226))</f>
        <v/>
      </c>
      <c r="G226" s="821"/>
      <c r="H226" s="822"/>
      <c r="I226" s="424"/>
      <c r="J226" s="424"/>
      <c r="K226" s="428"/>
      <c r="L226" s="429"/>
      <c r="M226" s="831" t="str">
        <f>IF(OR(ISBLANK(L226),L226=EUconst_NoTier),"",IF($Z226=0,EUconst_NotApplicable,IF(ISERROR($Z226),"",$Z226)))</f>
        <v/>
      </c>
      <c r="N226" s="832"/>
      <c r="O226" s="201"/>
      <c r="P226" s="395"/>
      <c r="Q226" s="395"/>
      <c r="R226" s="394" t="str">
        <f>R225</f>
        <v/>
      </c>
      <c r="S226" s="400"/>
      <c r="T226" s="403" t="str">
        <f>IF(COUNTIF(EUconst_FactorRelevantInklPFC,E226)=0,"",INDEX(EUwideConstants!$C$848:$C$863,MATCH(E226,EUconst_FactorRelevantInklPFC,0))&amp;R226)</f>
        <v/>
      </c>
      <c r="U226" s="322"/>
      <c r="V226" s="403" t="str">
        <f>IF(T226="","",INDEX(EUwideConstants!$E$848:$E$863,MATCH(E226,EUconst_FactorRelevantInklPFC,0)))</f>
        <v/>
      </c>
      <c r="W226" s="322"/>
      <c r="X226" s="334" t="str">
        <f>IF(OR(R226="",T226=""),"",IF(CNTR_IsCategoryA,INDEX(EUwideConstants!$G:$G,MATCH(T226,EUwideConstants!$S:$S,0)),INDEX(EUwideConstants!$P:$P,MATCH(T226,EUwideConstants!$S:$S,0))))</f>
        <v/>
      </c>
      <c r="Y226" s="403" t="str">
        <f>IF(F226="","",IF(F226=EUconst_NA,"",INDEX(EUwideConstants!$H:$O,MATCH(T226,EUwideConstants!$S:$S,0),MATCH(F226,CNTR_TierList,0))))</f>
        <v/>
      </c>
      <c r="Z226" s="403" t="str">
        <f>IF(ISBLANK(L226),"",IF(L226=EUconst_NA,"",INDEX(EUwideConstants!$H:$O,MATCH(T226,EUwideConstants!$S:$S,0),MATCH(L226,CNTR_TierList,0))))</f>
        <v/>
      </c>
      <c r="AA226" s="322"/>
      <c r="AB226" s="334" t="b">
        <f>AND(COUNTA(CNTR_ListRelevantSections)&gt;0,E218="")</f>
        <v>0</v>
      </c>
      <c r="AC226" s="334" t="b">
        <f>AND(COUNTA(CNTR_ListRelevantSections)&gt;0,OR(E226="",AB226))</f>
        <v>0</v>
      </c>
      <c r="AD226" s="334" t="b">
        <f t="shared" si="19"/>
        <v>0</v>
      </c>
      <c r="AE226" s="334" t="b">
        <f t="shared" si="20"/>
        <v>0</v>
      </c>
      <c r="AF226" s="334" t="b">
        <f>OR(AD226,AND(J226&lt;&gt;"",J226=FALSE))</f>
        <v>0</v>
      </c>
      <c r="AG226" s="334" t="b">
        <f>OR(AF226,AND(I226&lt;&gt;"",I226=FALSE))</f>
        <v>0</v>
      </c>
      <c r="AH226" s="322"/>
      <c r="AI226" s="322"/>
      <c r="AJ226" s="356"/>
      <c r="AK226" s="356"/>
      <c r="AL226" s="356"/>
      <c r="AM226" s="356"/>
      <c r="AN226" s="356"/>
      <c r="AO226" s="356"/>
      <c r="AP226" s="356"/>
      <c r="AQ226" s="356"/>
      <c r="AR226" s="356"/>
      <c r="AS226" s="356"/>
      <c r="AT226" s="356"/>
      <c r="AU226" s="356"/>
      <c r="AV226" s="356"/>
      <c r="AW226" s="356"/>
      <c r="AX226" s="356"/>
      <c r="AY226" s="356"/>
      <c r="AZ226" s="356"/>
      <c r="BA226" s="356"/>
      <c r="BB226" s="356"/>
      <c r="BC226" s="356"/>
      <c r="BD226" s="356"/>
      <c r="BE226" s="356"/>
      <c r="BF226" s="356"/>
      <c r="BG226" s="356"/>
      <c r="BH226" s="356"/>
      <c r="BI226" s="356"/>
      <c r="BJ226" s="356"/>
      <c r="BK226" s="356"/>
      <c r="BL226" s="356"/>
      <c r="BM226" s="356"/>
      <c r="BN226" s="356"/>
      <c r="BO226" s="356"/>
      <c r="BP226" s="356"/>
      <c r="BQ226" s="356"/>
      <c r="BR226" s="356"/>
      <c r="BS226" s="356"/>
      <c r="BT226" s="356"/>
      <c r="BU226" s="356"/>
      <c r="BV226" s="356"/>
      <c r="BW226" s="356"/>
      <c r="BX226" s="356"/>
      <c r="BY226" s="356"/>
      <c r="BZ226" s="356"/>
      <c r="CA226" s="356"/>
      <c r="CB226" s="356"/>
      <c r="CC226" s="356"/>
      <c r="CD226" s="356"/>
      <c r="CE226" s="356"/>
      <c r="CF226" s="356"/>
    </row>
    <row r="227" spans="1:84" s="312" customFormat="1" ht="5.0999999999999996" customHeight="1" x14ac:dyDescent="0.25">
      <c r="A227" s="253"/>
      <c r="B227" s="239"/>
      <c r="C227" s="13"/>
      <c r="D227" s="186"/>
      <c r="F227" s="89"/>
      <c r="G227" s="186"/>
      <c r="H227" s="186"/>
      <c r="I227" s="186"/>
      <c r="J227" s="186"/>
      <c r="M227" s="89"/>
      <c r="N227" s="89"/>
      <c r="O227" s="201"/>
      <c r="P227" s="395"/>
      <c r="Q227" s="395"/>
      <c r="R227" s="395"/>
      <c r="S227" s="395"/>
      <c r="T227" s="322"/>
      <c r="U227" s="322"/>
      <c r="V227" s="322"/>
      <c r="W227" s="322"/>
      <c r="X227" s="322"/>
      <c r="Y227" s="322"/>
      <c r="Z227" s="322"/>
      <c r="AA227" s="322"/>
      <c r="AB227" s="322"/>
      <c r="AC227" s="322"/>
      <c r="AD227" s="322"/>
      <c r="AE227" s="322"/>
      <c r="AF227" s="322"/>
      <c r="AG227" s="322"/>
      <c r="AH227" s="322"/>
      <c r="AI227" s="322"/>
    </row>
    <row r="228" spans="1:84" s="312" customFormat="1" ht="12.75" customHeight="1" x14ac:dyDescent="0.25">
      <c r="A228" s="253"/>
      <c r="B228" s="239"/>
      <c r="D228" s="383" t="s">
        <v>300</v>
      </c>
      <c r="E228" s="324" t="str">
        <f>Translations!$B$94</f>
        <v>Description</v>
      </c>
      <c r="G228" s="323"/>
      <c r="H228" s="186"/>
      <c r="I228" s="186"/>
      <c r="J228" s="186"/>
      <c r="K228" s="186"/>
      <c r="L228" s="186"/>
      <c r="M228" s="186"/>
      <c r="N228" s="186"/>
      <c r="O228" s="201"/>
      <c r="P228" s="395"/>
      <c r="Q228" s="395"/>
      <c r="R228" s="395"/>
      <c r="S228" s="395"/>
      <c r="T228" s="322"/>
      <c r="U228" s="322"/>
      <c r="V228" s="322"/>
      <c r="W228" s="322"/>
      <c r="X228" s="322"/>
      <c r="Y228" s="322"/>
      <c r="Z228" s="322"/>
      <c r="AA228" s="322"/>
      <c r="AB228" s="322"/>
      <c r="AC228" s="322"/>
      <c r="AD228" s="322"/>
      <c r="AE228" s="322"/>
      <c r="AF228" s="322"/>
      <c r="AG228" s="322"/>
      <c r="AH228" s="322"/>
      <c r="AI228" s="322"/>
    </row>
    <row r="229" spans="1:84" s="312" customFormat="1" ht="12.75" customHeight="1" x14ac:dyDescent="0.25">
      <c r="A229" s="253"/>
      <c r="B229" s="272"/>
      <c r="C229" s="13"/>
      <c r="D229" s="186"/>
      <c r="E229" s="833" t="str">
        <f>Translations!$B$588</f>
        <v>Si vous avez besoin de plus d'espace pour la description, vous pouvez également utiliser des fichiers externes et les référencer ici.</v>
      </c>
      <c r="F229" s="833"/>
      <c r="G229" s="833"/>
      <c r="H229" s="833"/>
      <c r="I229" s="833"/>
      <c r="J229" s="833"/>
      <c r="K229" s="833"/>
      <c r="L229" s="833"/>
      <c r="M229" s="833"/>
      <c r="N229" s="833"/>
      <c r="O229" s="201"/>
      <c r="P229" s="305"/>
      <c r="Q229" s="395"/>
      <c r="R229" s="395"/>
      <c r="S229" s="395"/>
      <c r="T229" s="322"/>
      <c r="U229" s="322"/>
      <c r="V229" s="322"/>
      <c r="W229" s="322"/>
      <c r="X229" s="322"/>
      <c r="Y229" s="322"/>
      <c r="Z229" s="322"/>
      <c r="AA229" s="322"/>
      <c r="AB229" s="322"/>
      <c r="AC229" s="322"/>
      <c r="AD229" s="322"/>
      <c r="AE229" s="322"/>
      <c r="AF229" s="322"/>
      <c r="AG229" s="322"/>
      <c r="AH229" s="322"/>
      <c r="AI229" s="322"/>
    </row>
    <row r="230" spans="1:84" s="312" customFormat="1" ht="12.75" customHeight="1" x14ac:dyDescent="0.25">
      <c r="A230" s="255"/>
      <c r="B230" s="387"/>
      <c r="C230" s="89"/>
      <c r="E230" s="834"/>
      <c r="F230" s="835"/>
      <c r="G230" s="835"/>
      <c r="H230" s="835"/>
      <c r="I230" s="835"/>
      <c r="J230" s="835"/>
      <c r="K230" s="835"/>
      <c r="L230" s="835"/>
      <c r="M230" s="835"/>
      <c r="N230" s="836"/>
      <c r="O230" s="185"/>
      <c r="P230" s="322"/>
      <c r="Q230" s="322"/>
      <c r="R230" s="322"/>
      <c r="S230" s="322"/>
      <c r="T230" s="322"/>
      <c r="U230" s="322"/>
      <c r="V230" s="322"/>
      <c r="W230" s="322"/>
      <c r="X230" s="322"/>
      <c r="Y230" s="322"/>
      <c r="Z230" s="322"/>
      <c r="AA230" s="322"/>
      <c r="AB230" s="322"/>
      <c r="AC230" s="322"/>
      <c r="AD230" s="322"/>
      <c r="AE230" s="322"/>
      <c r="AF230" s="322"/>
      <c r="AG230" s="322"/>
      <c r="AH230" s="322"/>
      <c r="AI230" s="403" t="b">
        <f>AND(COUNTA(CNTR_ListRelevantSections)&gt;0,OR(AB226,COUNTA(E224:E226)=0))</f>
        <v>0</v>
      </c>
    </row>
    <row r="231" spans="1:84" s="312" customFormat="1" ht="12.75" customHeight="1" x14ac:dyDescent="0.25">
      <c r="A231" s="255"/>
      <c r="B231" s="387"/>
      <c r="C231" s="89"/>
      <c r="E231" s="825"/>
      <c r="F231" s="826"/>
      <c r="G231" s="826"/>
      <c r="H231" s="826"/>
      <c r="I231" s="826"/>
      <c r="J231" s="826"/>
      <c r="K231" s="826"/>
      <c r="L231" s="826"/>
      <c r="M231" s="826"/>
      <c r="N231" s="827"/>
      <c r="O231" s="185"/>
      <c r="P231" s="322"/>
      <c r="Q231" s="322"/>
      <c r="R231" s="322"/>
      <c r="S231" s="322"/>
      <c r="T231" s="322"/>
      <c r="U231" s="322"/>
      <c r="V231" s="322"/>
      <c r="W231" s="322"/>
      <c r="X231" s="322"/>
      <c r="Y231" s="322"/>
      <c r="Z231" s="322"/>
      <c r="AA231" s="322"/>
      <c r="AB231" s="322"/>
      <c r="AC231" s="322"/>
      <c r="AD231" s="322"/>
      <c r="AE231" s="322"/>
      <c r="AF231" s="322"/>
      <c r="AG231" s="322"/>
      <c r="AH231" s="322"/>
      <c r="AI231" s="403" t="b">
        <f>AI230</f>
        <v>0</v>
      </c>
    </row>
    <row r="232" spans="1:84" s="312" customFormat="1" ht="12.75" customHeight="1" x14ac:dyDescent="0.25">
      <c r="A232" s="255"/>
      <c r="B232" s="387"/>
      <c r="C232" s="89"/>
      <c r="E232" s="825"/>
      <c r="F232" s="826"/>
      <c r="G232" s="826"/>
      <c r="H232" s="826"/>
      <c r="I232" s="826"/>
      <c r="J232" s="826"/>
      <c r="K232" s="826"/>
      <c r="L232" s="826"/>
      <c r="M232" s="826"/>
      <c r="N232" s="827"/>
      <c r="O232" s="185"/>
      <c r="P232" s="322"/>
      <c r="Q232" s="322"/>
      <c r="R232" s="322"/>
      <c r="S232" s="322"/>
      <c r="T232" s="322"/>
      <c r="U232" s="322"/>
      <c r="V232" s="322"/>
      <c r="W232" s="322"/>
      <c r="X232" s="322"/>
      <c r="Y232" s="322"/>
      <c r="Z232" s="322"/>
      <c r="AA232" s="322"/>
      <c r="AB232" s="322"/>
      <c r="AC232" s="322"/>
      <c r="AD232" s="322"/>
      <c r="AE232" s="322"/>
      <c r="AF232" s="322"/>
      <c r="AG232" s="322"/>
      <c r="AH232" s="322"/>
      <c r="AI232" s="403" t="b">
        <f>AI231</f>
        <v>0</v>
      </c>
    </row>
    <row r="233" spans="1:84" s="312" customFormat="1" ht="12.75" customHeight="1" x14ac:dyDescent="0.25">
      <c r="A233" s="255"/>
      <c r="B233" s="387"/>
      <c r="C233" s="89"/>
      <c r="E233" s="825"/>
      <c r="F233" s="826"/>
      <c r="G233" s="826"/>
      <c r="H233" s="826"/>
      <c r="I233" s="826"/>
      <c r="J233" s="826"/>
      <c r="K233" s="826"/>
      <c r="L233" s="826"/>
      <c r="M233" s="826"/>
      <c r="N233" s="827"/>
      <c r="O233" s="185"/>
      <c r="P233" s="322"/>
      <c r="Q233" s="322"/>
      <c r="R233" s="322"/>
      <c r="S233" s="322"/>
      <c r="T233" s="322"/>
      <c r="U233" s="322"/>
      <c r="V233" s="322"/>
      <c r="W233" s="322"/>
      <c r="X233" s="322"/>
      <c r="Y233" s="322"/>
      <c r="Z233" s="322"/>
      <c r="AA233" s="322"/>
      <c r="AB233" s="322"/>
      <c r="AC233" s="322"/>
      <c r="AD233" s="322"/>
      <c r="AE233" s="322"/>
      <c r="AF233" s="322"/>
      <c r="AG233" s="322"/>
      <c r="AH233" s="322"/>
      <c r="AI233" s="403" t="b">
        <f>AI232</f>
        <v>0</v>
      </c>
    </row>
    <row r="234" spans="1:84" s="312" customFormat="1" ht="12.75" customHeight="1" x14ac:dyDescent="0.25">
      <c r="A234" s="255"/>
      <c r="B234" s="387"/>
      <c r="C234" s="89"/>
      <c r="E234" s="828"/>
      <c r="F234" s="829"/>
      <c r="G234" s="829"/>
      <c r="H234" s="829"/>
      <c r="I234" s="829"/>
      <c r="J234" s="829"/>
      <c r="K234" s="829"/>
      <c r="L234" s="829"/>
      <c r="M234" s="829"/>
      <c r="N234" s="830"/>
      <c r="O234" s="185"/>
      <c r="P234" s="322"/>
      <c r="Q234" s="322"/>
      <c r="R234" s="322"/>
      <c r="S234" s="322"/>
      <c r="T234" s="322"/>
      <c r="U234" s="322"/>
      <c r="V234" s="322"/>
      <c r="W234" s="322"/>
      <c r="X234" s="322"/>
      <c r="Y234" s="322"/>
      <c r="Z234" s="322"/>
      <c r="AA234" s="322"/>
      <c r="AB234" s="322"/>
      <c r="AC234" s="322"/>
      <c r="AD234" s="322"/>
      <c r="AE234" s="322"/>
      <c r="AF234" s="322"/>
      <c r="AG234" s="322"/>
      <c r="AH234" s="322"/>
      <c r="AI234" s="403" t="b">
        <f>AI233</f>
        <v>0</v>
      </c>
    </row>
    <row r="235" spans="1:84" s="312" customFormat="1" ht="12.75" customHeight="1" thickBot="1" x14ac:dyDescent="0.3">
      <c r="A235" s="255"/>
      <c r="B235" s="387"/>
      <c r="C235" s="89"/>
      <c r="D235" s="186"/>
      <c r="E235" s="336"/>
      <c r="F235" s="336"/>
      <c r="G235" s="336"/>
      <c r="H235" s="336"/>
      <c r="I235" s="336"/>
      <c r="J235" s="336"/>
      <c r="K235" s="336"/>
      <c r="L235" s="336"/>
      <c r="M235" s="336"/>
      <c r="N235" s="186"/>
      <c r="O235" s="185"/>
      <c r="P235" s="322"/>
      <c r="Q235" s="322"/>
      <c r="R235" s="322"/>
      <c r="S235" s="322"/>
      <c r="T235" s="322"/>
      <c r="U235" s="322"/>
      <c r="V235" s="322"/>
      <c r="W235" s="322"/>
      <c r="X235" s="322"/>
      <c r="Y235" s="322"/>
      <c r="Z235" s="322"/>
      <c r="AA235" s="322"/>
      <c r="AB235" s="322"/>
      <c r="AC235" s="322"/>
      <c r="AD235" s="322"/>
      <c r="AE235" s="322"/>
      <c r="AF235" s="322"/>
      <c r="AG235" s="322"/>
      <c r="AH235" s="322"/>
      <c r="AI235" s="322"/>
      <c r="CF235" s="357"/>
    </row>
    <row r="236" spans="1:84" ht="13.8" thickBot="1" x14ac:dyDescent="0.3">
      <c r="A236" s="252"/>
      <c r="B236" s="240"/>
      <c r="C236" s="198"/>
      <c r="D236" s="22"/>
      <c r="E236" s="199"/>
      <c r="F236" s="24"/>
      <c r="G236" s="23"/>
      <c r="H236" s="23"/>
      <c r="I236" s="23"/>
      <c r="J236" s="23"/>
      <c r="K236" s="23"/>
      <c r="L236" s="23"/>
      <c r="M236" s="23"/>
      <c r="N236" s="23"/>
      <c r="O236" s="204"/>
      <c r="U236" s="404"/>
      <c r="X236" s="404"/>
    </row>
    <row r="237" spans="1:84" s="312" customFormat="1" ht="15" customHeight="1" thickBot="1" x14ac:dyDescent="0.3">
      <c r="A237" s="435" t="str">
        <f>IF(E237="","","PRINT")</f>
        <v/>
      </c>
      <c r="B237" s="239"/>
      <c r="C237" s="187">
        <f>C218+1</f>
        <v>12</v>
      </c>
      <c r="D237" s="13"/>
      <c r="E237" s="841"/>
      <c r="F237" s="842"/>
      <c r="G237" s="842"/>
      <c r="H237" s="842"/>
      <c r="I237" s="842"/>
      <c r="J237" s="842"/>
      <c r="K237" s="842"/>
      <c r="L237" s="843"/>
      <c r="M237" s="844" t="str">
        <f>IF(E238="","",INDEX(EUwideConstants!$F$314:$F$384,MATCH(E238,EUConst_TierActivityListNames,0)))</f>
        <v/>
      </c>
      <c r="N237" s="845"/>
      <c r="O237" s="206"/>
      <c r="P237" s="436" t="str">
        <f>IF(AND(E237&lt;&gt;"",COUNTIF(P238:$P$603,"PRINT")=0),"PRINT","")</f>
        <v/>
      </c>
      <c r="Q237" s="400"/>
      <c r="R237" s="401" t="str">
        <f>IF(E237="","",MATCH(E237,B_ImprovementDescription!$Q$54:$Q$83,0))</f>
        <v/>
      </c>
      <c r="S237" s="402" t="s">
        <v>636</v>
      </c>
      <c r="T237" s="400"/>
      <c r="U237" s="400"/>
      <c r="V237" s="400"/>
      <c r="W237" s="400"/>
      <c r="X237" s="400"/>
      <c r="Y237" s="400"/>
      <c r="Z237" s="400"/>
      <c r="AA237" s="400"/>
      <c r="AB237" s="400"/>
      <c r="AC237" s="400"/>
      <c r="AD237" s="400"/>
      <c r="AE237" s="400"/>
      <c r="AF237" s="400"/>
      <c r="AG237" s="400"/>
      <c r="AH237" s="400"/>
      <c r="AI237" s="403" t="b">
        <f>CNTR_CalcRelevant=EUconst_NotRelevant</f>
        <v>0</v>
      </c>
      <c r="AJ237" s="356"/>
      <c r="AK237" s="356"/>
      <c r="AL237" s="356"/>
      <c r="AM237" s="356"/>
      <c r="AN237" s="356"/>
      <c r="AO237" s="356"/>
      <c r="AP237" s="356"/>
      <c r="AQ237" s="356"/>
      <c r="AR237" s="356"/>
      <c r="AS237" s="356"/>
      <c r="AT237" s="356"/>
      <c r="AU237" s="356"/>
      <c r="AV237" s="356"/>
      <c r="AW237" s="356"/>
      <c r="AX237" s="356"/>
      <c r="AY237" s="356"/>
      <c r="AZ237" s="356"/>
      <c r="BA237" s="356"/>
      <c r="BB237" s="356"/>
      <c r="BC237" s="356"/>
      <c r="BD237" s="356"/>
      <c r="BE237" s="356"/>
      <c r="BF237" s="356"/>
      <c r="BG237" s="356"/>
      <c r="BH237" s="356"/>
      <c r="BI237" s="356"/>
      <c r="BJ237" s="356"/>
      <c r="BK237" s="356"/>
      <c r="BL237" s="356"/>
      <c r="BM237" s="356"/>
      <c r="BN237" s="356"/>
      <c r="BO237" s="356"/>
      <c r="BP237" s="356"/>
      <c r="BQ237" s="356"/>
      <c r="BR237" s="356"/>
      <c r="BS237" s="356"/>
      <c r="BT237" s="356"/>
      <c r="BU237" s="356"/>
      <c r="BV237" s="356"/>
      <c r="BW237" s="356"/>
      <c r="BX237" s="356"/>
      <c r="BY237" s="356"/>
      <c r="BZ237" s="356"/>
      <c r="CA237" s="356"/>
      <c r="CB237" s="356"/>
      <c r="CC237" s="356"/>
      <c r="CD237" s="356"/>
      <c r="CE237" s="356"/>
      <c r="CF237" s="356"/>
    </row>
    <row r="238" spans="1:84" s="312" customFormat="1" ht="15" customHeight="1" thickBot="1" x14ac:dyDescent="0.3">
      <c r="A238" s="253"/>
      <c r="B238" s="239"/>
      <c r="C238" s="13"/>
      <c r="D238" s="13"/>
      <c r="E238" s="846" t="str">
        <f>IF(E237="","",INDEX(B_ImprovementDescription!$E$54:$E$83,R237))</f>
        <v/>
      </c>
      <c r="F238" s="847"/>
      <c r="G238" s="847"/>
      <c r="H238" s="847"/>
      <c r="I238" s="847"/>
      <c r="J238" s="847"/>
      <c r="K238" s="847"/>
      <c r="L238" s="848"/>
      <c r="M238" s="844" t="str">
        <f>IF(E237="","",INDEX(B_ImprovementDescription!$M$54:$M$83,R237))</f>
        <v/>
      </c>
      <c r="N238" s="845"/>
      <c r="O238" s="206"/>
      <c r="P238" s="395"/>
      <c r="Q238" s="400"/>
      <c r="R238" s="394" t="str">
        <f>E238</f>
        <v/>
      </c>
      <c r="S238" s="394" t="str">
        <f>IF(E238="","",AND(MATCH(E238,EUConst_TierActivityListNames,0)&gt;59,MATCH(E238,EUConst_TierActivityListNames,0)&lt;62))</f>
        <v/>
      </c>
      <c r="T238" s="400"/>
      <c r="U238" s="400"/>
      <c r="V238" s="400"/>
      <c r="W238" s="400"/>
      <c r="X238" s="400"/>
      <c r="Y238" s="400"/>
      <c r="Z238" s="400"/>
      <c r="AA238" s="400"/>
      <c r="AB238" s="400"/>
      <c r="AC238" s="400"/>
      <c r="AD238" s="400"/>
      <c r="AE238" s="400"/>
      <c r="AF238" s="400"/>
      <c r="AG238" s="400"/>
      <c r="AH238" s="400"/>
      <c r="AI238" s="400"/>
      <c r="AJ238" s="356"/>
      <c r="AK238" s="356"/>
      <c r="AL238" s="356"/>
      <c r="AM238" s="356"/>
      <c r="AN238" s="356"/>
      <c r="AO238" s="356"/>
      <c r="AP238" s="356"/>
      <c r="AQ238" s="356"/>
      <c r="AR238" s="356"/>
      <c r="AS238" s="356"/>
      <c r="AT238" s="356"/>
      <c r="AU238" s="356"/>
      <c r="AV238" s="356"/>
      <c r="AW238" s="356"/>
      <c r="AX238" s="356"/>
      <c r="AY238" s="356"/>
      <c r="AZ238" s="356"/>
      <c r="BA238" s="356"/>
      <c r="BB238" s="356"/>
      <c r="BC238" s="356"/>
      <c r="BD238" s="356"/>
      <c r="BE238" s="356"/>
      <c r="BF238" s="356"/>
      <c r="BG238" s="356"/>
      <c r="BH238" s="356"/>
      <c r="BI238" s="356"/>
      <c r="BJ238" s="356"/>
      <c r="BK238" s="356"/>
      <c r="BL238" s="356"/>
      <c r="BM238" s="356"/>
      <c r="BN238" s="356"/>
      <c r="BO238" s="356"/>
      <c r="BP238" s="356"/>
      <c r="BQ238" s="356"/>
      <c r="BR238" s="356"/>
      <c r="BS238" s="356"/>
      <c r="BT238" s="356"/>
      <c r="BU238" s="356"/>
      <c r="BV238" s="356"/>
      <c r="BW238" s="356"/>
      <c r="BX238" s="356"/>
      <c r="BY238" s="356"/>
      <c r="BZ238" s="356"/>
      <c r="CA238" s="356"/>
      <c r="CB238" s="356"/>
      <c r="CC238" s="356"/>
      <c r="CD238" s="356"/>
      <c r="CE238" s="356"/>
      <c r="CF238" s="356"/>
    </row>
    <row r="239" spans="1:84" s="312" customFormat="1" ht="5.0999999999999996" customHeight="1" x14ac:dyDescent="0.25">
      <c r="A239" s="253"/>
      <c r="B239" s="239"/>
      <c r="C239" s="13"/>
      <c r="D239" s="13"/>
      <c r="E239" s="13"/>
      <c r="F239" s="13"/>
      <c r="G239" s="14"/>
      <c r="H239" s="14"/>
      <c r="I239" s="14"/>
      <c r="J239" s="89"/>
      <c r="K239" s="89"/>
      <c r="L239" s="89"/>
      <c r="M239" s="14"/>
      <c r="N239" s="14"/>
      <c r="O239" s="206"/>
      <c r="P239" s="395"/>
      <c r="Q239" s="400"/>
      <c r="R239" s="400"/>
      <c r="S239" s="400"/>
      <c r="T239" s="400"/>
      <c r="U239" s="400"/>
      <c r="V239" s="400"/>
      <c r="W239" s="400"/>
      <c r="X239" s="400"/>
      <c r="Y239" s="400"/>
      <c r="Z239" s="400"/>
      <c r="AA239" s="400"/>
      <c r="AB239" s="400"/>
      <c r="AC239" s="400"/>
      <c r="AD239" s="400"/>
      <c r="AE239" s="400"/>
      <c r="AF239" s="400"/>
      <c r="AG239" s="400"/>
      <c r="AH239" s="400"/>
      <c r="AI239" s="400"/>
      <c r="AJ239" s="356"/>
      <c r="AK239" s="356"/>
      <c r="AL239" s="356"/>
      <c r="AM239" s="356"/>
      <c r="AN239" s="356"/>
      <c r="AO239" s="356"/>
      <c r="AP239" s="356"/>
      <c r="AQ239" s="356"/>
      <c r="AR239" s="356"/>
      <c r="AS239" s="356"/>
      <c r="AT239" s="356"/>
      <c r="AU239" s="356"/>
      <c r="AV239" s="356"/>
      <c r="AW239" s="356"/>
      <c r="AX239" s="356"/>
      <c r="AY239" s="356"/>
      <c r="AZ239" s="356"/>
      <c r="BA239" s="356"/>
      <c r="BB239" s="356"/>
      <c r="BC239" s="356"/>
      <c r="BD239" s="356"/>
      <c r="BE239" s="356"/>
      <c r="BF239" s="356"/>
      <c r="BG239" s="356"/>
      <c r="BH239" s="356"/>
      <c r="BI239" s="356"/>
      <c r="BJ239" s="356"/>
      <c r="BK239" s="356"/>
      <c r="BL239" s="356"/>
      <c r="BM239" s="356"/>
      <c r="BN239" s="356"/>
      <c r="BO239" s="356"/>
      <c r="BP239" s="356"/>
      <c r="BQ239" s="356"/>
      <c r="BR239" s="356"/>
      <c r="BS239" s="356"/>
      <c r="BT239" s="356"/>
      <c r="BU239" s="356"/>
      <c r="BV239" s="356"/>
      <c r="BW239" s="356"/>
      <c r="BX239" s="356"/>
      <c r="BY239" s="356"/>
      <c r="BZ239" s="356"/>
      <c r="CA239" s="356"/>
      <c r="CB239" s="356"/>
      <c r="CC239" s="356"/>
      <c r="CD239" s="356"/>
      <c r="CE239" s="356"/>
      <c r="CF239" s="356"/>
    </row>
    <row r="240" spans="1:84" s="312" customFormat="1" ht="12.75" customHeight="1" x14ac:dyDescent="0.25">
      <c r="A240" s="253"/>
      <c r="B240" s="239"/>
      <c r="C240" s="13"/>
      <c r="D240" s="13"/>
      <c r="F240" s="837" t="str">
        <f>IF(E237="","",HYPERLINK("#JUMP_E_8",EUconst_FurtherGuidancePoint1))</f>
        <v/>
      </c>
      <c r="G240" s="838"/>
      <c r="H240" s="838"/>
      <c r="I240" s="838"/>
      <c r="J240" s="838"/>
      <c r="K240" s="838"/>
      <c r="L240" s="838"/>
      <c r="M240" s="839"/>
      <c r="N240" s="14"/>
      <c r="O240" s="206"/>
      <c r="P240" s="395"/>
      <c r="Q240" s="400"/>
      <c r="R240" s="400"/>
      <c r="S240" s="400"/>
      <c r="T240" s="400"/>
      <c r="U240" s="400"/>
      <c r="V240" s="400"/>
      <c r="W240" s="400"/>
      <c r="X240" s="400"/>
      <c r="Y240" s="400"/>
      <c r="Z240" s="400"/>
      <c r="AA240" s="400"/>
      <c r="AB240" s="400"/>
      <c r="AC240" s="400"/>
      <c r="AD240" s="400"/>
      <c r="AE240" s="400"/>
      <c r="AF240" s="400"/>
      <c r="AG240" s="400"/>
      <c r="AH240" s="400"/>
      <c r="AI240" s="400"/>
      <c r="AJ240" s="356"/>
      <c r="AK240" s="356"/>
      <c r="AL240" s="356"/>
      <c r="AM240" s="356"/>
      <c r="AN240" s="356"/>
      <c r="AO240" s="356"/>
      <c r="AP240" s="356"/>
      <c r="AQ240" s="356"/>
      <c r="AR240" s="356"/>
      <c r="AS240" s="356"/>
      <c r="AT240" s="356"/>
      <c r="AU240" s="356"/>
      <c r="AV240" s="356"/>
      <c r="AW240" s="356"/>
      <c r="AX240" s="356"/>
      <c r="AY240" s="356"/>
      <c r="AZ240" s="356"/>
      <c r="BA240" s="356"/>
      <c r="BB240" s="356"/>
      <c r="BC240" s="356"/>
      <c r="BD240" s="356"/>
      <c r="BE240" s="356"/>
      <c r="BF240" s="356"/>
      <c r="BG240" s="356"/>
      <c r="BH240" s="356"/>
      <c r="BI240" s="356"/>
      <c r="BJ240" s="356"/>
      <c r="BK240" s="356"/>
      <c r="BL240" s="356"/>
      <c r="BM240" s="356"/>
      <c r="BN240" s="356"/>
      <c r="BO240" s="356"/>
      <c r="BP240" s="356"/>
      <c r="BQ240" s="356"/>
      <c r="BR240" s="356"/>
      <c r="BS240" s="356"/>
      <c r="BT240" s="356"/>
      <c r="BU240" s="356"/>
      <c r="BV240" s="356"/>
      <c r="BW240" s="356"/>
      <c r="BX240" s="356"/>
      <c r="BY240" s="356"/>
      <c r="BZ240" s="356"/>
      <c r="CA240" s="356"/>
      <c r="CB240" s="356"/>
      <c r="CC240" s="356"/>
      <c r="CD240" s="356"/>
      <c r="CE240" s="356"/>
      <c r="CF240" s="356"/>
    </row>
    <row r="241" spans="1:84" s="312" customFormat="1" ht="5.0999999999999996" customHeight="1" x14ac:dyDescent="0.25">
      <c r="A241" s="253"/>
      <c r="B241" s="239"/>
      <c r="C241" s="13"/>
      <c r="D241" s="186"/>
      <c r="F241" s="89"/>
      <c r="G241" s="89"/>
      <c r="H241" s="89"/>
      <c r="I241" s="89"/>
      <c r="J241" s="89"/>
      <c r="M241" s="89"/>
      <c r="N241" s="89"/>
      <c r="O241" s="201"/>
      <c r="P241" s="395"/>
      <c r="Q241" s="395"/>
      <c r="R241" s="395"/>
      <c r="S241" s="400"/>
      <c r="T241" s="322"/>
      <c r="U241" s="322"/>
      <c r="V241" s="322"/>
      <c r="W241" s="322"/>
      <c r="X241" s="322"/>
      <c r="Y241" s="322"/>
      <c r="Z241" s="400"/>
      <c r="AA241" s="322"/>
      <c r="AB241" s="322"/>
      <c r="AC241" s="322"/>
      <c r="AD241" s="322"/>
      <c r="AE241" s="322"/>
      <c r="AF241" s="322"/>
      <c r="AG241" s="322"/>
      <c r="AH241" s="322"/>
      <c r="AI241" s="322"/>
    </row>
    <row r="242" spans="1:84" s="312" customFormat="1" ht="38.85" customHeight="1" x14ac:dyDescent="0.25">
      <c r="A242" s="253"/>
      <c r="B242" s="239"/>
      <c r="C242" s="13"/>
      <c r="E242" s="432" t="str">
        <f>Translations!$B$609</f>
        <v>DA ou facteur de calcul</v>
      </c>
      <c r="F242" s="431" t="str">
        <f>Translations!$B$601</f>
        <v>Niveau requis :</v>
      </c>
      <c r="G242" s="840" t="str">
        <f>Translations!$B$610</f>
        <v xml:space="preserve"> Raison de l'écart dans le passé</v>
      </c>
      <c r="H242" s="840"/>
      <c r="I242" s="432" t="str">
        <f>Translations!$B$611</f>
        <v>Impact sur les niveaux ?</v>
      </c>
      <c r="J242" s="432" t="str">
        <f>Translations!$B$612</f>
        <v>Mesures prises</v>
      </c>
      <c r="K242" s="431" t="str">
        <f>Translations!$B$585</f>
        <v>Quand?</v>
      </c>
      <c r="L242" s="431" t="str">
        <f>Translations!$B$603</f>
        <v>Niveau appliqué :</v>
      </c>
      <c r="O242" s="206"/>
      <c r="P242" s="395"/>
      <c r="Q242" s="400"/>
      <c r="R242" s="395"/>
      <c r="S242" s="395"/>
      <c r="T242" s="400"/>
      <c r="U242" s="400"/>
      <c r="V242" s="400"/>
      <c r="W242" s="400"/>
      <c r="X242" s="400"/>
      <c r="Y242" s="400"/>
      <c r="Z242" s="400"/>
      <c r="AA242" s="433" t="s">
        <v>908</v>
      </c>
      <c r="AB242" s="400" t="str">
        <f>$E$33</f>
        <v>DA ou facteur de calcul</v>
      </c>
      <c r="AC242" s="400" t="str">
        <f>G242</f>
        <v xml:space="preserve"> Raison de l'écart dans le passé</v>
      </c>
      <c r="AD242" s="400" t="str">
        <f>I242</f>
        <v>Impact sur les niveaux ?</v>
      </c>
      <c r="AE242" s="400" t="str">
        <f>J242</f>
        <v>Mesures prises</v>
      </c>
      <c r="AF242" s="400" t="str">
        <f>K242</f>
        <v>Quand?</v>
      </c>
      <c r="AG242" s="400" t="str">
        <f>L242</f>
        <v>Niveau appliqué :</v>
      </c>
      <c r="AH242" s="400"/>
      <c r="AI242" s="322"/>
      <c r="AJ242" s="356"/>
      <c r="AK242" s="356"/>
      <c r="AL242" s="356"/>
      <c r="AM242" s="356"/>
      <c r="AN242" s="356"/>
      <c r="AO242" s="356"/>
      <c r="AP242" s="356"/>
      <c r="AQ242" s="356"/>
      <c r="AR242" s="356"/>
      <c r="AS242" s="356"/>
      <c r="AT242" s="356"/>
      <c r="AU242" s="356"/>
      <c r="AV242" s="356"/>
      <c r="AW242" s="356"/>
      <c r="AX242" s="356"/>
      <c r="AY242" s="356"/>
      <c r="AZ242" s="356"/>
      <c r="BA242" s="356"/>
      <c r="BB242" s="356"/>
      <c r="BC242" s="356"/>
      <c r="BD242" s="356"/>
      <c r="BE242" s="356"/>
      <c r="BF242" s="356"/>
      <c r="BG242" s="356"/>
      <c r="BH242" s="356"/>
      <c r="BI242" s="356"/>
      <c r="BJ242" s="356"/>
      <c r="BK242" s="356"/>
      <c r="BL242" s="356"/>
      <c r="BM242" s="356"/>
      <c r="BN242" s="356"/>
      <c r="BO242" s="356"/>
      <c r="BP242" s="356"/>
      <c r="BQ242" s="356"/>
      <c r="BR242" s="356"/>
      <c r="BS242" s="356"/>
      <c r="BT242" s="356"/>
      <c r="BU242" s="356"/>
      <c r="BV242" s="356"/>
      <c r="BW242" s="356"/>
      <c r="BX242" s="356"/>
      <c r="BY242" s="356"/>
      <c r="BZ242" s="356"/>
      <c r="CA242" s="356"/>
      <c r="CB242" s="356"/>
      <c r="CC242" s="356"/>
      <c r="CD242" s="356"/>
      <c r="CE242" s="356"/>
      <c r="CF242" s="356"/>
    </row>
    <row r="243" spans="1:84" s="312" customFormat="1" ht="15" customHeight="1" x14ac:dyDescent="0.25">
      <c r="A243" s="253"/>
      <c r="B243" s="239"/>
      <c r="D243" s="186" t="s">
        <v>14</v>
      </c>
      <c r="E243" s="430"/>
      <c r="F243" s="335" t="str">
        <f>IF(OR(X243="",X243=EUconst_NA),"",IF(CNTR_SmallEmitter,1,X243))</f>
        <v/>
      </c>
      <c r="G243" s="821"/>
      <c r="H243" s="822"/>
      <c r="I243" s="424"/>
      <c r="J243" s="424"/>
      <c r="K243" s="428"/>
      <c r="L243" s="429"/>
      <c r="M243" s="831" t="str">
        <f>IF(OR(ISBLANK(L243),L243=EUconst_NoTier),"",IF($Z243=0,EUconst_NotApplicable,IF(ISERROR($Z243),"",$Z243)))</f>
        <v/>
      </c>
      <c r="N243" s="832"/>
      <c r="O243" s="201"/>
      <c r="P243" s="395"/>
      <c r="Q243" s="395"/>
      <c r="R243" s="394" t="str">
        <f>E238</f>
        <v/>
      </c>
      <c r="S243" s="400"/>
      <c r="T243" s="403" t="str">
        <f>IF(COUNTIF(EUconst_FactorRelevantInklPFC,E243)=0,"",INDEX(EUwideConstants!$C$848:$C$863,MATCH(E243,EUconst_FactorRelevantInklPFC,0))&amp;R243)</f>
        <v/>
      </c>
      <c r="U243" s="322"/>
      <c r="V243" s="403" t="str">
        <f>IF(T243="","",INDEX(EUwideConstants!$E$848:$E$863,MATCH(E243,EUconst_FactorRelevantInklPFC,0)))</f>
        <v/>
      </c>
      <c r="W243" s="322"/>
      <c r="X243" s="334" t="str">
        <f>IF(OR(R243="",T243=""),"",IF(CNTR_IsCategoryA,INDEX(EUwideConstants!$G:$G,MATCH(T243,EUwideConstants!$S:$S,0)),INDEX(EUwideConstants!$P:$P,MATCH(T243,EUwideConstants!$S:$S,0))))</f>
        <v/>
      </c>
      <c r="Y243" s="403" t="str">
        <f>IF(F243="","",IF(F243=EUconst_NA,"",INDEX(EUwideConstants!$H:$O,MATCH(T243,EUwideConstants!$S:$S,0),MATCH(F243,CNTR_TierList,0))))</f>
        <v/>
      </c>
      <c r="Z243" s="403" t="str">
        <f>IF(ISBLANK(L243),"",IF(L243=EUconst_NA,"",INDEX(EUwideConstants!$H:$O,MATCH(T243,EUwideConstants!$S:$S,0),MATCH(L243,CNTR_TierList,0))))</f>
        <v/>
      </c>
      <c r="AA243" s="322"/>
      <c r="AB243" s="334" t="b">
        <f>AND(COUNTA(CNTR_ListRelevantSections)&gt;0,E237="")</f>
        <v>0</v>
      </c>
      <c r="AC243" s="334" t="b">
        <f>AND(COUNTA(CNTR_ListRelevantSections)&gt;0,OR(E243="",AB243))</f>
        <v>0</v>
      </c>
      <c r="AD243" s="334" t="b">
        <f t="shared" ref="AD243:AD245" si="21">AC243</f>
        <v>0</v>
      </c>
      <c r="AE243" s="334" t="b">
        <f t="shared" ref="AE243:AE245" si="22">AD243</f>
        <v>0</v>
      </c>
      <c r="AF243" s="334" t="b">
        <f>OR(AD243,AND(J243&lt;&gt;"",J243=FALSE))</f>
        <v>0</v>
      </c>
      <c r="AG243" s="334" t="b">
        <f>OR(AF243,AND(I243&lt;&gt;"",I243=FALSE))</f>
        <v>0</v>
      </c>
      <c r="AH243" s="322"/>
      <c r="AI243" s="322"/>
      <c r="AJ243" s="356"/>
      <c r="AK243" s="356"/>
      <c r="AL243" s="356"/>
      <c r="AM243" s="356"/>
      <c r="AN243" s="356"/>
      <c r="AO243" s="356"/>
      <c r="AP243" s="356"/>
      <c r="AQ243" s="356"/>
      <c r="AR243" s="356"/>
      <c r="AS243" s="356"/>
      <c r="AT243" s="356"/>
      <c r="AU243" s="356"/>
      <c r="AV243" s="356"/>
      <c r="AW243" s="356"/>
      <c r="AX243" s="356"/>
      <c r="AY243" s="356"/>
      <c r="AZ243" s="356"/>
      <c r="BA243" s="356"/>
      <c r="BB243" s="356"/>
      <c r="BC243" s="356"/>
      <c r="BD243" s="356"/>
      <c r="BE243" s="356"/>
      <c r="BF243" s="356"/>
      <c r="BG243" s="356"/>
      <c r="BH243" s="356"/>
      <c r="BI243" s="356"/>
      <c r="BJ243" s="356"/>
      <c r="BK243" s="356"/>
      <c r="BL243" s="356"/>
      <c r="BM243" s="356"/>
      <c r="BN243" s="356"/>
      <c r="BO243" s="356"/>
      <c r="BP243" s="356"/>
      <c r="BQ243" s="356"/>
      <c r="BR243" s="356"/>
      <c r="BS243" s="356"/>
      <c r="BT243" s="356"/>
      <c r="BU243" s="356"/>
      <c r="BV243" s="356"/>
      <c r="BW243" s="356"/>
      <c r="BX243" s="356"/>
      <c r="BY243" s="356"/>
      <c r="BZ243" s="356"/>
      <c r="CA243" s="356"/>
      <c r="CB243" s="356"/>
      <c r="CC243" s="356"/>
      <c r="CD243" s="356"/>
      <c r="CE243" s="356"/>
      <c r="CF243" s="356"/>
    </row>
    <row r="244" spans="1:84" s="312" customFormat="1" ht="15" customHeight="1" x14ac:dyDescent="0.25">
      <c r="A244" s="253"/>
      <c r="B244" s="239"/>
      <c r="D244" s="186" t="s">
        <v>15</v>
      </c>
      <c r="E244" s="430"/>
      <c r="F244" s="335" t="str">
        <f>IF(OR(X244="",X244=EUconst_NA),"",IF(CNTR_SmallEmitter,1,X244))</f>
        <v/>
      </c>
      <c r="G244" s="821"/>
      <c r="H244" s="822"/>
      <c r="I244" s="424"/>
      <c r="J244" s="424"/>
      <c r="K244" s="428"/>
      <c r="L244" s="429"/>
      <c r="M244" s="831" t="str">
        <f>IF(OR(ISBLANK(L244),L244=EUconst_NoTier),"",IF($Z244=0,EUconst_NotApplicable,IF(ISERROR($Z244),"",$Z244)))</f>
        <v/>
      </c>
      <c r="N244" s="832"/>
      <c r="O244" s="201"/>
      <c r="P244" s="395"/>
      <c r="Q244" s="395"/>
      <c r="R244" s="394" t="str">
        <f>R243</f>
        <v/>
      </c>
      <c r="S244" s="400"/>
      <c r="T244" s="403" t="str">
        <f>IF(COUNTIF(EUconst_FactorRelevantInklPFC,E244)=0,"",INDEX(EUwideConstants!$C$848:$C$863,MATCH(E244,EUconst_FactorRelevantInklPFC,0))&amp;R244)</f>
        <v/>
      </c>
      <c r="U244" s="322"/>
      <c r="V244" s="403" t="str">
        <f>IF(T244="","",INDEX(EUwideConstants!$E$848:$E$863,MATCH(E244,EUconst_FactorRelevantInklPFC,0)))</f>
        <v/>
      </c>
      <c r="W244" s="322"/>
      <c r="X244" s="334" t="str">
        <f>IF(OR(R244="",T244=""),"",IF(CNTR_IsCategoryA,INDEX(EUwideConstants!$G:$G,MATCH(T244,EUwideConstants!$S:$S,0)),INDEX(EUwideConstants!$P:$P,MATCH(T244,EUwideConstants!$S:$S,0))))</f>
        <v/>
      </c>
      <c r="Y244" s="403" t="str">
        <f>IF(F244="","",IF(F244=EUconst_NA,"",INDEX(EUwideConstants!$H:$O,MATCH(T244,EUwideConstants!$S:$S,0),MATCH(F244,CNTR_TierList,0))))</f>
        <v/>
      </c>
      <c r="Z244" s="403" t="str">
        <f>IF(ISBLANK(L244),"",IF(L244=EUconst_NA,"",INDEX(EUwideConstants!$H:$O,MATCH(T244,EUwideConstants!$S:$S,0),MATCH(L244,CNTR_TierList,0))))</f>
        <v/>
      </c>
      <c r="AA244" s="322"/>
      <c r="AB244" s="334" t="b">
        <f>AND(COUNTA(CNTR_ListRelevantSections)&gt;0,E237="")</f>
        <v>0</v>
      </c>
      <c r="AC244" s="334" t="b">
        <f>AND(COUNTA(CNTR_ListRelevantSections)&gt;0,OR(E244="",AB244))</f>
        <v>0</v>
      </c>
      <c r="AD244" s="334" t="b">
        <f t="shared" si="21"/>
        <v>0</v>
      </c>
      <c r="AE244" s="334" t="b">
        <f t="shared" si="22"/>
        <v>0</v>
      </c>
      <c r="AF244" s="334" t="b">
        <f>OR(AD244,AND(J244&lt;&gt;"",J244=FALSE))</f>
        <v>0</v>
      </c>
      <c r="AG244" s="334" t="b">
        <f>OR(AF244,AND(I244&lt;&gt;"",I244=FALSE))</f>
        <v>0</v>
      </c>
      <c r="AH244" s="322"/>
      <c r="AI244" s="322"/>
      <c r="AJ244" s="356"/>
      <c r="AK244" s="356"/>
      <c r="AL244" s="356"/>
      <c r="AM244" s="356"/>
      <c r="AN244" s="356"/>
      <c r="AO244" s="356"/>
      <c r="AP244" s="356"/>
      <c r="AQ244" s="356"/>
      <c r="AR244" s="356"/>
      <c r="AS244" s="356"/>
      <c r="AT244" s="356"/>
      <c r="AU244" s="356"/>
      <c r="AV244" s="356"/>
      <c r="AW244" s="356"/>
      <c r="AX244" s="356"/>
      <c r="AY244" s="356"/>
      <c r="AZ244" s="356"/>
      <c r="BA244" s="356"/>
      <c r="BB244" s="356"/>
      <c r="BC244" s="356"/>
      <c r="BD244" s="356"/>
      <c r="BE244" s="356"/>
      <c r="BF244" s="356"/>
      <c r="BG244" s="356"/>
      <c r="BH244" s="356"/>
      <c r="BI244" s="356"/>
      <c r="BJ244" s="356"/>
      <c r="BK244" s="356"/>
      <c r="BL244" s="356"/>
      <c r="BM244" s="356"/>
      <c r="BN244" s="356"/>
      <c r="BO244" s="356"/>
      <c r="BP244" s="356"/>
      <c r="BQ244" s="356"/>
      <c r="BR244" s="356"/>
      <c r="BS244" s="356"/>
      <c r="BT244" s="356"/>
      <c r="BU244" s="356"/>
      <c r="BV244" s="356"/>
      <c r="BW244" s="356"/>
      <c r="BX244" s="356"/>
      <c r="BY244" s="356"/>
      <c r="BZ244" s="356"/>
      <c r="CA244" s="356"/>
      <c r="CB244" s="356"/>
      <c r="CC244" s="356"/>
      <c r="CD244" s="356"/>
      <c r="CE244" s="356"/>
      <c r="CF244" s="356"/>
    </row>
    <row r="245" spans="1:84" s="312" customFormat="1" ht="15" customHeight="1" x14ac:dyDescent="0.25">
      <c r="A245" s="253"/>
      <c r="B245" s="239"/>
      <c r="D245" s="186" t="s">
        <v>297</v>
      </c>
      <c r="E245" s="430"/>
      <c r="F245" s="335" t="str">
        <f>IF(OR(X245="",X245=EUconst_NA),"",IF(CNTR_SmallEmitter,1,X245))</f>
        <v/>
      </c>
      <c r="G245" s="821"/>
      <c r="H245" s="822"/>
      <c r="I245" s="424"/>
      <c r="J245" s="424"/>
      <c r="K245" s="428"/>
      <c r="L245" s="429"/>
      <c r="M245" s="831" t="str">
        <f>IF(OR(ISBLANK(L245),L245=EUconst_NoTier),"",IF($Z245=0,EUconst_NotApplicable,IF(ISERROR($Z245),"",$Z245)))</f>
        <v/>
      </c>
      <c r="N245" s="832"/>
      <c r="O245" s="201"/>
      <c r="P245" s="395"/>
      <c r="Q245" s="395"/>
      <c r="R245" s="394" t="str">
        <f>R244</f>
        <v/>
      </c>
      <c r="S245" s="400"/>
      <c r="T245" s="403" t="str">
        <f>IF(COUNTIF(EUconst_FactorRelevantInklPFC,E245)=0,"",INDEX(EUwideConstants!$C$848:$C$863,MATCH(E245,EUconst_FactorRelevantInklPFC,0))&amp;R245)</f>
        <v/>
      </c>
      <c r="U245" s="322"/>
      <c r="V245" s="403" t="str">
        <f>IF(T245="","",INDEX(EUwideConstants!$E$848:$E$863,MATCH(E245,EUconst_FactorRelevantInklPFC,0)))</f>
        <v/>
      </c>
      <c r="W245" s="322"/>
      <c r="X245" s="334" t="str">
        <f>IF(OR(R245="",T245=""),"",IF(CNTR_IsCategoryA,INDEX(EUwideConstants!$G:$G,MATCH(T245,EUwideConstants!$S:$S,0)),INDEX(EUwideConstants!$P:$P,MATCH(T245,EUwideConstants!$S:$S,0))))</f>
        <v/>
      </c>
      <c r="Y245" s="403" t="str">
        <f>IF(F245="","",IF(F245=EUconst_NA,"",INDEX(EUwideConstants!$H:$O,MATCH(T245,EUwideConstants!$S:$S,0),MATCH(F245,CNTR_TierList,0))))</f>
        <v/>
      </c>
      <c r="Z245" s="403" t="str">
        <f>IF(ISBLANK(L245),"",IF(L245=EUconst_NA,"",INDEX(EUwideConstants!$H:$O,MATCH(T245,EUwideConstants!$S:$S,0),MATCH(L245,CNTR_TierList,0))))</f>
        <v/>
      </c>
      <c r="AA245" s="322"/>
      <c r="AB245" s="334" t="b">
        <f>AND(COUNTA(CNTR_ListRelevantSections)&gt;0,E237="")</f>
        <v>0</v>
      </c>
      <c r="AC245" s="334" t="b">
        <f>AND(COUNTA(CNTR_ListRelevantSections)&gt;0,OR(E245="",AB245))</f>
        <v>0</v>
      </c>
      <c r="AD245" s="334" t="b">
        <f t="shared" si="21"/>
        <v>0</v>
      </c>
      <c r="AE245" s="334" t="b">
        <f t="shared" si="22"/>
        <v>0</v>
      </c>
      <c r="AF245" s="334" t="b">
        <f>OR(AD245,AND(J245&lt;&gt;"",J245=FALSE))</f>
        <v>0</v>
      </c>
      <c r="AG245" s="334" t="b">
        <f>OR(AF245,AND(I245&lt;&gt;"",I245=FALSE))</f>
        <v>0</v>
      </c>
      <c r="AH245" s="322"/>
      <c r="AI245" s="322"/>
      <c r="AJ245" s="356"/>
      <c r="AK245" s="356"/>
      <c r="AL245" s="356"/>
      <c r="AM245" s="356"/>
      <c r="AN245" s="356"/>
      <c r="AO245" s="356"/>
      <c r="AP245" s="356"/>
      <c r="AQ245" s="356"/>
      <c r="AR245" s="356"/>
      <c r="AS245" s="356"/>
      <c r="AT245" s="356"/>
      <c r="AU245" s="356"/>
      <c r="AV245" s="356"/>
      <c r="AW245" s="356"/>
      <c r="AX245" s="356"/>
      <c r="AY245" s="356"/>
      <c r="AZ245" s="356"/>
      <c r="BA245" s="356"/>
      <c r="BB245" s="356"/>
      <c r="BC245" s="356"/>
      <c r="BD245" s="356"/>
      <c r="BE245" s="356"/>
      <c r="BF245" s="356"/>
      <c r="BG245" s="356"/>
      <c r="BH245" s="356"/>
      <c r="BI245" s="356"/>
      <c r="BJ245" s="356"/>
      <c r="BK245" s="356"/>
      <c r="BL245" s="356"/>
      <c r="BM245" s="356"/>
      <c r="BN245" s="356"/>
      <c r="BO245" s="356"/>
      <c r="BP245" s="356"/>
      <c r="BQ245" s="356"/>
      <c r="BR245" s="356"/>
      <c r="BS245" s="356"/>
      <c r="BT245" s="356"/>
      <c r="BU245" s="356"/>
      <c r="BV245" s="356"/>
      <c r="BW245" s="356"/>
      <c r="BX245" s="356"/>
      <c r="BY245" s="356"/>
      <c r="BZ245" s="356"/>
      <c r="CA245" s="356"/>
      <c r="CB245" s="356"/>
      <c r="CC245" s="356"/>
      <c r="CD245" s="356"/>
      <c r="CE245" s="356"/>
      <c r="CF245" s="356"/>
    </row>
    <row r="246" spans="1:84" s="312" customFormat="1" ht="5.0999999999999996" customHeight="1" x14ac:dyDescent="0.25">
      <c r="A246" s="253"/>
      <c r="B246" s="239"/>
      <c r="C246" s="13"/>
      <c r="D246" s="186"/>
      <c r="F246" s="89"/>
      <c r="G246" s="186"/>
      <c r="H246" s="186"/>
      <c r="I246" s="186"/>
      <c r="J246" s="186"/>
      <c r="M246" s="89"/>
      <c r="N246" s="89"/>
      <c r="O246" s="201"/>
      <c r="P246" s="395"/>
      <c r="Q246" s="395"/>
      <c r="R246" s="395"/>
      <c r="S246" s="395"/>
      <c r="T246" s="322"/>
      <c r="U246" s="322"/>
      <c r="V246" s="322"/>
      <c r="W246" s="322"/>
      <c r="X246" s="322"/>
      <c r="Y246" s="322"/>
      <c r="Z246" s="322"/>
      <c r="AA246" s="322"/>
      <c r="AB246" s="322"/>
      <c r="AC246" s="322"/>
      <c r="AD246" s="322"/>
      <c r="AE246" s="322"/>
      <c r="AF246" s="322"/>
      <c r="AG246" s="322"/>
      <c r="AH246" s="322"/>
      <c r="AI246" s="322"/>
    </row>
    <row r="247" spans="1:84" s="312" customFormat="1" ht="12.75" customHeight="1" x14ac:dyDescent="0.25">
      <c r="A247" s="253"/>
      <c r="B247" s="239"/>
      <c r="D247" s="383" t="s">
        <v>300</v>
      </c>
      <c r="E247" s="324" t="str">
        <f>Translations!$B$94</f>
        <v>Description</v>
      </c>
      <c r="G247" s="323"/>
      <c r="H247" s="186"/>
      <c r="I247" s="186"/>
      <c r="J247" s="186"/>
      <c r="K247" s="186"/>
      <c r="L247" s="186"/>
      <c r="M247" s="186"/>
      <c r="N247" s="186"/>
      <c r="O247" s="201"/>
      <c r="P247" s="395"/>
      <c r="Q247" s="395"/>
      <c r="R247" s="395"/>
      <c r="S247" s="395"/>
      <c r="T247" s="322"/>
      <c r="U247" s="322"/>
      <c r="V247" s="322"/>
      <c r="W247" s="322"/>
      <c r="X247" s="322"/>
      <c r="Y247" s="322"/>
      <c r="Z247" s="322"/>
      <c r="AA247" s="322"/>
      <c r="AB247" s="322"/>
      <c r="AC247" s="322"/>
      <c r="AD247" s="322"/>
      <c r="AE247" s="322"/>
      <c r="AF247" s="322"/>
      <c r="AG247" s="322"/>
      <c r="AH247" s="322"/>
      <c r="AI247" s="322"/>
    </row>
    <row r="248" spans="1:84" s="312" customFormat="1" ht="12.75" customHeight="1" x14ac:dyDescent="0.25">
      <c r="A248" s="253"/>
      <c r="B248" s="272"/>
      <c r="C248" s="13"/>
      <c r="D248" s="186"/>
      <c r="E248" s="833" t="str">
        <f>Translations!$B$588</f>
        <v>Si vous avez besoin de plus d'espace pour la description, vous pouvez également utiliser des fichiers externes et les référencer ici.</v>
      </c>
      <c r="F248" s="833"/>
      <c r="G248" s="833"/>
      <c r="H248" s="833"/>
      <c r="I248" s="833"/>
      <c r="J248" s="833"/>
      <c r="K248" s="833"/>
      <c r="L248" s="833"/>
      <c r="M248" s="833"/>
      <c r="N248" s="833"/>
      <c r="O248" s="201"/>
      <c r="P248" s="305"/>
      <c r="Q248" s="395"/>
      <c r="R248" s="395"/>
      <c r="S248" s="395"/>
      <c r="T248" s="322"/>
      <c r="U248" s="322"/>
      <c r="V248" s="322"/>
      <c r="W248" s="322"/>
      <c r="X248" s="322"/>
      <c r="Y248" s="322"/>
      <c r="Z248" s="322"/>
      <c r="AA248" s="322"/>
      <c r="AB248" s="322"/>
      <c r="AC248" s="322"/>
      <c r="AD248" s="322"/>
      <c r="AE248" s="322"/>
      <c r="AF248" s="322"/>
      <c r="AG248" s="322"/>
      <c r="AH248" s="322"/>
      <c r="AI248" s="322"/>
    </row>
    <row r="249" spans="1:84" s="312" customFormat="1" ht="12.75" customHeight="1" x14ac:dyDescent="0.25">
      <c r="A249" s="255"/>
      <c r="B249" s="387"/>
      <c r="C249" s="89"/>
      <c r="E249" s="834"/>
      <c r="F249" s="835"/>
      <c r="G249" s="835"/>
      <c r="H249" s="835"/>
      <c r="I249" s="835"/>
      <c r="J249" s="835"/>
      <c r="K249" s="835"/>
      <c r="L249" s="835"/>
      <c r="M249" s="835"/>
      <c r="N249" s="836"/>
      <c r="O249" s="185"/>
      <c r="P249" s="322"/>
      <c r="Q249" s="322"/>
      <c r="R249" s="322"/>
      <c r="S249" s="322"/>
      <c r="T249" s="322"/>
      <c r="U249" s="322"/>
      <c r="V249" s="322"/>
      <c r="W249" s="322"/>
      <c r="X249" s="322"/>
      <c r="Y249" s="322"/>
      <c r="Z249" s="322"/>
      <c r="AA249" s="322"/>
      <c r="AB249" s="322"/>
      <c r="AC249" s="322"/>
      <c r="AD249" s="322"/>
      <c r="AE249" s="322"/>
      <c r="AF249" s="322"/>
      <c r="AG249" s="322"/>
      <c r="AH249" s="322"/>
      <c r="AI249" s="403" t="b">
        <f>AND(COUNTA(CNTR_ListRelevantSections)&gt;0,OR(AB245,COUNTA(E243:E245)=0))</f>
        <v>0</v>
      </c>
    </row>
    <row r="250" spans="1:84" s="312" customFormat="1" ht="12.75" customHeight="1" x14ac:dyDescent="0.25">
      <c r="A250" s="255"/>
      <c r="B250" s="387"/>
      <c r="C250" s="89"/>
      <c r="E250" s="825"/>
      <c r="F250" s="826"/>
      <c r="G250" s="826"/>
      <c r="H250" s="826"/>
      <c r="I250" s="826"/>
      <c r="J250" s="826"/>
      <c r="K250" s="826"/>
      <c r="L250" s="826"/>
      <c r="M250" s="826"/>
      <c r="N250" s="827"/>
      <c r="O250" s="185"/>
      <c r="P250" s="322"/>
      <c r="Q250" s="322"/>
      <c r="R250" s="322"/>
      <c r="S250" s="322"/>
      <c r="T250" s="322"/>
      <c r="U250" s="322"/>
      <c r="V250" s="322"/>
      <c r="W250" s="322"/>
      <c r="X250" s="322"/>
      <c r="Y250" s="322"/>
      <c r="Z250" s="322"/>
      <c r="AA250" s="322"/>
      <c r="AB250" s="322"/>
      <c r="AC250" s="322"/>
      <c r="AD250" s="322"/>
      <c r="AE250" s="322"/>
      <c r="AF250" s="322"/>
      <c r="AG250" s="322"/>
      <c r="AH250" s="322"/>
      <c r="AI250" s="403" t="b">
        <f>AI249</f>
        <v>0</v>
      </c>
    </row>
    <row r="251" spans="1:84" s="312" customFormat="1" ht="12.75" customHeight="1" x14ac:dyDescent="0.25">
      <c r="A251" s="255"/>
      <c r="B251" s="387"/>
      <c r="C251" s="89"/>
      <c r="E251" s="825"/>
      <c r="F251" s="826"/>
      <c r="G251" s="826"/>
      <c r="H251" s="826"/>
      <c r="I251" s="826"/>
      <c r="J251" s="826"/>
      <c r="K251" s="826"/>
      <c r="L251" s="826"/>
      <c r="M251" s="826"/>
      <c r="N251" s="827"/>
      <c r="O251" s="185"/>
      <c r="P251" s="322"/>
      <c r="Q251" s="322"/>
      <c r="R251" s="322"/>
      <c r="S251" s="322"/>
      <c r="T251" s="322"/>
      <c r="U251" s="322"/>
      <c r="V251" s="322"/>
      <c r="W251" s="322"/>
      <c r="X251" s="322"/>
      <c r="Y251" s="322"/>
      <c r="Z251" s="322"/>
      <c r="AA251" s="322"/>
      <c r="AB251" s="322"/>
      <c r="AC251" s="322"/>
      <c r="AD251" s="322"/>
      <c r="AE251" s="322"/>
      <c r="AF251" s="322"/>
      <c r="AG251" s="322"/>
      <c r="AH251" s="322"/>
      <c r="AI251" s="403" t="b">
        <f>AI250</f>
        <v>0</v>
      </c>
    </row>
    <row r="252" spans="1:84" s="312" customFormat="1" ht="12.75" customHeight="1" x14ac:dyDescent="0.25">
      <c r="A252" s="255"/>
      <c r="B252" s="387"/>
      <c r="C252" s="89"/>
      <c r="E252" s="825"/>
      <c r="F252" s="826"/>
      <c r="G252" s="826"/>
      <c r="H252" s="826"/>
      <c r="I252" s="826"/>
      <c r="J252" s="826"/>
      <c r="K252" s="826"/>
      <c r="L252" s="826"/>
      <c r="M252" s="826"/>
      <c r="N252" s="827"/>
      <c r="O252" s="185"/>
      <c r="P252" s="322"/>
      <c r="Q252" s="322"/>
      <c r="R252" s="322"/>
      <c r="S252" s="322"/>
      <c r="T252" s="322"/>
      <c r="U252" s="322"/>
      <c r="V252" s="322"/>
      <c r="W252" s="322"/>
      <c r="X252" s="322"/>
      <c r="Y252" s="322"/>
      <c r="Z252" s="322"/>
      <c r="AA252" s="322"/>
      <c r="AB252" s="322"/>
      <c r="AC252" s="322"/>
      <c r="AD252" s="322"/>
      <c r="AE252" s="322"/>
      <c r="AF252" s="322"/>
      <c r="AG252" s="322"/>
      <c r="AH252" s="322"/>
      <c r="AI252" s="403" t="b">
        <f>AI251</f>
        <v>0</v>
      </c>
    </row>
    <row r="253" spans="1:84" s="312" customFormat="1" ht="12.75" customHeight="1" x14ac:dyDescent="0.25">
      <c r="A253" s="255"/>
      <c r="B253" s="387"/>
      <c r="C253" s="89"/>
      <c r="E253" s="828"/>
      <c r="F253" s="829"/>
      <c r="G253" s="829"/>
      <c r="H253" s="829"/>
      <c r="I253" s="829"/>
      <c r="J253" s="829"/>
      <c r="K253" s="829"/>
      <c r="L253" s="829"/>
      <c r="M253" s="829"/>
      <c r="N253" s="830"/>
      <c r="O253" s="185"/>
      <c r="P253" s="322"/>
      <c r="Q253" s="322"/>
      <c r="R253" s="322"/>
      <c r="S253" s="322"/>
      <c r="T253" s="322"/>
      <c r="U253" s="322"/>
      <c r="V253" s="322"/>
      <c r="W253" s="322"/>
      <c r="X253" s="322"/>
      <c r="Y253" s="322"/>
      <c r="Z253" s="322"/>
      <c r="AA253" s="322"/>
      <c r="AB253" s="322"/>
      <c r="AC253" s="322"/>
      <c r="AD253" s="322"/>
      <c r="AE253" s="322"/>
      <c r="AF253" s="322"/>
      <c r="AG253" s="322"/>
      <c r="AH253" s="322"/>
      <c r="AI253" s="403" t="b">
        <f>AI252</f>
        <v>0</v>
      </c>
    </row>
    <row r="254" spans="1:84" s="312" customFormat="1" ht="12.75" customHeight="1" thickBot="1" x14ac:dyDescent="0.3">
      <c r="A254" s="255"/>
      <c r="B254" s="387"/>
      <c r="C254" s="89"/>
      <c r="D254" s="186"/>
      <c r="E254" s="336"/>
      <c r="F254" s="336"/>
      <c r="G254" s="336"/>
      <c r="H254" s="336"/>
      <c r="I254" s="336"/>
      <c r="J254" s="336"/>
      <c r="K254" s="336"/>
      <c r="L254" s="336"/>
      <c r="M254" s="336"/>
      <c r="N254" s="186"/>
      <c r="O254" s="185"/>
      <c r="P254" s="322"/>
      <c r="Q254" s="322"/>
      <c r="R254" s="322"/>
      <c r="S254" s="322"/>
      <c r="T254" s="322"/>
      <c r="U254" s="322"/>
      <c r="V254" s="322"/>
      <c r="W254" s="322"/>
      <c r="X254" s="322"/>
      <c r="Y254" s="322"/>
      <c r="Z254" s="322"/>
      <c r="AA254" s="322"/>
      <c r="AB254" s="322"/>
      <c r="AC254" s="322"/>
      <c r="AD254" s="322"/>
      <c r="AE254" s="322"/>
      <c r="AF254" s="322"/>
      <c r="AG254" s="322"/>
      <c r="AH254" s="322"/>
      <c r="AI254" s="322"/>
      <c r="CF254" s="357"/>
    </row>
    <row r="255" spans="1:84" ht="13.8" thickBot="1" x14ac:dyDescent="0.3">
      <c r="A255" s="252"/>
      <c r="B255" s="240"/>
      <c r="C255" s="198"/>
      <c r="D255" s="22"/>
      <c r="E255" s="199"/>
      <c r="F255" s="24"/>
      <c r="G255" s="23"/>
      <c r="H255" s="23"/>
      <c r="I255" s="23"/>
      <c r="J255" s="23"/>
      <c r="K255" s="23"/>
      <c r="L255" s="23"/>
      <c r="M255" s="23"/>
      <c r="N255" s="23"/>
      <c r="O255" s="204"/>
      <c r="U255" s="404"/>
      <c r="X255" s="404"/>
    </row>
    <row r="256" spans="1:84" s="312" customFormat="1" ht="15" customHeight="1" thickBot="1" x14ac:dyDescent="0.3">
      <c r="A256" s="435" t="str">
        <f>IF(E256="","","PRINT")</f>
        <v/>
      </c>
      <c r="B256" s="239"/>
      <c r="C256" s="187">
        <f>C237+1</f>
        <v>13</v>
      </c>
      <c r="D256" s="13"/>
      <c r="E256" s="841"/>
      <c r="F256" s="842"/>
      <c r="G256" s="842"/>
      <c r="H256" s="842"/>
      <c r="I256" s="842"/>
      <c r="J256" s="842"/>
      <c r="K256" s="842"/>
      <c r="L256" s="843"/>
      <c r="M256" s="844" t="str">
        <f>IF(E257="","",INDEX(EUwideConstants!$F$314:$F$384,MATCH(E257,EUConst_TierActivityListNames,0)))</f>
        <v/>
      </c>
      <c r="N256" s="845"/>
      <c r="O256" s="206"/>
      <c r="P256" s="436" t="str">
        <f>IF(AND(E256&lt;&gt;"",COUNTIF(P257:$P$603,"PRINT")=0),"PRINT","")</f>
        <v/>
      </c>
      <c r="Q256" s="400"/>
      <c r="R256" s="401" t="str">
        <f>IF(E256="","",MATCH(E256,B_ImprovementDescription!$Q$54:$Q$83,0))</f>
        <v/>
      </c>
      <c r="S256" s="402" t="s">
        <v>636</v>
      </c>
      <c r="T256" s="400"/>
      <c r="U256" s="400"/>
      <c r="V256" s="400"/>
      <c r="W256" s="400"/>
      <c r="X256" s="400"/>
      <c r="Y256" s="400"/>
      <c r="Z256" s="400"/>
      <c r="AA256" s="400"/>
      <c r="AB256" s="400"/>
      <c r="AC256" s="400"/>
      <c r="AD256" s="400"/>
      <c r="AE256" s="400"/>
      <c r="AF256" s="400"/>
      <c r="AG256" s="400"/>
      <c r="AH256" s="400"/>
      <c r="AI256" s="403" t="b">
        <f>CNTR_CalcRelevant=EUconst_NotRelevant</f>
        <v>0</v>
      </c>
      <c r="AJ256" s="356"/>
      <c r="AK256" s="356"/>
      <c r="AL256" s="356"/>
      <c r="AM256" s="356"/>
      <c r="AN256" s="356"/>
      <c r="AO256" s="356"/>
      <c r="AP256" s="356"/>
      <c r="AQ256" s="356"/>
      <c r="AR256" s="356"/>
      <c r="AS256" s="356"/>
      <c r="AT256" s="356"/>
      <c r="AU256" s="356"/>
      <c r="AV256" s="356"/>
      <c r="AW256" s="356"/>
      <c r="AX256" s="356"/>
      <c r="AY256" s="356"/>
      <c r="AZ256" s="356"/>
      <c r="BA256" s="356"/>
      <c r="BB256" s="356"/>
      <c r="BC256" s="356"/>
      <c r="BD256" s="356"/>
      <c r="BE256" s="356"/>
      <c r="BF256" s="356"/>
      <c r="BG256" s="356"/>
      <c r="BH256" s="356"/>
      <c r="BI256" s="356"/>
      <c r="BJ256" s="356"/>
      <c r="BK256" s="356"/>
      <c r="BL256" s="356"/>
      <c r="BM256" s="356"/>
      <c r="BN256" s="356"/>
      <c r="BO256" s="356"/>
      <c r="BP256" s="356"/>
      <c r="BQ256" s="356"/>
      <c r="BR256" s="356"/>
      <c r="BS256" s="356"/>
      <c r="BT256" s="356"/>
      <c r="BU256" s="356"/>
      <c r="BV256" s="356"/>
      <c r="BW256" s="356"/>
      <c r="BX256" s="356"/>
      <c r="BY256" s="356"/>
      <c r="BZ256" s="356"/>
      <c r="CA256" s="356"/>
      <c r="CB256" s="356"/>
      <c r="CC256" s="356"/>
      <c r="CD256" s="356"/>
      <c r="CE256" s="356"/>
      <c r="CF256" s="356"/>
    </row>
    <row r="257" spans="1:84" s="312" customFormat="1" ht="15" customHeight="1" thickBot="1" x14ac:dyDescent="0.3">
      <c r="A257" s="253"/>
      <c r="B257" s="239"/>
      <c r="C257" s="13"/>
      <c r="D257" s="13"/>
      <c r="E257" s="846" t="str">
        <f>IF(E256="","",INDEX(B_ImprovementDescription!$E$54:$E$83,R256))</f>
        <v/>
      </c>
      <c r="F257" s="847"/>
      <c r="G257" s="847"/>
      <c r="H257" s="847"/>
      <c r="I257" s="847"/>
      <c r="J257" s="847"/>
      <c r="K257" s="847"/>
      <c r="L257" s="848"/>
      <c r="M257" s="844" t="str">
        <f>IF(E256="","",INDEX(B_ImprovementDescription!$M$54:$M$83,R256))</f>
        <v/>
      </c>
      <c r="N257" s="845"/>
      <c r="O257" s="206"/>
      <c r="P257" s="395"/>
      <c r="Q257" s="400"/>
      <c r="R257" s="394" t="str">
        <f>E257</f>
        <v/>
      </c>
      <c r="S257" s="394" t="str">
        <f>IF(E257="","",AND(MATCH(E257,EUConst_TierActivityListNames,0)&gt;59,MATCH(E257,EUConst_TierActivityListNames,0)&lt;62))</f>
        <v/>
      </c>
      <c r="T257" s="400"/>
      <c r="U257" s="400"/>
      <c r="V257" s="400"/>
      <c r="W257" s="400"/>
      <c r="X257" s="400"/>
      <c r="Y257" s="400"/>
      <c r="Z257" s="400"/>
      <c r="AA257" s="400"/>
      <c r="AB257" s="400"/>
      <c r="AC257" s="400"/>
      <c r="AD257" s="400"/>
      <c r="AE257" s="400"/>
      <c r="AF257" s="400"/>
      <c r="AG257" s="400"/>
      <c r="AH257" s="400"/>
      <c r="AI257" s="400"/>
      <c r="AJ257" s="356"/>
      <c r="AK257" s="356"/>
      <c r="AL257" s="356"/>
      <c r="AM257" s="356"/>
      <c r="AN257" s="356"/>
      <c r="AO257" s="356"/>
      <c r="AP257" s="356"/>
      <c r="AQ257" s="356"/>
      <c r="AR257" s="356"/>
      <c r="AS257" s="356"/>
      <c r="AT257" s="356"/>
      <c r="AU257" s="356"/>
      <c r="AV257" s="356"/>
      <c r="AW257" s="356"/>
      <c r="AX257" s="356"/>
      <c r="AY257" s="356"/>
      <c r="AZ257" s="356"/>
      <c r="BA257" s="356"/>
      <c r="BB257" s="356"/>
      <c r="BC257" s="356"/>
      <c r="BD257" s="356"/>
      <c r="BE257" s="356"/>
      <c r="BF257" s="356"/>
      <c r="BG257" s="356"/>
      <c r="BH257" s="356"/>
      <c r="BI257" s="356"/>
      <c r="BJ257" s="356"/>
      <c r="BK257" s="356"/>
      <c r="BL257" s="356"/>
      <c r="BM257" s="356"/>
      <c r="BN257" s="356"/>
      <c r="BO257" s="356"/>
      <c r="BP257" s="356"/>
      <c r="BQ257" s="356"/>
      <c r="BR257" s="356"/>
      <c r="BS257" s="356"/>
      <c r="BT257" s="356"/>
      <c r="BU257" s="356"/>
      <c r="BV257" s="356"/>
      <c r="BW257" s="356"/>
      <c r="BX257" s="356"/>
      <c r="BY257" s="356"/>
      <c r="BZ257" s="356"/>
      <c r="CA257" s="356"/>
      <c r="CB257" s="356"/>
      <c r="CC257" s="356"/>
      <c r="CD257" s="356"/>
      <c r="CE257" s="356"/>
      <c r="CF257" s="356"/>
    </row>
    <row r="258" spans="1:84" s="312" customFormat="1" ht="5.0999999999999996" customHeight="1" x14ac:dyDescent="0.25">
      <c r="A258" s="253"/>
      <c r="B258" s="239"/>
      <c r="C258" s="13"/>
      <c r="D258" s="13"/>
      <c r="E258" s="13"/>
      <c r="F258" s="13"/>
      <c r="G258" s="14"/>
      <c r="H258" s="14"/>
      <c r="I258" s="14"/>
      <c r="J258" s="89"/>
      <c r="K258" s="89"/>
      <c r="L258" s="89"/>
      <c r="M258" s="14"/>
      <c r="N258" s="14"/>
      <c r="O258" s="206"/>
      <c r="P258" s="395"/>
      <c r="Q258" s="400"/>
      <c r="R258" s="400"/>
      <c r="S258" s="400"/>
      <c r="T258" s="400"/>
      <c r="U258" s="400"/>
      <c r="V258" s="400"/>
      <c r="W258" s="400"/>
      <c r="X258" s="400"/>
      <c r="Y258" s="400"/>
      <c r="Z258" s="400"/>
      <c r="AA258" s="400"/>
      <c r="AB258" s="400"/>
      <c r="AC258" s="400"/>
      <c r="AD258" s="400"/>
      <c r="AE258" s="400"/>
      <c r="AF258" s="400"/>
      <c r="AG258" s="400"/>
      <c r="AH258" s="400"/>
      <c r="AI258" s="400"/>
      <c r="AJ258" s="356"/>
      <c r="AK258" s="356"/>
      <c r="AL258" s="356"/>
      <c r="AM258" s="356"/>
      <c r="AN258" s="356"/>
      <c r="AO258" s="356"/>
      <c r="AP258" s="356"/>
      <c r="AQ258" s="356"/>
      <c r="AR258" s="356"/>
      <c r="AS258" s="356"/>
      <c r="AT258" s="356"/>
      <c r="AU258" s="356"/>
      <c r="AV258" s="356"/>
      <c r="AW258" s="356"/>
      <c r="AX258" s="356"/>
      <c r="AY258" s="356"/>
      <c r="AZ258" s="356"/>
      <c r="BA258" s="356"/>
      <c r="BB258" s="356"/>
      <c r="BC258" s="356"/>
      <c r="BD258" s="356"/>
      <c r="BE258" s="356"/>
      <c r="BF258" s="356"/>
      <c r="BG258" s="356"/>
      <c r="BH258" s="356"/>
      <c r="BI258" s="356"/>
      <c r="BJ258" s="356"/>
      <c r="BK258" s="356"/>
      <c r="BL258" s="356"/>
      <c r="BM258" s="356"/>
      <c r="BN258" s="356"/>
      <c r="BO258" s="356"/>
      <c r="BP258" s="356"/>
      <c r="BQ258" s="356"/>
      <c r="BR258" s="356"/>
      <c r="BS258" s="356"/>
      <c r="BT258" s="356"/>
      <c r="BU258" s="356"/>
      <c r="BV258" s="356"/>
      <c r="BW258" s="356"/>
      <c r="BX258" s="356"/>
      <c r="BY258" s="356"/>
      <c r="BZ258" s="356"/>
      <c r="CA258" s="356"/>
      <c r="CB258" s="356"/>
      <c r="CC258" s="356"/>
      <c r="CD258" s="356"/>
      <c r="CE258" s="356"/>
      <c r="CF258" s="356"/>
    </row>
    <row r="259" spans="1:84" s="312" customFormat="1" ht="12.75" customHeight="1" x14ac:dyDescent="0.25">
      <c r="A259" s="253"/>
      <c r="B259" s="239"/>
      <c r="C259" s="13"/>
      <c r="D259" s="13"/>
      <c r="F259" s="837" t="str">
        <f>IF(E256="","",HYPERLINK("#JUMP_E_8",EUconst_FurtherGuidancePoint1))</f>
        <v/>
      </c>
      <c r="G259" s="838"/>
      <c r="H259" s="838"/>
      <c r="I259" s="838"/>
      <c r="J259" s="838"/>
      <c r="K259" s="838"/>
      <c r="L259" s="838"/>
      <c r="M259" s="839"/>
      <c r="N259" s="14"/>
      <c r="O259" s="206"/>
      <c r="P259" s="395"/>
      <c r="Q259" s="400"/>
      <c r="R259" s="400"/>
      <c r="S259" s="400"/>
      <c r="T259" s="400"/>
      <c r="U259" s="400"/>
      <c r="V259" s="400"/>
      <c r="W259" s="400"/>
      <c r="X259" s="400"/>
      <c r="Y259" s="400"/>
      <c r="Z259" s="400"/>
      <c r="AA259" s="400"/>
      <c r="AB259" s="400"/>
      <c r="AC259" s="400"/>
      <c r="AD259" s="400"/>
      <c r="AE259" s="400"/>
      <c r="AF259" s="400"/>
      <c r="AG259" s="400"/>
      <c r="AH259" s="400"/>
      <c r="AI259" s="400"/>
      <c r="AJ259" s="356"/>
      <c r="AK259" s="356"/>
      <c r="AL259" s="356"/>
      <c r="AM259" s="356"/>
      <c r="AN259" s="356"/>
      <c r="AO259" s="356"/>
      <c r="AP259" s="356"/>
      <c r="AQ259" s="356"/>
      <c r="AR259" s="356"/>
      <c r="AS259" s="356"/>
      <c r="AT259" s="356"/>
      <c r="AU259" s="356"/>
      <c r="AV259" s="356"/>
      <c r="AW259" s="356"/>
      <c r="AX259" s="356"/>
      <c r="AY259" s="356"/>
      <c r="AZ259" s="356"/>
      <c r="BA259" s="356"/>
      <c r="BB259" s="356"/>
      <c r="BC259" s="356"/>
      <c r="BD259" s="356"/>
      <c r="BE259" s="356"/>
      <c r="BF259" s="356"/>
      <c r="BG259" s="356"/>
      <c r="BH259" s="356"/>
      <c r="BI259" s="356"/>
      <c r="BJ259" s="356"/>
      <c r="BK259" s="356"/>
      <c r="BL259" s="356"/>
      <c r="BM259" s="356"/>
      <c r="BN259" s="356"/>
      <c r="BO259" s="356"/>
      <c r="BP259" s="356"/>
      <c r="BQ259" s="356"/>
      <c r="BR259" s="356"/>
      <c r="BS259" s="356"/>
      <c r="BT259" s="356"/>
      <c r="BU259" s="356"/>
      <c r="BV259" s="356"/>
      <c r="BW259" s="356"/>
      <c r="BX259" s="356"/>
      <c r="BY259" s="356"/>
      <c r="BZ259" s="356"/>
      <c r="CA259" s="356"/>
      <c r="CB259" s="356"/>
      <c r="CC259" s="356"/>
      <c r="CD259" s="356"/>
      <c r="CE259" s="356"/>
      <c r="CF259" s="356"/>
    </row>
    <row r="260" spans="1:84" s="312" customFormat="1" ht="5.0999999999999996" customHeight="1" x14ac:dyDescent="0.25">
      <c r="A260" s="253"/>
      <c r="B260" s="239"/>
      <c r="C260" s="13"/>
      <c r="D260" s="186"/>
      <c r="F260" s="89"/>
      <c r="G260" s="89"/>
      <c r="H260" s="89"/>
      <c r="I260" s="89"/>
      <c r="J260" s="89"/>
      <c r="M260" s="89"/>
      <c r="N260" s="89"/>
      <c r="O260" s="201"/>
      <c r="P260" s="395"/>
      <c r="Q260" s="395"/>
      <c r="R260" s="395"/>
      <c r="S260" s="400"/>
      <c r="T260" s="322"/>
      <c r="U260" s="322"/>
      <c r="V260" s="322"/>
      <c r="W260" s="322"/>
      <c r="X260" s="322"/>
      <c r="Y260" s="322"/>
      <c r="Z260" s="400"/>
      <c r="AA260" s="322"/>
      <c r="AB260" s="322"/>
      <c r="AC260" s="322"/>
      <c r="AD260" s="322"/>
      <c r="AE260" s="322"/>
      <c r="AF260" s="322"/>
      <c r="AG260" s="322"/>
      <c r="AH260" s="322"/>
      <c r="AI260" s="322"/>
    </row>
    <row r="261" spans="1:84" s="312" customFormat="1" ht="38.85" customHeight="1" x14ac:dyDescent="0.25">
      <c r="A261" s="253"/>
      <c r="B261" s="239"/>
      <c r="C261" s="13"/>
      <c r="E261" s="432" t="str">
        <f>Translations!$B$609</f>
        <v>DA ou facteur de calcul</v>
      </c>
      <c r="F261" s="431" t="str">
        <f>Translations!$B$601</f>
        <v>Niveau requis :</v>
      </c>
      <c r="G261" s="840" t="str">
        <f>Translations!$B$610</f>
        <v xml:space="preserve"> Raison de l'écart dans le passé</v>
      </c>
      <c r="H261" s="840"/>
      <c r="I261" s="432" t="str">
        <f>Translations!$B$611</f>
        <v>Impact sur les niveaux ?</v>
      </c>
      <c r="J261" s="432" t="str">
        <f>Translations!$B$612</f>
        <v>Mesures prises</v>
      </c>
      <c r="K261" s="431" t="str">
        <f>Translations!$B$585</f>
        <v>Quand?</v>
      </c>
      <c r="L261" s="431" t="str">
        <f>Translations!$B$603</f>
        <v>Niveau appliqué :</v>
      </c>
      <c r="O261" s="206"/>
      <c r="P261" s="395"/>
      <c r="Q261" s="400"/>
      <c r="R261" s="395"/>
      <c r="S261" s="395"/>
      <c r="T261" s="400"/>
      <c r="U261" s="400"/>
      <c r="V261" s="400"/>
      <c r="W261" s="400"/>
      <c r="X261" s="400"/>
      <c r="Y261" s="400"/>
      <c r="Z261" s="400"/>
      <c r="AA261" s="433" t="s">
        <v>908</v>
      </c>
      <c r="AB261" s="400" t="str">
        <f>$E$33</f>
        <v>DA ou facteur de calcul</v>
      </c>
      <c r="AC261" s="400" t="str">
        <f>G261</f>
        <v xml:space="preserve"> Raison de l'écart dans le passé</v>
      </c>
      <c r="AD261" s="400" t="str">
        <f>I261</f>
        <v>Impact sur les niveaux ?</v>
      </c>
      <c r="AE261" s="400" t="str">
        <f>J261</f>
        <v>Mesures prises</v>
      </c>
      <c r="AF261" s="400" t="str">
        <f>K261</f>
        <v>Quand?</v>
      </c>
      <c r="AG261" s="400" t="str">
        <f>L261</f>
        <v>Niveau appliqué :</v>
      </c>
      <c r="AH261" s="400"/>
      <c r="AI261" s="322"/>
      <c r="AJ261" s="356"/>
      <c r="AK261" s="356"/>
      <c r="AL261" s="356"/>
      <c r="AM261" s="356"/>
      <c r="AN261" s="356"/>
      <c r="AO261" s="356"/>
      <c r="AP261" s="356"/>
      <c r="AQ261" s="356"/>
      <c r="AR261" s="356"/>
      <c r="AS261" s="356"/>
      <c r="AT261" s="356"/>
      <c r="AU261" s="356"/>
      <c r="AV261" s="356"/>
      <c r="AW261" s="356"/>
      <c r="AX261" s="356"/>
      <c r="AY261" s="356"/>
      <c r="AZ261" s="356"/>
      <c r="BA261" s="356"/>
      <c r="BB261" s="356"/>
      <c r="BC261" s="356"/>
      <c r="BD261" s="356"/>
      <c r="BE261" s="356"/>
      <c r="BF261" s="356"/>
      <c r="BG261" s="356"/>
      <c r="BH261" s="356"/>
      <c r="BI261" s="356"/>
      <c r="BJ261" s="356"/>
      <c r="BK261" s="356"/>
      <c r="BL261" s="356"/>
      <c r="BM261" s="356"/>
      <c r="BN261" s="356"/>
      <c r="BO261" s="356"/>
      <c r="BP261" s="356"/>
      <c r="BQ261" s="356"/>
      <c r="BR261" s="356"/>
      <c r="BS261" s="356"/>
      <c r="BT261" s="356"/>
      <c r="BU261" s="356"/>
      <c r="BV261" s="356"/>
      <c r="BW261" s="356"/>
      <c r="BX261" s="356"/>
      <c r="BY261" s="356"/>
      <c r="BZ261" s="356"/>
      <c r="CA261" s="356"/>
      <c r="CB261" s="356"/>
      <c r="CC261" s="356"/>
      <c r="CD261" s="356"/>
      <c r="CE261" s="356"/>
      <c r="CF261" s="356"/>
    </row>
    <row r="262" spans="1:84" s="312" customFormat="1" ht="15" customHeight="1" x14ac:dyDescent="0.25">
      <c r="A262" s="253"/>
      <c r="B262" s="239"/>
      <c r="D262" s="186" t="s">
        <v>14</v>
      </c>
      <c r="E262" s="430"/>
      <c r="F262" s="335" t="str">
        <f>IF(OR(X262="",X262=EUconst_NA),"",IF(CNTR_SmallEmitter,1,X262))</f>
        <v/>
      </c>
      <c r="G262" s="821"/>
      <c r="H262" s="822"/>
      <c r="I262" s="424"/>
      <c r="J262" s="424"/>
      <c r="K262" s="428"/>
      <c r="L262" s="429"/>
      <c r="M262" s="831" t="str">
        <f>IF(OR(ISBLANK(L262),L262=EUconst_NoTier),"",IF($Z262=0,EUconst_NotApplicable,IF(ISERROR($Z262),"",$Z262)))</f>
        <v/>
      </c>
      <c r="N262" s="832"/>
      <c r="O262" s="201"/>
      <c r="P262" s="395"/>
      <c r="Q262" s="395"/>
      <c r="R262" s="394" t="str">
        <f>E257</f>
        <v/>
      </c>
      <c r="S262" s="400"/>
      <c r="T262" s="403" t="str">
        <f>IF(COUNTIF(EUconst_FactorRelevantInklPFC,E262)=0,"",INDEX(EUwideConstants!$C$848:$C$863,MATCH(E262,EUconst_FactorRelevantInklPFC,0))&amp;R262)</f>
        <v/>
      </c>
      <c r="U262" s="322"/>
      <c r="V262" s="403" t="str">
        <f>IF(T262="","",INDEX(EUwideConstants!$E$848:$E$863,MATCH(E262,EUconst_FactorRelevantInklPFC,0)))</f>
        <v/>
      </c>
      <c r="W262" s="322"/>
      <c r="X262" s="334" t="str">
        <f>IF(OR(R262="",T262=""),"",IF(CNTR_IsCategoryA,INDEX(EUwideConstants!$G:$G,MATCH(T262,EUwideConstants!$S:$S,0)),INDEX(EUwideConstants!$P:$P,MATCH(T262,EUwideConstants!$S:$S,0))))</f>
        <v/>
      </c>
      <c r="Y262" s="403" t="str">
        <f>IF(F262="","",IF(F262=EUconst_NA,"",INDEX(EUwideConstants!$H:$O,MATCH(T262,EUwideConstants!$S:$S,0),MATCH(F262,CNTR_TierList,0))))</f>
        <v/>
      </c>
      <c r="Z262" s="403" t="str">
        <f>IF(ISBLANK(L262),"",IF(L262=EUconst_NA,"",INDEX(EUwideConstants!$H:$O,MATCH(T262,EUwideConstants!$S:$S,0),MATCH(L262,CNTR_TierList,0))))</f>
        <v/>
      </c>
      <c r="AA262" s="322"/>
      <c r="AB262" s="334" t="b">
        <f>AND(COUNTA(CNTR_ListRelevantSections)&gt;0,E256="")</f>
        <v>0</v>
      </c>
      <c r="AC262" s="334" t="b">
        <f>AND(COUNTA(CNTR_ListRelevantSections)&gt;0,OR(E262="",AB262))</f>
        <v>0</v>
      </c>
      <c r="AD262" s="334" t="b">
        <f t="shared" ref="AD262:AD264" si="23">AC262</f>
        <v>0</v>
      </c>
      <c r="AE262" s="334" t="b">
        <f t="shared" ref="AE262:AE264" si="24">AD262</f>
        <v>0</v>
      </c>
      <c r="AF262" s="334" t="b">
        <f>OR(AD262,AND(J262&lt;&gt;"",J262=FALSE))</f>
        <v>0</v>
      </c>
      <c r="AG262" s="334" t="b">
        <f>OR(AF262,AND(I262&lt;&gt;"",I262=FALSE))</f>
        <v>0</v>
      </c>
      <c r="AH262" s="322"/>
      <c r="AI262" s="322"/>
      <c r="AJ262" s="356"/>
      <c r="AK262" s="356"/>
      <c r="AL262" s="356"/>
      <c r="AM262" s="356"/>
      <c r="AN262" s="356"/>
      <c r="AO262" s="356"/>
      <c r="AP262" s="356"/>
      <c r="AQ262" s="356"/>
      <c r="AR262" s="356"/>
      <c r="AS262" s="356"/>
      <c r="AT262" s="356"/>
      <c r="AU262" s="356"/>
      <c r="AV262" s="356"/>
      <c r="AW262" s="356"/>
      <c r="AX262" s="356"/>
      <c r="AY262" s="356"/>
      <c r="AZ262" s="356"/>
      <c r="BA262" s="356"/>
      <c r="BB262" s="356"/>
      <c r="BC262" s="356"/>
      <c r="BD262" s="356"/>
      <c r="BE262" s="356"/>
      <c r="BF262" s="356"/>
      <c r="BG262" s="356"/>
      <c r="BH262" s="356"/>
      <c r="BI262" s="356"/>
      <c r="BJ262" s="356"/>
      <c r="BK262" s="356"/>
      <c r="BL262" s="356"/>
      <c r="BM262" s="356"/>
      <c r="BN262" s="356"/>
      <c r="BO262" s="356"/>
      <c r="BP262" s="356"/>
      <c r="BQ262" s="356"/>
      <c r="BR262" s="356"/>
      <c r="BS262" s="356"/>
      <c r="BT262" s="356"/>
      <c r="BU262" s="356"/>
      <c r="BV262" s="356"/>
      <c r="BW262" s="356"/>
      <c r="BX262" s="356"/>
      <c r="BY262" s="356"/>
      <c r="BZ262" s="356"/>
      <c r="CA262" s="356"/>
      <c r="CB262" s="356"/>
      <c r="CC262" s="356"/>
      <c r="CD262" s="356"/>
      <c r="CE262" s="356"/>
      <c r="CF262" s="356"/>
    </row>
    <row r="263" spans="1:84" s="312" customFormat="1" ht="15" customHeight="1" x14ac:dyDescent="0.25">
      <c r="A263" s="253"/>
      <c r="B263" s="239"/>
      <c r="D263" s="186" t="s">
        <v>15</v>
      </c>
      <c r="E263" s="430"/>
      <c r="F263" s="335" t="str">
        <f>IF(OR(X263="",X263=EUconst_NA),"",IF(CNTR_SmallEmitter,1,X263))</f>
        <v/>
      </c>
      <c r="G263" s="821"/>
      <c r="H263" s="822"/>
      <c r="I263" s="424"/>
      <c r="J263" s="424"/>
      <c r="K263" s="428"/>
      <c r="L263" s="429"/>
      <c r="M263" s="831" t="str">
        <f>IF(OR(ISBLANK(L263),L263=EUconst_NoTier),"",IF($Z263=0,EUconst_NotApplicable,IF(ISERROR($Z263),"",$Z263)))</f>
        <v/>
      </c>
      <c r="N263" s="832"/>
      <c r="O263" s="201"/>
      <c r="P263" s="395"/>
      <c r="Q263" s="395"/>
      <c r="R263" s="394" t="str">
        <f>R262</f>
        <v/>
      </c>
      <c r="S263" s="400"/>
      <c r="T263" s="403" t="str">
        <f>IF(COUNTIF(EUconst_FactorRelevantInklPFC,E263)=0,"",INDEX(EUwideConstants!$C$848:$C$863,MATCH(E263,EUconst_FactorRelevantInklPFC,0))&amp;R263)</f>
        <v/>
      </c>
      <c r="U263" s="322"/>
      <c r="V263" s="403" t="str">
        <f>IF(T263="","",INDEX(EUwideConstants!$E$848:$E$863,MATCH(E263,EUconst_FactorRelevantInklPFC,0)))</f>
        <v/>
      </c>
      <c r="W263" s="322"/>
      <c r="X263" s="334" t="str">
        <f>IF(OR(R263="",T263=""),"",IF(CNTR_IsCategoryA,INDEX(EUwideConstants!$G:$G,MATCH(T263,EUwideConstants!$S:$S,0)),INDEX(EUwideConstants!$P:$P,MATCH(T263,EUwideConstants!$S:$S,0))))</f>
        <v/>
      </c>
      <c r="Y263" s="403" t="str">
        <f>IF(F263="","",IF(F263=EUconst_NA,"",INDEX(EUwideConstants!$H:$O,MATCH(T263,EUwideConstants!$S:$S,0),MATCH(F263,CNTR_TierList,0))))</f>
        <v/>
      </c>
      <c r="Z263" s="403" t="str">
        <f>IF(ISBLANK(L263),"",IF(L263=EUconst_NA,"",INDEX(EUwideConstants!$H:$O,MATCH(T263,EUwideConstants!$S:$S,0),MATCH(L263,CNTR_TierList,0))))</f>
        <v/>
      </c>
      <c r="AA263" s="322"/>
      <c r="AB263" s="334" t="b">
        <f>AND(COUNTA(CNTR_ListRelevantSections)&gt;0,E256="")</f>
        <v>0</v>
      </c>
      <c r="AC263" s="334" t="b">
        <f>AND(COUNTA(CNTR_ListRelevantSections)&gt;0,OR(E263="",AB263))</f>
        <v>0</v>
      </c>
      <c r="AD263" s="334" t="b">
        <f t="shared" si="23"/>
        <v>0</v>
      </c>
      <c r="AE263" s="334" t="b">
        <f t="shared" si="24"/>
        <v>0</v>
      </c>
      <c r="AF263" s="334" t="b">
        <f>OR(AD263,AND(J263&lt;&gt;"",J263=FALSE))</f>
        <v>0</v>
      </c>
      <c r="AG263" s="334" t="b">
        <f>OR(AF263,AND(I263&lt;&gt;"",I263=FALSE))</f>
        <v>0</v>
      </c>
      <c r="AH263" s="322"/>
      <c r="AI263" s="322"/>
      <c r="AJ263" s="356"/>
      <c r="AK263" s="356"/>
      <c r="AL263" s="356"/>
      <c r="AM263" s="356"/>
      <c r="AN263" s="356"/>
      <c r="AO263" s="356"/>
      <c r="AP263" s="356"/>
      <c r="AQ263" s="356"/>
      <c r="AR263" s="356"/>
      <c r="AS263" s="356"/>
      <c r="AT263" s="356"/>
      <c r="AU263" s="356"/>
      <c r="AV263" s="356"/>
      <c r="AW263" s="356"/>
      <c r="AX263" s="356"/>
      <c r="AY263" s="356"/>
      <c r="AZ263" s="356"/>
      <c r="BA263" s="356"/>
      <c r="BB263" s="356"/>
      <c r="BC263" s="356"/>
      <c r="BD263" s="356"/>
      <c r="BE263" s="356"/>
      <c r="BF263" s="356"/>
      <c r="BG263" s="356"/>
      <c r="BH263" s="356"/>
      <c r="BI263" s="356"/>
      <c r="BJ263" s="356"/>
      <c r="BK263" s="356"/>
      <c r="BL263" s="356"/>
      <c r="BM263" s="356"/>
      <c r="BN263" s="356"/>
      <c r="BO263" s="356"/>
      <c r="BP263" s="356"/>
      <c r="BQ263" s="356"/>
      <c r="BR263" s="356"/>
      <c r="BS263" s="356"/>
      <c r="BT263" s="356"/>
      <c r="BU263" s="356"/>
      <c r="BV263" s="356"/>
      <c r="BW263" s="356"/>
      <c r="BX263" s="356"/>
      <c r="BY263" s="356"/>
      <c r="BZ263" s="356"/>
      <c r="CA263" s="356"/>
      <c r="CB263" s="356"/>
      <c r="CC263" s="356"/>
      <c r="CD263" s="356"/>
      <c r="CE263" s="356"/>
      <c r="CF263" s="356"/>
    </row>
    <row r="264" spans="1:84" s="312" customFormat="1" ht="15" customHeight="1" x14ac:dyDescent="0.25">
      <c r="A264" s="253"/>
      <c r="B264" s="239"/>
      <c r="D264" s="186" t="s">
        <v>297</v>
      </c>
      <c r="E264" s="430"/>
      <c r="F264" s="335" t="str">
        <f>IF(OR(X264="",X264=EUconst_NA),"",IF(CNTR_SmallEmitter,1,X264))</f>
        <v/>
      </c>
      <c r="G264" s="821"/>
      <c r="H264" s="822"/>
      <c r="I264" s="424"/>
      <c r="J264" s="424"/>
      <c r="K264" s="428"/>
      <c r="L264" s="429"/>
      <c r="M264" s="831" t="str">
        <f>IF(OR(ISBLANK(L264),L264=EUconst_NoTier),"",IF($Z264=0,EUconst_NotApplicable,IF(ISERROR($Z264),"",$Z264)))</f>
        <v/>
      </c>
      <c r="N264" s="832"/>
      <c r="O264" s="201"/>
      <c r="P264" s="395"/>
      <c r="Q264" s="395"/>
      <c r="R264" s="394" t="str">
        <f>R263</f>
        <v/>
      </c>
      <c r="S264" s="400"/>
      <c r="T264" s="403" t="str">
        <f>IF(COUNTIF(EUconst_FactorRelevantInklPFC,E264)=0,"",INDEX(EUwideConstants!$C$848:$C$863,MATCH(E264,EUconst_FactorRelevantInklPFC,0))&amp;R264)</f>
        <v/>
      </c>
      <c r="U264" s="322"/>
      <c r="V264" s="403" t="str">
        <f>IF(T264="","",INDEX(EUwideConstants!$E$848:$E$863,MATCH(E264,EUconst_FactorRelevantInklPFC,0)))</f>
        <v/>
      </c>
      <c r="W264" s="322"/>
      <c r="X264" s="334" t="str">
        <f>IF(OR(R264="",T264=""),"",IF(CNTR_IsCategoryA,INDEX(EUwideConstants!$G:$G,MATCH(T264,EUwideConstants!$S:$S,0)),INDEX(EUwideConstants!$P:$P,MATCH(T264,EUwideConstants!$S:$S,0))))</f>
        <v/>
      </c>
      <c r="Y264" s="403" t="str">
        <f>IF(F264="","",IF(F264=EUconst_NA,"",INDEX(EUwideConstants!$H:$O,MATCH(T264,EUwideConstants!$S:$S,0),MATCH(F264,CNTR_TierList,0))))</f>
        <v/>
      </c>
      <c r="Z264" s="403" t="str">
        <f>IF(ISBLANK(L264),"",IF(L264=EUconst_NA,"",INDEX(EUwideConstants!$H:$O,MATCH(T264,EUwideConstants!$S:$S,0),MATCH(L264,CNTR_TierList,0))))</f>
        <v/>
      </c>
      <c r="AA264" s="322"/>
      <c r="AB264" s="334" t="b">
        <f>AND(COUNTA(CNTR_ListRelevantSections)&gt;0,E256="")</f>
        <v>0</v>
      </c>
      <c r="AC264" s="334" t="b">
        <f>AND(COUNTA(CNTR_ListRelevantSections)&gt;0,OR(E264="",AB264))</f>
        <v>0</v>
      </c>
      <c r="AD264" s="334" t="b">
        <f t="shared" si="23"/>
        <v>0</v>
      </c>
      <c r="AE264" s="334" t="b">
        <f t="shared" si="24"/>
        <v>0</v>
      </c>
      <c r="AF264" s="334" t="b">
        <f>OR(AD264,AND(J264&lt;&gt;"",J264=FALSE))</f>
        <v>0</v>
      </c>
      <c r="AG264" s="334" t="b">
        <f>OR(AF264,AND(I264&lt;&gt;"",I264=FALSE))</f>
        <v>0</v>
      </c>
      <c r="AH264" s="322"/>
      <c r="AI264" s="322"/>
      <c r="AJ264" s="356"/>
      <c r="AK264" s="356"/>
      <c r="AL264" s="356"/>
      <c r="AM264" s="356"/>
      <c r="AN264" s="356"/>
      <c r="AO264" s="356"/>
      <c r="AP264" s="356"/>
      <c r="AQ264" s="356"/>
      <c r="AR264" s="356"/>
      <c r="AS264" s="356"/>
      <c r="AT264" s="356"/>
      <c r="AU264" s="356"/>
      <c r="AV264" s="356"/>
      <c r="AW264" s="356"/>
      <c r="AX264" s="356"/>
      <c r="AY264" s="356"/>
      <c r="AZ264" s="356"/>
      <c r="BA264" s="356"/>
      <c r="BB264" s="356"/>
      <c r="BC264" s="356"/>
      <c r="BD264" s="356"/>
      <c r="BE264" s="356"/>
      <c r="BF264" s="356"/>
      <c r="BG264" s="356"/>
      <c r="BH264" s="356"/>
      <c r="BI264" s="356"/>
      <c r="BJ264" s="356"/>
      <c r="BK264" s="356"/>
      <c r="BL264" s="356"/>
      <c r="BM264" s="356"/>
      <c r="BN264" s="356"/>
      <c r="BO264" s="356"/>
      <c r="BP264" s="356"/>
      <c r="BQ264" s="356"/>
      <c r="BR264" s="356"/>
      <c r="BS264" s="356"/>
      <c r="BT264" s="356"/>
      <c r="BU264" s="356"/>
      <c r="BV264" s="356"/>
      <c r="BW264" s="356"/>
      <c r="BX264" s="356"/>
      <c r="BY264" s="356"/>
      <c r="BZ264" s="356"/>
      <c r="CA264" s="356"/>
      <c r="CB264" s="356"/>
      <c r="CC264" s="356"/>
      <c r="CD264" s="356"/>
      <c r="CE264" s="356"/>
      <c r="CF264" s="356"/>
    </row>
    <row r="265" spans="1:84" s="312" customFormat="1" ht="5.0999999999999996" customHeight="1" x14ac:dyDescent="0.25">
      <c r="A265" s="253"/>
      <c r="B265" s="239"/>
      <c r="C265" s="13"/>
      <c r="D265" s="186"/>
      <c r="F265" s="89"/>
      <c r="G265" s="186"/>
      <c r="H265" s="186"/>
      <c r="I265" s="186"/>
      <c r="J265" s="186"/>
      <c r="M265" s="89"/>
      <c r="N265" s="89"/>
      <c r="O265" s="201"/>
      <c r="P265" s="395"/>
      <c r="Q265" s="395"/>
      <c r="R265" s="395"/>
      <c r="S265" s="395"/>
      <c r="T265" s="322"/>
      <c r="U265" s="322"/>
      <c r="V265" s="322"/>
      <c r="W265" s="322"/>
      <c r="X265" s="322"/>
      <c r="Y265" s="322"/>
      <c r="Z265" s="322"/>
      <c r="AA265" s="322"/>
      <c r="AB265" s="322"/>
      <c r="AC265" s="322"/>
      <c r="AD265" s="322"/>
      <c r="AE265" s="322"/>
      <c r="AF265" s="322"/>
      <c r="AG265" s="322"/>
      <c r="AH265" s="322"/>
      <c r="AI265" s="322"/>
    </row>
    <row r="266" spans="1:84" s="312" customFormat="1" ht="12.75" customHeight="1" x14ac:dyDescent="0.25">
      <c r="A266" s="253"/>
      <c r="B266" s="239"/>
      <c r="D266" s="383" t="s">
        <v>300</v>
      </c>
      <c r="E266" s="324" t="str">
        <f>Translations!$B$94</f>
        <v>Description</v>
      </c>
      <c r="G266" s="323"/>
      <c r="H266" s="186"/>
      <c r="I266" s="186"/>
      <c r="J266" s="186"/>
      <c r="K266" s="186"/>
      <c r="L266" s="186"/>
      <c r="M266" s="186"/>
      <c r="N266" s="186"/>
      <c r="O266" s="201"/>
      <c r="P266" s="395"/>
      <c r="Q266" s="395"/>
      <c r="R266" s="395"/>
      <c r="S266" s="395"/>
      <c r="T266" s="322"/>
      <c r="U266" s="322"/>
      <c r="V266" s="322"/>
      <c r="W266" s="322"/>
      <c r="X266" s="322"/>
      <c r="Y266" s="322"/>
      <c r="Z266" s="322"/>
      <c r="AA266" s="322"/>
      <c r="AB266" s="322"/>
      <c r="AC266" s="322"/>
      <c r="AD266" s="322"/>
      <c r="AE266" s="322"/>
      <c r="AF266" s="322"/>
      <c r="AG266" s="322"/>
      <c r="AH266" s="322"/>
      <c r="AI266" s="322"/>
    </row>
    <row r="267" spans="1:84" s="312" customFormat="1" ht="12.75" customHeight="1" x14ac:dyDescent="0.25">
      <c r="A267" s="253"/>
      <c r="B267" s="272"/>
      <c r="C267" s="13"/>
      <c r="D267" s="186"/>
      <c r="E267" s="833" t="str">
        <f>Translations!$B$588</f>
        <v>Si vous avez besoin de plus d'espace pour la description, vous pouvez également utiliser des fichiers externes et les référencer ici.</v>
      </c>
      <c r="F267" s="833"/>
      <c r="G267" s="833"/>
      <c r="H267" s="833"/>
      <c r="I267" s="833"/>
      <c r="J267" s="833"/>
      <c r="K267" s="833"/>
      <c r="L267" s="833"/>
      <c r="M267" s="833"/>
      <c r="N267" s="833"/>
      <c r="O267" s="201"/>
      <c r="P267" s="305"/>
      <c r="Q267" s="395"/>
      <c r="R267" s="395"/>
      <c r="S267" s="395"/>
      <c r="T267" s="322"/>
      <c r="U267" s="322"/>
      <c r="V267" s="322"/>
      <c r="W267" s="322"/>
      <c r="X267" s="322"/>
      <c r="Y267" s="322"/>
      <c r="Z267" s="322"/>
      <c r="AA267" s="322"/>
      <c r="AB267" s="322"/>
      <c r="AC267" s="322"/>
      <c r="AD267" s="322"/>
      <c r="AE267" s="322"/>
      <c r="AF267" s="322"/>
      <c r="AG267" s="322"/>
      <c r="AH267" s="322"/>
      <c r="AI267" s="322"/>
    </row>
    <row r="268" spans="1:84" s="312" customFormat="1" ht="12.75" customHeight="1" x14ac:dyDescent="0.25">
      <c r="A268" s="255"/>
      <c r="B268" s="387"/>
      <c r="C268" s="89"/>
      <c r="E268" s="834"/>
      <c r="F268" s="835"/>
      <c r="G268" s="835"/>
      <c r="H268" s="835"/>
      <c r="I268" s="835"/>
      <c r="J268" s="835"/>
      <c r="K268" s="835"/>
      <c r="L268" s="835"/>
      <c r="M268" s="835"/>
      <c r="N268" s="836"/>
      <c r="O268" s="185"/>
      <c r="P268" s="322"/>
      <c r="Q268" s="322"/>
      <c r="R268" s="322"/>
      <c r="S268" s="322"/>
      <c r="T268" s="322"/>
      <c r="U268" s="322"/>
      <c r="V268" s="322"/>
      <c r="W268" s="322"/>
      <c r="X268" s="322"/>
      <c r="Y268" s="322"/>
      <c r="Z268" s="322"/>
      <c r="AA268" s="322"/>
      <c r="AB268" s="322"/>
      <c r="AC268" s="322"/>
      <c r="AD268" s="322"/>
      <c r="AE268" s="322"/>
      <c r="AF268" s="322"/>
      <c r="AG268" s="322"/>
      <c r="AH268" s="322"/>
      <c r="AI268" s="403" t="b">
        <f>AND(COUNTA(CNTR_ListRelevantSections)&gt;0,OR(AB264,COUNTA(E262:E264)=0))</f>
        <v>0</v>
      </c>
    </row>
    <row r="269" spans="1:84" s="312" customFormat="1" ht="12.75" customHeight="1" x14ac:dyDescent="0.25">
      <c r="A269" s="255"/>
      <c r="B269" s="387"/>
      <c r="C269" s="89"/>
      <c r="E269" s="825"/>
      <c r="F269" s="826"/>
      <c r="G269" s="826"/>
      <c r="H269" s="826"/>
      <c r="I269" s="826"/>
      <c r="J269" s="826"/>
      <c r="K269" s="826"/>
      <c r="L269" s="826"/>
      <c r="M269" s="826"/>
      <c r="N269" s="827"/>
      <c r="O269" s="185"/>
      <c r="P269" s="322"/>
      <c r="Q269" s="322"/>
      <c r="R269" s="322"/>
      <c r="S269" s="322"/>
      <c r="T269" s="322"/>
      <c r="U269" s="322"/>
      <c r="V269" s="322"/>
      <c r="W269" s="322"/>
      <c r="X269" s="322"/>
      <c r="Y269" s="322"/>
      <c r="Z269" s="322"/>
      <c r="AA269" s="322"/>
      <c r="AB269" s="322"/>
      <c r="AC269" s="322"/>
      <c r="AD269" s="322"/>
      <c r="AE269" s="322"/>
      <c r="AF269" s="322"/>
      <c r="AG269" s="322"/>
      <c r="AH269" s="322"/>
      <c r="AI269" s="403" t="b">
        <f>AI268</f>
        <v>0</v>
      </c>
    </row>
    <row r="270" spans="1:84" s="312" customFormat="1" ht="12.75" customHeight="1" x14ac:dyDescent="0.25">
      <c r="A270" s="255"/>
      <c r="B270" s="387"/>
      <c r="C270" s="89"/>
      <c r="E270" s="825"/>
      <c r="F270" s="826"/>
      <c r="G270" s="826"/>
      <c r="H270" s="826"/>
      <c r="I270" s="826"/>
      <c r="J270" s="826"/>
      <c r="K270" s="826"/>
      <c r="L270" s="826"/>
      <c r="M270" s="826"/>
      <c r="N270" s="827"/>
      <c r="O270" s="185"/>
      <c r="P270" s="322"/>
      <c r="Q270" s="322"/>
      <c r="R270" s="322"/>
      <c r="S270" s="322"/>
      <c r="T270" s="322"/>
      <c r="U270" s="322"/>
      <c r="V270" s="322"/>
      <c r="W270" s="322"/>
      <c r="X270" s="322"/>
      <c r="Y270" s="322"/>
      <c r="Z270" s="322"/>
      <c r="AA270" s="322"/>
      <c r="AB270" s="322"/>
      <c r="AC270" s="322"/>
      <c r="AD270" s="322"/>
      <c r="AE270" s="322"/>
      <c r="AF270" s="322"/>
      <c r="AG270" s="322"/>
      <c r="AH270" s="322"/>
      <c r="AI270" s="403" t="b">
        <f>AI269</f>
        <v>0</v>
      </c>
    </row>
    <row r="271" spans="1:84" s="312" customFormat="1" ht="12.75" customHeight="1" x14ac:dyDescent="0.25">
      <c r="A271" s="255"/>
      <c r="B271" s="387"/>
      <c r="C271" s="89"/>
      <c r="E271" s="825"/>
      <c r="F271" s="826"/>
      <c r="G271" s="826"/>
      <c r="H271" s="826"/>
      <c r="I271" s="826"/>
      <c r="J271" s="826"/>
      <c r="K271" s="826"/>
      <c r="L271" s="826"/>
      <c r="M271" s="826"/>
      <c r="N271" s="827"/>
      <c r="O271" s="185"/>
      <c r="P271" s="322"/>
      <c r="Q271" s="322"/>
      <c r="R271" s="322"/>
      <c r="S271" s="322"/>
      <c r="T271" s="322"/>
      <c r="U271" s="322"/>
      <c r="V271" s="322"/>
      <c r="W271" s="322"/>
      <c r="X271" s="322"/>
      <c r="Y271" s="322"/>
      <c r="Z271" s="322"/>
      <c r="AA271" s="322"/>
      <c r="AB271" s="322"/>
      <c r="AC271" s="322"/>
      <c r="AD271" s="322"/>
      <c r="AE271" s="322"/>
      <c r="AF271" s="322"/>
      <c r="AG271" s="322"/>
      <c r="AH271" s="322"/>
      <c r="AI271" s="403" t="b">
        <f>AI270</f>
        <v>0</v>
      </c>
    </row>
    <row r="272" spans="1:84" s="312" customFormat="1" ht="12.75" customHeight="1" x14ac:dyDescent="0.25">
      <c r="A272" s="255"/>
      <c r="B272" s="387"/>
      <c r="C272" s="89"/>
      <c r="E272" s="828"/>
      <c r="F272" s="829"/>
      <c r="G272" s="829"/>
      <c r="H272" s="829"/>
      <c r="I272" s="829"/>
      <c r="J272" s="829"/>
      <c r="K272" s="829"/>
      <c r="L272" s="829"/>
      <c r="M272" s="829"/>
      <c r="N272" s="830"/>
      <c r="O272" s="185"/>
      <c r="P272" s="322"/>
      <c r="Q272" s="322"/>
      <c r="R272" s="322"/>
      <c r="S272" s="322"/>
      <c r="T272" s="322"/>
      <c r="U272" s="322"/>
      <c r="V272" s="322"/>
      <c r="W272" s="322"/>
      <c r="X272" s="322"/>
      <c r="Y272" s="322"/>
      <c r="Z272" s="322"/>
      <c r="AA272" s="322"/>
      <c r="AB272" s="322"/>
      <c r="AC272" s="322"/>
      <c r="AD272" s="322"/>
      <c r="AE272" s="322"/>
      <c r="AF272" s="322"/>
      <c r="AG272" s="322"/>
      <c r="AH272" s="322"/>
      <c r="AI272" s="403" t="b">
        <f>AI271</f>
        <v>0</v>
      </c>
    </row>
    <row r="273" spans="1:84" s="312" customFormat="1" ht="12.75" customHeight="1" thickBot="1" x14ac:dyDescent="0.3">
      <c r="A273" s="255"/>
      <c r="B273" s="387"/>
      <c r="C273" s="89"/>
      <c r="D273" s="186"/>
      <c r="E273" s="336"/>
      <c r="F273" s="336"/>
      <c r="G273" s="336"/>
      <c r="H273" s="336"/>
      <c r="I273" s="336"/>
      <c r="J273" s="336"/>
      <c r="K273" s="336"/>
      <c r="L273" s="336"/>
      <c r="M273" s="336"/>
      <c r="N273" s="186"/>
      <c r="O273" s="185"/>
      <c r="P273" s="322"/>
      <c r="Q273" s="322"/>
      <c r="R273" s="322"/>
      <c r="S273" s="322"/>
      <c r="T273" s="322"/>
      <c r="U273" s="322"/>
      <c r="V273" s="322"/>
      <c r="W273" s="322"/>
      <c r="X273" s="322"/>
      <c r="Y273" s="322"/>
      <c r="Z273" s="322"/>
      <c r="AA273" s="322"/>
      <c r="AB273" s="322"/>
      <c r="AC273" s="322"/>
      <c r="AD273" s="322"/>
      <c r="AE273" s="322"/>
      <c r="AF273" s="322"/>
      <c r="AG273" s="322"/>
      <c r="AH273" s="322"/>
      <c r="AI273" s="322"/>
      <c r="CF273" s="357"/>
    </row>
    <row r="274" spans="1:84" ht="13.8" thickBot="1" x14ac:dyDescent="0.3">
      <c r="A274" s="252"/>
      <c r="B274" s="240"/>
      <c r="C274" s="198"/>
      <c r="D274" s="22"/>
      <c r="E274" s="199"/>
      <c r="F274" s="24"/>
      <c r="G274" s="23"/>
      <c r="H274" s="23"/>
      <c r="I274" s="23"/>
      <c r="J274" s="23"/>
      <c r="K274" s="23"/>
      <c r="L274" s="23"/>
      <c r="M274" s="23"/>
      <c r="N274" s="23"/>
      <c r="O274" s="204"/>
      <c r="U274" s="404"/>
      <c r="X274" s="404"/>
    </row>
    <row r="275" spans="1:84" s="312" customFormat="1" ht="15" customHeight="1" thickBot="1" x14ac:dyDescent="0.3">
      <c r="A275" s="435" t="str">
        <f>IF(E275="","","PRINT")</f>
        <v/>
      </c>
      <c r="B275" s="239"/>
      <c r="C275" s="187">
        <f>C256+1</f>
        <v>14</v>
      </c>
      <c r="D275" s="13"/>
      <c r="E275" s="841"/>
      <c r="F275" s="842"/>
      <c r="G275" s="842"/>
      <c r="H275" s="842"/>
      <c r="I275" s="842"/>
      <c r="J275" s="842"/>
      <c r="K275" s="842"/>
      <c r="L275" s="843"/>
      <c r="M275" s="844" t="str">
        <f>IF(E276="","",INDEX(EUwideConstants!$F$314:$F$384,MATCH(E276,EUConst_TierActivityListNames,0)))</f>
        <v/>
      </c>
      <c r="N275" s="845"/>
      <c r="O275" s="206"/>
      <c r="P275" s="436" t="str">
        <f>IF(AND(E275&lt;&gt;"",COUNTIF(P276:$P$603,"PRINT")=0),"PRINT","")</f>
        <v/>
      </c>
      <c r="Q275" s="400"/>
      <c r="R275" s="401" t="str">
        <f>IF(E275="","",MATCH(E275,B_ImprovementDescription!$Q$54:$Q$83,0))</f>
        <v/>
      </c>
      <c r="S275" s="402" t="s">
        <v>636</v>
      </c>
      <c r="T275" s="400"/>
      <c r="U275" s="400"/>
      <c r="V275" s="400"/>
      <c r="W275" s="400"/>
      <c r="X275" s="400"/>
      <c r="Y275" s="400"/>
      <c r="Z275" s="400"/>
      <c r="AA275" s="400"/>
      <c r="AB275" s="400"/>
      <c r="AC275" s="400"/>
      <c r="AD275" s="400"/>
      <c r="AE275" s="400"/>
      <c r="AF275" s="400"/>
      <c r="AG275" s="400"/>
      <c r="AH275" s="400"/>
      <c r="AI275" s="403" t="b">
        <f>CNTR_CalcRelevant=EUconst_NotRelevant</f>
        <v>0</v>
      </c>
      <c r="AJ275" s="356"/>
      <c r="AK275" s="356"/>
      <c r="AL275" s="356"/>
      <c r="AM275" s="356"/>
      <c r="AN275" s="356"/>
      <c r="AO275" s="356"/>
      <c r="AP275" s="356"/>
      <c r="AQ275" s="356"/>
      <c r="AR275" s="356"/>
      <c r="AS275" s="356"/>
      <c r="AT275" s="356"/>
      <c r="AU275" s="356"/>
      <c r="AV275" s="356"/>
      <c r="AW275" s="356"/>
      <c r="AX275" s="356"/>
      <c r="AY275" s="356"/>
      <c r="AZ275" s="356"/>
      <c r="BA275" s="356"/>
      <c r="BB275" s="356"/>
      <c r="BC275" s="356"/>
      <c r="BD275" s="356"/>
      <c r="BE275" s="356"/>
      <c r="BF275" s="356"/>
      <c r="BG275" s="356"/>
      <c r="BH275" s="356"/>
      <c r="BI275" s="356"/>
      <c r="BJ275" s="356"/>
      <c r="BK275" s="356"/>
      <c r="BL275" s="356"/>
      <c r="BM275" s="356"/>
      <c r="BN275" s="356"/>
      <c r="BO275" s="356"/>
      <c r="BP275" s="356"/>
      <c r="BQ275" s="356"/>
      <c r="BR275" s="356"/>
      <c r="BS275" s="356"/>
      <c r="BT275" s="356"/>
      <c r="BU275" s="356"/>
      <c r="BV275" s="356"/>
      <c r="BW275" s="356"/>
      <c r="BX275" s="356"/>
      <c r="BY275" s="356"/>
      <c r="BZ275" s="356"/>
      <c r="CA275" s="356"/>
      <c r="CB275" s="356"/>
      <c r="CC275" s="356"/>
      <c r="CD275" s="356"/>
      <c r="CE275" s="356"/>
      <c r="CF275" s="356"/>
    </row>
    <row r="276" spans="1:84" s="312" customFormat="1" ht="15" customHeight="1" thickBot="1" x14ac:dyDescent="0.3">
      <c r="A276" s="253"/>
      <c r="B276" s="239"/>
      <c r="C276" s="13"/>
      <c r="D276" s="13"/>
      <c r="E276" s="846" t="str">
        <f>IF(E275="","",INDEX(B_ImprovementDescription!$E$54:$E$83,R275))</f>
        <v/>
      </c>
      <c r="F276" s="847"/>
      <c r="G276" s="847"/>
      <c r="H276" s="847"/>
      <c r="I276" s="847"/>
      <c r="J276" s="847"/>
      <c r="K276" s="847"/>
      <c r="L276" s="848"/>
      <c r="M276" s="844" t="str">
        <f>IF(E275="","",INDEX(B_ImprovementDescription!$M$54:$M$83,R275))</f>
        <v/>
      </c>
      <c r="N276" s="845"/>
      <c r="O276" s="206"/>
      <c r="P276" s="395"/>
      <c r="Q276" s="400"/>
      <c r="R276" s="394" t="str">
        <f>E276</f>
        <v/>
      </c>
      <c r="S276" s="394" t="str">
        <f>IF(E276="","",AND(MATCH(E276,EUConst_TierActivityListNames,0)&gt;59,MATCH(E276,EUConst_TierActivityListNames,0)&lt;62))</f>
        <v/>
      </c>
      <c r="T276" s="400"/>
      <c r="U276" s="400"/>
      <c r="V276" s="400"/>
      <c r="W276" s="400"/>
      <c r="X276" s="400"/>
      <c r="Y276" s="400"/>
      <c r="Z276" s="400"/>
      <c r="AA276" s="400"/>
      <c r="AB276" s="400"/>
      <c r="AC276" s="400"/>
      <c r="AD276" s="400"/>
      <c r="AE276" s="400"/>
      <c r="AF276" s="400"/>
      <c r="AG276" s="400"/>
      <c r="AH276" s="400"/>
      <c r="AI276" s="400"/>
      <c r="AJ276" s="356"/>
      <c r="AK276" s="356"/>
      <c r="AL276" s="356"/>
      <c r="AM276" s="356"/>
      <c r="AN276" s="356"/>
      <c r="AO276" s="356"/>
      <c r="AP276" s="356"/>
      <c r="AQ276" s="356"/>
      <c r="AR276" s="356"/>
      <c r="AS276" s="356"/>
      <c r="AT276" s="356"/>
      <c r="AU276" s="356"/>
      <c r="AV276" s="356"/>
      <c r="AW276" s="356"/>
      <c r="AX276" s="356"/>
      <c r="AY276" s="356"/>
      <c r="AZ276" s="356"/>
      <c r="BA276" s="356"/>
      <c r="BB276" s="356"/>
      <c r="BC276" s="356"/>
      <c r="BD276" s="356"/>
      <c r="BE276" s="356"/>
      <c r="BF276" s="356"/>
      <c r="BG276" s="356"/>
      <c r="BH276" s="356"/>
      <c r="BI276" s="356"/>
      <c r="BJ276" s="356"/>
      <c r="BK276" s="356"/>
      <c r="BL276" s="356"/>
      <c r="BM276" s="356"/>
      <c r="BN276" s="356"/>
      <c r="BO276" s="356"/>
      <c r="BP276" s="356"/>
      <c r="BQ276" s="356"/>
      <c r="BR276" s="356"/>
      <c r="BS276" s="356"/>
      <c r="BT276" s="356"/>
      <c r="BU276" s="356"/>
      <c r="BV276" s="356"/>
      <c r="BW276" s="356"/>
      <c r="BX276" s="356"/>
      <c r="BY276" s="356"/>
      <c r="BZ276" s="356"/>
      <c r="CA276" s="356"/>
      <c r="CB276" s="356"/>
      <c r="CC276" s="356"/>
      <c r="CD276" s="356"/>
      <c r="CE276" s="356"/>
      <c r="CF276" s="356"/>
    </row>
    <row r="277" spans="1:84" s="312" customFormat="1" ht="5.0999999999999996" customHeight="1" x14ac:dyDescent="0.25">
      <c r="A277" s="253"/>
      <c r="B277" s="239"/>
      <c r="C277" s="13"/>
      <c r="D277" s="13"/>
      <c r="E277" s="13"/>
      <c r="F277" s="13"/>
      <c r="G277" s="14"/>
      <c r="H277" s="14"/>
      <c r="I277" s="14"/>
      <c r="J277" s="89"/>
      <c r="K277" s="89"/>
      <c r="L277" s="89"/>
      <c r="M277" s="14"/>
      <c r="N277" s="14"/>
      <c r="O277" s="206"/>
      <c r="P277" s="395"/>
      <c r="Q277" s="400"/>
      <c r="R277" s="400"/>
      <c r="S277" s="400"/>
      <c r="T277" s="400"/>
      <c r="U277" s="400"/>
      <c r="V277" s="400"/>
      <c r="W277" s="400"/>
      <c r="X277" s="400"/>
      <c r="Y277" s="400"/>
      <c r="Z277" s="400"/>
      <c r="AA277" s="400"/>
      <c r="AB277" s="400"/>
      <c r="AC277" s="400"/>
      <c r="AD277" s="400"/>
      <c r="AE277" s="400"/>
      <c r="AF277" s="400"/>
      <c r="AG277" s="400"/>
      <c r="AH277" s="400"/>
      <c r="AI277" s="400"/>
      <c r="AJ277" s="356"/>
      <c r="AK277" s="356"/>
      <c r="AL277" s="356"/>
      <c r="AM277" s="356"/>
      <c r="AN277" s="356"/>
      <c r="AO277" s="356"/>
      <c r="AP277" s="356"/>
      <c r="AQ277" s="356"/>
      <c r="AR277" s="356"/>
      <c r="AS277" s="356"/>
      <c r="AT277" s="356"/>
      <c r="AU277" s="356"/>
      <c r="AV277" s="356"/>
      <c r="AW277" s="356"/>
      <c r="AX277" s="356"/>
      <c r="AY277" s="356"/>
      <c r="AZ277" s="356"/>
      <c r="BA277" s="356"/>
      <c r="BB277" s="356"/>
      <c r="BC277" s="356"/>
      <c r="BD277" s="356"/>
      <c r="BE277" s="356"/>
      <c r="BF277" s="356"/>
      <c r="BG277" s="356"/>
      <c r="BH277" s="356"/>
      <c r="BI277" s="356"/>
      <c r="BJ277" s="356"/>
      <c r="BK277" s="356"/>
      <c r="BL277" s="356"/>
      <c r="BM277" s="356"/>
      <c r="BN277" s="356"/>
      <c r="BO277" s="356"/>
      <c r="BP277" s="356"/>
      <c r="BQ277" s="356"/>
      <c r="BR277" s="356"/>
      <c r="BS277" s="356"/>
      <c r="BT277" s="356"/>
      <c r="BU277" s="356"/>
      <c r="BV277" s="356"/>
      <c r="BW277" s="356"/>
      <c r="BX277" s="356"/>
      <c r="BY277" s="356"/>
      <c r="BZ277" s="356"/>
      <c r="CA277" s="356"/>
      <c r="CB277" s="356"/>
      <c r="CC277" s="356"/>
      <c r="CD277" s="356"/>
      <c r="CE277" s="356"/>
      <c r="CF277" s="356"/>
    </row>
    <row r="278" spans="1:84" s="312" customFormat="1" ht="12.75" customHeight="1" x14ac:dyDescent="0.25">
      <c r="A278" s="253"/>
      <c r="B278" s="239"/>
      <c r="C278" s="13"/>
      <c r="D278" s="13"/>
      <c r="F278" s="837" t="str">
        <f>IF(E275="","",HYPERLINK("#JUMP_E_8",EUconst_FurtherGuidancePoint1))</f>
        <v/>
      </c>
      <c r="G278" s="838"/>
      <c r="H278" s="838"/>
      <c r="I278" s="838"/>
      <c r="J278" s="838"/>
      <c r="K278" s="838"/>
      <c r="L278" s="838"/>
      <c r="M278" s="839"/>
      <c r="N278" s="14"/>
      <c r="O278" s="206"/>
      <c r="P278" s="395"/>
      <c r="Q278" s="400"/>
      <c r="R278" s="400"/>
      <c r="S278" s="400"/>
      <c r="T278" s="400"/>
      <c r="U278" s="400"/>
      <c r="V278" s="400"/>
      <c r="W278" s="400"/>
      <c r="X278" s="400"/>
      <c r="Y278" s="400"/>
      <c r="Z278" s="400"/>
      <c r="AA278" s="400"/>
      <c r="AB278" s="400"/>
      <c r="AC278" s="400"/>
      <c r="AD278" s="400"/>
      <c r="AE278" s="400"/>
      <c r="AF278" s="400"/>
      <c r="AG278" s="400"/>
      <c r="AH278" s="400"/>
      <c r="AI278" s="400"/>
      <c r="AJ278" s="356"/>
      <c r="AK278" s="356"/>
      <c r="AL278" s="356"/>
      <c r="AM278" s="356"/>
      <c r="AN278" s="356"/>
      <c r="AO278" s="356"/>
      <c r="AP278" s="356"/>
      <c r="AQ278" s="356"/>
      <c r="AR278" s="356"/>
      <c r="AS278" s="356"/>
      <c r="AT278" s="356"/>
      <c r="AU278" s="356"/>
      <c r="AV278" s="356"/>
      <c r="AW278" s="356"/>
      <c r="AX278" s="356"/>
      <c r="AY278" s="356"/>
      <c r="AZ278" s="356"/>
      <c r="BA278" s="356"/>
      <c r="BB278" s="356"/>
      <c r="BC278" s="356"/>
      <c r="BD278" s="356"/>
      <c r="BE278" s="356"/>
      <c r="BF278" s="356"/>
      <c r="BG278" s="356"/>
      <c r="BH278" s="356"/>
      <c r="BI278" s="356"/>
      <c r="BJ278" s="356"/>
      <c r="BK278" s="356"/>
      <c r="BL278" s="356"/>
      <c r="BM278" s="356"/>
      <c r="BN278" s="356"/>
      <c r="BO278" s="356"/>
      <c r="BP278" s="356"/>
      <c r="BQ278" s="356"/>
      <c r="BR278" s="356"/>
      <c r="BS278" s="356"/>
      <c r="BT278" s="356"/>
      <c r="BU278" s="356"/>
      <c r="BV278" s="356"/>
      <c r="BW278" s="356"/>
      <c r="BX278" s="356"/>
      <c r="BY278" s="356"/>
      <c r="BZ278" s="356"/>
      <c r="CA278" s="356"/>
      <c r="CB278" s="356"/>
      <c r="CC278" s="356"/>
      <c r="CD278" s="356"/>
      <c r="CE278" s="356"/>
      <c r="CF278" s="356"/>
    </row>
    <row r="279" spans="1:84" s="312" customFormat="1" ht="5.0999999999999996" customHeight="1" x14ac:dyDescent="0.25">
      <c r="A279" s="253"/>
      <c r="B279" s="239"/>
      <c r="C279" s="13"/>
      <c r="D279" s="186"/>
      <c r="F279" s="89"/>
      <c r="G279" s="89"/>
      <c r="H279" s="89"/>
      <c r="I279" s="89"/>
      <c r="J279" s="89"/>
      <c r="M279" s="89"/>
      <c r="N279" s="89"/>
      <c r="O279" s="201"/>
      <c r="P279" s="395"/>
      <c r="Q279" s="395"/>
      <c r="R279" s="395"/>
      <c r="S279" s="400"/>
      <c r="T279" s="322"/>
      <c r="U279" s="322"/>
      <c r="V279" s="322"/>
      <c r="W279" s="322"/>
      <c r="X279" s="322"/>
      <c r="Y279" s="322"/>
      <c r="Z279" s="400"/>
      <c r="AA279" s="322"/>
      <c r="AB279" s="322"/>
      <c r="AC279" s="322"/>
      <c r="AD279" s="322"/>
      <c r="AE279" s="322"/>
      <c r="AF279" s="322"/>
      <c r="AG279" s="322"/>
      <c r="AH279" s="322"/>
      <c r="AI279" s="322"/>
    </row>
    <row r="280" spans="1:84" s="312" customFormat="1" ht="38.85" customHeight="1" x14ac:dyDescent="0.25">
      <c r="A280" s="253"/>
      <c r="B280" s="239"/>
      <c r="C280" s="13"/>
      <c r="E280" s="432" t="str">
        <f>Translations!$B$609</f>
        <v>DA ou facteur de calcul</v>
      </c>
      <c r="F280" s="431" t="str">
        <f>Translations!$B$601</f>
        <v>Niveau requis :</v>
      </c>
      <c r="G280" s="840" t="str">
        <f>Translations!$B$610</f>
        <v xml:space="preserve"> Raison de l'écart dans le passé</v>
      </c>
      <c r="H280" s="840"/>
      <c r="I280" s="432" t="str">
        <f>Translations!$B$611</f>
        <v>Impact sur les niveaux ?</v>
      </c>
      <c r="J280" s="432" t="str">
        <f>Translations!$B$612</f>
        <v>Mesures prises</v>
      </c>
      <c r="K280" s="431" t="str">
        <f>Translations!$B$585</f>
        <v>Quand?</v>
      </c>
      <c r="L280" s="431" t="str">
        <f>Translations!$B$603</f>
        <v>Niveau appliqué :</v>
      </c>
      <c r="O280" s="206"/>
      <c r="P280" s="395"/>
      <c r="Q280" s="400"/>
      <c r="R280" s="395"/>
      <c r="S280" s="395"/>
      <c r="T280" s="400"/>
      <c r="U280" s="400"/>
      <c r="V280" s="400"/>
      <c r="W280" s="400"/>
      <c r="X280" s="400"/>
      <c r="Y280" s="400"/>
      <c r="Z280" s="400"/>
      <c r="AA280" s="433" t="s">
        <v>908</v>
      </c>
      <c r="AB280" s="400" t="str">
        <f>$E$33</f>
        <v>DA ou facteur de calcul</v>
      </c>
      <c r="AC280" s="400" t="str">
        <f>G280</f>
        <v xml:space="preserve"> Raison de l'écart dans le passé</v>
      </c>
      <c r="AD280" s="400" t="str">
        <f>I280</f>
        <v>Impact sur les niveaux ?</v>
      </c>
      <c r="AE280" s="400" t="str">
        <f>J280</f>
        <v>Mesures prises</v>
      </c>
      <c r="AF280" s="400" t="str">
        <f>K280</f>
        <v>Quand?</v>
      </c>
      <c r="AG280" s="400" t="str">
        <f>L280</f>
        <v>Niveau appliqué :</v>
      </c>
      <c r="AH280" s="400"/>
      <c r="AI280" s="322"/>
      <c r="AJ280" s="356"/>
      <c r="AK280" s="356"/>
      <c r="AL280" s="356"/>
      <c r="AM280" s="356"/>
      <c r="AN280" s="356"/>
      <c r="AO280" s="356"/>
      <c r="AP280" s="356"/>
      <c r="AQ280" s="356"/>
      <c r="AR280" s="356"/>
      <c r="AS280" s="356"/>
      <c r="AT280" s="356"/>
      <c r="AU280" s="356"/>
      <c r="AV280" s="356"/>
      <c r="AW280" s="356"/>
      <c r="AX280" s="356"/>
      <c r="AY280" s="356"/>
      <c r="AZ280" s="356"/>
      <c r="BA280" s="356"/>
      <c r="BB280" s="356"/>
      <c r="BC280" s="356"/>
      <c r="BD280" s="356"/>
      <c r="BE280" s="356"/>
      <c r="BF280" s="356"/>
      <c r="BG280" s="356"/>
      <c r="BH280" s="356"/>
      <c r="BI280" s="356"/>
      <c r="BJ280" s="356"/>
      <c r="BK280" s="356"/>
      <c r="BL280" s="356"/>
      <c r="BM280" s="356"/>
      <c r="BN280" s="356"/>
      <c r="BO280" s="356"/>
      <c r="BP280" s="356"/>
      <c r="BQ280" s="356"/>
      <c r="BR280" s="356"/>
      <c r="BS280" s="356"/>
      <c r="BT280" s="356"/>
      <c r="BU280" s="356"/>
      <c r="BV280" s="356"/>
      <c r="BW280" s="356"/>
      <c r="BX280" s="356"/>
      <c r="BY280" s="356"/>
      <c r="BZ280" s="356"/>
      <c r="CA280" s="356"/>
      <c r="CB280" s="356"/>
      <c r="CC280" s="356"/>
      <c r="CD280" s="356"/>
      <c r="CE280" s="356"/>
      <c r="CF280" s="356"/>
    </row>
    <row r="281" spans="1:84" s="312" customFormat="1" ht="15" customHeight="1" x14ac:dyDescent="0.25">
      <c r="A281" s="253"/>
      <c r="B281" s="239"/>
      <c r="D281" s="186" t="s">
        <v>14</v>
      </c>
      <c r="E281" s="430"/>
      <c r="F281" s="335" t="str">
        <f>IF(OR(X281="",X281=EUconst_NA),"",IF(CNTR_SmallEmitter,1,X281))</f>
        <v/>
      </c>
      <c r="G281" s="821"/>
      <c r="H281" s="822"/>
      <c r="I281" s="424"/>
      <c r="J281" s="424"/>
      <c r="K281" s="428"/>
      <c r="L281" s="429"/>
      <c r="M281" s="831" t="str">
        <f>IF(OR(ISBLANK(L281),L281=EUconst_NoTier),"",IF($Z281=0,EUconst_NotApplicable,IF(ISERROR($Z281),"",$Z281)))</f>
        <v/>
      </c>
      <c r="N281" s="832"/>
      <c r="O281" s="201"/>
      <c r="P281" s="395"/>
      <c r="Q281" s="395"/>
      <c r="R281" s="394" t="str">
        <f>E276</f>
        <v/>
      </c>
      <c r="S281" s="400"/>
      <c r="T281" s="403" t="str">
        <f>IF(COUNTIF(EUconst_FactorRelevantInklPFC,E281)=0,"",INDEX(EUwideConstants!$C$848:$C$863,MATCH(E281,EUconst_FactorRelevantInklPFC,0))&amp;R281)</f>
        <v/>
      </c>
      <c r="U281" s="322"/>
      <c r="V281" s="403" t="str">
        <f>IF(T281="","",INDEX(EUwideConstants!$E$848:$E$863,MATCH(E281,EUconst_FactorRelevantInklPFC,0)))</f>
        <v/>
      </c>
      <c r="W281" s="322"/>
      <c r="X281" s="334" t="str">
        <f>IF(OR(R281="",T281=""),"",IF(CNTR_IsCategoryA,INDEX(EUwideConstants!$G:$G,MATCH(T281,EUwideConstants!$S:$S,0)),INDEX(EUwideConstants!$P:$P,MATCH(T281,EUwideConstants!$S:$S,0))))</f>
        <v/>
      </c>
      <c r="Y281" s="403" t="str">
        <f>IF(F281="","",IF(F281=EUconst_NA,"",INDEX(EUwideConstants!$H:$O,MATCH(T281,EUwideConstants!$S:$S,0),MATCH(F281,CNTR_TierList,0))))</f>
        <v/>
      </c>
      <c r="Z281" s="403" t="str">
        <f>IF(ISBLANK(L281),"",IF(L281=EUconst_NA,"",INDEX(EUwideConstants!$H:$O,MATCH(T281,EUwideConstants!$S:$S,0),MATCH(L281,CNTR_TierList,0))))</f>
        <v/>
      </c>
      <c r="AA281" s="322"/>
      <c r="AB281" s="334" t="b">
        <f>AND(COUNTA(CNTR_ListRelevantSections)&gt;0,E275="")</f>
        <v>0</v>
      </c>
      <c r="AC281" s="334" t="b">
        <f>AND(COUNTA(CNTR_ListRelevantSections)&gt;0,OR(E281="",AB281))</f>
        <v>0</v>
      </c>
      <c r="AD281" s="334" t="b">
        <f t="shared" ref="AD281:AD283" si="25">AC281</f>
        <v>0</v>
      </c>
      <c r="AE281" s="334" t="b">
        <f t="shared" ref="AE281:AE283" si="26">AD281</f>
        <v>0</v>
      </c>
      <c r="AF281" s="334" t="b">
        <f>OR(AD281,AND(J281&lt;&gt;"",J281=FALSE))</f>
        <v>0</v>
      </c>
      <c r="AG281" s="334" t="b">
        <f>OR(AF281,AND(I281&lt;&gt;"",I281=FALSE))</f>
        <v>0</v>
      </c>
      <c r="AH281" s="322"/>
      <c r="AI281" s="322"/>
      <c r="AJ281" s="356"/>
      <c r="AK281" s="356"/>
      <c r="AL281" s="356"/>
      <c r="AM281" s="356"/>
      <c r="AN281" s="356"/>
      <c r="AO281" s="356"/>
      <c r="AP281" s="356"/>
      <c r="AQ281" s="356"/>
      <c r="AR281" s="356"/>
      <c r="AS281" s="356"/>
      <c r="AT281" s="356"/>
      <c r="AU281" s="356"/>
      <c r="AV281" s="356"/>
      <c r="AW281" s="356"/>
      <c r="AX281" s="356"/>
      <c r="AY281" s="356"/>
      <c r="AZ281" s="356"/>
      <c r="BA281" s="356"/>
      <c r="BB281" s="356"/>
      <c r="BC281" s="356"/>
      <c r="BD281" s="356"/>
      <c r="BE281" s="356"/>
      <c r="BF281" s="356"/>
      <c r="BG281" s="356"/>
      <c r="BH281" s="356"/>
      <c r="BI281" s="356"/>
      <c r="BJ281" s="356"/>
      <c r="BK281" s="356"/>
      <c r="BL281" s="356"/>
      <c r="BM281" s="356"/>
      <c r="BN281" s="356"/>
      <c r="BO281" s="356"/>
      <c r="BP281" s="356"/>
      <c r="BQ281" s="356"/>
      <c r="BR281" s="356"/>
      <c r="BS281" s="356"/>
      <c r="BT281" s="356"/>
      <c r="BU281" s="356"/>
      <c r="BV281" s="356"/>
      <c r="BW281" s="356"/>
      <c r="BX281" s="356"/>
      <c r="BY281" s="356"/>
      <c r="BZ281" s="356"/>
      <c r="CA281" s="356"/>
      <c r="CB281" s="356"/>
      <c r="CC281" s="356"/>
      <c r="CD281" s="356"/>
      <c r="CE281" s="356"/>
      <c r="CF281" s="356"/>
    </row>
    <row r="282" spans="1:84" s="312" customFormat="1" ht="15" customHeight="1" x14ac:dyDescent="0.25">
      <c r="A282" s="253"/>
      <c r="B282" s="239"/>
      <c r="D282" s="186" t="s">
        <v>15</v>
      </c>
      <c r="E282" s="430"/>
      <c r="F282" s="335" t="str">
        <f>IF(OR(X282="",X282=EUconst_NA),"",IF(CNTR_SmallEmitter,1,X282))</f>
        <v/>
      </c>
      <c r="G282" s="821"/>
      <c r="H282" s="822"/>
      <c r="I282" s="424"/>
      <c r="J282" s="424"/>
      <c r="K282" s="428"/>
      <c r="L282" s="429"/>
      <c r="M282" s="831" t="str">
        <f>IF(OR(ISBLANK(L282),L282=EUconst_NoTier),"",IF($Z282=0,EUconst_NotApplicable,IF(ISERROR($Z282),"",$Z282)))</f>
        <v/>
      </c>
      <c r="N282" s="832"/>
      <c r="O282" s="201"/>
      <c r="P282" s="395"/>
      <c r="Q282" s="395"/>
      <c r="R282" s="394" t="str">
        <f>R281</f>
        <v/>
      </c>
      <c r="S282" s="400"/>
      <c r="T282" s="403" t="str">
        <f>IF(COUNTIF(EUconst_FactorRelevantInklPFC,E282)=0,"",INDEX(EUwideConstants!$C$848:$C$863,MATCH(E282,EUconst_FactorRelevantInklPFC,0))&amp;R282)</f>
        <v/>
      </c>
      <c r="U282" s="322"/>
      <c r="V282" s="403" t="str">
        <f>IF(T282="","",INDEX(EUwideConstants!$E$848:$E$863,MATCH(E282,EUconst_FactorRelevantInklPFC,0)))</f>
        <v/>
      </c>
      <c r="W282" s="322"/>
      <c r="X282" s="334" t="str">
        <f>IF(OR(R282="",T282=""),"",IF(CNTR_IsCategoryA,INDEX(EUwideConstants!$G:$G,MATCH(T282,EUwideConstants!$S:$S,0)),INDEX(EUwideConstants!$P:$P,MATCH(T282,EUwideConstants!$S:$S,0))))</f>
        <v/>
      </c>
      <c r="Y282" s="403" t="str">
        <f>IF(F282="","",IF(F282=EUconst_NA,"",INDEX(EUwideConstants!$H:$O,MATCH(T282,EUwideConstants!$S:$S,0),MATCH(F282,CNTR_TierList,0))))</f>
        <v/>
      </c>
      <c r="Z282" s="403" t="str">
        <f>IF(ISBLANK(L282),"",IF(L282=EUconst_NA,"",INDEX(EUwideConstants!$H:$O,MATCH(T282,EUwideConstants!$S:$S,0),MATCH(L282,CNTR_TierList,0))))</f>
        <v/>
      </c>
      <c r="AA282" s="322"/>
      <c r="AB282" s="334" t="b">
        <f>AND(COUNTA(CNTR_ListRelevantSections)&gt;0,E275="")</f>
        <v>0</v>
      </c>
      <c r="AC282" s="334" t="b">
        <f>AND(COUNTA(CNTR_ListRelevantSections)&gt;0,OR(E282="",AB282))</f>
        <v>0</v>
      </c>
      <c r="AD282" s="334" t="b">
        <f t="shared" si="25"/>
        <v>0</v>
      </c>
      <c r="AE282" s="334" t="b">
        <f t="shared" si="26"/>
        <v>0</v>
      </c>
      <c r="AF282" s="334" t="b">
        <f>OR(AD282,AND(J282&lt;&gt;"",J282=FALSE))</f>
        <v>0</v>
      </c>
      <c r="AG282" s="334" t="b">
        <f>OR(AF282,AND(I282&lt;&gt;"",I282=FALSE))</f>
        <v>0</v>
      </c>
      <c r="AH282" s="322"/>
      <c r="AI282" s="322"/>
      <c r="AJ282" s="356"/>
      <c r="AK282" s="356"/>
      <c r="AL282" s="356"/>
      <c r="AM282" s="356"/>
      <c r="AN282" s="356"/>
      <c r="AO282" s="356"/>
      <c r="AP282" s="356"/>
      <c r="AQ282" s="356"/>
      <c r="AR282" s="356"/>
      <c r="AS282" s="356"/>
      <c r="AT282" s="356"/>
      <c r="AU282" s="356"/>
      <c r="AV282" s="356"/>
      <c r="AW282" s="356"/>
      <c r="AX282" s="356"/>
      <c r="AY282" s="356"/>
      <c r="AZ282" s="356"/>
      <c r="BA282" s="356"/>
      <c r="BB282" s="356"/>
      <c r="BC282" s="356"/>
      <c r="BD282" s="356"/>
      <c r="BE282" s="356"/>
      <c r="BF282" s="356"/>
      <c r="BG282" s="356"/>
      <c r="BH282" s="356"/>
      <c r="BI282" s="356"/>
      <c r="BJ282" s="356"/>
      <c r="BK282" s="356"/>
      <c r="BL282" s="356"/>
      <c r="BM282" s="356"/>
      <c r="BN282" s="356"/>
      <c r="BO282" s="356"/>
      <c r="BP282" s="356"/>
      <c r="BQ282" s="356"/>
      <c r="BR282" s="356"/>
      <c r="BS282" s="356"/>
      <c r="BT282" s="356"/>
      <c r="BU282" s="356"/>
      <c r="BV282" s="356"/>
      <c r="BW282" s="356"/>
      <c r="BX282" s="356"/>
      <c r="BY282" s="356"/>
      <c r="BZ282" s="356"/>
      <c r="CA282" s="356"/>
      <c r="CB282" s="356"/>
      <c r="CC282" s="356"/>
      <c r="CD282" s="356"/>
      <c r="CE282" s="356"/>
      <c r="CF282" s="356"/>
    </row>
    <row r="283" spans="1:84" s="312" customFormat="1" ht="15" customHeight="1" x14ac:dyDescent="0.25">
      <c r="A283" s="253"/>
      <c r="B283" s="239"/>
      <c r="D283" s="186" t="s">
        <v>297</v>
      </c>
      <c r="E283" s="430"/>
      <c r="F283" s="335" t="str">
        <f>IF(OR(X283="",X283=EUconst_NA),"",IF(CNTR_SmallEmitter,1,X283))</f>
        <v/>
      </c>
      <c r="G283" s="821"/>
      <c r="H283" s="822"/>
      <c r="I283" s="424"/>
      <c r="J283" s="424"/>
      <c r="K283" s="428"/>
      <c r="L283" s="429"/>
      <c r="M283" s="831" t="str">
        <f>IF(OR(ISBLANK(L283),L283=EUconst_NoTier),"",IF($Z283=0,EUconst_NotApplicable,IF(ISERROR($Z283),"",$Z283)))</f>
        <v/>
      </c>
      <c r="N283" s="832"/>
      <c r="O283" s="201"/>
      <c r="P283" s="395"/>
      <c r="Q283" s="395"/>
      <c r="R283" s="394" t="str">
        <f>R282</f>
        <v/>
      </c>
      <c r="S283" s="400"/>
      <c r="T283" s="403" t="str">
        <f>IF(COUNTIF(EUconst_FactorRelevantInklPFC,E283)=0,"",INDEX(EUwideConstants!$C$848:$C$863,MATCH(E283,EUconst_FactorRelevantInklPFC,0))&amp;R283)</f>
        <v/>
      </c>
      <c r="U283" s="322"/>
      <c r="V283" s="403" t="str">
        <f>IF(T283="","",INDEX(EUwideConstants!$E$848:$E$863,MATCH(E283,EUconst_FactorRelevantInklPFC,0)))</f>
        <v/>
      </c>
      <c r="W283" s="322"/>
      <c r="X283" s="334" t="str">
        <f>IF(OR(R283="",T283=""),"",IF(CNTR_IsCategoryA,INDEX(EUwideConstants!$G:$G,MATCH(T283,EUwideConstants!$S:$S,0)),INDEX(EUwideConstants!$P:$P,MATCH(T283,EUwideConstants!$S:$S,0))))</f>
        <v/>
      </c>
      <c r="Y283" s="403" t="str">
        <f>IF(F283="","",IF(F283=EUconst_NA,"",INDEX(EUwideConstants!$H:$O,MATCH(T283,EUwideConstants!$S:$S,0),MATCH(F283,CNTR_TierList,0))))</f>
        <v/>
      </c>
      <c r="Z283" s="403" t="str">
        <f>IF(ISBLANK(L283),"",IF(L283=EUconst_NA,"",INDEX(EUwideConstants!$H:$O,MATCH(T283,EUwideConstants!$S:$S,0),MATCH(L283,CNTR_TierList,0))))</f>
        <v/>
      </c>
      <c r="AA283" s="322"/>
      <c r="AB283" s="334" t="b">
        <f>AND(COUNTA(CNTR_ListRelevantSections)&gt;0,E275="")</f>
        <v>0</v>
      </c>
      <c r="AC283" s="334" t="b">
        <f>AND(COUNTA(CNTR_ListRelevantSections)&gt;0,OR(E283="",AB283))</f>
        <v>0</v>
      </c>
      <c r="AD283" s="334" t="b">
        <f t="shared" si="25"/>
        <v>0</v>
      </c>
      <c r="AE283" s="334" t="b">
        <f t="shared" si="26"/>
        <v>0</v>
      </c>
      <c r="AF283" s="334" t="b">
        <f>OR(AD283,AND(J283&lt;&gt;"",J283=FALSE))</f>
        <v>0</v>
      </c>
      <c r="AG283" s="334" t="b">
        <f>OR(AF283,AND(I283&lt;&gt;"",I283=FALSE))</f>
        <v>0</v>
      </c>
      <c r="AH283" s="322"/>
      <c r="AI283" s="322"/>
      <c r="AJ283" s="356"/>
      <c r="AK283" s="356"/>
      <c r="AL283" s="356"/>
      <c r="AM283" s="356"/>
      <c r="AN283" s="356"/>
      <c r="AO283" s="356"/>
      <c r="AP283" s="356"/>
      <c r="AQ283" s="356"/>
      <c r="AR283" s="356"/>
      <c r="AS283" s="356"/>
      <c r="AT283" s="356"/>
      <c r="AU283" s="356"/>
      <c r="AV283" s="356"/>
      <c r="AW283" s="356"/>
      <c r="AX283" s="356"/>
      <c r="AY283" s="356"/>
      <c r="AZ283" s="356"/>
      <c r="BA283" s="356"/>
      <c r="BB283" s="356"/>
      <c r="BC283" s="356"/>
      <c r="BD283" s="356"/>
      <c r="BE283" s="356"/>
      <c r="BF283" s="356"/>
      <c r="BG283" s="356"/>
      <c r="BH283" s="356"/>
      <c r="BI283" s="356"/>
      <c r="BJ283" s="356"/>
      <c r="BK283" s="356"/>
      <c r="BL283" s="356"/>
      <c r="BM283" s="356"/>
      <c r="BN283" s="356"/>
      <c r="BO283" s="356"/>
      <c r="BP283" s="356"/>
      <c r="BQ283" s="356"/>
      <c r="BR283" s="356"/>
      <c r="BS283" s="356"/>
      <c r="BT283" s="356"/>
      <c r="BU283" s="356"/>
      <c r="BV283" s="356"/>
      <c r="BW283" s="356"/>
      <c r="BX283" s="356"/>
      <c r="BY283" s="356"/>
      <c r="BZ283" s="356"/>
      <c r="CA283" s="356"/>
      <c r="CB283" s="356"/>
      <c r="CC283" s="356"/>
      <c r="CD283" s="356"/>
      <c r="CE283" s="356"/>
      <c r="CF283" s="356"/>
    </row>
    <row r="284" spans="1:84" s="312" customFormat="1" ht="5.0999999999999996" customHeight="1" x14ac:dyDescent="0.25">
      <c r="A284" s="253"/>
      <c r="B284" s="239"/>
      <c r="C284" s="13"/>
      <c r="D284" s="186"/>
      <c r="F284" s="89"/>
      <c r="G284" s="186"/>
      <c r="H284" s="186"/>
      <c r="I284" s="186"/>
      <c r="J284" s="186"/>
      <c r="M284" s="89"/>
      <c r="N284" s="89"/>
      <c r="O284" s="201"/>
      <c r="P284" s="395"/>
      <c r="Q284" s="395"/>
      <c r="R284" s="395"/>
      <c r="S284" s="395"/>
      <c r="T284" s="322"/>
      <c r="U284" s="322"/>
      <c r="V284" s="322"/>
      <c r="W284" s="322"/>
      <c r="X284" s="322"/>
      <c r="Y284" s="322"/>
      <c r="Z284" s="322"/>
      <c r="AA284" s="322"/>
      <c r="AB284" s="322"/>
      <c r="AC284" s="322"/>
      <c r="AD284" s="322"/>
      <c r="AE284" s="322"/>
      <c r="AF284" s="322"/>
      <c r="AG284" s="322"/>
      <c r="AH284" s="322"/>
      <c r="AI284" s="322"/>
    </row>
    <row r="285" spans="1:84" s="312" customFormat="1" ht="12.75" customHeight="1" x14ac:dyDescent="0.25">
      <c r="A285" s="253"/>
      <c r="B285" s="239"/>
      <c r="D285" s="383" t="s">
        <v>300</v>
      </c>
      <c r="E285" s="324" t="str">
        <f>Translations!$B$94</f>
        <v>Description</v>
      </c>
      <c r="G285" s="323"/>
      <c r="H285" s="186"/>
      <c r="I285" s="186"/>
      <c r="J285" s="186"/>
      <c r="K285" s="186"/>
      <c r="L285" s="186"/>
      <c r="M285" s="186"/>
      <c r="N285" s="186"/>
      <c r="O285" s="201"/>
      <c r="P285" s="395"/>
      <c r="Q285" s="395"/>
      <c r="R285" s="395"/>
      <c r="S285" s="395"/>
      <c r="T285" s="322"/>
      <c r="U285" s="322"/>
      <c r="V285" s="322"/>
      <c r="W285" s="322"/>
      <c r="X285" s="322"/>
      <c r="Y285" s="322"/>
      <c r="Z285" s="322"/>
      <c r="AA285" s="322"/>
      <c r="AB285" s="322"/>
      <c r="AC285" s="322"/>
      <c r="AD285" s="322"/>
      <c r="AE285" s="322"/>
      <c r="AF285" s="322"/>
      <c r="AG285" s="322"/>
      <c r="AH285" s="322"/>
      <c r="AI285" s="322"/>
    </row>
    <row r="286" spans="1:84" s="312" customFormat="1" ht="12.75" customHeight="1" x14ac:dyDescent="0.25">
      <c r="A286" s="253"/>
      <c r="B286" s="272"/>
      <c r="C286" s="13"/>
      <c r="D286" s="186"/>
      <c r="E286" s="833" t="str">
        <f>Translations!$B$588</f>
        <v>Si vous avez besoin de plus d'espace pour la description, vous pouvez également utiliser des fichiers externes et les référencer ici.</v>
      </c>
      <c r="F286" s="833"/>
      <c r="G286" s="833"/>
      <c r="H286" s="833"/>
      <c r="I286" s="833"/>
      <c r="J286" s="833"/>
      <c r="K286" s="833"/>
      <c r="L286" s="833"/>
      <c r="M286" s="833"/>
      <c r="N286" s="833"/>
      <c r="O286" s="201"/>
      <c r="P286" s="305"/>
      <c r="Q286" s="395"/>
      <c r="R286" s="395"/>
      <c r="S286" s="395"/>
      <c r="T286" s="322"/>
      <c r="U286" s="322"/>
      <c r="V286" s="322"/>
      <c r="W286" s="322"/>
      <c r="X286" s="322"/>
      <c r="Y286" s="322"/>
      <c r="Z286" s="322"/>
      <c r="AA286" s="322"/>
      <c r="AB286" s="322"/>
      <c r="AC286" s="322"/>
      <c r="AD286" s="322"/>
      <c r="AE286" s="322"/>
      <c r="AF286" s="322"/>
      <c r="AG286" s="322"/>
      <c r="AH286" s="322"/>
      <c r="AI286" s="322"/>
    </row>
    <row r="287" spans="1:84" s="312" customFormat="1" ht="12.75" customHeight="1" x14ac:dyDescent="0.25">
      <c r="A287" s="255"/>
      <c r="B287" s="387"/>
      <c r="C287" s="89"/>
      <c r="E287" s="834"/>
      <c r="F287" s="835"/>
      <c r="G287" s="835"/>
      <c r="H287" s="835"/>
      <c r="I287" s="835"/>
      <c r="J287" s="835"/>
      <c r="K287" s="835"/>
      <c r="L287" s="835"/>
      <c r="M287" s="835"/>
      <c r="N287" s="836"/>
      <c r="O287" s="185"/>
      <c r="P287" s="322"/>
      <c r="Q287" s="322"/>
      <c r="R287" s="322"/>
      <c r="S287" s="322"/>
      <c r="T287" s="322"/>
      <c r="U287" s="322"/>
      <c r="V287" s="322"/>
      <c r="W287" s="322"/>
      <c r="X287" s="322"/>
      <c r="Y287" s="322"/>
      <c r="Z287" s="322"/>
      <c r="AA287" s="322"/>
      <c r="AB287" s="322"/>
      <c r="AC287" s="322"/>
      <c r="AD287" s="322"/>
      <c r="AE287" s="322"/>
      <c r="AF287" s="322"/>
      <c r="AG287" s="322"/>
      <c r="AH287" s="322"/>
      <c r="AI287" s="403" t="b">
        <f>AND(COUNTA(CNTR_ListRelevantSections)&gt;0,OR(AB283,COUNTA(E281:E283)=0))</f>
        <v>0</v>
      </c>
    </row>
    <row r="288" spans="1:84" s="312" customFormat="1" ht="12.75" customHeight="1" x14ac:dyDescent="0.25">
      <c r="A288" s="255"/>
      <c r="B288" s="387"/>
      <c r="C288" s="89"/>
      <c r="E288" s="825"/>
      <c r="F288" s="826"/>
      <c r="G288" s="826"/>
      <c r="H288" s="826"/>
      <c r="I288" s="826"/>
      <c r="J288" s="826"/>
      <c r="K288" s="826"/>
      <c r="L288" s="826"/>
      <c r="M288" s="826"/>
      <c r="N288" s="827"/>
      <c r="O288" s="185"/>
      <c r="P288" s="322"/>
      <c r="Q288" s="322"/>
      <c r="R288" s="322"/>
      <c r="S288" s="322"/>
      <c r="T288" s="322"/>
      <c r="U288" s="322"/>
      <c r="V288" s="322"/>
      <c r="W288" s="322"/>
      <c r="X288" s="322"/>
      <c r="Y288" s="322"/>
      <c r="Z288" s="322"/>
      <c r="AA288" s="322"/>
      <c r="AB288" s="322"/>
      <c r="AC288" s="322"/>
      <c r="AD288" s="322"/>
      <c r="AE288" s="322"/>
      <c r="AF288" s="322"/>
      <c r="AG288" s="322"/>
      <c r="AH288" s="322"/>
      <c r="AI288" s="403" t="b">
        <f>AI287</f>
        <v>0</v>
      </c>
    </row>
    <row r="289" spans="1:84" s="312" customFormat="1" ht="12.75" customHeight="1" x14ac:dyDescent="0.25">
      <c r="A289" s="255"/>
      <c r="B289" s="387"/>
      <c r="C289" s="89"/>
      <c r="E289" s="825"/>
      <c r="F289" s="826"/>
      <c r="G289" s="826"/>
      <c r="H289" s="826"/>
      <c r="I289" s="826"/>
      <c r="J289" s="826"/>
      <c r="K289" s="826"/>
      <c r="L289" s="826"/>
      <c r="M289" s="826"/>
      <c r="N289" s="827"/>
      <c r="O289" s="185"/>
      <c r="P289" s="322"/>
      <c r="Q289" s="322"/>
      <c r="R289" s="322"/>
      <c r="S289" s="322"/>
      <c r="T289" s="322"/>
      <c r="U289" s="322"/>
      <c r="V289" s="322"/>
      <c r="W289" s="322"/>
      <c r="X289" s="322"/>
      <c r="Y289" s="322"/>
      <c r="Z289" s="322"/>
      <c r="AA289" s="322"/>
      <c r="AB289" s="322"/>
      <c r="AC289" s="322"/>
      <c r="AD289" s="322"/>
      <c r="AE289" s="322"/>
      <c r="AF289" s="322"/>
      <c r="AG289" s="322"/>
      <c r="AH289" s="322"/>
      <c r="AI289" s="403" t="b">
        <f>AI288</f>
        <v>0</v>
      </c>
    </row>
    <row r="290" spans="1:84" s="312" customFormat="1" ht="12.75" customHeight="1" x14ac:dyDescent="0.25">
      <c r="A290" s="255"/>
      <c r="B290" s="387"/>
      <c r="C290" s="89"/>
      <c r="E290" s="825"/>
      <c r="F290" s="826"/>
      <c r="G290" s="826"/>
      <c r="H290" s="826"/>
      <c r="I290" s="826"/>
      <c r="J290" s="826"/>
      <c r="K290" s="826"/>
      <c r="L290" s="826"/>
      <c r="M290" s="826"/>
      <c r="N290" s="827"/>
      <c r="O290" s="185"/>
      <c r="P290" s="322"/>
      <c r="Q290" s="322"/>
      <c r="R290" s="322"/>
      <c r="S290" s="322"/>
      <c r="T290" s="322"/>
      <c r="U290" s="322"/>
      <c r="V290" s="322"/>
      <c r="W290" s="322"/>
      <c r="X290" s="322"/>
      <c r="Y290" s="322"/>
      <c r="Z290" s="322"/>
      <c r="AA290" s="322"/>
      <c r="AB290" s="322"/>
      <c r="AC290" s="322"/>
      <c r="AD290" s="322"/>
      <c r="AE290" s="322"/>
      <c r="AF290" s="322"/>
      <c r="AG290" s="322"/>
      <c r="AH290" s="322"/>
      <c r="AI290" s="403" t="b">
        <f>AI289</f>
        <v>0</v>
      </c>
    </row>
    <row r="291" spans="1:84" s="312" customFormat="1" ht="12.75" customHeight="1" x14ac:dyDescent="0.25">
      <c r="A291" s="255"/>
      <c r="B291" s="387"/>
      <c r="C291" s="89"/>
      <c r="E291" s="828"/>
      <c r="F291" s="829"/>
      <c r="G291" s="829"/>
      <c r="H291" s="829"/>
      <c r="I291" s="829"/>
      <c r="J291" s="829"/>
      <c r="K291" s="829"/>
      <c r="L291" s="829"/>
      <c r="M291" s="829"/>
      <c r="N291" s="830"/>
      <c r="O291" s="185"/>
      <c r="P291" s="322"/>
      <c r="Q291" s="322"/>
      <c r="R291" s="322"/>
      <c r="S291" s="322"/>
      <c r="T291" s="322"/>
      <c r="U291" s="322"/>
      <c r="V291" s="322"/>
      <c r="W291" s="322"/>
      <c r="X291" s="322"/>
      <c r="Y291" s="322"/>
      <c r="Z291" s="322"/>
      <c r="AA291" s="322"/>
      <c r="AB291" s="322"/>
      <c r="AC291" s="322"/>
      <c r="AD291" s="322"/>
      <c r="AE291" s="322"/>
      <c r="AF291" s="322"/>
      <c r="AG291" s="322"/>
      <c r="AH291" s="322"/>
      <c r="AI291" s="403" t="b">
        <f>AI290</f>
        <v>0</v>
      </c>
    </row>
    <row r="292" spans="1:84" s="312" customFormat="1" ht="12.75" customHeight="1" thickBot="1" x14ac:dyDescent="0.3">
      <c r="A292" s="255"/>
      <c r="B292" s="387"/>
      <c r="C292" s="89"/>
      <c r="D292" s="186"/>
      <c r="E292" s="336"/>
      <c r="F292" s="336"/>
      <c r="G292" s="336"/>
      <c r="H292" s="336"/>
      <c r="I292" s="336"/>
      <c r="J292" s="336"/>
      <c r="K292" s="336"/>
      <c r="L292" s="336"/>
      <c r="M292" s="336"/>
      <c r="N292" s="186"/>
      <c r="O292" s="185"/>
      <c r="P292" s="322"/>
      <c r="Q292" s="322"/>
      <c r="R292" s="322"/>
      <c r="S292" s="322"/>
      <c r="T292" s="322"/>
      <c r="U292" s="322"/>
      <c r="V292" s="322"/>
      <c r="W292" s="322"/>
      <c r="X292" s="322"/>
      <c r="Y292" s="322"/>
      <c r="Z292" s="322"/>
      <c r="AA292" s="322"/>
      <c r="AB292" s="322"/>
      <c r="AC292" s="322"/>
      <c r="AD292" s="322"/>
      <c r="AE292" s="322"/>
      <c r="AF292" s="322"/>
      <c r="AG292" s="322"/>
      <c r="AH292" s="322"/>
      <c r="AI292" s="322"/>
      <c r="CF292" s="357"/>
    </row>
    <row r="293" spans="1:84" ht="13.8" thickBot="1" x14ac:dyDescent="0.3">
      <c r="A293" s="252"/>
      <c r="B293" s="240"/>
      <c r="C293" s="198"/>
      <c r="D293" s="22"/>
      <c r="E293" s="199"/>
      <c r="F293" s="24"/>
      <c r="G293" s="23"/>
      <c r="H293" s="23"/>
      <c r="I293" s="23"/>
      <c r="J293" s="23"/>
      <c r="K293" s="23"/>
      <c r="L293" s="23"/>
      <c r="M293" s="23"/>
      <c r="N293" s="23"/>
      <c r="O293" s="204"/>
      <c r="U293" s="404"/>
      <c r="X293" s="404"/>
    </row>
    <row r="294" spans="1:84" s="312" customFormat="1" ht="15" customHeight="1" thickBot="1" x14ac:dyDescent="0.3">
      <c r="A294" s="435" t="str">
        <f>IF(E294="","","PRINT")</f>
        <v/>
      </c>
      <c r="B294" s="239"/>
      <c r="C294" s="187">
        <f>C275+1</f>
        <v>15</v>
      </c>
      <c r="D294" s="13"/>
      <c r="E294" s="841"/>
      <c r="F294" s="842"/>
      <c r="G294" s="842"/>
      <c r="H294" s="842"/>
      <c r="I294" s="842"/>
      <c r="J294" s="842"/>
      <c r="K294" s="842"/>
      <c r="L294" s="843"/>
      <c r="M294" s="844" t="str">
        <f>IF(E295="","",INDEX(EUwideConstants!$F$314:$F$384,MATCH(E295,EUConst_TierActivityListNames,0)))</f>
        <v/>
      </c>
      <c r="N294" s="845"/>
      <c r="O294" s="206"/>
      <c r="P294" s="436" t="str">
        <f>IF(AND(E294&lt;&gt;"",COUNTIF(P295:$P$603,"PRINT")=0),"PRINT","")</f>
        <v/>
      </c>
      <c r="Q294" s="400"/>
      <c r="R294" s="401" t="str">
        <f>IF(E294="","",MATCH(E294,B_ImprovementDescription!$Q$54:$Q$83,0))</f>
        <v/>
      </c>
      <c r="S294" s="402" t="s">
        <v>636</v>
      </c>
      <c r="T294" s="400"/>
      <c r="U294" s="400"/>
      <c r="V294" s="400"/>
      <c r="W294" s="400"/>
      <c r="X294" s="400"/>
      <c r="Y294" s="400"/>
      <c r="Z294" s="400"/>
      <c r="AA294" s="400"/>
      <c r="AB294" s="400"/>
      <c r="AC294" s="400"/>
      <c r="AD294" s="400"/>
      <c r="AE294" s="400"/>
      <c r="AF294" s="400"/>
      <c r="AG294" s="400"/>
      <c r="AH294" s="400"/>
      <c r="AI294" s="403" t="b">
        <f>CNTR_CalcRelevant=EUconst_NotRelevant</f>
        <v>0</v>
      </c>
      <c r="AJ294" s="356"/>
      <c r="AK294" s="356"/>
      <c r="AL294" s="356"/>
      <c r="AM294" s="356"/>
      <c r="AN294" s="356"/>
      <c r="AO294" s="356"/>
      <c r="AP294" s="356"/>
      <c r="AQ294" s="356"/>
      <c r="AR294" s="356"/>
      <c r="AS294" s="356"/>
      <c r="AT294" s="356"/>
      <c r="AU294" s="356"/>
      <c r="AV294" s="356"/>
      <c r="AW294" s="356"/>
      <c r="AX294" s="356"/>
      <c r="AY294" s="356"/>
      <c r="AZ294" s="356"/>
      <c r="BA294" s="356"/>
      <c r="BB294" s="356"/>
      <c r="BC294" s="356"/>
      <c r="BD294" s="356"/>
      <c r="BE294" s="356"/>
      <c r="BF294" s="356"/>
      <c r="BG294" s="356"/>
      <c r="BH294" s="356"/>
      <c r="BI294" s="356"/>
      <c r="BJ294" s="356"/>
      <c r="BK294" s="356"/>
      <c r="BL294" s="356"/>
      <c r="BM294" s="356"/>
      <c r="BN294" s="356"/>
      <c r="BO294" s="356"/>
      <c r="BP294" s="356"/>
      <c r="BQ294" s="356"/>
      <c r="BR294" s="356"/>
      <c r="BS294" s="356"/>
      <c r="BT294" s="356"/>
      <c r="BU294" s="356"/>
      <c r="BV294" s="356"/>
      <c r="BW294" s="356"/>
      <c r="BX294" s="356"/>
      <c r="BY294" s="356"/>
      <c r="BZ294" s="356"/>
      <c r="CA294" s="356"/>
      <c r="CB294" s="356"/>
      <c r="CC294" s="356"/>
      <c r="CD294" s="356"/>
      <c r="CE294" s="356"/>
      <c r="CF294" s="356"/>
    </row>
    <row r="295" spans="1:84" s="312" customFormat="1" ht="15" customHeight="1" thickBot="1" x14ac:dyDescent="0.3">
      <c r="A295" s="253"/>
      <c r="B295" s="239"/>
      <c r="C295" s="13"/>
      <c r="D295" s="13"/>
      <c r="E295" s="846" t="str">
        <f>IF(E294="","",INDEX(B_ImprovementDescription!$E$54:$E$83,R294))</f>
        <v/>
      </c>
      <c r="F295" s="847"/>
      <c r="G295" s="847"/>
      <c r="H295" s="847"/>
      <c r="I295" s="847"/>
      <c r="J295" s="847"/>
      <c r="K295" s="847"/>
      <c r="L295" s="848"/>
      <c r="M295" s="844" t="str">
        <f>IF(E294="","",INDEX(B_ImprovementDescription!$M$54:$M$83,R294))</f>
        <v/>
      </c>
      <c r="N295" s="845"/>
      <c r="O295" s="206"/>
      <c r="P295" s="395"/>
      <c r="Q295" s="400"/>
      <c r="R295" s="394" t="str">
        <f>E295</f>
        <v/>
      </c>
      <c r="S295" s="394" t="str">
        <f>IF(E295="","",AND(MATCH(E295,EUConst_TierActivityListNames,0)&gt;59,MATCH(E295,EUConst_TierActivityListNames,0)&lt;62))</f>
        <v/>
      </c>
      <c r="T295" s="400"/>
      <c r="U295" s="400"/>
      <c r="V295" s="400"/>
      <c r="W295" s="400"/>
      <c r="X295" s="400"/>
      <c r="Y295" s="400"/>
      <c r="Z295" s="400"/>
      <c r="AA295" s="400"/>
      <c r="AB295" s="400"/>
      <c r="AC295" s="400"/>
      <c r="AD295" s="400"/>
      <c r="AE295" s="400"/>
      <c r="AF295" s="400"/>
      <c r="AG295" s="400"/>
      <c r="AH295" s="400"/>
      <c r="AI295" s="400"/>
      <c r="AJ295" s="356"/>
      <c r="AK295" s="356"/>
      <c r="AL295" s="356"/>
      <c r="AM295" s="356"/>
      <c r="AN295" s="356"/>
      <c r="AO295" s="356"/>
      <c r="AP295" s="356"/>
      <c r="AQ295" s="356"/>
      <c r="AR295" s="356"/>
      <c r="AS295" s="356"/>
      <c r="AT295" s="356"/>
      <c r="AU295" s="356"/>
      <c r="AV295" s="356"/>
      <c r="AW295" s="356"/>
      <c r="AX295" s="356"/>
      <c r="AY295" s="356"/>
      <c r="AZ295" s="356"/>
      <c r="BA295" s="356"/>
      <c r="BB295" s="356"/>
      <c r="BC295" s="356"/>
      <c r="BD295" s="356"/>
      <c r="BE295" s="356"/>
      <c r="BF295" s="356"/>
      <c r="BG295" s="356"/>
      <c r="BH295" s="356"/>
      <c r="BI295" s="356"/>
      <c r="BJ295" s="356"/>
      <c r="BK295" s="356"/>
      <c r="BL295" s="356"/>
      <c r="BM295" s="356"/>
      <c r="BN295" s="356"/>
      <c r="BO295" s="356"/>
      <c r="BP295" s="356"/>
      <c r="BQ295" s="356"/>
      <c r="BR295" s="356"/>
      <c r="BS295" s="356"/>
      <c r="BT295" s="356"/>
      <c r="BU295" s="356"/>
      <c r="BV295" s="356"/>
      <c r="BW295" s="356"/>
      <c r="BX295" s="356"/>
      <c r="BY295" s="356"/>
      <c r="BZ295" s="356"/>
      <c r="CA295" s="356"/>
      <c r="CB295" s="356"/>
      <c r="CC295" s="356"/>
      <c r="CD295" s="356"/>
      <c r="CE295" s="356"/>
      <c r="CF295" s="356"/>
    </row>
    <row r="296" spans="1:84" s="312" customFormat="1" ht="5.0999999999999996" customHeight="1" x14ac:dyDescent="0.25">
      <c r="A296" s="253"/>
      <c r="B296" s="239"/>
      <c r="C296" s="13"/>
      <c r="D296" s="13"/>
      <c r="E296" s="13"/>
      <c r="F296" s="13"/>
      <c r="G296" s="14"/>
      <c r="H296" s="14"/>
      <c r="I296" s="14"/>
      <c r="J296" s="89"/>
      <c r="K296" s="89"/>
      <c r="L296" s="89"/>
      <c r="M296" s="14"/>
      <c r="N296" s="14"/>
      <c r="O296" s="206"/>
      <c r="P296" s="395"/>
      <c r="Q296" s="400"/>
      <c r="R296" s="400"/>
      <c r="S296" s="400"/>
      <c r="T296" s="400"/>
      <c r="U296" s="400"/>
      <c r="V296" s="400"/>
      <c r="W296" s="400"/>
      <c r="X296" s="400"/>
      <c r="Y296" s="400"/>
      <c r="Z296" s="400"/>
      <c r="AA296" s="400"/>
      <c r="AB296" s="400"/>
      <c r="AC296" s="400"/>
      <c r="AD296" s="400"/>
      <c r="AE296" s="400"/>
      <c r="AF296" s="400"/>
      <c r="AG296" s="400"/>
      <c r="AH296" s="400"/>
      <c r="AI296" s="400"/>
      <c r="AJ296" s="356"/>
      <c r="AK296" s="356"/>
      <c r="AL296" s="356"/>
      <c r="AM296" s="356"/>
      <c r="AN296" s="356"/>
      <c r="AO296" s="356"/>
      <c r="AP296" s="356"/>
      <c r="AQ296" s="356"/>
      <c r="AR296" s="356"/>
      <c r="AS296" s="356"/>
      <c r="AT296" s="356"/>
      <c r="AU296" s="356"/>
      <c r="AV296" s="356"/>
      <c r="AW296" s="356"/>
      <c r="AX296" s="356"/>
      <c r="AY296" s="356"/>
      <c r="AZ296" s="356"/>
      <c r="BA296" s="356"/>
      <c r="BB296" s="356"/>
      <c r="BC296" s="356"/>
      <c r="BD296" s="356"/>
      <c r="BE296" s="356"/>
      <c r="BF296" s="356"/>
      <c r="BG296" s="356"/>
      <c r="BH296" s="356"/>
      <c r="BI296" s="356"/>
      <c r="BJ296" s="356"/>
      <c r="BK296" s="356"/>
      <c r="BL296" s="356"/>
      <c r="BM296" s="356"/>
      <c r="BN296" s="356"/>
      <c r="BO296" s="356"/>
      <c r="BP296" s="356"/>
      <c r="BQ296" s="356"/>
      <c r="BR296" s="356"/>
      <c r="BS296" s="356"/>
      <c r="BT296" s="356"/>
      <c r="BU296" s="356"/>
      <c r="BV296" s="356"/>
      <c r="BW296" s="356"/>
      <c r="BX296" s="356"/>
      <c r="BY296" s="356"/>
      <c r="BZ296" s="356"/>
      <c r="CA296" s="356"/>
      <c r="CB296" s="356"/>
      <c r="CC296" s="356"/>
      <c r="CD296" s="356"/>
      <c r="CE296" s="356"/>
      <c r="CF296" s="356"/>
    </row>
    <row r="297" spans="1:84" s="312" customFormat="1" ht="12.75" customHeight="1" x14ac:dyDescent="0.25">
      <c r="A297" s="253"/>
      <c r="B297" s="239"/>
      <c r="C297" s="13"/>
      <c r="D297" s="13"/>
      <c r="F297" s="837" t="str">
        <f>IF(E294="","",HYPERLINK("#JUMP_E_8",EUconst_FurtherGuidancePoint1))</f>
        <v/>
      </c>
      <c r="G297" s="838"/>
      <c r="H297" s="838"/>
      <c r="I297" s="838"/>
      <c r="J297" s="838"/>
      <c r="K297" s="838"/>
      <c r="L297" s="838"/>
      <c r="M297" s="839"/>
      <c r="N297" s="14"/>
      <c r="O297" s="206"/>
      <c r="P297" s="395"/>
      <c r="Q297" s="400"/>
      <c r="R297" s="400"/>
      <c r="S297" s="400"/>
      <c r="T297" s="400"/>
      <c r="U297" s="400"/>
      <c r="V297" s="400"/>
      <c r="W297" s="400"/>
      <c r="X297" s="400"/>
      <c r="Y297" s="400"/>
      <c r="Z297" s="400"/>
      <c r="AA297" s="400"/>
      <c r="AB297" s="400"/>
      <c r="AC297" s="400"/>
      <c r="AD297" s="400"/>
      <c r="AE297" s="400"/>
      <c r="AF297" s="400"/>
      <c r="AG297" s="400"/>
      <c r="AH297" s="400"/>
      <c r="AI297" s="400"/>
      <c r="AJ297" s="356"/>
      <c r="AK297" s="356"/>
      <c r="AL297" s="356"/>
      <c r="AM297" s="356"/>
      <c r="AN297" s="356"/>
      <c r="AO297" s="356"/>
      <c r="AP297" s="356"/>
      <c r="AQ297" s="356"/>
      <c r="AR297" s="356"/>
      <c r="AS297" s="356"/>
      <c r="AT297" s="356"/>
      <c r="AU297" s="356"/>
      <c r="AV297" s="356"/>
      <c r="AW297" s="356"/>
      <c r="AX297" s="356"/>
      <c r="AY297" s="356"/>
      <c r="AZ297" s="356"/>
      <c r="BA297" s="356"/>
      <c r="BB297" s="356"/>
      <c r="BC297" s="356"/>
      <c r="BD297" s="356"/>
      <c r="BE297" s="356"/>
      <c r="BF297" s="356"/>
      <c r="BG297" s="356"/>
      <c r="BH297" s="356"/>
      <c r="BI297" s="356"/>
      <c r="BJ297" s="356"/>
      <c r="BK297" s="356"/>
      <c r="BL297" s="356"/>
      <c r="BM297" s="356"/>
      <c r="BN297" s="356"/>
      <c r="BO297" s="356"/>
      <c r="BP297" s="356"/>
      <c r="BQ297" s="356"/>
      <c r="BR297" s="356"/>
      <c r="BS297" s="356"/>
      <c r="BT297" s="356"/>
      <c r="BU297" s="356"/>
      <c r="BV297" s="356"/>
      <c r="BW297" s="356"/>
      <c r="BX297" s="356"/>
      <c r="BY297" s="356"/>
      <c r="BZ297" s="356"/>
      <c r="CA297" s="356"/>
      <c r="CB297" s="356"/>
      <c r="CC297" s="356"/>
      <c r="CD297" s="356"/>
      <c r="CE297" s="356"/>
      <c r="CF297" s="356"/>
    </row>
    <row r="298" spans="1:84" s="312" customFormat="1" ht="5.0999999999999996" customHeight="1" x14ac:dyDescent="0.25">
      <c r="A298" s="253"/>
      <c r="B298" s="239"/>
      <c r="C298" s="13"/>
      <c r="D298" s="186"/>
      <c r="F298" s="89"/>
      <c r="G298" s="89"/>
      <c r="H298" s="89"/>
      <c r="I298" s="89"/>
      <c r="J298" s="89"/>
      <c r="M298" s="89"/>
      <c r="N298" s="89"/>
      <c r="O298" s="201"/>
      <c r="P298" s="395"/>
      <c r="Q298" s="395"/>
      <c r="R298" s="395"/>
      <c r="S298" s="400"/>
      <c r="T298" s="322"/>
      <c r="U298" s="322"/>
      <c r="V298" s="322"/>
      <c r="W298" s="322"/>
      <c r="X298" s="322"/>
      <c r="Y298" s="322"/>
      <c r="Z298" s="400"/>
      <c r="AA298" s="322"/>
      <c r="AB298" s="322"/>
      <c r="AC298" s="322"/>
      <c r="AD298" s="322"/>
      <c r="AE298" s="322"/>
      <c r="AF298" s="322"/>
      <c r="AG298" s="322"/>
      <c r="AH298" s="322"/>
      <c r="AI298" s="322"/>
    </row>
    <row r="299" spans="1:84" s="312" customFormat="1" ht="38.85" customHeight="1" x14ac:dyDescent="0.25">
      <c r="A299" s="253"/>
      <c r="B299" s="239"/>
      <c r="C299" s="13"/>
      <c r="E299" s="432" t="str">
        <f>Translations!$B$609</f>
        <v>DA ou facteur de calcul</v>
      </c>
      <c r="F299" s="431" t="str">
        <f>Translations!$B$601</f>
        <v>Niveau requis :</v>
      </c>
      <c r="G299" s="840" t="str">
        <f>Translations!$B$610</f>
        <v xml:space="preserve"> Raison de l'écart dans le passé</v>
      </c>
      <c r="H299" s="840"/>
      <c r="I299" s="432" t="str">
        <f>Translations!$B$611</f>
        <v>Impact sur les niveaux ?</v>
      </c>
      <c r="J299" s="432" t="str">
        <f>Translations!$B$612</f>
        <v>Mesures prises</v>
      </c>
      <c r="K299" s="431" t="str">
        <f>Translations!$B$585</f>
        <v>Quand?</v>
      </c>
      <c r="L299" s="431" t="str">
        <f>Translations!$B$603</f>
        <v>Niveau appliqué :</v>
      </c>
      <c r="O299" s="206"/>
      <c r="P299" s="395"/>
      <c r="Q299" s="400"/>
      <c r="R299" s="395"/>
      <c r="S299" s="395"/>
      <c r="T299" s="400"/>
      <c r="U299" s="400"/>
      <c r="V299" s="400"/>
      <c r="W299" s="400"/>
      <c r="X299" s="400"/>
      <c r="Y299" s="400"/>
      <c r="Z299" s="400"/>
      <c r="AA299" s="433" t="s">
        <v>908</v>
      </c>
      <c r="AB299" s="400" t="str">
        <f>$E$33</f>
        <v>DA ou facteur de calcul</v>
      </c>
      <c r="AC299" s="400" t="str">
        <f>G299</f>
        <v xml:space="preserve"> Raison de l'écart dans le passé</v>
      </c>
      <c r="AD299" s="400" t="str">
        <f>I299</f>
        <v>Impact sur les niveaux ?</v>
      </c>
      <c r="AE299" s="400" t="str">
        <f>J299</f>
        <v>Mesures prises</v>
      </c>
      <c r="AF299" s="400" t="str">
        <f>K299</f>
        <v>Quand?</v>
      </c>
      <c r="AG299" s="400" t="str">
        <f>L299</f>
        <v>Niveau appliqué :</v>
      </c>
      <c r="AH299" s="400"/>
      <c r="AI299" s="322"/>
      <c r="AJ299" s="356"/>
      <c r="AK299" s="356"/>
      <c r="AL299" s="356"/>
      <c r="AM299" s="356"/>
      <c r="AN299" s="356"/>
      <c r="AO299" s="356"/>
      <c r="AP299" s="356"/>
      <c r="AQ299" s="356"/>
      <c r="AR299" s="356"/>
      <c r="AS299" s="356"/>
      <c r="AT299" s="356"/>
      <c r="AU299" s="356"/>
      <c r="AV299" s="356"/>
      <c r="AW299" s="356"/>
      <c r="AX299" s="356"/>
      <c r="AY299" s="356"/>
      <c r="AZ299" s="356"/>
      <c r="BA299" s="356"/>
      <c r="BB299" s="356"/>
      <c r="BC299" s="356"/>
      <c r="BD299" s="356"/>
      <c r="BE299" s="356"/>
      <c r="BF299" s="356"/>
      <c r="BG299" s="356"/>
      <c r="BH299" s="356"/>
      <c r="BI299" s="356"/>
      <c r="BJ299" s="356"/>
      <c r="BK299" s="356"/>
      <c r="BL299" s="356"/>
      <c r="BM299" s="356"/>
      <c r="BN299" s="356"/>
      <c r="BO299" s="356"/>
      <c r="BP299" s="356"/>
      <c r="BQ299" s="356"/>
      <c r="BR299" s="356"/>
      <c r="BS299" s="356"/>
      <c r="BT299" s="356"/>
      <c r="BU299" s="356"/>
      <c r="BV299" s="356"/>
      <c r="BW299" s="356"/>
      <c r="BX299" s="356"/>
      <c r="BY299" s="356"/>
      <c r="BZ299" s="356"/>
      <c r="CA299" s="356"/>
      <c r="CB299" s="356"/>
      <c r="CC299" s="356"/>
      <c r="CD299" s="356"/>
      <c r="CE299" s="356"/>
      <c r="CF299" s="356"/>
    </row>
    <row r="300" spans="1:84" s="312" customFormat="1" ht="15" customHeight="1" x14ac:dyDescent="0.25">
      <c r="A300" s="253"/>
      <c r="B300" s="239"/>
      <c r="D300" s="186" t="s">
        <v>14</v>
      </c>
      <c r="E300" s="430"/>
      <c r="F300" s="335" t="str">
        <f>IF(OR(X300="",X300=EUconst_NA),"",IF(CNTR_SmallEmitter,1,X300))</f>
        <v/>
      </c>
      <c r="G300" s="821"/>
      <c r="H300" s="822"/>
      <c r="I300" s="424"/>
      <c r="J300" s="424"/>
      <c r="K300" s="428"/>
      <c r="L300" s="429"/>
      <c r="M300" s="831" t="str">
        <f>IF(OR(ISBLANK(L300),L300=EUconst_NoTier),"",IF($Z300=0,EUconst_NotApplicable,IF(ISERROR($Z300),"",$Z300)))</f>
        <v/>
      </c>
      <c r="N300" s="832"/>
      <c r="O300" s="201"/>
      <c r="P300" s="395"/>
      <c r="Q300" s="395"/>
      <c r="R300" s="394" t="str">
        <f>E295</f>
        <v/>
      </c>
      <c r="S300" s="400"/>
      <c r="T300" s="403" t="str">
        <f>IF(COUNTIF(EUconst_FactorRelevantInklPFC,E300)=0,"",INDEX(EUwideConstants!$C$848:$C$863,MATCH(E300,EUconst_FactorRelevantInklPFC,0))&amp;R300)</f>
        <v/>
      </c>
      <c r="U300" s="322"/>
      <c r="V300" s="403" t="str">
        <f>IF(T300="","",INDEX(EUwideConstants!$E$848:$E$863,MATCH(E300,EUconst_FactorRelevantInklPFC,0)))</f>
        <v/>
      </c>
      <c r="W300" s="322"/>
      <c r="X300" s="334" t="str">
        <f>IF(OR(R300="",T300=""),"",IF(CNTR_IsCategoryA,INDEX(EUwideConstants!$G:$G,MATCH(T300,EUwideConstants!$S:$S,0)),INDEX(EUwideConstants!$P:$P,MATCH(T300,EUwideConstants!$S:$S,0))))</f>
        <v/>
      </c>
      <c r="Y300" s="403" t="str">
        <f>IF(F300="","",IF(F300=EUconst_NA,"",INDEX(EUwideConstants!$H:$O,MATCH(T300,EUwideConstants!$S:$S,0),MATCH(F300,CNTR_TierList,0))))</f>
        <v/>
      </c>
      <c r="Z300" s="403" t="str">
        <f>IF(ISBLANK(L300),"",IF(L300=EUconst_NA,"",INDEX(EUwideConstants!$H:$O,MATCH(T300,EUwideConstants!$S:$S,0),MATCH(L300,CNTR_TierList,0))))</f>
        <v/>
      </c>
      <c r="AA300" s="322"/>
      <c r="AB300" s="334" t="b">
        <f>AND(COUNTA(CNTR_ListRelevantSections)&gt;0,E294="")</f>
        <v>0</v>
      </c>
      <c r="AC300" s="334" t="b">
        <f>AND(COUNTA(CNTR_ListRelevantSections)&gt;0,OR(E300="",AB300))</f>
        <v>0</v>
      </c>
      <c r="AD300" s="334" t="b">
        <f t="shared" ref="AD300:AD302" si="27">AC300</f>
        <v>0</v>
      </c>
      <c r="AE300" s="334" t="b">
        <f t="shared" ref="AE300:AE302" si="28">AD300</f>
        <v>0</v>
      </c>
      <c r="AF300" s="334" t="b">
        <f>OR(AD300,AND(J300&lt;&gt;"",J300=FALSE))</f>
        <v>0</v>
      </c>
      <c r="AG300" s="334" t="b">
        <f>OR(AF300,AND(I300&lt;&gt;"",I300=FALSE))</f>
        <v>0</v>
      </c>
      <c r="AH300" s="322"/>
      <c r="AI300" s="322"/>
      <c r="AJ300" s="356"/>
      <c r="AK300" s="356"/>
      <c r="AL300" s="356"/>
      <c r="AM300" s="356"/>
      <c r="AN300" s="356"/>
      <c r="AO300" s="356"/>
      <c r="AP300" s="356"/>
      <c r="AQ300" s="356"/>
      <c r="AR300" s="356"/>
      <c r="AS300" s="356"/>
      <c r="AT300" s="356"/>
      <c r="AU300" s="356"/>
      <c r="AV300" s="356"/>
      <c r="AW300" s="356"/>
      <c r="AX300" s="356"/>
      <c r="AY300" s="356"/>
      <c r="AZ300" s="356"/>
      <c r="BA300" s="356"/>
      <c r="BB300" s="356"/>
      <c r="BC300" s="356"/>
      <c r="BD300" s="356"/>
      <c r="BE300" s="356"/>
      <c r="BF300" s="356"/>
      <c r="BG300" s="356"/>
      <c r="BH300" s="356"/>
      <c r="BI300" s="356"/>
      <c r="BJ300" s="356"/>
      <c r="BK300" s="356"/>
      <c r="BL300" s="356"/>
      <c r="BM300" s="356"/>
      <c r="BN300" s="356"/>
      <c r="BO300" s="356"/>
      <c r="BP300" s="356"/>
      <c r="BQ300" s="356"/>
      <c r="BR300" s="356"/>
      <c r="BS300" s="356"/>
      <c r="BT300" s="356"/>
      <c r="BU300" s="356"/>
      <c r="BV300" s="356"/>
      <c r="BW300" s="356"/>
      <c r="BX300" s="356"/>
      <c r="BY300" s="356"/>
      <c r="BZ300" s="356"/>
      <c r="CA300" s="356"/>
      <c r="CB300" s="356"/>
      <c r="CC300" s="356"/>
      <c r="CD300" s="356"/>
      <c r="CE300" s="356"/>
      <c r="CF300" s="356"/>
    </row>
    <row r="301" spans="1:84" s="312" customFormat="1" ht="15" customHeight="1" x14ac:dyDescent="0.25">
      <c r="A301" s="253"/>
      <c r="B301" s="239"/>
      <c r="D301" s="186" t="s">
        <v>15</v>
      </c>
      <c r="E301" s="430"/>
      <c r="F301" s="335" t="str">
        <f>IF(OR(X301="",X301=EUconst_NA),"",IF(CNTR_SmallEmitter,1,X301))</f>
        <v/>
      </c>
      <c r="G301" s="821"/>
      <c r="H301" s="822"/>
      <c r="I301" s="424"/>
      <c r="J301" s="424"/>
      <c r="K301" s="428"/>
      <c r="L301" s="429"/>
      <c r="M301" s="831" t="str">
        <f>IF(OR(ISBLANK(L301),L301=EUconst_NoTier),"",IF($Z301=0,EUconst_NotApplicable,IF(ISERROR($Z301),"",$Z301)))</f>
        <v/>
      </c>
      <c r="N301" s="832"/>
      <c r="O301" s="201"/>
      <c r="P301" s="395"/>
      <c r="Q301" s="395"/>
      <c r="R301" s="394" t="str">
        <f>R300</f>
        <v/>
      </c>
      <c r="S301" s="400"/>
      <c r="T301" s="403" t="str">
        <f>IF(COUNTIF(EUconst_FactorRelevantInklPFC,E301)=0,"",INDEX(EUwideConstants!$C$848:$C$863,MATCH(E301,EUconst_FactorRelevantInklPFC,0))&amp;R301)</f>
        <v/>
      </c>
      <c r="U301" s="322"/>
      <c r="V301" s="403" t="str">
        <f>IF(T301="","",INDEX(EUwideConstants!$E$848:$E$863,MATCH(E301,EUconst_FactorRelevantInklPFC,0)))</f>
        <v/>
      </c>
      <c r="W301" s="322"/>
      <c r="X301" s="334" t="str">
        <f>IF(OR(R301="",T301=""),"",IF(CNTR_IsCategoryA,INDEX(EUwideConstants!$G:$G,MATCH(T301,EUwideConstants!$S:$S,0)),INDEX(EUwideConstants!$P:$P,MATCH(T301,EUwideConstants!$S:$S,0))))</f>
        <v/>
      </c>
      <c r="Y301" s="403" t="str">
        <f>IF(F301="","",IF(F301=EUconst_NA,"",INDEX(EUwideConstants!$H:$O,MATCH(T301,EUwideConstants!$S:$S,0),MATCH(F301,CNTR_TierList,0))))</f>
        <v/>
      </c>
      <c r="Z301" s="403" t="str">
        <f>IF(ISBLANK(L301),"",IF(L301=EUconst_NA,"",INDEX(EUwideConstants!$H:$O,MATCH(T301,EUwideConstants!$S:$S,0),MATCH(L301,CNTR_TierList,0))))</f>
        <v/>
      </c>
      <c r="AA301" s="322"/>
      <c r="AB301" s="334" t="b">
        <f>AND(COUNTA(CNTR_ListRelevantSections)&gt;0,E294="")</f>
        <v>0</v>
      </c>
      <c r="AC301" s="334" t="b">
        <f>AND(COUNTA(CNTR_ListRelevantSections)&gt;0,OR(E301="",AB301))</f>
        <v>0</v>
      </c>
      <c r="AD301" s="334" t="b">
        <f t="shared" si="27"/>
        <v>0</v>
      </c>
      <c r="AE301" s="334" t="b">
        <f t="shared" si="28"/>
        <v>0</v>
      </c>
      <c r="AF301" s="334" t="b">
        <f>OR(AD301,AND(J301&lt;&gt;"",J301=FALSE))</f>
        <v>0</v>
      </c>
      <c r="AG301" s="334" t="b">
        <f>OR(AF301,AND(I301&lt;&gt;"",I301=FALSE))</f>
        <v>0</v>
      </c>
      <c r="AH301" s="322"/>
      <c r="AI301" s="322"/>
      <c r="AJ301" s="356"/>
      <c r="AK301" s="356"/>
      <c r="AL301" s="356"/>
      <c r="AM301" s="356"/>
      <c r="AN301" s="356"/>
      <c r="AO301" s="356"/>
      <c r="AP301" s="356"/>
      <c r="AQ301" s="356"/>
      <c r="AR301" s="356"/>
      <c r="AS301" s="356"/>
      <c r="AT301" s="356"/>
      <c r="AU301" s="356"/>
      <c r="AV301" s="356"/>
      <c r="AW301" s="356"/>
      <c r="AX301" s="356"/>
      <c r="AY301" s="356"/>
      <c r="AZ301" s="356"/>
      <c r="BA301" s="356"/>
      <c r="BB301" s="356"/>
      <c r="BC301" s="356"/>
      <c r="BD301" s="356"/>
      <c r="BE301" s="356"/>
      <c r="BF301" s="356"/>
      <c r="BG301" s="356"/>
      <c r="BH301" s="356"/>
      <c r="BI301" s="356"/>
      <c r="BJ301" s="356"/>
      <c r="BK301" s="356"/>
      <c r="BL301" s="356"/>
      <c r="BM301" s="356"/>
      <c r="BN301" s="356"/>
      <c r="BO301" s="356"/>
      <c r="BP301" s="356"/>
      <c r="BQ301" s="356"/>
      <c r="BR301" s="356"/>
      <c r="BS301" s="356"/>
      <c r="BT301" s="356"/>
      <c r="BU301" s="356"/>
      <c r="BV301" s="356"/>
      <c r="BW301" s="356"/>
      <c r="BX301" s="356"/>
      <c r="BY301" s="356"/>
      <c r="BZ301" s="356"/>
      <c r="CA301" s="356"/>
      <c r="CB301" s="356"/>
      <c r="CC301" s="356"/>
      <c r="CD301" s="356"/>
      <c r="CE301" s="356"/>
      <c r="CF301" s="356"/>
    </row>
    <row r="302" spans="1:84" s="312" customFormat="1" ht="15" customHeight="1" x14ac:dyDescent="0.25">
      <c r="A302" s="253"/>
      <c r="B302" s="239"/>
      <c r="D302" s="186" t="s">
        <v>297</v>
      </c>
      <c r="E302" s="430"/>
      <c r="F302" s="335" t="str">
        <f>IF(OR(X302="",X302=EUconst_NA),"",IF(CNTR_SmallEmitter,1,X302))</f>
        <v/>
      </c>
      <c r="G302" s="821"/>
      <c r="H302" s="822"/>
      <c r="I302" s="424"/>
      <c r="J302" s="424"/>
      <c r="K302" s="428"/>
      <c r="L302" s="429"/>
      <c r="M302" s="831" t="str">
        <f>IF(OR(ISBLANK(L302),L302=EUconst_NoTier),"",IF($Z302=0,EUconst_NotApplicable,IF(ISERROR($Z302),"",$Z302)))</f>
        <v/>
      </c>
      <c r="N302" s="832"/>
      <c r="O302" s="201"/>
      <c r="P302" s="395"/>
      <c r="Q302" s="395"/>
      <c r="R302" s="394" t="str">
        <f>R301</f>
        <v/>
      </c>
      <c r="S302" s="400"/>
      <c r="T302" s="403" t="str">
        <f>IF(COUNTIF(EUconst_FactorRelevantInklPFC,E302)=0,"",INDEX(EUwideConstants!$C$848:$C$863,MATCH(E302,EUconst_FactorRelevantInklPFC,0))&amp;R302)</f>
        <v/>
      </c>
      <c r="U302" s="322"/>
      <c r="V302" s="403" t="str">
        <f>IF(T302="","",INDEX(EUwideConstants!$E$848:$E$863,MATCH(E302,EUconst_FactorRelevantInklPFC,0)))</f>
        <v/>
      </c>
      <c r="W302" s="322"/>
      <c r="X302" s="334" t="str">
        <f>IF(OR(R302="",T302=""),"",IF(CNTR_IsCategoryA,INDEX(EUwideConstants!$G:$G,MATCH(T302,EUwideConstants!$S:$S,0)),INDEX(EUwideConstants!$P:$P,MATCH(T302,EUwideConstants!$S:$S,0))))</f>
        <v/>
      </c>
      <c r="Y302" s="403" t="str">
        <f>IF(F302="","",IF(F302=EUconst_NA,"",INDEX(EUwideConstants!$H:$O,MATCH(T302,EUwideConstants!$S:$S,0),MATCH(F302,CNTR_TierList,0))))</f>
        <v/>
      </c>
      <c r="Z302" s="403" t="str">
        <f>IF(ISBLANK(L302),"",IF(L302=EUconst_NA,"",INDEX(EUwideConstants!$H:$O,MATCH(T302,EUwideConstants!$S:$S,0),MATCH(L302,CNTR_TierList,0))))</f>
        <v/>
      </c>
      <c r="AA302" s="322"/>
      <c r="AB302" s="334" t="b">
        <f>AND(COUNTA(CNTR_ListRelevantSections)&gt;0,E294="")</f>
        <v>0</v>
      </c>
      <c r="AC302" s="334" t="b">
        <f>AND(COUNTA(CNTR_ListRelevantSections)&gt;0,OR(E302="",AB302))</f>
        <v>0</v>
      </c>
      <c r="AD302" s="334" t="b">
        <f t="shared" si="27"/>
        <v>0</v>
      </c>
      <c r="AE302" s="334" t="b">
        <f t="shared" si="28"/>
        <v>0</v>
      </c>
      <c r="AF302" s="334" t="b">
        <f>OR(AD302,AND(J302&lt;&gt;"",J302=FALSE))</f>
        <v>0</v>
      </c>
      <c r="AG302" s="334" t="b">
        <f>OR(AF302,AND(I302&lt;&gt;"",I302=FALSE))</f>
        <v>0</v>
      </c>
      <c r="AH302" s="322"/>
      <c r="AI302" s="322"/>
      <c r="AJ302" s="356"/>
      <c r="AK302" s="356"/>
      <c r="AL302" s="356"/>
      <c r="AM302" s="356"/>
      <c r="AN302" s="356"/>
      <c r="AO302" s="356"/>
      <c r="AP302" s="356"/>
      <c r="AQ302" s="356"/>
      <c r="AR302" s="356"/>
      <c r="AS302" s="356"/>
      <c r="AT302" s="356"/>
      <c r="AU302" s="356"/>
      <c r="AV302" s="356"/>
      <c r="AW302" s="356"/>
      <c r="AX302" s="356"/>
      <c r="AY302" s="356"/>
      <c r="AZ302" s="356"/>
      <c r="BA302" s="356"/>
      <c r="BB302" s="356"/>
      <c r="BC302" s="356"/>
      <c r="BD302" s="356"/>
      <c r="BE302" s="356"/>
      <c r="BF302" s="356"/>
      <c r="BG302" s="356"/>
      <c r="BH302" s="356"/>
      <c r="BI302" s="356"/>
      <c r="BJ302" s="356"/>
      <c r="BK302" s="356"/>
      <c r="BL302" s="356"/>
      <c r="BM302" s="356"/>
      <c r="BN302" s="356"/>
      <c r="BO302" s="356"/>
      <c r="BP302" s="356"/>
      <c r="BQ302" s="356"/>
      <c r="BR302" s="356"/>
      <c r="BS302" s="356"/>
      <c r="BT302" s="356"/>
      <c r="BU302" s="356"/>
      <c r="BV302" s="356"/>
      <c r="BW302" s="356"/>
      <c r="BX302" s="356"/>
      <c r="BY302" s="356"/>
      <c r="BZ302" s="356"/>
      <c r="CA302" s="356"/>
      <c r="CB302" s="356"/>
      <c r="CC302" s="356"/>
      <c r="CD302" s="356"/>
      <c r="CE302" s="356"/>
      <c r="CF302" s="356"/>
    </row>
    <row r="303" spans="1:84" s="312" customFormat="1" ht="5.0999999999999996" customHeight="1" x14ac:dyDescent="0.25">
      <c r="A303" s="253"/>
      <c r="B303" s="239"/>
      <c r="C303" s="13"/>
      <c r="D303" s="186"/>
      <c r="F303" s="89"/>
      <c r="G303" s="186"/>
      <c r="H303" s="186"/>
      <c r="I303" s="186"/>
      <c r="J303" s="186"/>
      <c r="M303" s="89"/>
      <c r="N303" s="89"/>
      <c r="O303" s="201"/>
      <c r="P303" s="395"/>
      <c r="Q303" s="395"/>
      <c r="R303" s="395"/>
      <c r="S303" s="395"/>
      <c r="T303" s="322"/>
      <c r="U303" s="322"/>
      <c r="V303" s="322"/>
      <c r="W303" s="322"/>
      <c r="X303" s="322"/>
      <c r="Y303" s="322"/>
      <c r="Z303" s="322"/>
      <c r="AA303" s="322"/>
      <c r="AB303" s="322"/>
      <c r="AC303" s="322"/>
      <c r="AD303" s="322"/>
      <c r="AE303" s="322"/>
      <c r="AF303" s="322"/>
      <c r="AG303" s="322"/>
      <c r="AH303" s="322"/>
      <c r="AI303" s="322"/>
    </row>
    <row r="304" spans="1:84" s="312" customFormat="1" ht="12.75" customHeight="1" x14ac:dyDescent="0.25">
      <c r="A304" s="253"/>
      <c r="B304" s="239"/>
      <c r="D304" s="383" t="s">
        <v>300</v>
      </c>
      <c r="E304" s="324" t="str">
        <f>Translations!$B$94</f>
        <v>Description</v>
      </c>
      <c r="G304" s="323"/>
      <c r="H304" s="186"/>
      <c r="I304" s="186"/>
      <c r="J304" s="186"/>
      <c r="K304" s="186"/>
      <c r="L304" s="186"/>
      <c r="M304" s="186"/>
      <c r="N304" s="186"/>
      <c r="O304" s="201"/>
      <c r="P304" s="395"/>
      <c r="Q304" s="395"/>
      <c r="R304" s="395"/>
      <c r="S304" s="395"/>
      <c r="T304" s="322"/>
      <c r="U304" s="322"/>
      <c r="V304" s="322"/>
      <c r="W304" s="322"/>
      <c r="X304" s="322"/>
      <c r="Y304" s="322"/>
      <c r="Z304" s="322"/>
      <c r="AA304" s="322"/>
      <c r="AB304" s="322"/>
      <c r="AC304" s="322"/>
      <c r="AD304" s="322"/>
      <c r="AE304" s="322"/>
      <c r="AF304" s="322"/>
      <c r="AG304" s="322"/>
      <c r="AH304" s="322"/>
      <c r="AI304" s="322"/>
    </row>
    <row r="305" spans="1:84" s="312" customFormat="1" ht="12.75" customHeight="1" x14ac:dyDescent="0.25">
      <c r="A305" s="253"/>
      <c r="B305" s="272"/>
      <c r="C305" s="13"/>
      <c r="D305" s="186"/>
      <c r="E305" s="833" t="str">
        <f>Translations!$B$588</f>
        <v>Si vous avez besoin de plus d'espace pour la description, vous pouvez également utiliser des fichiers externes et les référencer ici.</v>
      </c>
      <c r="F305" s="833"/>
      <c r="G305" s="833"/>
      <c r="H305" s="833"/>
      <c r="I305" s="833"/>
      <c r="J305" s="833"/>
      <c r="K305" s="833"/>
      <c r="L305" s="833"/>
      <c r="M305" s="833"/>
      <c r="N305" s="833"/>
      <c r="O305" s="201"/>
      <c r="P305" s="305"/>
      <c r="Q305" s="395"/>
      <c r="R305" s="395"/>
      <c r="S305" s="395"/>
      <c r="T305" s="322"/>
      <c r="U305" s="322"/>
      <c r="V305" s="322"/>
      <c r="W305" s="322"/>
      <c r="X305" s="322"/>
      <c r="Y305" s="322"/>
      <c r="Z305" s="322"/>
      <c r="AA305" s="322"/>
      <c r="AB305" s="322"/>
      <c r="AC305" s="322"/>
      <c r="AD305" s="322"/>
      <c r="AE305" s="322"/>
      <c r="AF305" s="322"/>
      <c r="AG305" s="322"/>
      <c r="AH305" s="322"/>
      <c r="AI305" s="322"/>
    </row>
    <row r="306" spans="1:84" s="312" customFormat="1" ht="12.75" customHeight="1" x14ac:dyDescent="0.25">
      <c r="A306" s="255"/>
      <c r="B306" s="387"/>
      <c r="C306" s="89"/>
      <c r="E306" s="834"/>
      <c r="F306" s="835"/>
      <c r="G306" s="835"/>
      <c r="H306" s="835"/>
      <c r="I306" s="835"/>
      <c r="J306" s="835"/>
      <c r="K306" s="835"/>
      <c r="L306" s="835"/>
      <c r="M306" s="835"/>
      <c r="N306" s="836"/>
      <c r="O306" s="185"/>
      <c r="P306" s="322"/>
      <c r="Q306" s="322"/>
      <c r="R306" s="322"/>
      <c r="S306" s="322"/>
      <c r="T306" s="322"/>
      <c r="U306" s="322"/>
      <c r="V306" s="322"/>
      <c r="W306" s="322"/>
      <c r="X306" s="322"/>
      <c r="Y306" s="322"/>
      <c r="Z306" s="322"/>
      <c r="AA306" s="322"/>
      <c r="AB306" s="322"/>
      <c r="AC306" s="322"/>
      <c r="AD306" s="322"/>
      <c r="AE306" s="322"/>
      <c r="AF306" s="322"/>
      <c r="AG306" s="322"/>
      <c r="AH306" s="322"/>
      <c r="AI306" s="403" t="b">
        <f>AND(COUNTA(CNTR_ListRelevantSections)&gt;0,OR(AB302,COUNTA(E300:E302)=0))</f>
        <v>0</v>
      </c>
    </row>
    <row r="307" spans="1:84" s="312" customFormat="1" ht="12.75" customHeight="1" x14ac:dyDescent="0.25">
      <c r="A307" s="255"/>
      <c r="B307" s="387"/>
      <c r="C307" s="89"/>
      <c r="E307" s="825"/>
      <c r="F307" s="826"/>
      <c r="G307" s="826"/>
      <c r="H307" s="826"/>
      <c r="I307" s="826"/>
      <c r="J307" s="826"/>
      <c r="K307" s="826"/>
      <c r="L307" s="826"/>
      <c r="M307" s="826"/>
      <c r="N307" s="827"/>
      <c r="O307" s="185"/>
      <c r="P307" s="322"/>
      <c r="Q307" s="322"/>
      <c r="R307" s="322"/>
      <c r="S307" s="322"/>
      <c r="T307" s="322"/>
      <c r="U307" s="322"/>
      <c r="V307" s="322"/>
      <c r="W307" s="322"/>
      <c r="X307" s="322"/>
      <c r="Y307" s="322"/>
      <c r="Z307" s="322"/>
      <c r="AA307" s="322"/>
      <c r="AB307" s="322"/>
      <c r="AC307" s="322"/>
      <c r="AD307" s="322"/>
      <c r="AE307" s="322"/>
      <c r="AF307" s="322"/>
      <c r="AG307" s="322"/>
      <c r="AH307" s="322"/>
      <c r="AI307" s="403" t="b">
        <f>AI306</f>
        <v>0</v>
      </c>
    </row>
    <row r="308" spans="1:84" s="312" customFormat="1" ht="12.75" customHeight="1" x14ac:dyDescent="0.25">
      <c r="A308" s="255"/>
      <c r="B308" s="387"/>
      <c r="C308" s="89"/>
      <c r="E308" s="825"/>
      <c r="F308" s="826"/>
      <c r="G308" s="826"/>
      <c r="H308" s="826"/>
      <c r="I308" s="826"/>
      <c r="J308" s="826"/>
      <c r="K308" s="826"/>
      <c r="L308" s="826"/>
      <c r="M308" s="826"/>
      <c r="N308" s="827"/>
      <c r="O308" s="185"/>
      <c r="P308" s="322"/>
      <c r="Q308" s="322"/>
      <c r="R308" s="322"/>
      <c r="S308" s="322"/>
      <c r="T308" s="322"/>
      <c r="U308" s="322"/>
      <c r="V308" s="322"/>
      <c r="W308" s="322"/>
      <c r="X308" s="322"/>
      <c r="Y308" s="322"/>
      <c r="Z308" s="322"/>
      <c r="AA308" s="322"/>
      <c r="AB308" s="322"/>
      <c r="AC308" s="322"/>
      <c r="AD308" s="322"/>
      <c r="AE308" s="322"/>
      <c r="AF308" s="322"/>
      <c r="AG308" s="322"/>
      <c r="AH308" s="322"/>
      <c r="AI308" s="403" t="b">
        <f>AI307</f>
        <v>0</v>
      </c>
    </row>
    <row r="309" spans="1:84" s="312" customFormat="1" ht="12.75" customHeight="1" x14ac:dyDescent="0.25">
      <c r="A309" s="255"/>
      <c r="B309" s="387"/>
      <c r="C309" s="89"/>
      <c r="E309" s="825"/>
      <c r="F309" s="826"/>
      <c r="G309" s="826"/>
      <c r="H309" s="826"/>
      <c r="I309" s="826"/>
      <c r="J309" s="826"/>
      <c r="K309" s="826"/>
      <c r="L309" s="826"/>
      <c r="M309" s="826"/>
      <c r="N309" s="827"/>
      <c r="O309" s="185"/>
      <c r="P309" s="322"/>
      <c r="Q309" s="322"/>
      <c r="R309" s="322"/>
      <c r="S309" s="322"/>
      <c r="T309" s="322"/>
      <c r="U309" s="322"/>
      <c r="V309" s="322"/>
      <c r="W309" s="322"/>
      <c r="X309" s="322"/>
      <c r="Y309" s="322"/>
      <c r="Z309" s="322"/>
      <c r="AA309" s="322"/>
      <c r="AB309" s="322"/>
      <c r="AC309" s="322"/>
      <c r="AD309" s="322"/>
      <c r="AE309" s="322"/>
      <c r="AF309" s="322"/>
      <c r="AG309" s="322"/>
      <c r="AH309" s="322"/>
      <c r="AI309" s="403" t="b">
        <f>AI308</f>
        <v>0</v>
      </c>
    </row>
    <row r="310" spans="1:84" s="312" customFormat="1" ht="12.75" customHeight="1" x14ac:dyDescent="0.25">
      <c r="A310" s="255"/>
      <c r="B310" s="387"/>
      <c r="C310" s="89"/>
      <c r="E310" s="828"/>
      <c r="F310" s="829"/>
      <c r="G310" s="829"/>
      <c r="H310" s="829"/>
      <c r="I310" s="829"/>
      <c r="J310" s="829"/>
      <c r="K310" s="829"/>
      <c r="L310" s="829"/>
      <c r="M310" s="829"/>
      <c r="N310" s="830"/>
      <c r="O310" s="185"/>
      <c r="P310" s="322"/>
      <c r="Q310" s="322"/>
      <c r="R310" s="322"/>
      <c r="S310" s="322"/>
      <c r="T310" s="322"/>
      <c r="U310" s="322"/>
      <c r="V310" s="322"/>
      <c r="W310" s="322"/>
      <c r="X310" s="322"/>
      <c r="Y310" s="322"/>
      <c r="Z310" s="322"/>
      <c r="AA310" s="322"/>
      <c r="AB310" s="322"/>
      <c r="AC310" s="322"/>
      <c r="AD310" s="322"/>
      <c r="AE310" s="322"/>
      <c r="AF310" s="322"/>
      <c r="AG310" s="322"/>
      <c r="AH310" s="322"/>
      <c r="AI310" s="403" t="b">
        <f>AI309</f>
        <v>0</v>
      </c>
    </row>
    <row r="311" spans="1:84" s="312" customFormat="1" ht="12.75" customHeight="1" thickBot="1" x14ac:dyDescent="0.3">
      <c r="A311" s="255"/>
      <c r="B311" s="387"/>
      <c r="C311" s="89"/>
      <c r="D311" s="186"/>
      <c r="E311" s="336"/>
      <c r="F311" s="336"/>
      <c r="G311" s="336"/>
      <c r="H311" s="336"/>
      <c r="I311" s="336"/>
      <c r="J311" s="336"/>
      <c r="K311" s="336"/>
      <c r="L311" s="336"/>
      <c r="M311" s="336"/>
      <c r="N311" s="186"/>
      <c r="O311" s="185"/>
      <c r="P311" s="322"/>
      <c r="Q311" s="322"/>
      <c r="R311" s="322"/>
      <c r="S311" s="322"/>
      <c r="T311" s="322"/>
      <c r="U311" s="322"/>
      <c r="V311" s="322"/>
      <c r="W311" s="322"/>
      <c r="X311" s="322"/>
      <c r="Y311" s="322"/>
      <c r="Z311" s="322"/>
      <c r="AA311" s="322"/>
      <c r="AB311" s="322"/>
      <c r="AC311" s="322"/>
      <c r="AD311" s="322"/>
      <c r="AE311" s="322"/>
      <c r="AF311" s="322"/>
      <c r="AG311" s="322"/>
      <c r="AH311" s="322"/>
      <c r="AI311" s="322"/>
      <c r="CF311" s="357"/>
    </row>
    <row r="312" spans="1:84" ht="13.8" thickBot="1" x14ac:dyDescent="0.3">
      <c r="A312" s="252"/>
      <c r="B312" s="240"/>
      <c r="C312" s="198"/>
      <c r="D312" s="22"/>
      <c r="E312" s="199"/>
      <c r="F312" s="24"/>
      <c r="G312" s="23"/>
      <c r="H312" s="23"/>
      <c r="I312" s="23"/>
      <c r="J312" s="23"/>
      <c r="K312" s="23"/>
      <c r="L312" s="23"/>
      <c r="M312" s="23"/>
      <c r="N312" s="23"/>
      <c r="O312" s="204"/>
      <c r="U312" s="404"/>
      <c r="X312" s="404"/>
    </row>
    <row r="313" spans="1:84" s="312" customFormat="1" ht="15" customHeight="1" thickBot="1" x14ac:dyDescent="0.3">
      <c r="A313" s="435" t="str">
        <f>IF(E313="","","PRINT")</f>
        <v/>
      </c>
      <c r="B313" s="239"/>
      <c r="C313" s="187">
        <f>C294+1</f>
        <v>16</v>
      </c>
      <c r="D313" s="13"/>
      <c r="E313" s="841"/>
      <c r="F313" s="842"/>
      <c r="G313" s="842"/>
      <c r="H313" s="842"/>
      <c r="I313" s="842"/>
      <c r="J313" s="842"/>
      <c r="K313" s="842"/>
      <c r="L313" s="843"/>
      <c r="M313" s="844" t="str">
        <f>IF(E314="","",INDEX(EUwideConstants!$F$314:$F$384,MATCH(E314,EUConst_TierActivityListNames,0)))</f>
        <v/>
      </c>
      <c r="N313" s="845"/>
      <c r="O313" s="206"/>
      <c r="P313" s="436" t="str">
        <f>IF(AND(E313&lt;&gt;"",COUNTIF(P314:$P$603,"PRINT")=0),"PRINT","")</f>
        <v/>
      </c>
      <c r="Q313" s="400"/>
      <c r="R313" s="401" t="str">
        <f>IF(E313="","",MATCH(E313,B_ImprovementDescription!$Q$54:$Q$83,0))</f>
        <v/>
      </c>
      <c r="S313" s="402" t="s">
        <v>636</v>
      </c>
      <c r="T313" s="400"/>
      <c r="U313" s="400"/>
      <c r="V313" s="400"/>
      <c r="W313" s="400"/>
      <c r="X313" s="400"/>
      <c r="Y313" s="400"/>
      <c r="Z313" s="400"/>
      <c r="AA313" s="400"/>
      <c r="AB313" s="400"/>
      <c r="AC313" s="400"/>
      <c r="AD313" s="400"/>
      <c r="AE313" s="400"/>
      <c r="AF313" s="400"/>
      <c r="AG313" s="400"/>
      <c r="AH313" s="400"/>
      <c r="AI313" s="403" t="b">
        <f>CNTR_CalcRelevant=EUconst_NotRelevant</f>
        <v>0</v>
      </c>
      <c r="AJ313" s="356"/>
      <c r="AK313" s="356"/>
      <c r="AL313" s="356"/>
      <c r="AM313" s="356"/>
      <c r="AN313" s="356"/>
      <c r="AO313" s="356"/>
      <c r="AP313" s="356"/>
      <c r="AQ313" s="356"/>
      <c r="AR313" s="356"/>
      <c r="AS313" s="356"/>
      <c r="AT313" s="356"/>
      <c r="AU313" s="356"/>
      <c r="AV313" s="356"/>
      <c r="AW313" s="356"/>
      <c r="AX313" s="356"/>
      <c r="AY313" s="356"/>
      <c r="AZ313" s="356"/>
      <c r="BA313" s="356"/>
      <c r="BB313" s="356"/>
      <c r="BC313" s="356"/>
      <c r="BD313" s="356"/>
      <c r="BE313" s="356"/>
      <c r="BF313" s="356"/>
      <c r="BG313" s="356"/>
      <c r="BH313" s="356"/>
      <c r="BI313" s="356"/>
      <c r="BJ313" s="356"/>
      <c r="BK313" s="356"/>
      <c r="BL313" s="356"/>
      <c r="BM313" s="356"/>
      <c r="BN313" s="356"/>
      <c r="BO313" s="356"/>
      <c r="BP313" s="356"/>
      <c r="BQ313" s="356"/>
      <c r="BR313" s="356"/>
      <c r="BS313" s="356"/>
      <c r="BT313" s="356"/>
      <c r="BU313" s="356"/>
      <c r="BV313" s="356"/>
      <c r="BW313" s="356"/>
      <c r="BX313" s="356"/>
      <c r="BY313" s="356"/>
      <c r="BZ313" s="356"/>
      <c r="CA313" s="356"/>
      <c r="CB313" s="356"/>
      <c r="CC313" s="356"/>
      <c r="CD313" s="356"/>
      <c r="CE313" s="356"/>
      <c r="CF313" s="356"/>
    </row>
    <row r="314" spans="1:84" s="312" customFormat="1" ht="15" customHeight="1" thickBot="1" x14ac:dyDescent="0.3">
      <c r="A314" s="253"/>
      <c r="B314" s="239"/>
      <c r="C314" s="13"/>
      <c r="D314" s="13"/>
      <c r="E314" s="846" t="str">
        <f>IF(E313="","",INDEX(B_ImprovementDescription!$E$54:$E$83,R313))</f>
        <v/>
      </c>
      <c r="F314" s="847"/>
      <c r="G314" s="847"/>
      <c r="H314" s="847"/>
      <c r="I314" s="847"/>
      <c r="J314" s="847"/>
      <c r="K314" s="847"/>
      <c r="L314" s="848"/>
      <c r="M314" s="844" t="str">
        <f>IF(E313="","",INDEX(B_ImprovementDescription!$M$54:$M$83,R313))</f>
        <v/>
      </c>
      <c r="N314" s="845"/>
      <c r="O314" s="206"/>
      <c r="P314" s="395"/>
      <c r="Q314" s="400"/>
      <c r="R314" s="394" t="str">
        <f>E314</f>
        <v/>
      </c>
      <c r="S314" s="394" t="str">
        <f>IF(E314="","",AND(MATCH(E314,EUConst_TierActivityListNames,0)&gt;59,MATCH(E314,EUConst_TierActivityListNames,0)&lt;62))</f>
        <v/>
      </c>
      <c r="T314" s="400"/>
      <c r="U314" s="400"/>
      <c r="V314" s="400"/>
      <c r="W314" s="400"/>
      <c r="X314" s="400"/>
      <c r="Y314" s="400"/>
      <c r="Z314" s="400"/>
      <c r="AA314" s="400"/>
      <c r="AB314" s="400"/>
      <c r="AC314" s="400"/>
      <c r="AD314" s="400"/>
      <c r="AE314" s="400"/>
      <c r="AF314" s="400"/>
      <c r="AG314" s="400"/>
      <c r="AH314" s="400"/>
      <c r="AI314" s="400"/>
      <c r="AJ314" s="356"/>
      <c r="AK314" s="356"/>
      <c r="AL314" s="356"/>
      <c r="AM314" s="356"/>
      <c r="AN314" s="356"/>
      <c r="AO314" s="356"/>
      <c r="AP314" s="356"/>
      <c r="AQ314" s="356"/>
      <c r="AR314" s="356"/>
      <c r="AS314" s="356"/>
      <c r="AT314" s="356"/>
      <c r="AU314" s="356"/>
      <c r="AV314" s="356"/>
      <c r="AW314" s="356"/>
      <c r="AX314" s="356"/>
      <c r="AY314" s="356"/>
      <c r="AZ314" s="356"/>
      <c r="BA314" s="356"/>
      <c r="BB314" s="356"/>
      <c r="BC314" s="356"/>
      <c r="BD314" s="356"/>
      <c r="BE314" s="356"/>
      <c r="BF314" s="356"/>
      <c r="BG314" s="356"/>
      <c r="BH314" s="356"/>
      <c r="BI314" s="356"/>
      <c r="BJ314" s="356"/>
      <c r="BK314" s="356"/>
      <c r="BL314" s="356"/>
      <c r="BM314" s="356"/>
      <c r="BN314" s="356"/>
      <c r="BO314" s="356"/>
      <c r="BP314" s="356"/>
      <c r="BQ314" s="356"/>
      <c r="BR314" s="356"/>
      <c r="BS314" s="356"/>
      <c r="BT314" s="356"/>
      <c r="BU314" s="356"/>
      <c r="BV314" s="356"/>
      <c r="BW314" s="356"/>
      <c r="BX314" s="356"/>
      <c r="BY314" s="356"/>
      <c r="BZ314" s="356"/>
      <c r="CA314" s="356"/>
      <c r="CB314" s="356"/>
      <c r="CC314" s="356"/>
      <c r="CD314" s="356"/>
      <c r="CE314" s="356"/>
      <c r="CF314" s="356"/>
    </row>
    <row r="315" spans="1:84" s="312" customFormat="1" ht="5.0999999999999996" customHeight="1" x14ac:dyDescent="0.25">
      <c r="A315" s="253"/>
      <c r="B315" s="239"/>
      <c r="C315" s="13"/>
      <c r="D315" s="13"/>
      <c r="E315" s="13"/>
      <c r="F315" s="13"/>
      <c r="G315" s="14"/>
      <c r="H315" s="14"/>
      <c r="I315" s="14"/>
      <c r="J315" s="89"/>
      <c r="K315" s="89"/>
      <c r="L315" s="89"/>
      <c r="M315" s="14"/>
      <c r="N315" s="14"/>
      <c r="O315" s="206"/>
      <c r="P315" s="395"/>
      <c r="Q315" s="400"/>
      <c r="R315" s="400"/>
      <c r="S315" s="400"/>
      <c r="T315" s="400"/>
      <c r="U315" s="400"/>
      <c r="V315" s="400"/>
      <c r="W315" s="400"/>
      <c r="X315" s="400"/>
      <c r="Y315" s="400"/>
      <c r="Z315" s="400"/>
      <c r="AA315" s="400"/>
      <c r="AB315" s="400"/>
      <c r="AC315" s="400"/>
      <c r="AD315" s="400"/>
      <c r="AE315" s="400"/>
      <c r="AF315" s="400"/>
      <c r="AG315" s="400"/>
      <c r="AH315" s="400"/>
      <c r="AI315" s="400"/>
      <c r="AJ315" s="356"/>
      <c r="AK315" s="356"/>
      <c r="AL315" s="356"/>
      <c r="AM315" s="356"/>
      <c r="AN315" s="356"/>
      <c r="AO315" s="356"/>
      <c r="AP315" s="356"/>
      <c r="AQ315" s="356"/>
      <c r="AR315" s="356"/>
      <c r="AS315" s="356"/>
      <c r="AT315" s="356"/>
      <c r="AU315" s="356"/>
      <c r="AV315" s="356"/>
      <c r="AW315" s="356"/>
      <c r="AX315" s="356"/>
      <c r="AY315" s="356"/>
      <c r="AZ315" s="356"/>
      <c r="BA315" s="356"/>
      <c r="BB315" s="356"/>
      <c r="BC315" s="356"/>
      <c r="BD315" s="356"/>
      <c r="BE315" s="356"/>
      <c r="BF315" s="356"/>
      <c r="BG315" s="356"/>
      <c r="BH315" s="356"/>
      <c r="BI315" s="356"/>
      <c r="BJ315" s="356"/>
      <c r="BK315" s="356"/>
      <c r="BL315" s="356"/>
      <c r="BM315" s="356"/>
      <c r="BN315" s="356"/>
      <c r="BO315" s="356"/>
      <c r="BP315" s="356"/>
      <c r="BQ315" s="356"/>
      <c r="BR315" s="356"/>
      <c r="BS315" s="356"/>
      <c r="BT315" s="356"/>
      <c r="BU315" s="356"/>
      <c r="BV315" s="356"/>
      <c r="BW315" s="356"/>
      <c r="BX315" s="356"/>
      <c r="BY315" s="356"/>
      <c r="BZ315" s="356"/>
      <c r="CA315" s="356"/>
      <c r="CB315" s="356"/>
      <c r="CC315" s="356"/>
      <c r="CD315" s="356"/>
      <c r="CE315" s="356"/>
      <c r="CF315" s="356"/>
    </row>
    <row r="316" spans="1:84" s="312" customFormat="1" ht="12.75" customHeight="1" x14ac:dyDescent="0.25">
      <c r="A316" s="253"/>
      <c r="B316" s="239"/>
      <c r="C316" s="13"/>
      <c r="D316" s="13"/>
      <c r="F316" s="837" t="str">
        <f>IF(E313="","",HYPERLINK("#JUMP_E_8",EUconst_FurtherGuidancePoint1))</f>
        <v/>
      </c>
      <c r="G316" s="838"/>
      <c r="H316" s="838"/>
      <c r="I316" s="838"/>
      <c r="J316" s="838"/>
      <c r="K316" s="838"/>
      <c r="L316" s="838"/>
      <c r="M316" s="839"/>
      <c r="N316" s="14"/>
      <c r="O316" s="206"/>
      <c r="P316" s="395"/>
      <c r="Q316" s="400"/>
      <c r="R316" s="400"/>
      <c r="S316" s="400"/>
      <c r="T316" s="400"/>
      <c r="U316" s="400"/>
      <c r="V316" s="400"/>
      <c r="W316" s="400"/>
      <c r="X316" s="400"/>
      <c r="Y316" s="400"/>
      <c r="Z316" s="400"/>
      <c r="AA316" s="400"/>
      <c r="AB316" s="400"/>
      <c r="AC316" s="400"/>
      <c r="AD316" s="400"/>
      <c r="AE316" s="400"/>
      <c r="AF316" s="400"/>
      <c r="AG316" s="400"/>
      <c r="AH316" s="400"/>
      <c r="AI316" s="400"/>
      <c r="AJ316" s="356"/>
      <c r="AK316" s="356"/>
      <c r="AL316" s="356"/>
      <c r="AM316" s="356"/>
      <c r="AN316" s="356"/>
      <c r="AO316" s="356"/>
      <c r="AP316" s="356"/>
      <c r="AQ316" s="356"/>
      <c r="AR316" s="356"/>
      <c r="AS316" s="356"/>
      <c r="AT316" s="356"/>
      <c r="AU316" s="356"/>
      <c r="AV316" s="356"/>
      <c r="AW316" s="356"/>
      <c r="AX316" s="356"/>
      <c r="AY316" s="356"/>
      <c r="AZ316" s="356"/>
      <c r="BA316" s="356"/>
      <c r="BB316" s="356"/>
      <c r="BC316" s="356"/>
      <c r="BD316" s="356"/>
      <c r="BE316" s="356"/>
      <c r="BF316" s="356"/>
      <c r="BG316" s="356"/>
      <c r="BH316" s="356"/>
      <c r="BI316" s="356"/>
      <c r="BJ316" s="356"/>
      <c r="BK316" s="356"/>
      <c r="BL316" s="356"/>
      <c r="BM316" s="356"/>
      <c r="BN316" s="356"/>
      <c r="BO316" s="356"/>
      <c r="BP316" s="356"/>
      <c r="BQ316" s="356"/>
      <c r="BR316" s="356"/>
      <c r="BS316" s="356"/>
      <c r="BT316" s="356"/>
      <c r="BU316" s="356"/>
      <c r="BV316" s="356"/>
      <c r="BW316" s="356"/>
      <c r="BX316" s="356"/>
      <c r="BY316" s="356"/>
      <c r="BZ316" s="356"/>
      <c r="CA316" s="356"/>
      <c r="CB316" s="356"/>
      <c r="CC316" s="356"/>
      <c r="CD316" s="356"/>
      <c r="CE316" s="356"/>
      <c r="CF316" s="356"/>
    </row>
    <row r="317" spans="1:84" s="312" customFormat="1" ht="5.0999999999999996" customHeight="1" x14ac:dyDescent="0.25">
      <c r="A317" s="253"/>
      <c r="B317" s="239"/>
      <c r="C317" s="13"/>
      <c r="D317" s="186"/>
      <c r="F317" s="89"/>
      <c r="G317" s="89"/>
      <c r="H317" s="89"/>
      <c r="I317" s="89"/>
      <c r="J317" s="89"/>
      <c r="M317" s="89"/>
      <c r="N317" s="89"/>
      <c r="O317" s="201"/>
      <c r="P317" s="395"/>
      <c r="Q317" s="395"/>
      <c r="R317" s="395"/>
      <c r="S317" s="400"/>
      <c r="T317" s="322"/>
      <c r="U317" s="322"/>
      <c r="V317" s="322"/>
      <c r="W317" s="322"/>
      <c r="X317" s="322"/>
      <c r="Y317" s="322"/>
      <c r="Z317" s="400"/>
      <c r="AA317" s="322"/>
      <c r="AB317" s="322"/>
      <c r="AC317" s="322"/>
      <c r="AD317" s="322"/>
      <c r="AE317" s="322"/>
      <c r="AF317" s="322"/>
      <c r="AG317" s="322"/>
      <c r="AH317" s="322"/>
      <c r="AI317" s="322"/>
    </row>
    <row r="318" spans="1:84" s="312" customFormat="1" ht="38.85" customHeight="1" x14ac:dyDescent="0.25">
      <c r="A318" s="253"/>
      <c r="B318" s="239"/>
      <c r="C318" s="13"/>
      <c r="E318" s="432" t="str">
        <f>Translations!$B$609</f>
        <v>DA ou facteur de calcul</v>
      </c>
      <c r="F318" s="431" t="str">
        <f>Translations!$B$601</f>
        <v>Niveau requis :</v>
      </c>
      <c r="G318" s="840" t="str">
        <f>Translations!$B$610</f>
        <v xml:space="preserve"> Raison de l'écart dans le passé</v>
      </c>
      <c r="H318" s="840"/>
      <c r="I318" s="432" t="str">
        <f>Translations!$B$611</f>
        <v>Impact sur les niveaux ?</v>
      </c>
      <c r="J318" s="432" t="str">
        <f>Translations!$B$612</f>
        <v>Mesures prises</v>
      </c>
      <c r="K318" s="431" t="str">
        <f>Translations!$B$585</f>
        <v>Quand?</v>
      </c>
      <c r="L318" s="431" t="str">
        <f>Translations!$B$603</f>
        <v>Niveau appliqué :</v>
      </c>
      <c r="O318" s="206"/>
      <c r="P318" s="395"/>
      <c r="Q318" s="400"/>
      <c r="R318" s="395"/>
      <c r="S318" s="395"/>
      <c r="T318" s="400"/>
      <c r="U318" s="400"/>
      <c r="V318" s="400"/>
      <c r="W318" s="400"/>
      <c r="X318" s="400"/>
      <c r="Y318" s="400"/>
      <c r="Z318" s="400"/>
      <c r="AA318" s="433" t="s">
        <v>908</v>
      </c>
      <c r="AB318" s="400" t="str">
        <f>$E$33</f>
        <v>DA ou facteur de calcul</v>
      </c>
      <c r="AC318" s="400" t="str">
        <f>G318</f>
        <v xml:space="preserve"> Raison de l'écart dans le passé</v>
      </c>
      <c r="AD318" s="400" t="str">
        <f>I318</f>
        <v>Impact sur les niveaux ?</v>
      </c>
      <c r="AE318" s="400" t="str">
        <f>J318</f>
        <v>Mesures prises</v>
      </c>
      <c r="AF318" s="400" t="str">
        <f>K318</f>
        <v>Quand?</v>
      </c>
      <c r="AG318" s="400" t="str">
        <f>L318</f>
        <v>Niveau appliqué :</v>
      </c>
      <c r="AH318" s="400"/>
      <c r="AI318" s="322"/>
      <c r="AJ318" s="356"/>
      <c r="AK318" s="356"/>
      <c r="AL318" s="356"/>
      <c r="AM318" s="356"/>
      <c r="AN318" s="356"/>
      <c r="AO318" s="356"/>
      <c r="AP318" s="356"/>
      <c r="AQ318" s="356"/>
      <c r="AR318" s="356"/>
      <c r="AS318" s="356"/>
      <c r="AT318" s="356"/>
      <c r="AU318" s="356"/>
      <c r="AV318" s="356"/>
      <c r="AW318" s="356"/>
      <c r="AX318" s="356"/>
      <c r="AY318" s="356"/>
      <c r="AZ318" s="356"/>
      <c r="BA318" s="356"/>
      <c r="BB318" s="356"/>
      <c r="BC318" s="356"/>
      <c r="BD318" s="356"/>
      <c r="BE318" s="356"/>
      <c r="BF318" s="356"/>
      <c r="BG318" s="356"/>
      <c r="BH318" s="356"/>
      <c r="BI318" s="356"/>
      <c r="BJ318" s="356"/>
      <c r="BK318" s="356"/>
      <c r="BL318" s="356"/>
      <c r="BM318" s="356"/>
      <c r="BN318" s="356"/>
      <c r="BO318" s="356"/>
      <c r="BP318" s="356"/>
      <c r="BQ318" s="356"/>
      <c r="BR318" s="356"/>
      <c r="BS318" s="356"/>
      <c r="BT318" s="356"/>
      <c r="BU318" s="356"/>
      <c r="BV318" s="356"/>
      <c r="BW318" s="356"/>
      <c r="BX318" s="356"/>
      <c r="BY318" s="356"/>
      <c r="BZ318" s="356"/>
      <c r="CA318" s="356"/>
      <c r="CB318" s="356"/>
      <c r="CC318" s="356"/>
      <c r="CD318" s="356"/>
      <c r="CE318" s="356"/>
      <c r="CF318" s="356"/>
    </row>
    <row r="319" spans="1:84" s="312" customFormat="1" ht="15" customHeight="1" x14ac:dyDescent="0.25">
      <c r="A319" s="253"/>
      <c r="B319" s="239"/>
      <c r="D319" s="186" t="s">
        <v>14</v>
      </c>
      <c r="E319" s="430"/>
      <c r="F319" s="335" t="str">
        <f>IF(OR(X319="",X319=EUconst_NA),"",IF(CNTR_SmallEmitter,1,X319))</f>
        <v/>
      </c>
      <c r="G319" s="821"/>
      <c r="H319" s="822"/>
      <c r="I319" s="424"/>
      <c r="J319" s="424"/>
      <c r="K319" s="428"/>
      <c r="L319" s="429"/>
      <c r="M319" s="831" t="str">
        <f>IF(OR(ISBLANK(L319),L319=EUconst_NoTier),"",IF($Z319=0,EUconst_NotApplicable,IF(ISERROR($Z319),"",$Z319)))</f>
        <v/>
      </c>
      <c r="N319" s="832"/>
      <c r="O319" s="201"/>
      <c r="P319" s="395"/>
      <c r="Q319" s="395"/>
      <c r="R319" s="394" t="str">
        <f>E314</f>
        <v/>
      </c>
      <c r="S319" s="400"/>
      <c r="T319" s="403" t="str">
        <f>IF(COUNTIF(EUconst_FactorRelevantInklPFC,E319)=0,"",INDEX(EUwideConstants!$C$848:$C$863,MATCH(E319,EUconst_FactorRelevantInklPFC,0))&amp;R319)</f>
        <v/>
      </c>
      <c r="U319" s="322"/>
      <c r="V319" s="403" t="str">
        <f>IF(T319="","",INDEX(EUwideConstants!$E$848:$E$863,MATCH(E319,EUconst_FactorRelevantInklPFC,0)))</f>
        <v/>
      </c>
      <c r="W319" s="322"/>
      <c r="X319" s="334" t="str">
        <f>IF(OR(R319="",T319=""),"",IF(CNTR_IsCategoryA,INDEX(EUwideConstants!$G:$G,MATCH(T319,EUwideConstants!$S:$S,0)),INDEX(EUwideConstants!$P:$P,MATCH(T319,EUwideConstants!$S:$S,0))))</f>
        <v/>
      </c>
      <c r="Y319" s="403" t="str">
        <f>IF(F319="","",IF(F319=EUconst_NA,"",INDEX(EUwideConstants!$H:$O,MATCH(T319,EUwideConstants!$S:$S,0),MATCH(F319,CNTR_TierList,0))))</f>
        <v/>
      </c>
      <c r="Z319" s="403" t="str">
        <f>IF(ISBLANK(L319),"",IF(L319=EUconst_NA,"",INDEX(EUwideConstants!$H:$O,MATCH(T319,EUwideConstants!$S:$S,0),MATCH(L319,CNTR_TierList,0))))</f>
        <v/>
      </c>
      <c r="AA319" s="322"/>
      <c r="AB319" s="334" t="b">
        <f>AND(COUNTA(CNTR_ListRelevantSections)&gt;0,E313="")</f>
        <v>0</v>
      </c>
      <c r="AC319" s="334" t="b">
        <f>AND(COUNTA(CNTR_ListRelevantSections)&gt;0,OR(E319="",AB319))</f>
        <v>0</v>
      </c>
      <c r="AD319" s="334" t="b">
        <f t="shared" ref="AD319:AD321" si="29">AC319</f>
        <v>0</v>
      </c>
      <c r="AE319" s="334" t="b">
        <f t="shared" ref="AE319:AE321" si="30">AD319</f>
        <v>0</v>
      </c>
      <c r="AF319" s="334" t="b">
        <f>OR(AD319,AND(J319&lt;&gt;"",J319=FALSE))</f>
        <v>0</v>
      </c>
      <c r="AG319" s="334" t="b">
        <f>OR(AF319,AND(I319&lt;&gt;"",I319=FALSE))</f>
        <v>0</v>
      </c>
      <c r="AH319" s="322"/>
      <c r="AI319" s="322"/>
      <c r="AJ319" s="356"/>
      <c r="AK319" s="356"/>
      <c r="AL319" s="356"/>
      <c r="AM319" s="356"/>
      <c r="AN319" s="356"/>
      <c r="AO319" s="356"/>
      <c r="AP319" s="356"/>
      <c r="AQ319" s="356"/>
      <c r="AR319" s="356"/>
      <c r="AS319" s="356"/>
      <c r="AT319" s="356"/>
      <c r="AU319" s="356"/>
      <c r="AV319" s="356"/>
      <c r="AW319" s="356"/>
      <c r="AX319" s="356"/>
      <c r="AY319" s="356"/>
      <c r="AZ319" s="356"/>
      <c r="BA319" s="356"/>
      <c r="BB319" s="356"/>
      <c r="BC319" s="356"/>
      <c r="BD319" s="356"/>
      <c r="BE319" s="356"/>
      <c r="BF319" s="356"/>
      <c r="BG319" s="356"/>
      <c r="BH319" s="356"/>
      <c r="BI319" s="356"/>
      <c r="BJ319" s="356"/>
      <c r="BK319" s="356"/>
      <c r="BL319" s="356"/>
      <c r="BM319" s="356"/>
      <c r="BN319" s="356"/>
      <c r="BO319" s="356"/>
      <c r="BP319" s="356"/>
      <c r="BQ319" s="356"/>
      <c r="BR319" s="356"/>
      <c r="BS319" s="356"/>
      <c r="BT319" s="356"/>
      <c r="BU319" s="356"/>
      <c r="BV319" s="356"/>
      <c r="BW319" s="356"/>
      <c r="BX319" s="356"/>
      <c r="BY319" s="356"/>
      <c r="BZ319" s="356"/>
      <c r="CA319" s="356"/>
      <c r="CB319" s="356"/>
      <c r="CC319" s="356"/>
      <c r="CD319" s="356"/>
      <c r="CE319" s="356"/>
      <c r="CF319" s="356"/>
    </row>
    <row r="320" spans="1:84" s="312" customFormat="1" ht="15" customHeight="1" x14ac:dyDescent="0.25">
      <c r="A320" s="253"/>
      <c r="B320" s="239"/>
      <c r="D320" s="186" t="s">
        <v>15</v>
      </c>
      <c r="E320" s="430"/>
      <c r="F320" s="335" t="str">
        <f>IF(OR(X320="",X320=EUconst_NA),"",IF(CNTR_SmallEmitter,1,X320))</f>
        <v/>
      </c>
      <c r="G320" s="821"/>
      <c r="H320" s="822"/>
      <c r="I320" s="424"/>
      <c r="J320" s="424"/>
      <c r="K320" s="428"/>
      <c r="L320" s="429"/>
      <c r="M320" s="831" t="str">
        <f>IF(OR(ISBLANK(L320),L320=EUconst_NoTier),"",IF($Z320=0,EUconst_NotApplicable,IF(ISERROR($Z320),"",$Z320)))</f>
        <v/>
      </c>
      <c r="N320" s="832"/>
      <c r="O320" s="201"/>
      <c r="P320" s="395"/>
      <c r="Q320" s="395"/>
      <c r="R320" s="394" t="str">
        <f>R319</f>
        <v/>
      </c>
      <c r="S320" s="400"/>
      <c r="T320" s="403" t="str">
        <f>IF(COUNTIF(EUconst_FactorRelevantInklPFC,E320)=0,"",INDEX(EUwideConstants!$C$848:$C$863,MATCH(E320,EUconst_FactorRelevantInklPFC,0))&amp;R320)</f>
        <v/>
      </c>
      <c r="U320" s="322"/>
      <c r="V320" s="403" t="str">
        <f>IF(T320="","",INDEX(EUwideConstants!$E$848:$E$863,MATCH(E320,EUconst_FactorRelevantInklPFC,0)))</f>
        <v/>
      </c>
      <c r="W320" s="322"/>
      <c r="X320" s="334" t="str">
        <f>IF(OR(R320="",T320=""),"",IF(CNTR_IsCategoryA,INDEX(EUwideConstants!$G:$G,MATCH(T320,EUwideConstants!$S:$S,0)),INDEX(EUwideConstants!$P:$P,MATCH(T320,EUwideConstants!$S:$S,0))))</f>
        <v/>
      </c>
      <c r="Y320" s="403" t="str">
        <f>IF(F320="","",IF(F320=EUconst_NA,"",INDEX(EUwideConstants!$H:$O,MATCH(T320,EUwideConstants!$S:$S,0),MATCH(F320,CNTR_TierList,0))))</f>
        <v/>
      </c>
      <c r="Z320" s="403" t="str">
        <f>IF(ISBLANK(L320),"",IF(L320=EUconst_NA,"",INDEX(EUwideConstants!$H:$O,MATCH(T320,EUwideConstants!$S:$S,0),MATCH(L320,CNTR_TierList,0))))</f>
        <v/>
      </c>
      <c r="AA320" s="322"/>
      <c r="AB320" s="334" t="b">
        <f>AND(COUNTA(CNTR_ListRelevantSections)&gt;0,E313="")</f>
        <v>0</v>
      </c>
      <c r="AC320" s="334" t="b">
        <f>AND(COUNTA(CNTR_ListRelevantSections)&gt;0,OR(E320="",AB320))</f>
        <v>0</v>
      </c>
      <c r="AD320" s="334" t="b">
        <f t="shared" si="29"/>
        <v>0</v>
      </c>
      <c r="AE320" s="334" t="b">
        <f t="shared" si="30"/>
        <v>0</v>
      </c>
      <c r="AF320" s="334" t="b">
        <f>OR(AD320,AND(J320&lt;&gt;"",J320=FALSE))</f>
        <v>0</v>
      </c>
      <c r="AG320" s="334" t="b">
        <f>OR(AF320,AND(I320&lt;&gt;"",I320=FALSE))</f>
        <v>0</v>
      </c>
      <c r="AH320" s="322"/>
      <c r="AI320" s="322"/>
      <c r="AJ320" s="356"/>
      <c r="AK320" s="356"/>
      <c r="AL320" s="356"/>
      <c r="AM320" s="356"/>
      <c r="AN320" s="356"/>
      <c r="AO320" s="356"/>
      <c r="AP320" s="356"/>
      <c r="AQ320" s="356"/>
      <c r="AR320" s="356"/>
      <c r="AS320" s="356"/>
      <c r="AT320" s="356"/>
      <c r="AU320" s="356"/>
      <c r="AV320" s="356"/>
      <c r="AW320" s="356"/>
      <c r="AX320" s="356"/>
      <c r="AY320" s="356"/>
      <c r="AZ320" s="356"/>
      <c r="BA320" s="356"/>
      <c r="BB320" s="356"/>
      <c r="BC320" s="356"/>
      <c r="BD320" s="356"/>
      <c r="BE320" s="356"/>
      <c r="BF320" s="356"/>
      <c r="BG320" s="356"/>
      <c r="BH320" s="356"/>
      <c r="BI320" s="356"/>
      <c r="BJ320" s="356"/>
      <c r="BK320" s="356"/>
      <c r="BL320" s="356"/>
      <c r="BM320" s="356"/>
      <c r="BN320" s="356"/>
      <c r="BO320" s="356"/>
      <c r="BP320" s="356"/>
      <c r="BQ320" s="356"/>
      <c r="BR320" s="356"/>
      <c r="BS320" s="356"/>
      <c r="BT320" s="356"/>
      <c r="BU320" s="356"/>
      <c r="BV320" s="356"/>
      <c r="BW320" s="356"/>
      <c r="BX320" s="356"/>
      <c r="BY320" s="356"/>
      <c r="BZ320" s="356"/>
      <c r="CA320" s="356"/>
      <c r="CB320" s="356"/>
      <c r="CC320" s="356"/>
      <c r="CD320" s="356"/>
      <c r="CE320" s="356"/>
      <c r="CF320" s="356"/>
    </row>
    <row r="321" spans="1:84" s="312" customFormat="1" ht="15" customHeight="1" x14ac:dyDescent="0.25">
      <c r="A321" s="253"/>
      <c r="B321" s="239"/>
      <c r="D321" s="186" t="s">
        <v>297</v>
      </c>
      <c r="E321" s="430"/>
      <c r="F321" s="335" t="str">
        <f>IF(OR(X321="",X321=EUconst_NA),"",IF(CNTR_SmallEmitter,1,X321))</f>
        <v/>
      </c>
      <c r="G321" s="821"/>
      <c r="H321" s="822"/>
      <c r="I321" s="424"/>
      <c r="J321" s="424"/>
      <c r="K321" s="428"/>
      <c r="L321" s="429"/>
      <c r="M321" s="831" t="str">
        <f>IF(OR(ISBLANK(L321),L321=EUconst_NoTier),"",IF($Z321=0,EUconst_NotApplicable,IF(ISERROR($Z321),"",$Z321)))</f>
        <v/>
      </c>
      <c r="N321" s="832"/>
      <c r="O321" s="201"/>
      <c r="P321" s="395"/>
      <c r="Q321" s="395"/>
      <c r="R321" s="394" t="str">
        <f>R320</f>
        <v/>
      </c>
      <c r="S321" s="400"/>
      <c r="T321" s="403" t="str">
        <f>IF(COUNTIF(EUconst_FactorRelevantInklPFC,E321)=0,"",INDEX(EUwideConstants!$C$848:$C$863,MATCH(E321,EUconst_FactorRelevantInklPFC,0))&amp;R321)</f>
        <v/>
      </c>
      <c r="U321" s="322"/>
      <c r="V321" s="403" t="str">
        <f>IF(T321="","",INDEX(EUwideConstants!$E$848:$E$863,MATCH(E321,EUconst_FactorRelevantInklPFC,0)))</f>
        <v/>
      </c>
      <c r="W321" s="322"/>
      <c r="X321" s="334" t="str">
        <f>IF(OR(R321="",T321=""),"",IF(CNTR_IsCategoryA,INDEX(EUwideConstants!$G:$G,MATCH(T321,EUwideConstants!$S:$S,0)),INDEX(EUwideConstants!$P:$P,MATCH(T321,EUwideConstants!$S:$S,0))))</f>
        <v/>
      </c>
      <c r="Y321" s="403" t="str">
        <f>IF(F321="","",IF(F321=EUconst_NA,"",INDEX(EUwideConstants!$H:$O,MATCH(T321,EUwideConstants!$S:$S,0),MATCH(F321,CNTR_TierList,0))))</f>
        <v/>
      </c>
      <c r="Z321" s="403" t="str">
        <f>IF(ISBLANK(L321),"",IF(L321=EUconst_NA,"",INDEX(EUwideConstants!$H:$O,MATCH(T321,EUwideConstants!$S:$S,0),MATCH(L321,CNTR_TierList,0))))</f>
        <v/>
      </c>
      <c r="AA321" s="322"/>
      <c r="AB321" s="334" t="b">
        <f>AND(COUNTA(CNTR_ListRelevantSections)&gt;0,E313="")</f>
        <v>0</v>
      </c>
      <c r="AC321" s="334" t="b">
        <f>AND(COUNTA(CNTR_ListRelevantSections)&gt;0,OR(E321="",AB321))</f>
        <v>0</v>
      </c>
      <c r="AD321" s="334" t="b">
        <f t="shared" si="29"/>
        <v>0</v>
      </c>
      <c r="AE321" s="334" t="b">
        <f t="shared" si="30"/>
        <v>0</v>
      </c>
      <c r="AF321" s="334" t="b">
        <f>OR(AD321,AND(J321&lt;&gt;"",J321=FALSE))</f>
        <v>0</v>
      </c>
      <c r="AG321" s="334" t="b">
        <f>OR(AF321,AND(I321&lt;&gt;"",I321=FALSE))</f>
        <v>0</v>
      </c>
      <c r="AH321" s="322"/>
      <c r="AI321" s="322"/>
      <c r="AJ321" s="356"/>
      <c r="AK321" s="356"/>
      <c r="AL321" s="356"/>
      <c r="AM321" s="356"/>
      <c r="AN321" s="356"/>
      <c r="AO321" s="356"/>
      <c r="AP321" s="356"/>
      <c r="AQ321" s="356"/>
      <c r="AR321" s="356"/>
      <c r="AS321" s="356"/>
      <c r="AT321" s="356"/>
      <c r="AU321" s="356"/>
      <c r="AV321" s="356"/>
      <c r="AW321" s="356"/>
      <c r="AX321" s="356"/>
      <c r="AY321" s="356"/>
      <c r="AZ321" s="356"/>
      <c r="BA321" s="356"/>
      <c r="BB321" s="356"/>
      <c r="BC321" s="356"/>
      <c r="BD321" s="356"/>
      <c r="BE321" s="356"/>
      <c r="BF321" s="356"/>
      <c r="BG321" s="356"/>
      <c r="BH321" s="356"/>
      <c r="BI321" s="356"/>
      <c r="BJ321" s="356"/>
      <c r="BK321" s="356"/>
      <c r="BL321" s="356"/>
      <c r="BM321" s="356"/>
      <c r="BN321" s="356"/>
      <c r="BO321" s="356"/>
      <c r="BP321" s="356"/>
      <c r="BQ321" s="356"/>
      <c r="BR321" s="356"/>
      <c r="BS321" s="356"/>
      <c r="BT321" s="356"/>
      <c r="BU321" s="356"/>
      <c r="BV321" s="356"/>
      <c r="BW321" s="356"/>
      <c r="BX321" s="356"/>
      <c r="BY321" s="356"/>
      <c r="BZ321" s="356"/>
      <c r="CA321" s="356"/>
      <c r="CB321" s="356"/>
      <c r="CC321" s="356"/>
      <c r="CD321" s="356"/>
      <c r="CE321" s="356"/>
      <c r="CF321" s="356"/>
    </row>
    <row r="322" spans="1:84" s="312" customFormat="1" ht="5.0999999999999996" customHeight="1" x14ac:dyDescent="0.25">
      <c r="A322" s="253"/>
      <c r="B322" s="239"/>
      <c r="C322" s="13"/>
      <c r="D322" s="186"/>
      <c r="F322" s="89"/>
      <c r="G322" s="186"/>
      <c r="H322" s="186"/>
      <c r="I322" s="186"/>
      <c r="J322" s="186"/>
      <c r="M322" s="89"/>
      <c r="N322" s="89"/>
      <c r="O322" s="201"/>
      <c r="P322" s="395"/>
      <c r="Q322" s="395"/>
      <c r="R322" s="395"/>
      <c r="S322" s="395"/>
      <c r="T322" s="322"/>
      <c r="U322" s="322"/>
      <c r="V322" s="322"/>
      <c r="W322" s="322"/>
      <c r="X322" s="322"/>
      <c r="Y322" s="322"/>
      <c r="Z322" s="322"/>
      <c r="AA322" s="322"/>
      <c r="AB322" s="322"/>
      <c r="AC322" s="322"/>
      <c r="AD322" s="322"/>
      <c r="AE322" s="322"/>
      <c r="AF322" s="322"/>
      <c r="AG322" s="322"/>
      <c r="AH322" s="322"/>
      <c r="AI322" s="322"/>
    </row>
    <row r="323" spans="1:84" s="312" customFormat="1" ht="12.75" customHeight="1" x14ac:dyDescent="0.25">
      <c r="A323" s="253"/>
      <c r="B323" s="239"/>
      <c r="D323" s="383" t="s">
        <v>300</v>
      </c>
      <c r="E323" s="324" t="str">
        <f>Translations!$B$94</f>
        <v>Description</v>
      </c>
      <c r="G323" s="323"/>
      <c r="H323" s="186"/>
      <c r="I323" s="186"/>
      <c r="J323" s="186"/>
      <c r="K323" s="186"/>
      <c r="L323" s="186"/>
      <c r="M323" s="186"/>
      <c r="N323" s="186"/>
      <c r="O323" s="201"/>
      <c r="P323" s="395"/>
      <c r="Q323" s="395"/>
      <c r="R323" s="395"/>
      <c r="S323" s="395"/>
      <c r="T323" s="322"/>
      <c r="U323" s="322"/>
      <c r="V323" s="322"/>
      <c r="W323" s="322"/>
      <c r="X323" s="322"/>
      <c r="Y323" s="322"/>
      <c r="Z323" s="322"/>
      <c r="AA323" s="322"/>
      <c r="AB323" s="322"/>
      <c r="AC323" s="322"/>
      <c r="AD323" s="322"/>
      <c r="AE323" s="322"/>
      <c r="AF323" s="322"/>
      <c r="AG323" s="322"/>
      <c r="AH323" s="322"/>
      <c r="AI323" s="322"/>
    </row>
    <row r="324" spans="1:84" s="312" customFormat="1" ht="12.75" customHeight="1" x14ac:dyDescent="0.25">
      <c r="A324" s="253"/>
      <c r="B324" s="272"/>
      <c r="C324" s="13"/>
      <c r="D324" s="186"/>
      <c r="E324" s="833" t="str">
        <f>Translations!$B$588</f>
        <v>Si vous avez besoin de plus d'espace pour la description, vous pouvez également utiliser des fichiers externes et les référencer ici.</v>
      </c>
      <c r="F324" s="833"/>
      <c r="G324" s="833"/>
      <c r="H324" s="833"/>
      <c r="I324" s="833"/>
      <c r="J324" s="833"/>
      <c r="K324" s="833"/>
      <c r="L324" s="833"/>
      <c r="M324" s="833"/>
      <c r="N324" s="833"/>
      <c r="O324" s="201"/>
      <c r="P324" s="305"/>
      <c r="Q324" s="395"/>
      <c r="R324" s="395"/>
      <c r="S324" s="395"/>
      <c r="T324" s="322"/>
      <c r="U324" s="322"/>
      <c r="V324" s="322"/>
      <c r="W324" s="322"/>
      <c r="X324" s="322"/>
      <c r="Y324" s="322"/>
      <c r="Z324" s="322"/>
      <c r="AA324" s="322"/>
      <c r="AB324" s="322"/>
      <c r="AC324" s="322"/>
      <c r="AD324" s="322"/>
      <c r="AE324" s="322"/>
      <c r="AF324" s="322"/>
      <c r="AG324" s="322"/>
      <c r="AH324" s="322"/>
      <c r="AI324" s="322"/>
    </row>
    <row r="325" spans="1:84" s="312" customFormat="1" ht="12.75" customHeight="1" x14ac:dyDescent="0.25">
      <c r="A325" s="255"/>
      <c r="B325" s="387"/>
      <c r="C325" s="89"/>
      <c r="E325" s="834"/>
      <c r="F325" s="835"/>
      <c r="G325" s="835"/>
      <c r="H325" s="835"/>
      <c r="I325" s="835"/>
      <c r="J325" s="835"/>
      <c r="K325" s="835"/>
      <c r="L325" s="835"/>
      <c r="M325" s="835"/>
      <c r="N325" s="836"/>
      <c r="O325" s="185"/>
      <c r="P325" s="322"/>
      <c r="Q325" s="322"/>
      <c r="R325" s="322"/>
      <c r="S325" s="322"/>
      <c r="T325" s="322"/>
      <c r="U325" s="322"/>
      <c r="V325" s="322"/>
      <c r="W325" s="322"/>
      <c r="X325" s="322"/>
      <c r="Y325" s="322"/>
      <c r="Z325" s="322"/>
      <c r="AA325" s="322"/>
      <c r="AB325" s="322"/>
      <c r="AC325" s="322"/>
      <c r="AD325" s="322"/>
      <c r="AE325" s="322"/>
      <c r="AF325" s="322"/>
      <c r="AG325" s="322"/>
      <c r="AH325" s="322"/>
      <c r="AI325" s="403" t="b">
        <f>AND(COUNTA(CNTR_ListRelevantSections)&gt;0,OR(AB321,COUNTA(E319:E321)=0))</f>
        <v>0</v>
      </c>
    </row>
    <row r="326" spans="1:84" s="312" customFormat="1" ht="12.75" customHeight="1" x14ac:dyDescent="0.25">
      <c r="A326" s="255"/>
      <c r="B326" s="387"/>
      <c r="C326" s="89"/>
      <c r="E326" s="825"/>
      <c r="F326" s="826"/>
      <c r="G326" s="826"/>
      <c r="H326" s="826"/>
      <c r="I326" s="826"/>
      <c r="J326" s="826"/>
      <c r="K326" s="826"/>
      <c r="L326" s="826"/>
      <c r="M326" s="826"/>
      <c r="N326" s="827"/>
      <c r="O326" s="185"/>
      <c r="P326" s="322"/>
      <c r="Q326" s="322"/>
      <c r="R326" s="322"/>
      <c r="S326" s="322"/>
      <c r="T326" s="322"/>
      <c r="U326" s="322"/>
      <c r="V326" s="322"/>
      <c r="W326" s="322"/>
      <c r="X326" s="322"/>
      <c r="Y326" s="322"/>
      <c r="Z326" s="322"/>
      <c r="AA326" s="322"/>
      <c r="AB326" s="322"/>
      <c r="AC326" s="322"/>
      <c r="AD326" s="322"/>
      <c r="AE326" s="322"/>
      <c r="AF326" s="322"/>
      <c r="AG326" s="322"/>
      <c r="AH326" s="322"/>
      <c r="AI326" s="403" t="b">
        <f>AI325</f>
        <v>0</v>
      </c>
    </row>
    <row r="327" spans="1:84" s="312" customFormat="1" ht="12.75" customHeight="1" x14ac:dyDescent="0.25">
      <c r="A327" s="255"/>
      <c r="B327" s="387"/>
      <c r="C327" s="89"/>
      <c r="E327" s="825"/>
      <c r="F327" s="826"/>
      <c r="G327" s="826"/>
      <c r="H327" s="826"/>
      <c r="I327" s="826"/>
      <c r="J327" s="826"/>
      <c r="K327" s="826"/>
      <c r="L327" s="826"/>
      <c r="M327" s="826"/>
      <c r="N327" s="827"/>
      <c r="O327" s="185"/>
      <c r="P327" s="322"/>
      <c r="Q327" s="322"/>
      <c r="R327" s="322"/>
      <c r="S327" s="322"/>
      <c r="T327" s="322"/>
      <c r="U327" s="322"/>
      <c r="V327" s="322"/>
      <c r="W327" s="322"/>
      <c r="X327" s="322"/>
      <c r="Y327" s="322"/>
      <c r="Z327" s="322"/>
      <c r="AA327" s="322"/>
      <c r="AB327" s="322"/>
      <c r="AC327" s="322"/>
      <c r="AD327" s="322"/>
      <c r="AE327" s="322"/>
      <c r="AF327" s="322"/>
      <c r="AG327" s="322"/>
      <c r="AH327" s="322"/>
      <c r="AI327" s="403" t="b">
        <f>AI326</f>
        <v>0</v>
      </c>
    </row>
    <row r="328" spans="1:84" s="312" customFormat="1" ht="12.75" customHeight="1" x14ac:dyDescent="0.25">
      <c r="A328" s="255"/>
      <c r="B328" s="387"/>
      <c r="C328" s="89"/>
      <c r="E328" s="825"/>
      <c r="F328" s="826"/>
      <c r="G328" s="826"/>
      <c r="H328" s="826"/>
      <c r="I328" s="826"/>
      <c r="J328" s="826"/>
      <c r="K328" s="826"/>
      <c r="L328" s="826"/>
      <c r="M328" s="826"/>
      <c r="N328" s="827"/>
      <c r="O328" s="185"/>
      <c r="P328" s="322"/>
      <c r="Q328" s="322"/>
      <c r="R328" s="322"/>
      <c r="S328" s="322"/>
      <c r="T328" s="322"/>
      <c r="U328" s="322"/>
      <c r="V328" s="322"/>
      <c r="W328" s="322"/>
      <c r="X328" s="322"/>
      <c r="Y328" s="322"/>
      <c r="Z328" s="322"/>
      <c r="AA328" s="322"/>
      <c r="AB328" s="322"/>
      <c r="AC328" s="322"/>
      <c r="AD328" s="322"/>
      <c r="AE328" s="322"/>
      <c r="AF328" s="322"/>
      <c r="AG328" s="322"/>
      <c r="AH328" s="322"/>
      <c r="AI328" s="403" t="b">
        <f>AI327</f>
        <v>0</v>
      </c>
    </row>
    <row r="329" spans="1:84" s="312" customFormat="1" ht="12.75" customHeight="1" x14ac:dyDescent="0.25">
      <c r="A329" s="255"/>
      <c r="B329" s="387"/>
      <c r="C329" s="89"/>
      <c r="E329" s="828"/>
      <c r="F329" s="829"/>
      <c r="G329" s="829"/>
      <c r="H329" s="829"/>
      <c r="I329" s="829"/>
      <c r="J329" s="829"/>
      <c r="K329" s="829"/>
      <c r="L329" s="829"/>
      <c r="M329" s="829"/>
      <c r="N329" s="830"/>
      <c r="O329" s="185"/>
      <c r="P329" s="322"/>
      <c r="Q329" s="322"/>
      <c r="R329" s="322"/>
      <c r="S329" s="322"/>
      <c r="T329" s="322"/>
      <c r="U329" s="322"/>
      <c r="V329" s="322"/>
      <c r="W329" s="322"/>
      <c r="X329" s="322"/>
      <c r="Y329" s="322"/>
      <c r="Z329" s="322"/>
      <c r="AA329" s="322"/>
      <c r="AB329" s="322"/>
      <c r="AC329" s="322"/>
      <c r="AD329" s="322"/>
      <c r="AE329" s="322"/>
      <c r="AF329" s="322"/>
      <c r="AG329" s="322"/>
      <c r="AH329" s="322"/>
      <c r="AI329" s="403" t="b">
        <f>AI328</f>
        <v>0</v>
      </c>
    </row>
    <row r="330" spans="1:84" s="312" customFormat="1" ht="12.75" customHeight="1" thickBot="1" x14ac:dyDescent="0.3">
      <c r="A330" s="255"/>
      <c r="B330" s="387"/>
      <c r="C330" s="89"/>
      <c r="D330" s="186"/>
      <c r="E330" s="336"/>
      <c r="F330" s="336"/>
      <c r="G330" s="336"/>
      <c r="H330" s="336"/>
      <c r="I330" s="336"/>
      <c r="J330" s="336"/>
      <c r="K330" s="336"/>
      <c r="L330" s="336"/>
      <c r="M330" s="336"/>
      <c r="N330" s="186"/>
      <c r="O330" s="185"/>
      <c r="P330" s="322"/>
      <c r="Q330" s="322"/>
      <c r="R330" s="322"/>
      <c r="S330" s="322"/>
      <c r="T330" s="322"/>
      <c r="U330" s="322"/>
      <c r="V330" s="322"/>
      <c r="W330" s="322"/>
      <c r="X330" s="322"/>
      <c r="Y330" s="322"/>
      <c r="Z330" s="322"/>
      <c r="AA330" s="322"/>
      <c r="AB330" s="322"/>
      <c r="AC330" s="322"/>
      <c r="AD330" s="322"/>
      <c r="AE330" s="322"/>
      <c r="AF330" s="322"/>
      <c r="AG330" s="322"/>
      <c r="AH330" s="322"/>
      <c r="AI330" s="322"/>
      <c r="CF330" s="357"/>
    </row>
    <row r="331" spans="1:84" ht="13.8" thickBot="1" x14ac:dyDescent="0.3">
      <c r="A331" s="252"/>
      <c r="B331" s="240"/>
      <c r="C331" s="198"/>
      <c r="D331" s="22"/>
      <c r="E331" s="199"/>
      <c r="F331" s="24"/>
      <c r="G331" s="23"/>
      <c r="H331" s="23"/>
      <c r="I331" s="23"/>
      <c r="J331" s="23"/>
      <c r="K331" s="23"/>
      <c r="L331" s="23"/>
      <c r="M331" s="23"/>
      <c r="N331" s="23"/>
      <c r="O331" s="204"/>
      <c r="U331" s="404"/>
      <c r="X331" s="404"/>
    </row>
    <row r="332" spans="1:84" s="312" customFormat="1" ht="15" customHeight="1" thickBot="1" x14ac:dyDescent="0.3">
      <c r="A332" s="435" t="str">
        <f>IF(E332="","","PRINT")</f>
        <v/>
      </c>
      <c r="B332" s="239"/>
      <c r="C332" s="187">
        <f>C313+1</f>
        <v>17</v>
      </c>
      <c r="D332" s="13"/>
      <c r="E332" s="841"/>
      <c r="F332" s="842"/>
      <c r="G332" s="842"/>
      <c r="H332" s="842"/>
      <c r="I332" s="842"/>
      <c r="J332" s="842"/>
      <c r="K332" s="842"/>
      <c r="L332" s="843"/>
      <c r="M332" s="844" t="str">
        <f>IF(E333="","",INDEX(EUwideConstants!$F$314:$F$384,MATCH(E333,EUConst_TierActivityListNames,0)))</f>
        <v/>
      </c>
      <c r="N332" s="845"/>
      <c r="O332" s="206"/>
      <c r="P332" s="436" t="str">
        <f>IF(AND(E332&lt;&gt;"",COUNTIF(P333:$P$603,"PRINT")=0),"PRINT","")</f>
        <v/>
      </c>
      <c r="Q332" s="400"/>
      <c r="R332" s="401" t="str">
        <f>IF(E332="","",MATCH(E332,B_ImprovementDescription!$Q$54:$Q$83,0))</f>
        <v/>
      </c>
      <c r="S332" s="402" t="s">
        <v>636</v>
      </c>
      <c r="T332" s="400"/>
      <c r="U332" s="400"/>
      <c r="V332" s="400"/>
      <c r="W332" s="400"/>
      <c r="X332" s="400"/>
      <c r="Y332" s="400"/>
      <c r="Z332" s="400"/>
      <c r="AA332" s="400"/>
      <c r="AB332" s="400"/>
      <c r="AC332" s="400"/>
      <c r="AD332" s="400"/>
      <c r="AE332" s="400"/>
      <c r="AF332" s="400"/>
      <c r="AG332" s="400"/>
      <c r="AH332" s="400"/>
      <c r="AI332" s="403" t="b">
        <f>CNTR_CalcRelevant=EUconst_NotRelevant</f>
        <v>0</v>
      </c>
      <c r="AJ332" s="356"/>
      <c r="AK332" s="356"/>
      <c r="AL332" s="356"/>
      <c r="AM332" s="356"/>
      <c r="AN332" s="356"/>
      <c r="AO332" s="356"/>
      <c r="AP332" s="356"/>
      <c r="AQ332" s="356"/>
      <c r="AR332" s="356"/>
      <c r="AS332" s="356"/>
      <c r="AT332" s="356"/>
      <c r="AU332" s="356"/>
      <c r="AV332" s="356"/>
      <c r="AW332" s="356"/>
      <c r="AX332" s="356"/>
      <c r="AY332" s="356"/>
      <c r="AZ332" s="356"/>
      <c r="BA332" s="356"/>
      <c r="BB332" s="356"/>
      <c r="BC332" s="356"/>
      <c r="BD332" s="356"/>
      <c r="BE332" s="356"/>
      <c r="BF332" s="356"/>
      <c r="BG332" s="356"/>
      <c r="BH332" s="356"/>
      <c r="BI332" s="356"/>
      <c r="BJ332" s="356"/>
      <c r="BK332" s="356"/>
      <c r="BL332" s="356"/>
      <c r="BM332" s="356"/>
      <c r="BN332" s="356"/>
      <c r="BO332" s="356"/>
      <c r="BP332" s="356"/>
      <c r="BQ332" s="356"/>
      <c r="BR332" s="356"/>
      <c r="BS332" s="356"/>
      <c r="BT332" s="356"/>
      <c r="BU332" s="356"/>
      <c r="BV332" s="356"/>
      <c r="BW332" s="356"/>
      <c r="BX332" s="356"/>
      <c r="BY332" s="356"/>
      <c r="BZ332" s="356"/>
      <c r="CA332" s="356"/>
      <c r="CB332" s="356"/>
      <c r="CC332" s="356"/>
      <c r="CD332" s="356"/>
      <c r="CE332" s="356"/>
      <c r="CF332" s="356"/>
    </row>
    <row r="333" spans="1:84" s="312" customFormat="1" ht="15" customHeight="1" thickBot="1" x14ac:dyDescent="0.3">
      <c r="A333" s="253"/>
      <c r="B333" s="239"/>
      <c r="C333" s="13"/>
      <c r="D333" s="13"/>
      <c r="E333" s="846" t="str">
        <f>IF(E332="","",INDEX(B_ImprovementDescription!$E$54:$E$83,R332))</f>
        <v/>
      </c>
      <c r="F333" s="847"/>
      <c r="G333" s="847"/>
      <c r="H333" s="847"/>
      <c r="I333" s="847"/>
      <c r="J333" s="847"/>
      <c r="K333" s="847"/>
      <c r="L333" s="848"/>
      <c r="M333" s="844" t="str">
        <f>IF(E332="","",INDEX(B_ImprovementDescription!$M$54:$M$83,R332))</f>
        <v/>
      </c>
      <c r="N333" s="845"/>
      <c r="O333" s="206"/>
      <c r="P333" s="395"/>
      <c r="Q333" s="400"/>
      <c r="R333" s="394" t="str">
        <f>E333</f>
        <v/>
      </c>
      <c r="S333" s="394" t="str">
        <f>IF(E333="","",AND(MATCH(E333,EUConst_TierActivityListNames,0)&gt;59,MATCH(E333,EUConst_TierActivityListNames,0)&lt;62))</f>
        <v/>
      </c>
      <c r="T333" s="400"/>
      <c r="U333" s="400"/>
      <c r="V333" s="400"/>
      <c r="W333" s="400"/>
      <c r="X333" s="400"/>
      <c r="Y333" s="400"/>
      <c r="Z333" s="400"/>
      <c r="AA333" s="400"/>
      <c r="AB333" s="400"/>
      <c r="AC333" s="400"/>
      <c r="AD333" s="400"/>
      <c r="AE333" s="400"/>
      <c r="AF333" s="400"/>
      <c r="AG333" s="400"/>
      <c r="AH333" s="400"/>
      <c r="AI333" s="400"/>
      <c r="AJ333" s="356"/>
      <c r="AK333" s="356"/>
      <c r="AL333" s="356"/>
      <c r="AM333" s="356"/>
      <c r="AN333" s="356"/>
      <c r="AO333" s="356"/>
      <c r="AP333" s="356"/>
      <c r="AQ333" s="356"/>
      <c r="AR333" s="356"/>
      <c r="AS333" s="356"/>
      <c r="AT333" s="356"/>
      <c r="AU333" s="356"/>
      <c r="AV333" s="356"/>
      <c r="AW333" s="356"/>
      <c r="AX333" s="356"/>
      <c r="AY333" s="356"/>
      <c r="AZ333" s="356"/>
      <c r="BA333" s="356"/>
      <c r="BB333" s="356"/>
      <c r="BC333" s="356"/>
      <c r="BD333" s="356"/>
      <c r="BE333" s="356"/>
      <c r="BF333" s="356"/>
      <c r="BG333" s="356"/>
      <c r="BH333" s="356"/>
      <c r="BI333" s="356"/>
      <c r="BJ333" s="356"/>
      <c r="BK333" s="356"/>
      <c r="BL333" s="356"/>
      <c r="BM333" s="356"/>
      <c r="BN333" s="356"/>
      <c r="BO333" s="356"/>
      <c r="BP333" s="356"/>
      <c r="BQ333" s="356"/>
      <c r="BR333" s="356"/>
      <c r="BS333" s="356"/>
      <c r="BT333" s="356"/>
      <c r="BU333" s="356"/>
      <c r="BV333" s="356"/>
      <c r="BW333" s="356"/>
      <c r="BX333" s="356"/>
      <c r="BY333" s="356"/>
      <c r="BZ333" s="356"/>
      <c r="CA333" s="356"/>
      <c r="CB333" s="356"/>
      <c r="CC333" s="356"/>
      <c r="CD333" s="356"/>
      <c r="CE333" s="356"/>
      <c r="CF333" s="356"/>
    </row>
    <row r="334" spans="1:84" s="312" customFormat="1" ht="5.0999999999999996" customHeight="1" x14ac:dyDescent="0.25">
      <c r="A334" s="253"/>
      <c r="B334" s="239"/>
      <c r="C334" s="13"/>
      <c r="D334" s="13"/>
      <c r="E334" s="13"/>
      <c r="F334" s="13"/>
      <c r="G334" s="14"/>
      <c r="H334" s="14"/>
      <c r="I334" s="14"/>
      <c r="J334" s="89"/>
      <c r="K334" s="89"/>
      <c r="L334" s="89"/>
      <c r="M334" s="14"/>
      <c r="N334" s="14"/>
      <c r="O334" s="206"/>
      <c r="P334" s="395"/>
      <c r="Q334" s="400"/>
      <c r="R334" s="400"/>
      <c r="S334" s="400"/>
      <c r="T334" s="400"/>
      <c r="U334" s="400"/>
      <c r="V334" s="400"/>
      <c r="W334" s="400"/>
      <c r="X334" s="400"/>
      <c r="Y334" s="400"/>
      <c r="Z334" s="400"/>
      <c r="AA334" s="400"/>
      <c r="AB334" s="400"/>
      <c r="AC334" s="400"/>
      <c r="AD334" s="400"/>
      <c r="AE334" s="400"/>
      <c r="AF334" s="400"/>
      <c r="AG334" s="400"/>
      <c r="AH334" s="400"/>
      <c r="AI334" s="400"/>
      <c r="AJ334" s="356"/>
      <c r="AK334" s="356"/>
      <c r="AL334" s="356"/>
      <c r="AM334" s="356"/>
      <c r="AN334" s="356"/>
      <c r="AO334" s="356"/>
      <c r="AP334" s="356"/>
      <c r="AQ334" s="356"/>
      <c r="AR334" s="356"/>
      <c r="AS334" s="356"/>
      <c r="AT334" s="356"/>
      <c r="AU334" s="356"/>
      <c r="AV334" s="356"/>
      <c r="AW334" s="356"/>
      <c r="AX334" s="356"/>
      <c r="AY334" s="356"/>
      <c r="AZ334" s="356"/>
      <c r="BA334" s="356"/>
      <c r="BB334" s="356"/>
      <c r="BC334" s="356"/>
      <c r="BD334" s="356"/>
      <c r="BE334" s="356"/>
      <c r="BF334" s="356"/>
      <c r="BG334" s="356"/>
      <c r="BH334" s="356"/>
      <c r="BI334" s="356"/>
      <c r="BJ334" s="356"/>
      <c r="BK334" s="356"/>
      <c r="BL334" s="356"/>
      <c r="BM334" s="356"/>
      <c r="BN334" s="356"/>
      <c r="BO334" s="356"/>
      <c r="BP334" s="356"/>
      <c r="BQ334" s="356"/>
      <c r="BR334" s="356"/>
      <c r="BS334" s="356"/>
      <c r="BT334" s="356"/>
      <c r="BU334" s="356"/>
      <c r="BV334" s="356"/>
      <c r="BW334" s="356"/>
      <c r="BX334" s="356"/>
      <c r="BY334" s="356"/>
      <c r="BZ334" s="356"/>
      <c r="CA334" s="356"/>
      <c r="CB334" s="356"/>
      <c r="CC334" s="356"/>
      <c r="CD334" s="356"/>
      <c r="CE334" s="356"/>
      <c r="CF334" s="356"/>
    </row>
    <row r="335" spans="1:84" s="312" customFormat="1" ht="12.75" customHeight="1" x14ac:dyDescent="0.25">
      <c r="A335" s="253"/>
      <c r="B335" s="239"/>
      <c r="C335" s="13"/>
      <c r="D335" s="13"/>
      <c r="F335" s="837" t="str">
        <f>IF(E332="","",HYPERLINK("#JUMP_E_8",EUconst_FurtherGuidancePoint1))</f>
        <v/>
      </c>
      <c r="G335" s="838"/>
      <c r="H335" s="838"/>
      <c r="I335" s="838"/>
      <c r="J335" s="838"/>
      <c r="K335" s="838"/>
      <c r="L335" s="838"/>
      <c r="M335" s="839"/>
      <c r="N335" s="14"/>
      <c r="O335" s="206"/>
      <c r="P335" s="395"/>
      <c r="Q335" s="400"/>
      <c r="R335" s="400"/>
      <c r="S335" s="400"/>
      <c r="T335" s="400"/>
      <c r="U335" s="400"/>
      <c r="V335" s="400"/>
      <c r="W335" s="400"/>
      <c r="X335" s="400"/>
      <c r="Y335" s="400"/>
      <c r="Z335" s="400"/>
      <c r="AA335" s="400"/>
      <c r="AB335" s="400"/>
      <c r="AC335" s="400"/>
      <c r="AD335" s="400"/>
      <c r="AE335" s="400"/>
      <c r="AF335" s="400"/>
      <c r="AG335" s="400"/>
      <c r="AH335" s="400"/>
      <c r="AI335" s="400"/>
      <c r="AJ335" s="356"/>
      <c r="AK335" s="356"/>
      <c r="AL335" s="356"/>
      <c r="AM335" s="356"/>
      <c r="AN335" s="356"/>
      <c r="AO335" s="356"/>
      <c r="AP335" s="356"/>
      <c r="AQ335" s="356"/>
      <c r="AR335" s="356"/>
      <c r="AS335" s="356"/>
      <c r="AT335" s="356"/>
      <c r="AU335" s="356"/>
      <c r="AV335" s="356"/>
      <c r="AW335" s="356"/>
      <c r="AX335" s="356"/>
      <c r="AY335" s="356"/>
      <c r="AZ335" s="356"/>
      <c r="BA335" s="356"/>
      <c r="BB335" s="356"/>
      <c r="BC335" s="356"/>
      <c r="BD335" s="356"/>
      <c r="BE335" s="356"/>
      <c r="BF335" s="356"/>
      <c r="BG335" s="356"/>
      <c r="BH335" s="356"/>
      <c r="BI335" s="356"/>
      <c r="BJ335" s="356"/>
      <c r="BK335" s="356"/>
      <c r="BL335" s="356"/>
      <c r="BM335" s="356"/>
      <c r="BN335" s="356"/>
      <c r="BO335" s="356"/>
      <c r="BP335" s="356"/>
      <c r="BQ335" s="356"/>
      <c r="BR335" s="356"/>
      <c r="BS335" s="356"/>
      <c r="BT335" s="356"/>
      <c r="BU335" s="356"/>
      <c r="BV335" s="356"/>
      <c r="BW335" s="356"/>
      <c r="BX335" s="356"/>
      <c r="BY335" s="356"/>
      <c r="BZ335" s="356"/>
      <c r="CA335" s="356"/>
      <c r="CB335" s="356"/>
      <c r="CC335" s="356"/>
      <c r="CD335" s="356"/>
      <c r="CE335" s="356"/>
      <c r="CF335" s="356"/>
    </row>
    <row r="336" spans="1:84" s="312" customFormat="1" ht="5.0999999999999996" customHeight="1" x14ac:dyDescent="0.25">
      <c r="A336" s="253"/>
      <c r="B336" s="239"/>
      <c r="C336" s="13"/>
      <c r="D336" s="186"/>
      <c r="F336" s="89"/>
      <c r="G336" s="89"/>
      <c r="H336" s="89"/>
      <c r="I336" s="89"/>
      <c r="J336" s="89"/>
      <c r="M336" s="89"/>
      <c r="N336" s="89"/>
      <c r="O336" s="201"/>
      <c r="P336" s="395"/>
      <c r="Q336" s="395"/>
      <c r="R336" s="395"/>
      <c r="S336" s="400"/>
      <c r="T336" s="322"/>
      <c r="U336" s="322"/>
      <c r="V336" s="322"/>
      <c r="W336" s="322"/>
      <c r="X336" s="322"/>
      <c r="Y336" s="322"/>
      <c r="Z336" s="400"/>
      <c r="AA336" s="322"/>
      <c r="AB336" s="322"/>
      <c r="AC336" s="322"/>
      <c r="AD336" s="322"/>
      <c r="AE336" s="322"/>
      <c r="AF336" s="322"/>
      <c r="AG336" s="322"/>
      <c r="AH336" s="322"/>
      <c r="AI336" s="322"/>
    </row>
    <row r="337" spans="1:84" s="312" customFormat="1" ht="38.85" customHeight="1" x14ac:dyDescent="0.25">
      <c r="A337" s="253"/>
      <c r="B337" s="239"/>
      <c r="C337" s="13"/>
      <c r="E337" s="432" t="str">
        <f>Translations!$B$609</f>
        <v>DA ou facteur de calcul</v>
      </c>
      <c r="F337" s="431" t="str">
        <f>Translations!$B$601</f>
        <v>Niveau requis :</v>
      </c>
      <c r="G337" s="840" t="str">
        <f>Translations!$B$610</f>
        <v xml:space="preserve"> Raison de l'écart dans le passé</v>
      </c>
      <c r="H337" s="840"/>
      <c r="I337" s="432" t="str">
        <f>Translations!$B$611</f>
        <v>Impact sur les niveaux ?</v>
      </c>
      <c r="J337" s="432" t="str">
        <f>Translations!$B$612</f>
        <v>Mesures prises</v>
      </c>
      <c r="K337" s="431" t="str">
        <f>Translations!$B$585</f>
        <v>Quand?</v>
      </c>
      <c r="L337" s="431" t="str">
        <f>Translations!$B$603</f>
        <v>Niveau appliqué :</v>
      </c>
      <c r="O337" s="206"/>
      <c r="P337" s="395"/>
      <c r="Q337" s="400"/>
      <c r="R337" s="395"/>
      <c r="S337" s="395"/>
      <c r="T337" s="400"/>
      <c r="U337" s="400"/>
      <c r="V337" s="400"/>
      <c r="W337" s="400"/>
      <c r="X337" s="400"/>
      <c r="Y337" s="400"/>
      <c r="Z337" s="400"/>
      <c r="AA337" s="433" t="s">
        <v>908</v>
      </c>
      <c r="AB337" s="400" t="str">
        <f>$E$33</f>
        <v>DA ou facteur de calcul</v>
      </c>
      <c r="AC337" s="400" t="str">
        <f>G337</f>
        <v xml:space="preserve"> Raison de l'écart dans le passé</v>
      </c>
      <c r="AD337" s="400" t="str">
        <f>I337</f>
        <v>Impact sur les niveaux ?</v>
      </c>
      <c r="AE337" s="400" t="str">
        <f>J337</f>
        <v>Mesures prises</v>
      </c>
      <c r="AF337" s="400" t="str">
        <f>K337</f>
        <v>Quand?</v>
      </c>
      <c r="AG337" s="400" t="str">
        <f>L337</f>
        <v>Niveau appliqué :</v>
      </c>
      <c r="AH337" s="400"/>
      <c r="AI337" s="322"/>
      <c r="AJ337" s="356"/>
      <c r="AK337" s="356"/>
      <c r="AL337" s="356"/>
      <c r="AM337" s="356"/>
      <c r="AN337" s="356"/>
      <c r="AO337" s="356"/>
      <c r="AP337" s="356"/>
      <c r="AQ337" s="356"/>
      <c r="AR337" s="356"/>
      <c r="AS337" s="356"/>
      <c r="AT337" s="356"/>
      <c r="AU337" s="356"/>
      <c r="AV337" s="356"/>
      <c r="AW337" s="356"/>
      <c r="AX337" s="356"/>
      <c r="AY337" s="356"/>
      <c r="AZ337" s="356"/>
      <c r="BA337" s="356"/>
      <c r="BB337" s="356"/>
      <c r="BC337" s="356"/>
      <c r="BD337" s="356"/>
      <c r="BE337" s="356"/>
      <c r="BF337" s="356"/>
      <c r="BG337" s="356"/>
      <c r="BH337" s="356"/>
      <c r="BI337" s="356"/>
      <c r="BJ337" s="356"/>
      <c r="BK337" s="356"/>
      <c r="BL337" s="356"/>
      <c r="BM337" s="356"/>
      <c r="BN337" s="356"/>
      <c r="BO337" s="356"/>
      <c r="BP337" s="356"/>
      <c r="BQ337" s="356"/>
      <c r="BR337" s="356"/>
      <c r="BS337" s="356"/>
      <c r="BT337" s="356"/>
      <c r="BU337" s="356"/>
      <c r="BV337" s="356"/>
      <c r="BW337" s="356"/>
      <c r="BX337" s="356"/>
      <c r="BY337" s="356"/>
      <c r="BZ337" s="356"/>
      <c r="CA337" s="356"/>
      <c r="CB337" s="356"/>
      <c r="CC337" s="356"/>
      <c r="CD337" s="356"/>
      <c r="CE337" s="356"/>
      <c r="CF337" s="356"/>
    </row>
    <row r="338" spans="1:84" s="312" customFormat="1" ht="15" customHeight="1" x14ac:dyDescent="0.25">
      <c r="A338" s="253"/>
      <c r="B338" s="239"/>
      <c r="D338" s="186" t="s">
        <v>14</v>
      </c>
      <c r="E338" s="430"/>
      <c r="F338" s="335" t="str">
        <f>IF(OR(X338="",X338=EUconst_NA),"",IF(CNTR_SmallEmitter,1,X338))</f>
        <v/>
      </c>
      <c r="G338" s="821"/>
      <c r="H338" s="822"/>
      <c r="I338" s="424"/>
      <c r="J338" s="424"/>
      <c r="K338" s="428"/>
      <c r="L338" s="429"/>
      <c r="M338" s="831" t="str">
        <f>IF(OR(ISBLANK(L338),L338=EUconst_NoTier),"",IF($Z338=0,EUconst_NotApplicable,IF(ISERROR($Z338),"",$Z338)))</f>
        <v/>
      </c>
      <c r="N338" s="832"/>
      <c r="O338" s="201"/>
      <c r="P338" s="395"/>
      <c r="Q338" s="395"/>
      <c r="R338" s="394" t="str">
        <f>E333</f>
        <v/>
      </c>
      <c r="S338" s="400"/>
      <c r="T338" s="403" t="str">
        <f>IF(COUNTIF(EUconst_FactorRelevantInklPFC,E338)=0,"",INDEX(EUwideConstants!$C$848:$C$863,MATCH(E338,EUconst_FactorRelevantInklPFC,0))&amp;R338)</f>
        <v/>
      </c>
      <c r="U338" s="322"/>
      <c r="V338" s="403" t="str">
        <f>IF(T338="","",INDEX(EUwideConstants!$E$848:$E$863,MATCH(E338,EUconst_FactorRelevantInklPFC,0)))</f>
        <v/>
      </c>
      <c r="W338" s="322"/>
      <c r="X338" s="334" t="str">
        <f>IF(OR(R338="",T338=""),"",IF(CNTR_IsCategoryA,INDEX(EUwideConstants!$G:$G,MATCH(T338,EUwideConstants!$S:$S,0)),INDEX(EUwideConstants!$P:$P,MATCH(T338,EUwideConstants!$S:$S,0))))</f>
        <v/>
      </c>
      <c r="Y338" s="403" t="str">
        <f>IF(F338="","",IF(F338=EUconst_NA,"",INDEX(EUwideConstants!$H:$O,MATCH(T338,EUwideConstants!$S:$S,0),MATCH(F338,CNTR_TierList,0))))</f>
        <v/>
      </c>
      <c r="Z338" s="403" t="str">
        <f>IF(ISBLANK(L338),"",IF(L338=EUconst_NA,"",INDEX(EUwideConstants!$H:$O,MATCH(T338,EUwideConstants!$S:$S,0),MATCH(L338,CNTR_TierList,0))))</f>
        <v/>
      </c>
      <c r="AA338" s="322"/>
      <c r="AB338" s="334" t="b">
        <f>AND(COUNTA(CNTR_ListRelevantSections)&gt;0,E332="")</f>
        <v>0</v>
      </c>
      <c r="AC338" s="334" t="b">
        <f>AND(COUNTA(CNTR_ListRelevantSections)&gt;0,OR(E338="",AB338))</f>
        <v>0</v>
      </c>
      <c r="AD338" s="334" t="b">
        <f t="shared" ref="AD338:AD340" si="31">AC338</f>
        <v>0</v>
      </c>
      <c r="AE338" s="334" t="b">
        <f t="shared" ref="AE338:AE340" si="32">AD338</f>
        <v>0</v>
      </c>
      <c r="AF338" s="334" t="b">
        <f>OR(AD338,AND(J338&lt;&gt;"",J338=FALSE))</f>
        <v>0</v>
      </c>
      <c r="AG338" s="334" t="b">
        <f>OR(AF338,AND(I338&lt;&gt;"",I338=FALSE))</f>
        <v>0</v>
      </c>
      <c r="AH338" s="322"/>
      <c r="AI338" s="322"/>
      <c r="AJ338" s="356"/>
      <c r="AK338" s="356"/>
      <c r="AL338" s="356"/>
      <c r="AM338" s="356"/>
      <c r="AN338" s="356"/>
      <c r="AO338" s="356"/>
      <c r="AP338" s="356"/>
      <c r="AQ338" s="356"/>
      <c r="AR338" s="356"/>
      <c r="AS338" s="356"/>
      <c r="AT338" s="356"/>
      <c r="AU338" s="356"/>
      <c r="AV338" s="356"/>
      <c r="AW338" s="356"/>
      <c r="AX338" s="356"/>
      <c r="AY338" s="356"/>
      <c r="AZ338" s="356"/>
      <c r="BA338" s="356"/>
      <c r="BB338" s="356"/>
      <c r="BC338" s="356"/>
      <c r="BD338" s="356"/>
      <c r="BE338" s="356"/>
      <c r="BF338" s="356"/>
      <c r="BG338" s="356"/>
      <c r="BH338" s="356"/>
      <c r="BI338" s="356"/>
      <c r="BJ338" s="356"/>
      <c r="BK338" s="356"/>
      <c r="BL338" s="356"/>
      <c r="BM338" s="356"/>
      <c r="BN338" s="356"/>
      <c r="BO338" s="356"/>
      <c r="BP338" s="356"/>
      <c r="BQ338" s="356"/>
      <c r="BR338" s="356"/>
      <c r="BS338" s="356"/>
      <c r="BT338" s="356"/>
      <c r="BU338" s="356"/>
      <c r="BV338" s="356"/>
      <c r="BW338" s="356"/>
      <c r="BX338" s="356"/>
      <c r="BY338" s="356"/>
      <c r="BZ338" s="356"/>
      <c r="CA338" s="356"/>
      <c r="CB338" s="356"/>
      <c r="CC338" s="356"/>
      <c r="CD338" s="356"/>
      <c r="CE338" s="356"/>
      <c r="CF338" s="356"/>
    </row>
    <row r="339" spans="1:84" s="312" customFormat="1" ht="15" customHeight="1" x14ac:dyDescent="0.25">
      <c r="A339" s="253"/>
      <c r="B339" s="239"/>
      <c r="D339" s="186" t="s">
        <v>15</v>
      </c>
      <c r="E339" s="430"/>
      <c r="F339" s="335" t="str">
        <f>IF(OR(X339="",X339=EUconst_NA),"",IF(CNTR_SmallEmitter,1,X339))</f>
        <v/>
      </c>
      <c r="G339" s="821"/>
      <c r="H339" s="822"/>
      <c r="I339" s="424"/>
      <c r="J339" s="424"/>
      <c r="K339" s="428"/>
      <c r="L339" s="429"/>
      <c r="M339" s="831" t="str">
        <f>IF(OR(ISBLANK(L339),L339=EUconst_NoTier),"",IF($Z339=0,EUconst_NotApplicable,IF(ISERROR($Z339),"",$Z339)))</f>
        <v/>
      </c>
      <c r="N339" s="832"/>
      <c r="O339" s="201"/>
      <c r="P339" s="395"/>
      <c r="Q339" s="395"/>
      <c r="R339" s="394" t="str">
        <f>R338</f>
        <v/>
      </c>
      <c r="S339" s="400"/>
      <c r="T339" s="403" t="str">
        <f>IF(COUNTIF(EUconst_FactorRelevantInklPFC,E339)=0,"",INDEX(EUwideConstants!$C$848:$C$863,MATCH(E339,EUconst_FactorRelevantInklPFC,0))&amp;R339)</f>
        <v/>
      </c>
      <c r="U339" s="322"/>
      <c r="V339" s="403" t="str">
        <f>IF(T339="","",INDEX(EUwideConstants!$E$848:$E$863,MATCH(E339,EUconst_FactorRelevantInklPFC,0)))</f>
        <v/>
      </c>
      <c r="W339" s="322"/>
      <c r="X339" s="334" t="str">
        <f>IF(OR(R339="",T339=""),"",IF(CNTR_IsCategoryA,INDEX(EUwideConstants!$G:$G,MATCH(T339,EUwideConstants!$S:$S,0)),INDEX(EUwideConstants!$P:$P,MATCH(T339,EUwideConstants!$S:$S,0))))</f>
        <v/>
      </c>
      <c r="Y339" s="403" t="str">
        <f>IF(F339="","",IF(F339=EUconst_NA,"",INDEX(EUwideConstants!$H:$O,MATCH(T339,EUwideConstants!$S:$S,0),MATCH(F339,CNTR_TierList,0))))</f>
        <v/>
      </c>
      <c r="Z339" s="403" t="str">
        <f>IF(ISBLANK(L339),"",IF(L339=EUconst_NA,"",INDEX(EUwideConstants!$H:$O,MATCH(T339,EUwideConstants!$S:$S,0),MATCH(L339,CNTR_TierList,0))))</f>
        <v/>
      </c>
      <c r="AA339" s="322"/>
      <c r="AB339" s="334" t="b">
        <f>AND(COUNTA(CNTR_ListRelevantSections)&gt;0,E332="")</f>
        <v>0</v>
      </c>
      <c r="AC339" s="334" t="b">
        <f>AND(COUNTA(CNTR_ListRelevantSections)&gt;0,OR(E339="",AB339))</f>
        <v>0</v>
      </c>
      <c r="AD339" s="334" t="b">
        <f t="shared" si="31"/>
        <v>0</v>
      </c>
      <c r="AE339" s="334" t="b">
        <f t="shared" si="32"/>
        <v>0</v>
      </c>
      <c r="AF339" s="334" t="b">
        <f>OR(AD339,AND(J339&lt;&gt;"",J339=FALSE))</f>
        <v>0</v>
      </c>
      <c r="AG339" s="334" t="b">
        <f>OR(AF339,AND(I339&lt;&gt;"",I339=FALSE))</f>
        <v>0</v>
      </c>
      <c r="AH339" s="322"/>
      <c r="AI339" s="322"/>
      <c r="AJ339" s="356"/>
      <c r="AK339" s="356"/>
      <c r="AL339" s="356"/>
      <c r="AM339" s="356"/>
      <c r="AN339" s="356"/>
      <c r="AO339" s="356"/>
      <c r="AP339" s="356"/>
      <c r="AQ339" s="356"/>
      <c r="AR339" s="356"/>
      <c r="AS339" s="356"/>
      <c r="AT339" s="356"/>
      <c r="AU339" s="356"/>
      <c r="AV339" s="356"/>
      <c r="AW339" s="356"/>
      <c r="AX339" s="356"/>
      <c r="AY339" s="356"/>
      <c r="AZ339" s="356"/>
      <c r="BA339" s="356"/>
      <c r="BB339" s="356"/>
      <c r="BC339" s="356"/>
      <c r="BD339" s="356"/>
      <c r="BE339" s="356"/>
      <c r="BF339" s="356"/>
      <c r="BG339" s="356"/>
      <c r="BH339" s="356"/>
      <c r="BI339" s="356"/>
      <c r="BJ339" s="356"/>
      <c r="BK339" s="356"/>
      <c r="BL339" s="356"/>
      <c r="BM339" s="356"/>
      <c r="BN339" s="356"/>
      <c r="BO339" s="356"/>
      <c r="BP339" s="356"/>
      <c r="BQ339" s="356"/>
      <c r="BR339" s="356"/>
      <c r="BS339" s="356"/>
      <c r="BT339" s="356"/>
      <c r="BU339" s="356"/>
      <c r="BV339" s="356"/>
      <c r="BW339" s="356"/>
      <c r="BX339" s="356"/>
      <c r="BY339" s="356"/>
      <c r="BZ339" s="356"/>
      <c r="CA339" s="356"/>
      <c r="CB339" s="356"/>
      <c r="CC339" s="356"/>
      <c r="CD339" s="356"/>
      <c r="CE339" s="356"/>
      <c r="CF339" s="356"/>
    </row>
    <row r="340" spans="1:84" s="312" customFormat="1" ht="15" customHeight="1" x14ac:dyDescent="0.25">
      <c r="A340" s="253"/>
      <c r="B340" s="239"/>
      <c r="D340" s="186" t="s">
        <v>297</v>
      </c>
      <c r="E340" s="430"/>
      <c r="F340" s="335" t="str">
        <f>IF(OR(X340="",X340=EUconst_NA),"",IF(CNTR_SmallEmitter,1,X340))</f>
        <v/>
      </c>
      <c r="G340" s="821"/>
      <c r="H340" s="822"/>
      <c r="I340" s="424"/>
      <c r="J340" s="424"/>
      <c r="K340" s="428"/>
      <c r="L340" s="429"/>
      <c r="M340" s="831" t="str">
        <f>IF(OR(ISBLANK(L340),L340=EUconst_NoTier),"",IF($Z340=0,EUconst_NotApplicable,IF(ISERROR($Z340),"",$Z340)))</f>
        <v/>
      </c>
      <c r="N340" s="832"/>
      <c r="O340" s="201"/>
      <c r="P340" s="395"/>
      <c r="Q340" s="395"/>
      <c r="R340" s="394" t="str">
        <f>R339</f>
        <v/>
      </c>
      <c r="S340" s="400"/>
      <c r="T340" s="403" t="str">
        <f>IF(COUNTIF(EUconst_FactorRelevantInklPFC,E340)=0,"",INDEX(EUwideConstants!$C$848:$C$863,MATCH(E340,EUconst_FactorRelevantInklPFC,0))&amp;R340)</f>
        <v/>
      </c>
      <c r="U340" s="322"/>
      <c r="V340" s="403" t="str">
        <f>IF(T340="","",INDEX(EUwideConstants!$E$848:$E$863,MATCH(E340,EUconst_FactorRelevantInklPFC,0)))</f>
        <v/>
      </c>
      <c r="W340" s="322"/>
      <c r="X340" s="334" t="str">
        <f>IF(OR(R340="",T340=""),"",IF(CNTR_IsCategoryA,INDEX(EUwideConstants!$G:$G,MATCH(T340,EUwideConstants!$S:$S,0)),INDEX(EUwideConstants!$P:$P,MATCH(T340,EUwideConstants!$S:$S,0))))</f>
        <v/>
      </c>
      <c r="Y340" s="403" t="str">
        <f>IF(F340="","",IF(F340=EUconst_NA,"",INDEX(EUwideConstants!$H:$O,MATCH(T340,EUwideConstants!$S:$S,0),MATCH(F340,CNTR_TierList,0))))</f>
        <v/>
      </c>
      <c r="Z340" s="403" t="str">
        <f>IF(ISBLANK(L340),"",IF(L340=EUconst_NA,"",INDEX(EUwideConstants!$H:$O,MATCH(T340,EUwideConstants!$S:$S,0),MATCH(L340,CNTR_TierList,0))))</f>
        <v/>
      </c>
      <c r="AA340" s="322"/>
      <c r="AB340" s="334" t="b">
        <f>AND(COUNTA(CNTR_ListRelevantSections)&gt;0,E332="")</f>
        <v>0</v>
      </c>
      <c r="AC340" s="334" t="b">
        <f>AND(COUNTA(CNTR_ListRelevantSections)&gt;0,OR(E340="",AB340))</f>
        <v>0</v>
      </c>
      <c r="AD340" s="334" t="b">
        <f t="shared" si="31"/>
        <v>0</v>
      </c>
      <c r="AE340" s="334" t="b">
        <f t="shared" si="32"/>
        <v>0</v>
      </c>
      <c r="AF340" s="334" t="b">
        <f>OR(AD340,AND(J340&lt;&gt;"",J340=FALSE))</f>
        <v>0</v>
      </c>
      <c r="AG340" s="334" t="b">
        <f>OR(AF340,AND(I340&lt;&gt;"",I340=FALSE))</f>
        <v>0</v>
      </c>
      <c r="AH340" s="322"/>
      <c r="AI340" s="322"/>
      <c r="AJ340" s="356"/>
      <c r="AK340" s="356"/>
      <c r="AL340" s="356"/>
      <c r="AM340" s="356"/>
      <c r="AN340" s="356"/>
      <c r="AO340" s="356"/>
      <c r="AP340" s="356"/>
      <c r="AQ340" s="356"/>
      <c r="AR340" s="356"/>
      <c r="AS340" s="356"/>
      <c r="AT340" s="356"/>
      <c r="AU340" s="356"/>
      <c r="AV340" s="356"/>
      <c r="AW340" s="356"/>
      <c r="AX340" s="356"/>
      <c r="AY340" s="356"/>
      <c r="AZ340" s="356"/>
      <c r="BA340" s="356"/>
      <c r="BB340" s="356"/>
      <c r="BC340" s="356"/>
      <c r="BD340" s="356"/>
      <c r="BE340" s="356"/>
      <c r="BF340" s="356"/>
      <c r="BG340" s="356"/>
      <c r="BH340" s="356"/>
      <c r="BI340" s="356"/>
      <c r="BJ340" s="356"/>
      <c r="BK340" s="356"/>
      <c r="BL340" s="356"/>
      <c r="BM340" s="356"/>
      <c r="BN340" s="356"/>
      <c r="BO340" s="356"/>
      <c r="BP340" s="356"/>
      <c r="BQ340" s="356"/>
      <c r="BR340" s="356"/>
      <c r="BS340" s="356"/>
      <c r="BT340" s="356"/>
      <c r="BU340" s="356"/>
      <c r="BV340" s="356"/>
      <c r="BW340" s="356"/>
      <c r="BX340" s="356"/>
      <c r="BY340" s="356"/>
      <c r="BZ340" s="356"/>
      <c r="CA340" s="356"/>
      <c r="CB340" s="356"/>
      <c r="CC340" s="356"/>
      <c r="CD340" s="356"/>
      <c r="CE340" s="356"/>
      <c r="CF340" s="356"/>
    </row>
    <row r="341" spans="1:84" s="312" customFormat="1" ht="5.0999999999999996" customHeight="1" x14ac:dyDescent="0.25">
      <c r="A341" s="253"/>
      <c r="B341" s="239"/>
      <c r="C341" s="13"/>
      <c r="D341" s="186"/>
      <c r="F341" s="89"/>
      <c r="G341" s="186"/>
      <c r="H341" s="186"/>
      <c r="I341" s="186"/>
      <c r="J341" s="186"/>
      <c r="M341" s="89"/>
      <c r="N341" s="89"/>
      <c r="O341" s="201"/>
      <c r="P341" s="395"/>
      <c r="Q341" s="395"/>
      <c r="R341" s="395"/>
      <c r="S341" s="395"/>
      <c r="T341" s="322"/>
      <c r="U341" s="322"/>
      <c r="V341" s="322"/>
      <c r="W341" s="322"/>
      <c r="X341" s="322"/>
      <c r="Y341" s="322"/>
      <c r="Z341" s="322"/>
      <c r="AA341" s="322"/>
      <c r="AB341" s="322"/>
      <c r="AC341" s="322"/>
      <c r="AD341" s="322"/>
      <c r="AE341" s="322"/>
      <c r="AF341" s="322"/>
      <c r="AG341" s="322"/>
      <c r="AH341" s="322"/>
      <c r="AI341" s="322"/>
    </row>
    <row r="342" spans="1:84" s="312" customFormat="1" ht="12.75" customHeight="1" x14ac:dyDescent="0.25">
      <c r="A342" s="253"/>
      <c r="B342" s="239"/>
      <c r="D342" s="383" t="s">
        <v>300</v>
      </c>
      <c r="E342" s="324" t="str">
        <f>Translations!$B$94</f>
        <v>Description</v>
      </c>
      <c r="G342" s="323"/>
      <c r="H342" s="186"/>
      <c r="I342" s="186"/>
      <c r="J342" s="186"/>
      <c r="K342" s="186"/>
      <c r="L342" s="186"/>
      <c r="M342" s="186"/>
      <c r="N342" s="186"/>
      <c r="O342" s="201"/>
      <c r="P342" s="395"/>
      <c r="Q342" s="395"/>
      <c r="R342" s="395"/>
      <c r="S342" s="395"/>
      <c r="T342" s="322"/>
      <c r="U342" s="322"/>
      <c r="V342" s="322"/>
      <c r="W342" s="322"/>
      <c r="X342" s="322"/>
      <c r="Y342" s="322"/>
      <c r="Z342" s="322"/>
      <c r="AA342" s="322"/>
      <c r="AB342" s="322"/>
      <c r="AC342" s="322"/>
      <c r="AD342" s="322"/>
      <c r="AE342" s="322"/>
      <c r="AF342" s="322"/>
      <c r="AG342" s="322"/>
      <c r="AH342" s="322"/>
      <c r="AI342" s="322"/>
    </row>
    <row r="343" spans="1:84" s="312" customFormat="1" ht="12.75" customHeight="1" x14ac:dyDescent="0.25">
      <c r="A343" s="253"/>
      <c r="B343" s="272"/>
      <c r="C343" s="13"/>
      <c r="D343" s="186"/>
      <c r="E343" s="833" t="str">
        <f>Translations!$B$588</f>
        <v>Si vous avez besoin de plus d'espace pour la description, vous pouvez également utiliser des fichiers externes et les référencer ici.</v>
      </c>
      <c r="F343" s="833"/>
      <c r="G343" s="833"/>
      <c r="H343" s="833"/>
      <c r="I343" s="833"/>
      <c r="J343" s="833"/>
      <c r="K343" s="833"/>
      <c r="L343" s="833"/>
      <c r="M343" s="833"/>
      <c r="N343" s="833"/>
      <c r="O343" s="201"/>
      <c r="P343" s="305"/>
      <c r="Q343" s="395"/>
      <c r="R343" s="395"/>
      <c r="S343" s="395"/>
      <c r="T343" s="322"/>
      <c r="U343" s="322"/>
      <c r="V343" s="322"/>
      <c r="W343" s="322"/>
      <c r="X343" s="322"/>
      <c r="Y343" s="322"/>
      <c r="Z343" s="322"/>
      <c r="AA343" s="322"/>
      <c r="AB343" s="322"/>
      <c r="AC343" s="322"/>
      <c r="AD343" s="322"/>
      <c r="AE343" s="322"/>
      <c r="AF343" s="322"/>
      <c r="AG343" s="322"/>
      <c r="AH343" s="322"/>
      <c r="AI343" s="322"/>
    </row>
    <row r="344" spans="1:84" s="312" customFormat="1" ht="12.75" customHeight="1" x14ac:dyDescent="0.25">
      <c r="A344" s="255"/>
      <c r="B344" s="387"/>
      <c r="C344" s="89"/>
      <c r="E344" s="834"/>
      <c r="F344" s="835"/>
      <c r="G344" s="835"/>
      <c r="H344" s="835"/>
      <c r="I344" s="835"/>
      <c r="J344" s="835"/>
      <c r="K344" s="835"/>
      <c r="L344" s="835"/>
      <c r="M344" s="835"/>
      <c r="N344" s="836"/>
      <c r="O344" s="185"/>
      <c r="P344" s="322"/>
      <c r="Q344" s="322"/>
      <c r="R344" s="322"/>
      <c r="S344" s="322"/>
      <c r="T344" s="322"/>
      <c r="U344" s="322"/>
      <c r="V344" s="322"/>
      <c r="W344" s="322"/>
      <c r="X344" s="322"/>
      <c r="Y344" s="322"/>
      <c r="Z344" s="322"/>
      <c r="AA344" s="322"/>
      <c r="AB344" s="322"/>
      <c r="AC344" s="322"/>
      <c r="AD344" s="322"/>
      <c r="AE344" s="322"/>
      <c r="AF344" s="322"/>
      <c r="AG344" s="322"/>
      <c r="AH344" s="322"/>
      <c r="AI344" s="403" t="b">
        <f>AND(COUNTA(CNTR_ListRelevantSections)&gt;0,OR(AB340,COUNTA(E338:E340)=0))</f>
        <v>0</v>
      </c>
    </row>
    <row r="345" spans="1:84" s="312" customFormat="1" ht="12.75" customHeight="1" x14ac:dyDescent="0.25">
      <c r="A345" s="255"/>
      <c r="B345" s="387"/>
      <c r="C345" s="89"/>
      <c r="E345" s="825"/>
      <c r="F345" s="826"/>
      <c r="G345" s="826"/>
      <c r="H345" s="826"/>
      <c r="I345" s="826"/>
      <c r="J345" s="826"/>
      <c r="K345" s="826"/>
      <c r="L345" s="826"/>
      <c r="M345" s="826"/>
      <c r="N345" s="827"/>
      <c r="O345" s="185"/>
      <c r="P345" s="322"/>
      <c r="Q345" s="322"/>
      <c r="R345" s="322"/>
      <c r="S345" s="322"/>
      <c r="T345" s="322"/>
      <c r="U345" s="322"/>
      <c r="V345" s="322"/>
      <c r="W345" s="322"/>
      <c r="X345" s="322"/>
      <c r="Y345" s="322"/>
      <c r="Z345" s="322"/>
      <c r="AA345" s="322"/>
      <c r="AB345" s="322"/>
      <c r="AC345" s="322"/>
      <c r="AD345" s="322"/>
      <c r="AE345" s="322"/>
      <c r="AF345" s="322"/>
      <c r="AG345" s="322"/>
      <c r="AH345" s="322"/>
      <c r="AI345" s="403" t="b">
        <f>AI344</f>
        <v>0</v>
      </c>
    </row>
    <row r="346" spans="1:84" s="312" customFormat="1" ht="12.75" customHeight="1" x14ac:dyDescent="0.25">
      <c r="A346" s="255"/>
      <c r="B346" s="387"/>
      <c r="C346" s="89"/>
      <c r="E346" s="825"/>
      <c r="F346" s="826"/>
      <c r="G346" s="826"/>
      <c r="H346" s="826"/>
      <c r="I346" s="826"/>
      <c r="J346" s="826"/>
      <c r="K346" s="826"/>
      <c r="L346" s="826"/>
      <c r="M346" s="826"/>
      <c r="N346" s="827"/>
      <c r="O346" s="185"/>
      <c r="P346" s="322"/>
      <c r="Q346" s="322"/>
      <c r="R346" s="322"/>
      <c r="S346" s="322"/>
      <c r="T346" s="322"/>
      <c r="U346" s="322"/>
      <c r="V346" s="322"/>
      <c r="W346" s="322"/>
      <c r="X346" s="322"/>
      <c r="Y346" s="322"/>
      <c r="Z346" s="322"/>
      <c r="AA346" s="322"/>
      <c r="AB346" s="322"/>
      <c r="AC346" s="322"/>
      <c r="AD346" s="322"/>
      <c r="AE346" s="322"/>
      <c r="AF346" s="322"/>
      <c r="AG346" s="322"/>
      <c r="AH346" s="322"/>
      <c r="AI346" s="403" t="b">
        <f>AI345</f>
        <v>0</v>
      </c>
    </row>
    <row r="347" spans="1:84" s="312" customFormat="1" ht="12.75" customHeight="1" x14ac:dyDescent="0.25">
      <c r="A347" s="255"/>
      <c r="B347" s="387"/>
      <c r="C347" s="89"/>
      <c r="E347" s="825"/>
      <c r="F347" s="826"/>
      <c r="G347" s="826"/>
      <c r="H347" s="826"/>
      <c r="I347" s="826"/>
      <c r="J347" s="826"/>
      <c r="K347" s="826"/>
      <c r="L347" s="826"/>
      <c r="M347" s="826"/>
      <c r="N347" s="827"/>
      <c r="O347" s="185"/>
      <c r="P347" s="322"/>
      <c r="Q347" s="322"/>
      <c r="R347" s="322"/>
      <c r="S347" s="322"/>
      <c r="T347" s="322"/>
      <c r="U347" s="322"/>
      <c r="V347" s="322"/>
      <c r="W347" s="322"/>
      <c r="X347" s="322"/>
      <c r="Y347" s="322"/>
      <c r="Z347" s="322"/>
      <c r="AA347" s="322"/>
      <c r="AB347" s="322"/>
      <c r="AC347" s="322"/>
      <c r="AD347" s="322"/>
      <c r="AE347" s="322"/>
      <c r="AF347" s="322"/>
      <c r="AG347" s="322"/>
      <c r="AH347" s="322"/>
      <c r="AI347" s="403" t="b">
        <f>AI346</f>
        <v>0</v>
      </c>
    </row>
    <row r="348" spans="1:84" s="312" customFormat="1" ht="12.75" customHeight="1" x14ac:dyDescent="0.25">
      <c r="A348" s="255"/>
      <c r="B348" s="387"/>
      <c r="C348" s="89"/>
      <c r="E348" s="828"/>
      <c r="F348" s="829"/>
      <c r="G348" s="829"/>
      <c r="H348" s="829"/>
      <c r="I348" s="829"/>
      <c r="J348" s="829"/>
      <c r="K348" s="829"/>
      <c r="L348" s="829"/>
      <c r="M348" s="829"/>
      <c r="N348" s="830"/>
      <c r="O348" s="185"/>
      <c r="P348" s="322"/>
      <c r="Q348" s="322"/>
      <c r="R348" s="322"/>
      <c r="S348" s="322"/>
      <c r="T348" s="322"/>
      <c r="U348" s="322"/>
      <c r="V348" s="322"/>
      <c r="W348" s="322"/>
      <c r="X348" s="322"/>
      <c r="Y348" s="322"/>
      <c r="Z348" s="322"/>
      <c r="AA348" s="322"/>
      <c r="AB348" s="322"/>
      <c r="AC348" s="322"/>
      <c r="AD348" s="322"/>
      <c r="AE348" s="322"/>
      <c r="AF348" s="322"/>
      <c r="AG348" s="322"/>
      <c r="AH348" s="322"/>
      <c r="AI348" s="403" t="b">
        <f>AI347</f>
        <v>0</v>
      </c>
    </row>
    <row r="349" spans="1:84" s="312" customFormat="1" ht="12.75" customHeight="1" thickBot="1" x14ac:dyDescent="0.3">
      <c r="A349" s="255"/>
      <c r="B349" s="387"/>
      <c r="C349" s="89"/>
      <c r="D349" s="186"/>
      <c r="E349" s="336"/>
      <c r="F349" s="336"/>
      <c r="G349" s="336"/>
      <c r="H349" s="336"/>
      <c r="I349" s="336"/>
      <c r="J349" s="336"/>
      <c r="K349" s="336"/>
      <c r="L349" s="336"/>
      <c r="M349" s="336"/>
      <c r="N349" s="186"/>
      <c r="O349" s="185"/>
      <c r="P349" s="322"/>
      <c r="Q349" s="322"/>
      <c r="R349" s="322"/>
      <c r="S349" s="322"/>
      <c r="T349" s="322"/>
      <c r="U349" s="322"/>
      <c r="V349" s="322"/>
      <c r="W349" s="322"/>
      <c r="X349" s="322"/>
      <c r="Y349" s="322"/>
      <c r="Z349" s="322"/>
      <c r="AA349" s="322"/>
      <c r="AB349" s="322"/>
      <c r="AC349" s="322"/>
      <c r="AD349" s="322"/>
      <c r="AE349" s="322"/>
      <c r="AF349" s="322"/>
      <c r="AG349" s="322"/>
      <c r="AH349" s="322"/>
      <c r="AI349" s="322"/>
      <c r="CF349" s="357"/>
    </row>
    <row r="350" spans="1:84" ht="13.8" thickBot="1" x14ac:dyDescent="0.3">
      <c r="A350" s="252"/>
      <c r="B350" s="240"/>
      <c r="C350" s="198"/>
      <c r="D350" s="22"/>
      <c r="E350" s="199"/>
      <c r="F350" s="24"/>
      <c r="G350" s="23"/>
      <c r="H350" s="23"/>
      <c r="I350" s="23"/>
      <c r="J350" s="23"/>
      <c r="K350" s="23"/>
      <c r="L350" s="23"/>
      <c r="M350" s="23"/>
      <c r="N350" s="23"/>
      <c r="O350" s="204"/>
      <c r="U350" s="404"/>
      <c r="X350" s="404"/>
    </row>
    <row r="351" spans="1:84" s="312" customFormat="1" ht="15" customHeight="1" thickBot="1" x14ac:dyDescent="0.3">
      <c r="A351" s="435" t="str">
        <f>IF(E351="","","PRINT")</f>
        <v/>
      </c>
      <c r="B351" s="239"/>
      <c r="C351" s="187">
        <f>C332+1</f>
        <v>18</v>
      </c>
      <c r="D351" s="13"/>
      <c r="E351" s="841"/>
      <c r="F351" s="842"/>
      <c r="G351" s="842"/>
      <c r="H351" s="842"/>
      <c r="I351" s="842"/>
      <c r="J351" s="842"/>
      <c r="K351" s="842"/>
      <c r="L351" s="843"/>
      <c r="M351" s="844" t="str">
        <f>IF(E352="","",INDEX(EUwideConstants!$F$314:$F$384,MATCH(E352,EUConst_TierActivityListNames,0)))</f>
        <v/>
      </c>
      <c r="N351" s="845"/>
      <c r="O351" s="206"/>
      <c r="P351" s="436" t="str">
        <f>IF(AND(E351&lt;&gt;"",COUNTIF(P352:$P$603,"PRINT")=0),"PRINT","")</f>
        <v/>
      </c>
      <c r="Q351" s="400"/>
      <c r="R351" s="401" t="str">
        <f>IF(E351="","",MATCH(E351,B_ImprovementDescription!$Q$54:$Q$83,0))</f>
        <v/>
      </c>
      <c r="S351" s="402" t="s">
        <v>636</v>
      </c>
      <c r="T351" s="400"/>
      <c r="U351" s="400"/>
      <c r="V351" s="400"/>
      <c r="W351" s="400"/>
      <c r="X351" s="400"/>
      <c r="Y351" s="400"/>
      <c r="Z351" s="400"/>
      <c r="AA351" s="400"/>
      <c r="AB351" s="400"/>
      <c r="AC351" s="400"/>
      <c r="AD351" s="400"/>
      <c r="AE351" s="400"/>
      <c r="AF351" s="400"/>
      <c r="AG351" s="400"/>
      <c r="AH351" s="400"/>
      <c r="AI351" s="403" t="b">
        <f>CNTR_CalcRelevant=EUconst_NotRelevant</f>
        <v>0</v>
      </c>
      <c r="AJ351" s="356"/>
      <c r="AK351" s="356"/>
      <c r="AL351" s="356"/>
      <c r="AM351" s="356"/>
      <c r="AN351" s="356"/>
      <c r="AO351" s="356"/>
      <c r="AP351" s="356"/>
      <c r="AQ351" s="356"/>
      <c r="AR351" s="356"/>
      <c r="AS351" s="356"/>
      <c r="AT351" s="356"/>
      <c r="AU351" s="356"/>
      <c r="AV351" s="356"/>
      <c r="AW351" s="356"/>
      <c r="AX351" s="356"/>
      <c r="AY351" s="356"/>
      <c r="AZ351" s="356"/>
      <c r="BA351" s="356"/>
      <c r="BB351" s="356"/>
      <c r="BC351" s="356"/>
      <c r="BD351" s="356"/>
      <c r="BE351" s="356"/>
      <c r="BF351" s="356"/>
      <c r="BG351" s="356"/>
      <c r="BH351" s="356"/>
      <c r="BI351" s="356"/>
      <c r="BJ351" s="356"/>
      <c r="BK351" s="356"/>
      <c r="BL351" s="356"/>
      <c r="BM351" s="356"/>
      <c r="BN351" s="356"/>
      <c r="BO351" s="356"/>
      <c r="BP351" s="356"/>
      <c r="BQ351" s="356"/>
      <c r="BR351" s="356"/>
      <c r="BS351" s="356"/>
      <c r="BT351" s="356"/>
      <c r="BU351" s="356"/>
      <c r="BV351" s="356"/>
      <c r="BW351" s="356"/>
      <c r="BX351" s="356"/>
      <c r="BY351" s="356"/>
      <c r="BZ351" s="356"/>
      <c r="CA351" s="356"/>
      <c r="CB351" s="356"/>
      <c r="CC351" s="356"/>
      <c r="CD351" s="356"/>
      <c r="CE351" s="356"/>
      <c r="CF351" s="356"/>
    </row>
    <row r="352" spans="1:84" s="312" customFormat="1" ht="15" customHeight="1" thickBot="1" x14ac:dyDescent="0.3">
      <c r="A352" s="253"/>
      <c r="B352" s="239"/>
      <c r="C352" s="13"/>
      <c r="D352" s="13"/>
      <c r="E352" s="846" t="str">
        <f>IF(E351="","",INDEX(B_ImprovementDescription!$E$54:$E$83,R351))</f>
        <v/>
      </c>
      <c r="F352" s="847"/>
      <c r="G352" s="847"/>
      <c r="H352" s="847"/>
      <c r="I352" s="847"/>
      <c r="J352" s="847"/>
      <c r="K352" s="847"/>
      <c r="L352" s="848"/>
      <c r="M352" s="844" t="str">
        <f>IF(E351="","",INDEX(B_ImprovementDescription!$M$54:$M$83,R351))</f>
        <v/>
      </c>
      <c r="N352" s="845"/>
      <c r="O352" s="206"/>
      <c r="P352" s="395"/>
      <c r="Q352" s="400"/>
      <c r="R352" s="394" t="str">
        <f>E352</f>
        <v/>
      </c>
      <c r="S352" s="394" t="str">
        <f>IF(E352="","",AND(MATCH(E352,EUConst_TierActivityListNames,0)&gt;59,MATCH(E352,EUConst_TierActivityListNames,0)&lt;62))</f>
        <v/>
      </c>
      <c r="T352" s="400"/>
      <c r="U352" s="400"/>
      <c r="V352" s="400"/>
      <c r="W352" s="400"/>
      <c r="X352" s="400"/>
      <c r="Y352" s="400"/>
      <c r="Z352" s="400"/>
      <c r="AA352" s="400"/>
      <c r="AB352" s="400"/>
      <c r="AC352" s="400"/>
      <c r="AD352" s="400"/>
      <c r="AE352" s="400"/>
      <c r="AF352" s="400"/>
      <c r="AG352" s="400"/>
      <c r="AH352" s="400"/>
      <c r="AI352" s="400"/>
      <c r="AJ352" s="356"/>
      <c r="AK352" s="356"/>
      <c r="AL352" s="356"/>
      <c r="AM352" s="356"/>
      <c r="AN352" s="356"/>
      <c r="AO352" s="356"/>
      <c r="AP352" s="356"/>
      <c r="AQ352" s="356"/>
      <c r="AR352" s="356"/>
      <c r="AS352" s="356"/>
      <c r="AT352" s="356"/>
      <c r="AU352" s="356"/>
      <c r="AV352" s="356"/>
      <c r="AW352" s="356"/>
      <c r="AX352" s="356"/>
      <c r="AY352" s="356"/>
      <c r="AZ352" s="356"/>
      <c r="BA352" s="356"/>
      <c r="BB352" s="356"/>
      <c r="BC352" s="356"/>
      <c r="BD352" s="356"/>
      <c r="BE352" s="356"/>
      <c r="BF352" s="356"/>
      <c r="BG352" s="356"/>
      <c r="BH352" s="356"/>
      <c r="BI352" s="356"/>
      <c r="BJ352" s="356"/>
      <c r="BK352" s="356"/>
      <c r="BL352" s="356"/>
      <c r="BM352" s="356"/>
      <c r="BN352" s="356"/>
      <c r="BO352" s="356"/>
      <c r="BP352" s="356"/>
      <c r="BQ352" s="356"/>
      <c r="BR352" s="356"/>
      <c r="BS352" s="356"/>
      <c r="BT352" s="356"/>
      <c r="BU352" s="356"/>
      <c r="BV352" s="356"/>
      <c r="BW352" s="356"/>
      <c r="BX352" s="356"/>
      <c r="BY352" s="356"/>
      <c r="BZ352" s="356"/>
      <c r="CA352" s="356"/>
      <c r="CB352" s="356"/>
      <c r="CC352" s="356"/>
      <c r="CD352" s="356"/>
      <c r="CE352" s="356"/>
      <c r="CF352" s="356"/>
    </row>
    <row r="353" spans="1:84" s="312" customFormat="1" ht="5.0999999999999996" customHeight="1" x14ac:dyDescent="0.25">
      <c r="A353" s="253"/>
      <c r="B353" s="239"/>
      <c r="C353" s="13"/>
      <c r="D353" s="13"/>
      <c r="E353" s="13"/>
      <c r="F353" s="13"/>
      <c r="G353" s="14"/>
      <c r="H353" s="14"/>
      <c r="I353" s="14"/>
      <c r="J353" s="89"/>
      <c r="K353" s="89"/>
      <c r="L353" s="89"/>
      <c r="M353" s="14"/>
      <c r="N353" s="14"/>
      <c r="O353" s="206"/>
      <c r="P353" s="395"/>
      <c r="Q353" s="400"/>
      <c r="R353" s="400"/>
      <c r="S353" s="400"/>
      <c r="T353" s="400"/>
      <c r="U353" s="400"/>
      <c r="V353" s="400"/>
      <c r="W353" s="400"/>
      <c r="X353" s="400"/>
      <c r="Y353" s="400"/>
      <c r="Z353" s="400"/>
      <c r="AA353" s="400"/>
      <c r="AB353" s="400"/>
      <c r="AC353" s="400"/>
      <c r="AD353" s="400"/>
      <c r="AE353" s="400"/>
      <c r="AF353" s="400"/>
      <c r="AG353" s="400"/>
      <c r="AH353" s="400"/>
      <c r="AI353" s="400"/>
      <c r="AJ353" s="356"/>
      <c r="AK353" s="356"/>
      <c r="AL353" s="356"/>
      <c r="AM353" s="356"/>
      <c r="AN353" s="356"/>
      <c r="AO353" s="356"/>
      <c r="AP353" s="356"/>
      <c r="AQ353" s="356"/>
      <c r="AR353" s="356"/>
      <c r="AS353" s="356"/>
      <c r="AT353" s="356"/>
      <c r="AU353" s="356"/>
      <c r="AV353" s="356"/>
      <c r="AW353" s="356"/>
      <c r="AX353" s="356"/>
      <c r="AY353" s="356"/>
      <c r="AZ353" s="356"/>
      <c r="BA353" s="356"/>
      <c r="BB353" s="356"/>
      <c r="BC353" s="356"/>
      <c r="BD353" s="356"/>
      <c r="BE353" s="356"/>
      <c r="BF353" s="356"/>
      <c r="BG353" s="356"/>
      <c r="BH353" s="356"/>
      <c r="BI353" s="356"/>
      <c r="BJ353" s="356"/>
      <c r="BK353" s="356"/>
      <c r="BL353" s="356"/>
      <c r="BM353" s="356"/>
      <c r="BN353" s="356"/>
      <c r="BO353" s="356"/>
      <c r="BP353" s="356"/>
      <c r="BQ353" s="356"/>
      <c r="BR353" s="356"/>
      <c r="BS353" s="356"/>
      <c r="BT353" s="356"/>
      <c r="BU353" s="356"/>
      <c r="BV353" s="356"/>
      <c r="BW353" s="356"/>
      <c r="BX353" s="356"/>
      <c r="BY353" s="356"/>
      <c r="BZ353" s="356"/>
      <c r="CA353" s="356"/>
      <c r="CB353" s="356"/>
      <c r="CC353" s="356"/>
      <c r="CD353" s="356"/>
      <c r="CE353" s="356"/>
      <c r="CF353" s="356"/>
    </row>
    <row r="354" spans="1:84" s="312" customFormat="1" ht="12.75" customHeight="1" x14ac:dyDescent="0.25">
      <c r="A354" s="253"/>
      <c r="B354" s="239"/>
      <c r="C354" s="13"/>
      <c r="D354" s="13"/>
      <c r="F354" s="837" t="str">
        <f>IF(E351="","",HYPERLINK("#JUMP_E_8",EUconst_FurtherGuidancePoint1))</f>
        <v/>
      </c>
      <c r="G354" s="838"/>
      <c r="H354" s="838"/>
      <c r="I354" s="838"/>
      <c r="J354" s="838"/>
      <c r="K354" s="838"/>
      <c r="L354" s="838"/>
      <c r="M354" s="839"/>
      <c r="N354" s="14"/>
      <c r="O354" s="206"/>
      <c r="P354" s="395"/>
      <c r="Q354" s="400"/>
      <c r="R354" s="400"/>
      <c r="S354" s="400"/>
      <c r="T354" s="400"/>
      <c r="U354" s="400"/>
      <c r="V354" s="400"/>
      <c r="W354" s="400"/>
      <c r="X354" s="400"/>
      <c r="Y354" s="400"/>
      <c r="Z354" s="400"/>
      <c r="AA354" s="400"/>
      <c r="AB354" s="400"/>
      <c r="AC354" s="400"/>
      <c r="AD354" s="400"/>
      <c r="AE354" s="400"/>
      <c r="AF354" s="400"/>
      <c r="AG354" s="400"/>
      <c r="AH354" s="400"/>
      <c r="AI354" s="400"/>
      <c r="AJ354" s="356"/>
      <c r="AK354" s="356"/>
      <c r="AL354" s="356"/>
      <c r="AM354" s="356"/>
      <c r="AN354" s="356"/>
      <c r="AO354" s="356"/>
      <c r="AP354" s="356"/>
      <c r="AQ354" s="356"/>
      <c r="AR354" s="356"/>
      <c r="AS354" s="356"/>
      <c r="AT354" s="356"/>
      <c r="AU354" s="356"/>
      <c r="AV354" s="356"/>
      <c r="AW354" s="356"/>
      <c r="AX354" s="356"/>
      <c r="AY354" s="356"/>
      <c r="AZ354" s="356"/>
      <c r="BA354" s="356"/>
      <c r="BB354" s="356"/>
      <c r="BC354" s="356"/>
      <c r="BD354" s="356"/>
      <c r="BE354" s="356"/>
      <c r="BF354" s="356"/>
      <c r="BG354" s="356"/>
      <c r="BH354" s="356"/>
      <c r="BI354" s="356"/>
      <c r="BJ354" s="356"/>
      <c r="BK354" s="356"/>
      <c r="BL354" s="356"/>
      <c r="BM354" s="356"/>
      <c r="BN354" s="356"/>
      <c r="BO354" s="356"/>
      <c r="BP354" s="356"/>
      <c r="BQ354" s="356"/>
      <c r="BR354" s="356"/>
      <c r="BS354" s="356"/>
      <c r="BT354" s="356"/>
      <c r="BU354" s="356"/>
      <c r="BV354" s="356"/>
      <c r="BW354" s="356"/>
      <c r="BX354" s="356"/>
      <c r="BY354" s="356"/>
      <c r="BZ354" s="356"/>
      <c r="CA354" s="356"/>
      <c r="CB354" s="356"/>
      <c r="CC354" s="356"/>
      <c r="CD354" s="356"/>
      <c r="CE354" s="356"/>
      <c r="CF354" s="356"/>
    </row>
    <row r="355" spans="1:84" s="312" customFormat="1" ht="5.0999999999999996" customHeight="1" x14ac:dyDescent="0.25">
      <c r="A355" s="253"/>
      <c r="B355" s="239"/>
      <c r="C355" s="13"/>
      <c r="D355" s="186"/>
      <c r="F355" s="89"/>
      <c r="G355" s="89"/>
      <c r="H355" s="89"/>
      <c r="I355" s="89"/>
      <c r="J355" s="89"/>
      <c r="M355" s="89"/>
      <c r="N355" s="89"/>
      <c r="O355" s="201"/>
      <c r="P355" s="395"/>
      <c r="Q355" s="395"/>
      <c r="R355" s="395"/>
      <c r="S355" s="400"/>
      <c r="T355" s="322"/>
      <c r="U355" s="322"/>
      <c r="V355" s="322"/>
      <c r="W355" s="322"/>
      <c r="X355" s="322"/>
      <c r="Y355" s="322"/>
      <c r="Z355" s="400"/>
      <c r="AA355" s="322"/>
      <c r="AB355" s="322"/>
      <c r="AC355" s="322"/>
      <c r="AD355" s="322"/>
      <c r="AE355" s="322"/>
      <c r="AF355" s="322"/>
      <c r="AG355" s="322"/>
      <c r="AH355" s="322"/>
      <c r="AI355" s="322"/>
    </row>
    <row r="356" spans="1:84" s="312" customFormat="1" ht="38.85" customHeight="1" x14ac:dyDescent="0.25">
      <c r="A356" s="253"/>
      <c r="B356" s="239"/>
      <c r="C356" s="13"/>
      <c r="E356" s="432" t="str">
        <f>Translations!$B$609</f>
        <v>DA ou facteur de calcul</v>
      </c>
      <c r="F356" s="431" t="str">
        <f>Translations!$B$601</f>
        <v>Niveau requis :</v>
      </c>
      <c r="G356" s="840" t="str">
        <f>Translations!$B$610</f>
        <v xml:space="preserve"> Raison de l'écart dans le passé</v>
      </c>
      <c r="H356" s="840"/>
      <c r="I356" s="432" t="str">
        <f>Translations!$B$611</f>
        <v>Impact sur les niveaux ?</v>
      </c>
      <c r="J356" s="432" t="str">
        <f>Translations!$B$612</f>
        <v>Mesures prises</v>
      </c>
      <c r="K356" s="431" t="str">
        <f>Translations!$B$585</f>
        <v>Quand?</v>
      </c>
      <c r="L356" s="431" t="str">
        <f>Translations!$B$603</f>
        <v>Niveau appliqué :</v>
      </c>
      <c r="O356" s="206"/>
      <c r="P356" s="395"/>
      <c r="Q356" s="400"/>
      <c r="R356" s="395"/>
      <c r="S356" s="395"/>
      <c r="T356" s="400"/>
      <c r="U356" s="400"/>
      <c r="V356" s="400"/>
      <c r="W356" s="400"/>
      <c r="X356" s="400"/>
      <c r="Y356" s="400"/>
      <c r="Z356" s="400"/>
      <c r="AA356" s="433" t="s">
        <v>908</v>
      </c>
      <c r="AB356" s="400" t="str">
        <f>$E$33</f>
        <v>DA ou facteur de calcul</v>
      </c>
      <c r="AC356" s="400" t="str">
        <f>G356</f>
        <v xml:space="preserve"> Raison de l'écart dans le passé</v>
      </c>
      <c r="AD356" s="400" t="str">
        <f>I356</f>
        <v>Impact sur les niveaux ?</v>
      </c>
      <c r="AE356" s="400" t="str">
        <f>J356</f>
        <v>Mesures prises</v>
      </c>
      <c r="AF356" s="400" t="str">
        <f>K356</f>
        <v>Quand?</v>
      </c>
      <c r="AG356" s="400" t="str">
        <f>L356</f>
        <v>Niveau appliqué :</v>
      </c>
      <c r="AH356" s="400"/>
      <c r="AI356" s="322"/>
      <c r="AJ356" s="356"/>
      <c r="AK356" s="356"/>
      <c r="AL356" s="356"/>
      <c r="AM356" s="356"/>
      <c r="AN356" s="356"/>
      <c r="AO356" s="356"/>
      <c r="AP356" s="356"/>
      <c r="AQ356" s="356"/>
      <c r="AR356" s="356"/>
      <c r="AS356" s="356"/>
      <c r="AT356" s="356"/>
      <c r="AU356" s="356"/>
      <c r="AV356" s="356"/>
      <c r="AW356" s="356"/>
      <c r="AX356" s="356"/>
      <c r="AY356" s="356"/>
      <c r="AZ356" s="356"/>
      <c r="BA356" s="356"/>
      <c r="BB356" s="356"/>
      <c r="BC356" s="356"/>
      <c r="BD356" s="356"/>
      <c r="BE356" s="356"/>
      <c r="BF356" s="356"/>
      <c r="BG356" s="356"/>
      <c r="BH356" s="356"/>
      <c r="BI356" s="356"/>
      <c r="BJ356" s="356"/>
      <c r="BK356" s="356"/>
      <c r="BL356" s="356"/>
      <c r="BM356" s="356"/>
      <c r="BN356" s="356"/>
      <c r="BO356" s="356"/>
      <c r="BP356" s="356"/>
      <c r="BQ356" s="356"/>
      <c r="BR356" s="356"/>
      <c r="BS356" s="356"/>
      <c r="BT356" s="356"/>
      <c r="BU356" s="356"/>
      <c r="BV356" s="356"/>
      <c r="BW356" s="356"/>
      <c r="BX356" s="356"/>
      <c r="BY356" s="356"/>
      <c r="BZ356" s="356"/>
      <c r="CA356" s="356"/>
      <c r="CB356" s="356"/>
      <c r="CC356" s="356"/>
      <c r="CD356" s="356"/>
      <c r="CE356" s="356"/>
      <c r="CF356" s="356"/>
    </row>
    <row r="357" spans="1:84" s="312" customFormat="1" ht="15" customHeight="1" x14ac:dyDescent="0.25">
      <c r="A357" s="253"/>
      <c r="B357" s="239"/>
      <c r="D357" s="186" t="s">
        <v>14</v>
      </c>
      <c r="E357" s="430"/>
      <c r="F357" s="335" t="str">
        <f>IF(OR(X357="",X357=EUconst_NA),"",IF(CNTR_SmallEmitter,1,X357))</f>
        <v/>
      </c>
      <c r="G357" s="821"/>
      <c r="H357" s="822"/>
      <c r="I357" s="424"/>
      <c r="J357" s="424"/>
      <c r="K357" s="428"/>
      <c r="L357" s="429"/>
      <c r="M357" s="831" t="str">
        <f>IF(OR(ISBLANK(L357),L357=EUconst_NoTier),"",IF($Z357=0,EUconst_NotApplicable,IF(ISERROR($Z357),"",$Z357)))</f>
        <v/>
      </c>
      <c r="N357" s="832"/>
      <c r="O357" s="201"/>
      <c r="P357" s="395"/>
      <c r="Q357" s="395"/>
      <c r="R357" s="394" t="str">
        <f>E352</f>
        <v/>
      </c>
      <c r="S357" s="400"/>
      <c r="T357" s="403" t="str">
        <f>IF(COUNTIF(EUconst_FactorRelevantInklPFC,E357)=0,"",INDEX(EUwideConstants!$C$848:$C$863,MATCH(E357,EUconst_FactorRelevantInklPFC,0))&amp;R357)</f>
        <v/>
      </c>
      <c r="U357" s="322"/>
      <c r="V357" s="403" t="str">
        <f>IF(T357="","",INDEX(EUwideConstants!$E$848:$E$863,MATCH(E357,EUconst_FactorRelevantInklPFC,0)))</f>
        <v/>
      </c>
      <c r="W357" s="322"/>
      <c r="X357" s="334" t="str">
        <f>IF(OR(R357="",T357=""),"",IF(CNTR_IsCategoryA,INDEX(EUwideConstants!$G:$G,MATCH(T357,EUwideConstants!$S:$S,0)),INDEX(EUwideConstants!$P:$P,MATCH(T357,EUwideConstants!$S:$S,0))))</f>
        <v/>
      </c>
      <c r="Y357" s="403" t="str">
        <f>IF(F357="","",IF(F357=EUconst_NA,"",INDEX(EUwideConstants!$H:$O,MATCH(T357,EUwideConstants!$S:$S,0),MATCH(F357,CNTR_TierList,0))))</f>
        <v/>
      </c>
      <c r="Z357" s="403" t="str">
        <f>IF(ISBLANK(L357),"",IF(L357=EUconst_NA,"",INDEX(EUwideConstants!$H:$O,MATCH(T357,EUwideConstants!$S:$S,0),MATCH(L357,CNTR_TierList,0))))</f>
        <v/>
      </c>
      <c r="AA357" s="322"/>
      <c r="AB357" s="334" t="b">
        <f>AND(COUNTA(CNTR_ListRelevantSections)&gt;0,E351="")</f>
        <v>0</v>
      </c>
      <c r="AC357" s="334" t="b">
        <f>AND(COUNTA(CNTR_ListRelevantSections)&gt;0,OR(E357="",AB357))</f>
        <v>0</v>
      </c>
      <c r="AD357" s="334" t="b">
        <f t="shared" ref="AD357:AD359" si="33">AC357</f>
        <v>0</v>
      </c>
      <c r="AE357" s="334" t="b">
        <f t="shared" ref="AE357:AE359" si="34">AD357</f>
        <v>0</v>
      </c>
      <c r="AF357" s="334" t="b">
        <f>OR(AD357,AND(J357&lt;&gt;"",J357=FALSE))</f>
        <v>0</v>
      </c>
      <c r="AG357" s="334" t="b">
        <f>OR(AF357,AND(I357&lt;&gt;"",I357=FALSE))</f>
        <v>0</v>
      </c>
      <c r="AH357" s="322"/>
      <c r="AI357" s="322"/>
      <c r="AJ357" s="356"/>
      <c r="AK357" s="356"/>
      <c r="AL357" s="356"/>
      <c r="AM357" s="356"/>
      <c r="AN357" s="356"/>
      <c r="AO357" s="356"/>
      <c r="AP357" s="356"/>
      <c r="AQ357" s="356"/>
      <c r="AR357" s="356"/>
      <c r="AS357" s="356"/>
      <c r="AT357" s="356"/>
      <c r="AU357" s="356"/>
      <c r="AV357" s="356"/>
      <c r="AW357" s="356"/>
      <c r="AX357" s="356"/>
      <c r="AY357" s="356"/>
      <c r="AZ357" s="356"/>
      <c r="BA357" s="356"/>
      <c r="BB357" s="356"/>
      <c r="BC357" s="356"/>
      <c r="BD357" s="356"/>
      <c r="BE357" s="356"/>
      <c r="BF357" s="356"/>
      <c r="BG357" s="356"/>
      <c r="BH357" s="356"/>
      <c r="BI357" s="356"/>
      <c r="BJ357" s="356"/>
      <c r="BK357" s="356"/>
      <c r="BL357" s="356"/>
      <c r="BM357" s="356"/>
      <c r="BN357" s="356"/>
      <c r="BO357" s="356"/>
      <c r="BP357" s="356"/>
      <c r="BQ357" s="356"/>
      <c r="BR357" s="356"/>
      <c r="BS357" s="356"/>
      <c r="BT357" s="356"/>
      <c r="BU357" s="356"/>
      <c r="BV357" s="356"/>
      <c r="BW357" s="356"/>
      <c r="BX357" s="356"/>
      <c r="BY357" s="356"/>
      <c r="BZ357" s="356"/>
      <c r="CA357" s="356"/>
      <c r="CB357" s="356"/>
      <c r="CC357" s="356"/>
      <c r="CD357" s="356"/>
      <c r="CE357" s="356"/>
      <c r="CF357" s="356"/>
    </row>
    <row r="358" spans="1:84" s="312" customFormat="1" ht="15" customHeight="1" x14ac:dyDescent="0.25">
      <c r="A358" s="253"/>
      <c r="B358" s="239"/>
      <c r="D358" s="186" t="s">
        <v>15</v>
      </c>
      <c r="E358" s="430"/>
      <c r="F358" s="335" t="str">
        <f>IF(OR(X358="",X358=EUconst_NA),"",IF(CNTR_SmallEmitter,1,X358))</f>
        <v/>
      </c>
      <c r="G358" s="821"/>
      <c r="H358" s="822"/>
      <c r="I358" s="424"/>
      <c r="J358" s="424"/>
      <c r="K358" s="428"/>
      <c r="L358" s="429"/>
      <c r="M358" s="831" t="str">
        <f>IF(OR(ISBLANK(L358),L358=EUconst_NoTier),"",IF($Z358=0,EUconst_NotApplicable,IF(ISERROR($Z358),"",$Z358)))</f>
        <v/>
      </c>
      <c r="N358" s="832"/>
      <c r="O358" s="201"/>
      <c r="P358" s="395"/>
      <c r="Q358" s="395"/>
      <c r="R358" s="394" t="str">
        <f>R357</f>
        <v/>
      </c>
      <c r="S358" s="400"/>
      <c r="T358" s="403" t="str">
        <f>IF(COUNTIF(EUconst_FactorRelevantInklPFC,E358)=0,"",INDEX(EUwideConstants!$C$848:$C$863,MATCH(E358,EUconst_FactorRelevantInklPFC,0))&amp;R358)</f>
        <v/>
      </c>
      <c r="U358" s="322"/>
      <c r="V358" s="403" t="str">
        <f>IF(T358="","",INDEX(EUwideConstants!$E$848:$E$863,MATCH(E358,EUconst_FactorRelevantInklPFC,0)))</f>
        <v/>
      </c>
      <c r="W358" s="322"/>
      <c r="X358" s="334" t="str">
        <f>IF(OR(R358="",T358=""),"",IF(CNTR_IsCategoryA,INDEX(EUwideConstants!$G:$G,MATCH(T358,EUwideConstants!$S:$S,0)),INDEX(EUwideConstants!$P:$P,MATCH(T358,EUwideConstants!$S:$S,0))))</f>
        <v/>
      </c>
      <c r="Y358" s="403" t="str">
        <f>IF(F358="","",IF(F358=EUconst_NA,"",INDEX(EUwideConstants!$H:$O,MATCH(T358,EUwideConstants!$S:$S,0),MATCH(F358,CNTR_TierList,0))))</f>
        <v/>
      </c>
      <c r="Z358" s="403" t="str">
        <f>IF(ISBLANK(L358),"",IF(L358=EUconst_NA,"",INDEX(EUwideConstants!$H:$O,MATCH(T358,EUwideConstants!$S:$S,0),MATCH(L358,CNTR_TierList,0))))</f>
        <v/>
      </c>
      <c r="AA358" s="322"/>
      <c r="AB358" s="334" t="b">
        <f>AND(COUNTA(CNTR_ListRelevantSections)&gt;0,E351="")</f>
        <v>0</v>
      </c>
      <c r="AC358" s="334" t="b">
        <f>AND(COUNTA(CNTR_ListRelevantSections)&gt;0,OR(E358="",AB358))</f>
        <v>0</v>
      </c>
      <c r="AD358" s="334" t="b">
        <f t="shared" si="33"/>
        <v>0</v>
      </c>
      <c r="AE358" s="334" t="b">
        <f t="shared" si="34"/>
        <v>0</v>
      </c>
      <c r="AF358" s="334" t="b">
        <f>OR(AD358,AND(J358&lt;&gt;"",J358=FALSE))</f>
        <v>0</v>
      </c>
      <c r="AG358" s="334" t="b">
        <f>OR(AF358,AND(I358&lt;&gt;"",I358=FALSE))</f>
        <v>0</v>
      </c>
      <c r="AH358" s="322"/>
      <c r="AI358" s="322"/>
      <c r="AJ358" s="356"/>
      <c r="AK358" s="356"/>
      <c r="AL358" s="356"/>
      <c r="AM358" s="356"/>
      <c r="AN358" s="356"/>
      <c r="AO358" s="356"/>
      <c r="AP358" s="356"/>
      <c r="AQ358" s="356"/>
      <c r="AR358" s="356"/>
      <c r="AS358" s="356"/>
      <c r="AT358" s="356"/>
      <c r="AU358" s="356"/>
      <c r="AV358" s="356"/>
      <c r="AW358" s="356"/>
      <c r="AX358" s="356"/>
      <c r="AY358" s="356"/>
      <c r="AZ358" s="356"/>
      <c r="BA358" s="356"/>
      <c r="BB358" s="356"/>
      <c r="BC358" s="356"/>
      <c r="BD358" s="356"/>
      <c r="BE358" s="356"/>
      <c r="BF358" s="356"/>
      <c r="BG358" s="356"/>
      <c r="BH358" s="356"/>
      <c r="BI358" s="356"/>
      <c r="BJ358" s="356"/>
      <c r="BK358" s="356"/>
      <c r="BL358" s="356"/>
      <c r="BM358" s="356"/>
      <c r="BN358" s="356"/>
      <c r="BO358" s="356"/>
      <c r="BP358" s="356"/>
      <c r="BQ358" s="356"/>
      <c r="BR358" s="356"/>
      <c r="BS358" s="356"/>
      <c r="BT358" s="356"/>
      <c r="BU358" s="356"/>
      <c r="BV358" s="356"/>
      <c r="BW358" s="356"/>
      <c r="BX358" s="356"/>
      <c r="BY358" s="356"/>
      <c r="BZ358" s="356"/>
      <c r="CA358" s="356"/>
      <c r="CB358" s="356"/>
      <c r="CC358" s="356"/>
      <c r="CD358" s="356"/>
      <c r="CE358" s="356"/>
      <c r="CF358" s="356"/>
    </row>
    <row r="359" spans="1:84" s="312" customFormat="1" ht="15" customHeight="1" x14ac:dyDescent="0.25">
      <c r="A359" s="253"/>
      <c r="B359" s="239"/>
      <c r="D359" s="186" t="s">
        <v>297</v>
      </c>
      <c r="E359" s="430"/>
      <c r="F359" s="335" t="str">
        <f>IF(OR(X359="",X359=EUconst_NA),"",IF(CNTR_SmallEmitter,1,X359))</f>
        <v/>
      </c>
      <c r="G359" s="821"/>
      <c r="H359" s="822"/>
      <c r="I359" s="424"/>
      <c r="J359" s="424"/>
      <c r="K359" s="428"/>
      <c r="L359" s="429"/>
      <c r="M359" s="831" t="str">
        <f>IF(OR(ISBLANK(L359),L359=EUconst_NoTier),"",IF($Z359=0,EUconst_NotApplicable,IF(ISERROR($Z359),"",$Z359)))</f>
        <v/>
      </c>
      <c r="N359" s="832"/>
      <c r="O359" s="201"/>
      <c r="P359" s="395"/>
      <c r="Q359" s="395"/>
      <c r="R359" s="394" t="str">
        <f>R358</f>
        <v/>
      </c>
      <c r="S359" s="400"/>
      <c r="T359" s="403" t="str">
        <f>IF(COUNTIF(EUconst_FactorRelevantInklPFC,E359)=0,"",INDEX(EUwideConstants!$C$848:$C$863,MATCH(E359,EUconst_FactorRelevantInklPFC,0))&amp;R359)</f>
        <v/>
      </c>
      <c r="U359" s="322"/>
      <c r="V359" s="403" t="str">
        <f>IF(T359="","",INDEX(EUwideConstants!$E$848:$E$863,MATCH(E359,EUconst_FactorRelevantInklPFC,0)))</f>
        <v/>
      </c>
      <c r="W359" s="322"/>
      <c r="X359" s="334" t="str">
        <f>IF(OR(R359="",T359=""),"",IF(CNTR_IsCategoryA,INDEX(EUwideConstants!$G:$G,MATCH(T359,EUwideConstants!$S:$S,0)),INDEX(EUwideConstants!$P:$P,MATCH(T359,EUwideConstants!$S:$S,0))))</f>
        <v/>
      </c>
      <c r="Y359" s="403" t="str">
        <f>IF(F359="","",IF(F359=EUconst_NA,"",INDEX(EUwideConstants!$H:$O,MATCH(T359,EUwideConstants!$S:$S,0),MATCH(F359,CNTR_TierList,0))))</f>
        <v/>
      </c>
      <c r="Z359" s="403" t="str">
        <f>IF(ISBLANK(L359),"",IF(L359=EUconst_NA,"",INDEX(EUwideConstants!$H:$O,MATCH(T359,EUwideConstants!$S:$S,0),MATCH(L359,CNTR_TierList,0))))</f>
        <v/>
      </c>
      <c r="AA359" s="322"/>
      <c r="AB359" s="334" t="b">
        <f>AND(COUNTA(CNTR_ListRelevantSections)&gt;0,E351="")</f>
        <v>0</v>
      </c>
      <c r="AC359" s="334" t="b">
        <f>AND(COUNTA(CNTR_ListRelevantSections)&gt;0,OR(E359="",AB359))</f>
        <v>0</v>
      </c>
      <c r="AD359" s="334" t="b">
        <f t="shared" si="33"/>
        <v>0</v>
      </c>
      <c r="AE359" s="334" t="b">
        <f t="shared" si="34"/>
        <v>0</v>
      </c>
      <c r="AF359" s="334" t="b">
        <f>OR(AD359,AND(J359&lt;&gt;"",J359=FALSE))</f>
        <v>0</v>
      </c>
      <c r="AG359" s="334" t="b">
        <f>OR(AF359,AND(I359&lt;&gt;"",I359=FALSE))</f>
        <v>0</v>
      </c>
      <c r="AH359" s="322"/>
      <c r="AI359" s="322"/>
      <c r="AJ359" s="356"/>
      <c r="AK359" s="356"/>
      <c r="AL359" s="356"/>
      <c r="AM359" s="356"/>
      <c r="AN359" s="356"/>
      <c r="AO359" s="356"/>
      <c r="AP359" s="356"/>
      <c r="AQ359" s="356"/>
      <c r="AR359" s="356"/>
      <c r="AS359" s="356"/>
      <c r="AT359" s="356"/>
      <c r="AU359" s="356"/>
      <c r="AV359" s="356"/>
      <c r="AW359" s="356"/>
      <c r="AX359" s="356"/>
      <c r="AY359" s="356"/>
      <c r="AZ359" s="356"/>
      <c r="BA359" s="356"/>
      <c r="BB359" s="356"/>
      <c r="BC359" s="356"/>
      <c r="BD359" s="356"/>
      <c r="BE359" s="356"/>
      <c r="BF359" s="356"/>
      <c r="BG359" s="356"/>
      <c r="BH359" s="356"/>
      <c r="BI359" s="356"/>
      <c r="BJ359" s="356"/>
      <c r="BK359" s="356"/>
      <c r="BL359" s="356"/>
      <c r="BM359" s="356"/>
      <c r="BN359" s="356"/>
      <c r="BO359" s="356"/>
      <c r="BP359" s="356"/>
      <c r="BQ359" s="356"/>
      <c r="BR359" s="356"/>
      <c r="BS359" s="356"/>
      <c r="BT359" s="356"/>
      <c r="BU359" s="356"/>
      <c r="BV359" s="356"/>
      <c r="BW359" s="356"/>
      <c r="BX359" s="356"/>
      <c r="BY359" s="356"/>
      <c r="BZ359" s="356"/>
      <c r="CA359" s="356"/>
      <c r="CB359" s="356"/>
      <c r="CC359" s="356"/>
      <c r="CD359" s="356"/>
      <c r="CE359" s="356"/>
      <c r="CF359" s="356"/>
    </row>
    <row r="360" spans="1:84" s="312" customFormat="1" ht="5.0999999999999996" customHeight="1" x14ac:dyDescent="0.25">
      <c r="A360" s="253"/>
      <c r="B360" s="239"/>
      <c r="C360" s="13"/>
      <c r="D360" s="186"/>
      <c r="F360" s="89"/>
      <c r="G360" s="186"/>
      <c r="H360" s="186"/>
      <c r="I360" s="186"/>
      <c r="J360" s="186"/>
      <c r="M360" s="89"/>
      <c r="N360" s="89"/>
      <c r="O360" s="201"/>
      <c r="P360" s="395"/>
      <c r="Q360" s="395"/>
      <c r="R360" s="395"/>
      <c r="S360" s="395"/>
      <c r="T360" s="322"/>
      <c r="U360" s="322"/>
      <c r="V360" s="322"/>
      <c r="W360" s="322"/>
      <c r="X360" s="322"/>
      <c r="Y360" s="322"/>
      <c r="Z360" s="322"/>
      <c r="AA360" s="322"/>
      <c r="AB360" s="322"/>
      <c r="AC360" s="322"/>
      <c r="AD360" s="322"/>
      <c r="AE360" s="322"/>
      <c r="AF360" s="322"/>
      <c r="AG360" s="322"/>
      <c r="AH360" s="322"/>
      <c r="AI360" s="322"/>
    </row>
    <row r="361" spans="1:84" s="312" customFormat="1" ht="12.75" customHeight="1" x14ac:dyDescent="0.25">
      <c r="A361" s="253"/>
      <c r="B361" s="239"/>
      <c r="D361" s="383" t="s">
        <v>300</v>
      </c>
      <c r="E361" s="324" t="str">
        <f>Translations!$B$94</f>
        <v>Description</v>
      </c>
      <c r="G361" s="323"/>
      <c r="H361" s="186"/>
      <c r="I361" s="186"/>
      <c r="J361" s="186"/>
      <c r="K361" s="186"/>
      <c r="L361" s="186"/>
      <c r="M361" s="186"/>
      <c r="N361" s="186"/>
      <c r="O361" s="201"/>
      <c r="P361" s="395"/>
      <c r="Q361" s="395"/>
      <c r="R361" s="395"/>
      <c r="S361" s="395"/>
      <c r="T361" s="322"/>
      <c r="U361" s="322"/>
      <c r="V361" s="322"/>
      <c r="W361" s="322"/>
      <c r="X361" s="322"/>
      <c r="Y361" s="322"/>
      <c r="Z361" s="322"/>
      <c r="AA361" s="322"/>
      <c r="AB361" s="322"/>
      <c r="AC361" s="322"/>
      <c r="AD361" s="322"/>
      <c r="AE361" s="322"/>
      <c r="AF361" s="322"/>
      <c r="AG361" s="322"/>
      <c r="AH361" s="322"/>
      <c r="AI361" s="322"/>
    </row>
    <row r="362" spans="1:84" s="312" customFormat="1" ht="12.75" customHeight="1" x14ac:dyDescent="0.25">
      <c r="A362" s="253"/>
      <c r="B362" s="272"/>
      <c r="C362" s="13"/>
      <c r="D362" s="186"/>
      <c r="E362" s="833" t="str">
        <f>Translations!$B$588</f>
        <v>Si vous avez besoin de plus d'espace pour la description, vous pouvez également utiliser des fichiers externes et les référencer ici.</v>
      </c>
      <c r="F362" s="833"/>
      <c r="G362" s="833"/>
      <c r="H362" s="833"/>
      <c r="I362" s="833"/>
      <c r="J362" s="833"/>
      <c r="K362" s="833"/>
      <c r="L362" s="833"/>
      <c r="M362" s="833"/>
      <c r="N362" s="833"/>
      <c r="O362" s="201"/>
      <c r="P362" s="305"/>
      <c r="Q362" s="395"/>
      <c r="R362" s="395"/>
      <c r="S362" s="395"/>
      <c r="T362" s="322"/>
      <c r="U362" s="322"/>
      <c r="V362" s="322"/>
      <c r="W362" s="322"/>
      <c r="X362" s="322"/>
      <c r="Y362" s="322"/>
      <c r="Z362" s="322"/>
      <c r="AA362" s="322"/>
      <c r="AB362" s="322"/>
      <c r="AC362" s="322"/>
      <c r="AD362" s="322"/>
      <c r="AE362" s="322"/>
      <c r="AF362" s="322"/>
      <c r="AG362" s="322"/>
      <c r="AH362" s="322"/>
      <c r="AI362" s="322"/>
    </row>
    <row r="363" spans="1:84" s="312" customFormat="1" ht="12.75" customHeight="1" x14ac:dyDescent="0.25">
      <c r="A363" s="255"/>
      <c r="B363" s="387"/>
      <c r="C363" s="89"/>
      <c r="E363" s="834"/>
      <c r="F363" s="835"/>
      <c r="G363" s="835"/>
      <c r="H363" s="835"/>
      <c r="I363" s="835"/>
      <c r="J363" s="835"/>
      <c r="K363" s="835"/>
      <c r="L363" s="835"/>
      <c r="M363" s="835"/>
      <c r="N363" s="836"/>
      <c r="O363" s="185"/>
      <c r="P363" s="322"/>
      <c r="Q363" s="322"/>
      <c r="R363" s="322"/>
      <c r="S363" s="322"/>
      <c r="T363" s="322"/>
      <c r="U363" s="322"/>
      <c r="V363" s="322"/>
      <c r="W363" s="322"/>
      <c r="X363" s="322"/>
      <c r="Y363" s="322"/>
      <c r="Z363" s="322"/>
      <c r="AA363" s="322"/>
      <c r="AB363" s="322"/>
      <c r="AC363" s="322"/>
      <c r="AD363" s="322"/>
      <c r="AE363" s="322"/>
      <c r="AF363" s="322"/>
      <c r="AG363" s="322"/>
      <c r="AH363" s="322"/>
      <c r="AI363" s="403" t="b">
        <f>AND(COUNTA(CNTR_ListRelevantSections)&gt;0,OR(AB359,COUNTA(E357:E359)=0))</f>
        <v>0</v>
      </c>
    </row>
    <row r="364" spans="1:84" s="312" customFormat="1" ht="12.75" customHeight="1" x14ac:dyDescent="0.25">
      <c r="A364" s="255"/>
      <c r="B364" s="387"/>
      <c r="C364" s="89"/>
      <c r="E364" s="825"/>
      <c r="F364" s="826"/>
      <c r="G364" s="826"/>
      <c r="H364" s="826"/>
      <c r="I364" s="826"/>
      <c r="J364" s="826"/>
      <c r="K364" s="826"/>
      <c r="L364" s="826"/>
      <c r="M364" s="826"/>
      <c r="N364" s="827"/>
      <c r="O364" s="185"/>
      <c r="P364" s="322"/>
      <c r="Q364" s="322"/>
      <c r="R364" s="322"/>
      <c r="S364" s="322"/>
      <c r="T364" s="322"/>
      <c r="U364" s="322"/>
      <c r="V364" s="322"/>
      <c r="W364" s="322"/>
      <c r="X364" s="322"/>
      <c r="Y364" s="322"/>
      <c r="Z364" s="322"/>
      <c r="AA364" s="322"/>
      <c r="AB364" s="322"/>
      <c r="AC364" s="322"/>
      <c r="AD364" s="322"/>
      <c r="AE364" s="322"/>
      <c r="AF364" s="322"/>
      <c r="AG364" s="322"/>
      <c r="AH364" s="322"/>
      <c r="AI364" s="403" t="b">
        <f>AI363</f>
        <v>0</v>
      </c>
    </row>
    <row r="365" spans="1:84" s="312" customFormat="1" ht="12.75" customHeight="1" x14ac:dyDescent="0.25">
      <c r="A365" s="255"/>
      <c r="B365" s="387"/>
      <c r="C365" s="89"/>
      <c r="E365" s="825"/>
      <c r="F365" s="826"/>
      <c r="G365" s="826"/>
      <c r="H365" s="826"/>
      <c r="I365" s="826"/>
      <c r="J365" s="826"/>
      <c r="K365" s="826"/>
      <c r="L365" s="826"/>
      <c r="M365" s="826"/>
      <c r="N365" s="827"/>
      <c r="O365" s="185"/>
      <c r="P365" s="322"/>
      <c r="Q365" s="322"/>
      <c r="R365" s="322"/>
      <c r="S365" s="322"/>
      <c r="T365" s="322"/>
      <c r="U365" s="322"/>
      <c r="V365" s="322"/>
      <c r="W365" s="322"/>
      <c r="X365" s="322"/>
      <c r="Y365" s="322"/>
      <c r="Z365" s="322"/>
      <c r="AA365" s="322"/>
      <c r="AB365" s="322"/>
      <c r="AC365" s="322"/>
      <c r="AD365" s="322"/>
      <c r="AE365" s="322"/>
      <c r="AF365" s="322"/>
      <c r="AG365" s="322"/>
      <c r="AH365" s="322"/>
      <c r="AI365" s="403" t="b">
        <f>AI364</f>
        <v>0</v>
      </c>
    </row>
    <row r="366" spans="1:84" s="312" customFormat="1" ht="12.75" customHeight="1" x14ac:dyDescent="0.25">
      <c r="A366" s="255"/>
      <c r="B366" s="387"/>
      <c r="C366" s="89"/>
      <c r="E366" s="825"/>
      <c r="F366" s="826"/>
      <c r="G366" s="826"/>
      <c r="H366" s="826"/>
      <c r="I366" s="826"/>
      <c r="J366" s="826"/>
      <c r="K366" s="826"/>
      <c r="L366" s="826"/>
      <c r="M366" s="826"/>
      <c r="N366" s="827"/>
      <c r="O366" s="185"/>
      <c r="P366" s="322"/>
      <c r="Q366" s="322"/>
      <c r="R366" s="322"/>
      <c r="S366" s="322"/>
      <c r="T366" s="322"/>
      <c r="U366" s="322"/>
      <c r="V366" s="322"/>
      <c r="W366" s="322"/>
      <c r="X366" s="322"/>
      <c r="Y366" s="322"/>
      <c r="Z366" s="322"/>
      <c r="AA366" s="322"/>
      <c r="AB366" s="322"/>
      <c r="AC366" s="322"/>
      <c r="AD366" s="322"/>
      <c r="AE366" s="322"/>
      <c r="AF366" s="322"/>
      <c r="AG366" s="322"/>
      <c r="AH366" s="322"/>
      <c r="AI366" s="403" t="b">
        <f>AI365</f>
        <v>0</v>
      </c>
    </row>
    <row r="367" spans="1:84" s="312" customFormat="1" ht="12.75" customHeight="1" x14ac:dyDescent="0.25">
      <c r="A367" s="255"/>
      <c r="B367" s="387"/>
      <c r="C367" s="89"/>
      <c r="E367" s="828"/>
      <c r="F367" s="829"/>
      <c r="G367" s="829"/>
      <c r="H367" s="829"/>
      <c r="I367" s="829"/>
      <c r="J367" s="829"/>
      <c r="K367" s="829"/>
      <c r="L367" s="829"/>
      <c r="M367" s="829"/>
      <c r="N367" s="830"/>
      <c r="O367" s="185"/>
      <c r="P367" s="322"/>
      <c r="Q367" s="322"/>
      <c r="R367" s="322"/>
      <c r="S367" s="322"/>
      <c r="T367" s="322"/>
      <c r="U367" s="322"/>
      <c r="V367" s="322"/>
      <c r="W367" s="322"/>
      <c r="X367" s="322"/>
      <c r="Y367" s="322"/>
      <c r="Z367" s="322"/>
      <c r="AA367" s="322"/>
      <c r="AB367" s="322"/>
      <c r="AC367" s="322"/>
      <c r="AD367" s="322"/>
      <c r="AE367" s="322"/>
      <c r="AF367" s="322"/>
      <c r="AG367" s="322"/>
      <c r="AH367" s="322"/>
      <c r="AI367" s="403" t="b">
        <f>AI366</f>
        <v>0</v>
      </c>
    </row>
    <row r="368" spans="1:84" s="312" customFormat="1" ht="12.75" customHeight="1" thickBot="1" x14ac:dyDescent="0.3">
      <c r="A368" s="255"/>
      <c r="B368" s="387"/>
      <c r="C368" s="89"/>
      <c r="D368" s="186"/>
      <c r="E368" s="336"/>
      <c r="F368" s="336"/>
      <c r="G368" s="336"/>
      <c r="H368" s="336"/>
      <c r="I368" s="336"/>
      <c r="J368" s="336"/>
      <c r="K368" s="336"/>
      <c r="L368" s="336"/>
      <c r="M368" s="336"/>
      <c r="N368" s="186"/>
      <c r="O368" s="185"/>
      <c r="P368" s="322"/>
      <c r="Q368" s="322"/>
      <c r="R368" s="322"/>
      <c r="S368" s="322"/>
      <c r="T368" s="322"/>
      <c r="U368" s="322"/>
      <c r="V368" s="322"/>
      <c r="W368" s="322"/>
      <c r="X368" s="322"/>
      <c r="Y368" s="322"/>
      <c r="Z368" s="322"/>
      <c r="AA368" s="322"/>
      <c r="AB368" s="322"/>
      <c r="AC368" s="322"/>
      <c r="AD368" s="322"/>
      <c r="AE368" s="322"/>
      <c r="AF368" s="322"/>
      <c r="AG368" s="322"/>
      <c r="AH368" s="322"/>
      <c r="AI368" s="322"/>
      <c r="CF368" s="357"/>
    </row>
    <row r="369" spans="1:84" ht="13.8" thickBot="1" x14ac:dyDescent="0.3">
      <c r="A369" s="252"/>
      <c r="B369" s="240"/>
      <c r="C369" s="198"/>
      <c r="D369" s="22"/>
      <c r="E369" s="199"/>
      <c r="F369" s="24"/>
      <c r="G369" s="23"/>
      <c r="H369" s="23"/>
      <c r="I369" s="23"/>
      <c r="J369" s="23"/>
      <c r="K369" s="23"/>
      <c r="L369" s="23"/>
      <c r="M369" s="23"/>
      <c r="N369" s="23"/>
      <c r="O369" s="204"/>
      <c r="U369" s="404"/>
      <c r="X369" s="404"/>
    </row>
    <row r="370" spans="1:84" s="312" customFormat="1" ht="15" customHeight="1" thickBot="1" x14ac:dyDescent="0.3">
      <c r="A370" s="435" t="str">
        <f>IF(E370="","","PRINT")</f>
        <v/>
      </c>
      <c r="B370" s="239"/>
      <c r="C370" s="187">
        <f>C351+1</f>
        <v>19</v>
      </c>
      <c r="D370" s="13"/>
      <c r="E370" s="841"/>
      <c r="F370" s="842"/>
      <c r="G370" s="842"/>
      <c r="H370" s="842"/>
      <c r="I370" s="842"/>
      <c r="J370" s="842"/>
      <c r="K370" s="842"/>
      <c r="L370" s="843"/>
      <c r="M370" s="844" t="str">
        <f>IF(E371="","",INDEX(EUwideConstants!$F$314:$F$384,MATCH(E371,EUConst_TierActivityListNames,0)))</f>
        <v/>
      </c>
      <c r="N370" s="845"/>
      <c r="O370" s="206"/>
      <c r="P370" s="436" t="str">
        <f>IF(AND(E370&lt;&gt;"",COUNTIF(P371:$P$603,"PRINT")=0),"PRINT","")</f>
        <v/>
      </c>
      <c r="Q370" s="400"/>
      <c r="R370" s="401" t="str">
        <f>IF(E370="","",MATCH(E370,B_ImprovementDescription!$Q$54:$Q$83,0))</f>
        <v/>
      </c>
      <c r="S370" s="402" t="s">
        <v>636</v>
      </c>
      <c r="T370" s="400"/>
      <c r="U370" s="400"/>
      <c r="V370" s="400"/>
      <c r="W370" s="400"/>
      <c r="X370" s="400"/>
      <c r="Y370" s="400"/>
      <c r="Z370" s="400"/>
      <c r="AA370" s="400"/>
      <c r="AB370" s="400"/>
      <c r="AC370" s="400"/>
      <c r="AD370" s="400"/>
      <c r="AE370" s="400"/>
      <c r="AF370" s="400"/>
      <c r="AG370" s="400"/>
      <c r="AH370" s="400"/>
      <c r="AI370" s="403" t="b">
        <f>CNTR_CalcRelevant=EUconst_NotRelevant</f>
        <v>0</v>
      </c>
      <c r="AJ370" s="356"/>
      <c r="AK370" s="356"/>
      <c r="AL370" s="356"/>
      <c r="AM370" s="356"/>
      <c r="AN370" s="356"/>
      <c r="AO370" s="356"/>
      <c r="AP370" s="356"/>
      <c r="AQ370" s="356"/>
      <c r="AR370" s="356"/>
      <c r="AS370" s="356"/>
      <c r="AT370" s="356"/>
      <c r="AU370" s="356"/>
      <c r="AV370" s="356"/>
      <c r="AW370" s="356"/>
      <c r="AX370" s="356"/>
      <c r="AY370" s="356"/>
      <c r="AZ370" s="356"/>
      <c r="BA370" s="356"/>
      <c r="BB370" s="356"/>
      <c r="BC370" s="356"/>
      <c r="BD370" s="356"/>
      <c r="BE370" s="356"/>
      <c r="BF370" s="356"/>
      <c r="BG370" s="356"/>
      <c r="BH370" s="356"/>
      <c r="BI370" s="356"/>
      <c r="BJ370" s="356"/>
      <c r="BK370" s="356"/>
      <c r="BL370" s="356"/>
      <c r="BM370" s="356"/>
      <c r="BN370" s="356"/>
      <c r="BO370" s="356"/>
      <c r="BP370" s="356"/>
      <c r="BQ370" s="356"/>
      <c r="BR370" s="356"/>
      <c r="BS370" s="356"/>
      <c r="BT370" s="356"/>
      <c r="BU370" s="356"/>
      <c r="BV370" s="356"/>
      <c r="BW370" s="356"/>
      <c r="BX370" s="356"/>
      <c r="BY370" s="356"/>
      <c r="BZ370" s="356"/>
      <c r="CA370" s="356"/>
      <c r="CB370" s="356"/>
      <c r="CC370" s="356"/>
      <c r="CD370" s="356"/>
      <c r="CE370" s="356"/>
      <c r="CF370" s="356"/>
    </row>
    <row r="371" spans="1:84" s="312" customFormat="1" ht="15" customHeight="1" thickBot="1" x14ac:dyDescent="0.3">
      <c r="A371" s="253"/>
      <c r="B371" s="239"/>
      <c r="C371" s="13"/>
      <c r="D371" s="13"/>
      <c r="E371" s="846" t="str">
        <f>IF(E370="","",INDEX(B_ImprovementDescription!$E$54:$E$83,R370))</f>
        <v/>
      </c>
      <c r="F371" s="847"/>
      <c r="G371" s="847"/>
      <c r="H371" s="847"/>
      <c r="I371" s="847"/>
      <c r="J371" s="847"/>
      <c r="K371" s="847"/>
      <c r="L371" s="848"/>
      <c r="M371" s="844" t="str">
        <f>IF(E370="","",INDEX(B_ImprovementDescription!$M$54:$M$83,R370))</f>
        <v/>
      </c>
      <c r="N371" s="845"/>
      <c r="O371" s="206"/>
      <c r="P371" s="395"/>
      <c r="Q371" s="400"/>
      <c r="R371" s="394" t="str">
        <f>E371</f>
        <v/>
      </c>
      <c r="S371" s="394" t="str">
        <f>IF(E371="","",AND(MATCH(E371,EUConst_TierActivityListNames,0)&gt;59,MATCH(E371,EUConst_TierActivityListNames,0)&lt;62))</f>
        <v/>
      </c>
      <c r="T371" s="400"/>
      <c r="U371" s="400"/>
      <c r="V371" s="400"/>
      <c r="W371" s="400"/>
      <c r="X371" s="400"/>
      <c r="Y371" s="400"/>
      <c r="Z371" s="400"/>
      <c r="AA371" s="400"/>
      <c r="AB371" s="400"/>
      <c r="AC371" s="400"/>
      <c r="AD371" s="400"/>
      <c r="AE371" s="400"/>
      <c r="AF371" s="400"/>
      <c r="AG371" s="400"/>
      <c r="AH371" s="400"/>
      <c r="AI371" s="400"/>
      <c r="AJ371" s="356"/>
      <c r="AK371" s="356"/>
      <c r="AL371" s="356"/>
      <c r="AM371" s="356"/>
      <c r="AN371" s="356"/>
      <c r="AO371" s="356"/>
      <c r="AP371" s="356"/>
      <c r="AQ371" s="356"/>
      <c r="AR371" s="356"/>
      <c r="AS371" s="356"/>
      <c r="AT371" s="356"/>
      <c r="AU371" s="356"/>
      <c r="AV371" s="356"/>
      <c r="AW371" s="356"/>
      <c r="AX371" s="356"/>
      <c r="AY371" s="356"/>
      <c r="AZ371" s="356"/>
      <c r="BA371" s="356"/>
      <c r="BB371" s="356"/>
      <c r="BC371" s="356"/>
      <c r="BD371" s="356"/>
      <c r="BE371" s="356"/>
      <c r="BF371" s="356"/>
      <c r="BG371" s="356"/>
      <c r="BH371" s="356"/>
      <c r="BI371" s="356"/>
      <c r="BJ371" s="356"/>
      <c r="BK371" s="356"/>
      <c r="BL371" s="356"/>
      <c r="BM371" s="356"/>
      <c r="BN371" s="356"/>
      <c r="BO371" s="356"/>
      <c r="BP371" s="356"/>
      <c r="BQ371" s="356"/>
      <c r="BR371" s="356"/>
      <c r="BS371" s="356"/>
      <c r="BT371" s="356"/>
      <c r="BU371" s="356"/>
      <c r="BV371" s="356"/>
      <c r="BW371" s="356"/>
      <c r="BX371" s="356"/>
      <c r="BY371" s="356"/>
      <c r="BZ371" s="356"/>
      <c r="CA371" s="356"/>
      <c r="CB371" s="356"/>
      <c r="CC371" s="356"/>
      <c r="CD371" s="356"/>
      <c r="CE371" s="356"/>
      <c r="CF371" s="356"/>
    </row>
    <row r="372" spans="1:84" s="312" customFormat="1" ht="5.0999999999999996" customHeight="1" x14ac:dyDescent="0.25">
      <c r="A372" s="253"/>
      <c r="B372" s="239"/>
      <c r="C372" s="13"/>
      <c r="D372" s="13"/>
      <c r="E372" s="13"/>
      <c r="F372" s="13"/>
      <c r="G372" s="14"/>
      <c r="H372" s="14"/>
      <c r="I372" s="14"/>
      <c r="J372" s="89"/>
      <c r="K372" s="89"/>
      <c r="L372" s="89"/>
      <c r="M372" s="14"/>
      <c r="N372" s="14"/>
      <c r="O372" s="206"/>
      <c r="P372" s="395"/>
      <c r="Q372" s="400"/>
      <c r="R372" s="400"/>
      <c r="S372" s="400"/>
      <c r="T372" s="400"/>
      <c r="U372" s="400"/>
      <c r="V372" s="400"/>
      <c r="W372" s="400"/>
      <c r="X372" s="400"/>
      <c r="Y372" s="400"/>
      <c r="Z372" s="400"/>
      <c r="AA372" s="400"/>
      <c r="AB372" s="400"/>
      <c r="AC372" s="400"/>
      <c r="AD372" s="400"/>
      <c r="AE372" s="400"/>
      <c r="AF372" s="400"/>
      <c r="AG372" s="400"/>
      <c r="AH372" s="400"/>
      <c r="AI372" s="400"/>
      <c r="AJ372" s="356"/>
      <c r="AK372" s="356"/>
      <c r="AL372" s="356"/>
      <c r="AM372" s="356"/>
      <c r="AN372" s="356"/>
      <c r="AO372" s="356"/>
      <c r="AP372" s="356"/>
      <c r="AQ372" s="356"/>
      <c r="AR372" s="356"/>
      <c r="AS372" s="356"/>
      <c r="AT372" s="356"/>
      <c r="AU372" s="356"/>
      <c r="AV372" s="356"/>
      <c r="AW372" s="356"/>
      <c r="AX372" s="356"/>
      <c r="AY372" s="356"/>
      <c r="AZ372" s="356"/>
      <c r="BA372" s="356"/>
      <c r="BB372" s="356"/>
      <c r="BC372" s="356"/>
      <c r="BD372" s="356"/>
      <c r="BE372" s="356"/>
      <c r="BF372" s="356"/>
      <c r="BG372" s="356"/>
      <c r="BH372" s="356"/>
      <c r="BI372" s="356"/>
      <c r="BJ372" s="356"/>
      <c r="BK372" s="356"/>
      <c r="BL372" s="356"/>
      <c r="BM372" s="356"/>
      <c r="BN372" s="356"/>
      <c r="BO372" s="356"/>
      <c r="BP372" s="356"/>
      <c r="BQ372" s="356"/>
      <c r="BR372" s="356"/>
      <c r="BS372" s="356"/>
      <c r="BT372" s="356"/>
      <c r="BU372" s="356"/>
      <c r="BV372" s="356"/>
      <c r="BW372" s="356"/>
      <c r="BX372" s="356"/>
      <c r="BY372" s="356"/>
      <c r="BZ372" s="356"/>
      <c r="CA372" s="356"/>
      <c r="CB372" s="356"/>
      <c r="CC372" s="356"/>
      <c r="CD372" s="356"/>
      <c r="CE372" s="356"/>
      <c r="CF372" s="356"/>
    </row>
    <row r="373" spans="1:84" s="312" customFormat="1" ht="12.75" customHeight="1" x14ac:dyDescent="0.25">
      <c r="A373" s="253"/>
      <c r="B373" s="239"/>
      <c r="C373" s="13"/>
      <c r="D373" s="13"/>
      <c r="F373" s="837" t="str">
        <f>IF(E370="","",HYPERLINK("#JUMP_E_8",EUconst_FurtherGuidancePoint1))</f>
        <v/>
      </c>
      <c r="G373" s="838"/>
      <c r="H373" s="838"/>
      <c r="I373" s="838"/>
      <c r="J373" s="838"/>
      <c r="K373" s="838"/>
      <c r="L373" s="838"/>
      <c r="M373" s="839"/>
      <c r="N373" s="14"/>
      <c r="O373" s="206"/>
      <c r="P373" s="395"/>
      <c r="Q373" s="400"/>
      <c r="R373" s="400"/>
      <c r="S373" s="400"/>
      <c r="T373" s="400"/>
      <c r="U373" s="400"/>
      <c r="V373" s="400"/>
      <c r="W373" s="400"/>
      <c r="X373" s="400"/>
      <c r="Y373" s="400"/>
      <c r="Z373" s="400"/>
      <c r="AA373" s="400"/>
      <c r="AB373" s="400"/>
      <c r="AC373" s="400"/>
      <c r="AD373" s="400"/>
      <c r="AE373" s="400"/>
      <c r="AF373" s="400"/>
      <c r="AG373" s="400"/>
      <c r="AH373" s="400"/>
      <c r="AI373" s="400"/>
      <c r="AJ373" s="356"/>
      <c r="AK373" s="356"/>
      <c r="AL373" s="356"/>
      <c r="AM373" s="356"/>
      <c r="AN373" s="356"/>
      <c r="AO373" s="356"/>
      <c r="AP373" s="356"/>
      <c r="AQ373" s="356"/>
      <c r="AR373" s="356"/>
      <c r="AS373" s="356"/>
      <c r="AT373" s="356"/>
      <c r="AU373" s="356"/>
      <c r="AV373" s="356"/>
      <c r="AW373" s="356"/>
      <c r="AX373" s="356"/>
      <c r="AY373" s="356"/>
      <c r="AZ373" s="356"/>
      <c r="BA373" s="356"/>
      <c r="BB373" s="356"/>
      <c r="BC373" s="356"/>
      <c r="BD373" s="356"/>
      <c r="BE373" s="356"/>
      <c r="BF373" s="356"/>
      <c r="BG373" s="356"/>
      <c r="BH373" s="356"/>
      <c r="BI373" s="356"/>
      <c r="BJ373" s="356"/>
      <c r="BK373" s="356"/>
      <c r="BL373" s="356"/>
      <c r="BM373" s="356"/>
      <c r="BN373" s="356"/>
      <c r="BO373" s="356"/>
      <c r="BP373" s="356"/>
      <c r="BQ373" s="356"/>
      <c r="BR373" s="356"/>
      <c r="BS373" s="356"/>
      <c r="BT373" s="356"/>
      <c r="BU373" s="356"/>
      <c r="BV373" s="356"/>
      <c r="BW373" s="356"/>
      <c r="BX373" s="356"/>
      <c r="BY373" s="356"/>
      <c r="BZ373" s="356"/>
      <c r="CA373" s="356"/>
      <c r="CB373" s="356"/>
      <c r="CC373" s="356"/>
      <c r="CD373" s="356"/>
      <c r="CE373" s="356"/>
      <c r="CF373" s="356"/>
    </row>
    <row r="374" spans="1:84" s="312" customFormat="1" ht="5.0999999999999996" customHeight="1" x14ac:dyDescent="0.25">
      <c r="A374" s="253"/>
      <c r="B374" s="239"/>
      <c r="C374" s="13"/>
      <c r="D374" s="186"/>
      <c r="F374" s="89"/>
      <c r="G374" s="89"/>
      <c r="H374" s="89"/>
      <c r="I374" s="89"/>
      <c r="J374" s="89"/>
      <c r="M374" s="89"/>
      <c r="N374" s="89"/>
      <c r="O374" s="201"/>
      <c r="P374" s="395"/>
      <c r="Q374" s="395"/>
      <c r="R374" s="395"/>
      <c r="S374" s="400"/>
      <c r="T374" s="322"/>
      <c r="U374" s="322"/>
      <c r="V374" s="322"/>
      <c r="W374" s="322"/>
      <c r="X374" s="322"/>
      <c r="Y374" s="322"/>
      <c r="Z374" s="400"/>
      <c r="AA374" s="322"/>
      <c r="AB374" s="322"/>
      <c r="AC374" s="322"/>
      <c r="AD374" s="322"/>
      <c r="AE374" s="322"/>
      <c r="AF374" s="322"/>
      <c r="AG374" s="322"/>
      <c r="AH374" s="322"/>
      <c r="AI374" s="322"/>
    </row>
    <row r="375" spans="1:84" s="312" customFormat="1" ht="38.85" customHeight="1" x14ac:dyDescent="0.25">
      <c r="A375" s="253"/>
      <c r="B375" s="239"/>
      <c r="C375" s="13"/>
      <c r="E375" s="432" t="str">
        <f>Translations!$B$609</f>
        <v>DA ou facteur de calcul</v>
      </c>
      <c r="F375" s="431" t="str">
        <f>Translations!$B$601</f>
        <v>Niveau requis :</v>
      </c>
      <c r="G375" s="840" t="str">
        <f>Translations!$B$610</f>
        <v xml:space="preserve"> Raison de l'écart dans le passé</v>
      </c>
      <c r="H375" s="840"/>
      <c r="I375" s="432" t="str">
        <f>Translations!$B$611</f>
        <v>Impact sur les niveaux ?</v>
      </c>
      <c r="J375" s="432" t="str">
        <f>Translations!$B$612</f>
        <v>Mesures prises</v>
      </c>
      <c r="K375" s="431" t="str">
        <f>Translations!$B$585</f>
        <v>Quand?</v>
      </c>
      <c r="L375" s="431" t="str">
        <f>Translations!$B$603</f>
        <v>Niveau appliqué :</v>
      </c>
      <c r="O375" s="206"/>
      <c r="P375" s="395"/>
      <c r="Q375" s="400"/>
      <c r="R375" s="395"/>
      <c r="S375" s="395"/>
      <c r="T375" s="400"/>
      <c r="U375" s="400"/>
      <c r="V375" s="400"/>
      <c r="W375" s="400"/>
      <c r="X375" s="400"/>
      <c r="Y375" s="400"/>
      <c r="Z375" s="400"/>
      <c r="AA375" s="433" t="s">
        <v>908</v>
      </c>
      <c r="AB375" s="400" t="str">
        <f>$E$33</f>
        <v>DA ou facteur de calcul</v>
      </c>
      <c r="AC375" s="400" t="str">
        <f>G375</f>
        <v xml:space="preserve"> Raison de l'écart dans le passé</v>
      </c>
      <c r="AD375" s="400" t="str">
        <f>I375</f>
        <v>Impact sur les niveaux ?</v>
      </c>
      <c r="AE375" s="400" t="str">
        <f>J375</f>
        <v>Mesures prises</v>
      </c>
      <c r="AF375" s="400" t="str">
        <f>K375</f>
        <v>Quand?</v>
      </c>
      <c r="AG375" s="400" t="str">
        <f>L375</f>
        <v>Niveau appliqué :</v>
      </c>
      <c r="AH375" s="400"/>
      <c r="AI375" s="322"/>
      <c r="AJ375" s="356"/>
      <c r="AK375" s="356"/>
      <c r="AL375" s="356"/>
      <c r="AM375" s="356"/>
      <c r="AN375" s="356"/>
      <c r="AO375" s="356"/>
      <c r="AP375" s="356"/>
      <c r="AQ375" s="356"/>
      <c r="AR375" s="356"/>
      <c r="AS375" s="356"/>
      <c r="AT375" s="356"/>
      <c r="AU375" s="356"/>
      <c r="AV375" s="356"/>
      <c r="AW375" s="356"/>
      <c r="AX375" s="356"/>
      <c r="AY375" s="356"/>
      <c r="AZ375" s="356"/>
      <c r="BA375" s="356"/>
      <c r="BB375" s="356"/>
      <c r="BC375" s="356"/>
      <c r="BD375" s="356"/>
      <c r="BE375" s="356"/>
      <c r="BF375" s="356"/>
      <c r="BG375" s="356"/>
      <c r="BH375" s="356"/>
      <c r="BI375" s="356"/>
      <c r="BJ375" s="356"/>
      <c r="BK375" s="356"/>
      <c r="BL375" s="356"/>
      <c r="BM375" s="356"/>
      <c r="BN375" s="356"/>
      <c r="BO375" s="356"/>
      <c r="BP375" s="356"/>
      <c r="BQ375" s="356"/>
      <c r="BR375" s="356"/>
      <c r="BS375" s="356"/>
      <c r="BT375" s="356"/>
      <c r="BU375" s="356"/>
      <c r="BV375" s="356"/>
      <c r="BW375" s="356"/>
      <c r="BX375" s="356"/>
      <c r="BY375" s="356"/>
      <c r="BZ375" s="356"/>
      <c r="CA375" s="356"/>
      <c r="CB375" s="356"/>
      <c r="CC375" s="356"/>
      <c r="CD375" s="356"/>
      <c r="CE375" s="356"/>
      <c r="CF375" s="356"/>
    </row>
    <row r="376" spans="1:84" s="312" customFormat="1" ht="15" customHeight="1" x14ac:dyDescent="0.25">
      <c r="A376" s="253"/>
      <c r="B376" s="239"/>
      <c r="D376" s="186" t="s">
        <v>14</v>
      </c>
      <c r="E376" s="430"/>
      <c r="F376" s="335" t="str">
        <f>IF(OR(X376="",X376=EUconst_NA),"",IF(CNTR_SmallEmitter,1,X376))</f>
        <v/>
      </c>
      <c r="G376" s="821"/>
      <c r="H376" s="822"/>
      <c r="I376" s="424"/>
      <c r="J376" s="424"/>
      <c r="K376" s="428"/>
      <c r="L376" s="429"/>
      <c r="M376" s="831" t="str">
        <f>IF(OR(ISBLANK(L376),L376=EUconst_NoTier),"",IF($Z376=0,EUconst_NotApplicable,IF(ISERROR($Z376),"",$Z376)))</f>
        <v/>
      </c>
      <c r="N376" s="832"/>
      <c r="O376" s="201"/>
      <c r="P376" s="395"/>
      <c r="Q376" s="395"/>
      <c r="R376" s="394" t="str">
        <f>E371</f>
        <v/>
      </c>
      <c r="S376" s="400"/>
      <c r="T376" s="403" t="str">
        <f>IF(COUNTIF(EUconst_FactorRelevantInklPFC,E376)=0,"",INDEX(EUwideConstants!$C$848:$C$863,MATCH(E376,EUconst_FactorRelevantInklPFC,0))&amp;R376)</f>
        <v/>
      </c>
      <c r="U376" s="322"/>
      <c r="V376" s="403" t="str">
        <f>IF(T376="","",INDEX(EUwideConstants!$E$848:$E$863,MATCH(E376,EUconst_FactorRelevantInklPFC,0)))</f>
        <v/>
      </c>
      <c r="W376" s="322"/>
      <c r="X376" s="334" t="str">
        <f>IF(OR(R376="",T376=""),"",IF(CNTR_IsCategoryA,INDEX(EUwideConstants!$G:$G,MATCH(T376,EUwideConstants!$S:$S,0)),INDEX(EUwideConstants!$P:$P,MATCH(T376,EUwideConstants!$S:$S,0))))</f>
        <v/>
      </c>
      <c r="Y376" s="403" t="str">
        <f>IF(F376="","",IF(F376=EUconst_NA,"",INDEX(EUwideConstants!$H:$O,MATCH(T376,EUwideConstants!$S:$S,0),MATCH(F376,CNTR_TierList,0))))</f>
        <v/>
      </c>
      <c r="Z376" s="403" t="str">
        <f>IF(ISBLANK(L376),"",IF(L376=EUconst_NA,"",INDEX(EUwideConstants!$H:$O,MATCH(T376,EUwideConstants!$S:$S,0),MATCH(L376,CNTR_TierList,0))))</f>
        <v/>
      </c>
      <c r="AA376" s="322"/>
      <c r="AB376" s="334" t="b">
        <f>AND(COUNTA(CNTR_ListRelevantSections)&gt;0,E370="")</f>
        <v>0</v>
      </c>
      <c r="AC376" s="334" t="b">
        <f>AND(COUNTA(CNTR_ListRelevantSections)&gt;0,OR(E376="",AB376))</f>
        <v>0</v>
      </c>
      <c r="AD376" s="334" t="b">
        <f t="shared" ref="AD376:AD378" si="35">AC376</f>
        <v>0</v>
      </c>
      <c r="AE376" s="334" t="b">
        <f t="shared" ref="AE376:AE378" si="36">AD376</f>
        <v>0</v>
      </c>
      <c r="AF376" s="334" t="b">
        <f>OR(AD376,AND(J376&lt;&gt;"",J376=FALSE))</f>
        <v>0</v>
      </c>
      <c r="AG376" s="334" t="b">
        <f>OR(AF376,AND(I376&lt;&gt;"",I376=FALSE))</f>
        <v>0</v>
      </c>
      <c r="AH376" s="322"/>
      <c r="AI376" s="322"/>
      <c r="AJ376" s="356"/>
      <c r="AK376" s="356"/>
      <c r="AL376" s="356"/>
      <c r="AM376" s="356"/>
      <c r="AN376" s="356"/>
      <c r="AO376" s="356"/>
      <c r="AP376" s="356"/>
      <c r="AQ376" s="356"/>
      <c r="AR376" s="356"/>
      <c r="AS376" s="356"/>
      <c r="AT376" s="356"/>
      <c r="AU376" s="356"/>
      <c r="AV376" s="356"/>
      <c r="AW376" s="356"/>
      <c r="AX376" s="356"/>
      <c r="AY376" s="356"/>
      <c r="AZ376" s="356"/>
      <c r="BA376" s="356"/>
      <c r="BB376" s="356"/>
      <c r="BC376" s="356"/>
      <c r="BD376" s="356"/>
      <c r="BE376" s="356"/>
      <c r="BF376" s="356"/>
      <c r="BG376" s="356"/>
      <c r="BH376" s="356"/>
      <c r="BI376" s="356"/>
      <c r="BJ376" s="356"/>
      <c r="BK376" s="356"/>
      <c r="BL376" s="356"/>
      <c r="BM376" s="356"/>
      <c r="BN376" s="356"/>
      <c r="BO376" s="356"/>
      <c r="BP376" s="356"/>
      <c r="BQ376" s="356"/>
      <c r="BR376" s="356"/>
      <c r="BS376" s="356"/>
      <c r="BT376" s="356"/>
      <c r="BU376" s="356"/>
      <c r="BV376" s="356"/>
      <c r="BW376" s="356"/>
      <c r="BX376" s="356"/>
      <c r="BY376" s="356"/>
      <c r="BZ376" s="356"/>
      <c r="CA376" s="356"/>
      <c r="CB376" s="356"/>
      <c r="CC376" s="356"/>
      <c r="CD376" s="356"/>
      <c r="CE376" s="356"/>
      <c r="CF376" s="356"/>
    </row>
    <row r="377" spans="1:84" s="312" customFormat="1" ht="15" customHeight="1" x14ac:dyDescent="0.25">
      <c r="A377" s="253"/>
      <c r="B377" s="239"/>
      <c r="D377" s="186" t="s">
        <v>15</v>
      </c>
      <c r="E377" s="430"/>
      <c r="F377" s="335" t="str">
        <f>IF(OR(X377="",X377=EUconst_NA),"",IF(CNTR_SmallEmitter,1,X377))</f>
        <v/>
      </c>
      <c r="G377" s="821"/>
      <c r="H377" s="822"/>
      <c r="I377" s="424"/>
      <c r="J377" s="424"/>
      <c r="K377" s="428"/>
      <c r="L377" s="429"/>
      <c r="M377" s="831" t="str">
        <f>IF(OR(ISBLANK(L377),L377=EUconst_NoTier),"",IF($Z377=0,EUconst_NotApplicable,IF(ISERROR($Z377),"",$Z377)))</f>
        <v/>
      </c>
      <c r="N377" s="832"/>
      <c r="O377" s="201"/>
      <c r="P377" s="395"/>
      <c r="Q377" s="395"/>
      <c r="R377" s="394" t="str">
        <f>R376</f>
        <v/>
      </c>
      <c r="S377" s="400"/>
      <c r="T377" s="403" t="str">
        <f>IF(COUNTIF(EUconst_FactorRelevantInklPFC,E377)=0,"",INDEX(EUwideConstants!$C$848:$C$863,MATCH(E377,EUconst_FactorRelevantInklPFC,0))&amp;R377)</f>
        <v/>
      </c>
      <c r="U377" s="322"/>
      <c r="V377" s="403" t="str">
        <f>IF(T377="","",INDEX(EUwideConstants!$E$848:$E$863,MATCH(E377,EUconst_FactorRelevantInklPFC,0)))</f>
        <v/>
      </c>
      <c r="W377" s="322"/>
      <c r="X377" s="334" t="str">
        <f>IF(OR(R377="",T377=""),"",IF(CNTR_IsCategoryA,INDEX(EUwideConstants!$G:$G,MATCH(T377,EUwideConstants!$S:$S,0)),INDEX(EUwideConstants!$P:$P,MATCH(T377,EUwideConstants!$S:$S,0))))</f>
        <v/>
      </c>
      <c r="Y377" s="403" t="str">
        <f>IF(F377="","",IF(F377=EUconst_NA,"",INDEX(EUwideConstants!$H:$O,MATCH(T377,EUwideConstants!$S:$S,0),MATCH(F377,CNTR_TierList,0))))</f>
        <v/>
      </c>
      <c r="Z377" s="403" t="str">
        <f>IF(ISBLANK(L377),"",IF(L377=EUconst_NA,"",INDEX(EUwideConstants!$H:$O,MATCH(T377,EUwideConstants!$S:$S,0),MATCH(L377,CNTR_TierList,0))))</f>
        <v/>
      </c>
      <c r="AA377" s="322"/>
      <c r="AB377" s="334" t="b">
        <f>AND(COUNTA(CNTR_ListRelevantSections)&gt;0,E370="")</f>
        <v>0</v>
      </c>
      <c r="AC377" s="334" t="b">
        <f>AND(COUNTA(CNTR_ListRelevantSections)&gt;0,OR(E377="",AB377))</f>
        <v>0</v>
      </c>
      <c r="AD377" s="334" t="b">
        <f t="shared" si="35"/>
        <v>0</v>
      </c>
      <c r="AE377" s="334" t="b">
        <f t="shared" si="36"/>
        <v>0</v>
      </c>
      <c r="AF377" s="334" t="b">
        <f>OR(AD377,AND(J377&lt;&gt;"",J377=FALSE))</f>
        <v>0</v>
      </c>
      <c r="AG377" s="334" t="b">
        <f>OR(AF377,AND(I377&lt;&gt;"",I377=FALSE))</f>
        <v>0</v>
      </c>
      <c r="AH377" s="322"/>
      <c r="AI377" s="322"/>
      <c r="AJ377" s="356"/>
      <c r="AK377" s="356"/>
      <c r="AL377" s="356"/>
      <c r="AM377" s="356"/>
      <c r="AN377" s="356"/>
      <c r="AO377" s="356"/>
      <c r="AP377" s="356"/>
      <c r="AQ377" s="356"/>
      <c r="AR377" s="356"/>
      <c r="AS377" s="356"/>
      <c r="AT377" s="356"/>
      <c r="AU377" s="356"/>
      <c r="AV377" s="356"/>
      <c r="AW377" s="356"/>
      <c r="AX377" s="356"/>
      <c r="AY377" s="356"/>
      <c r="AZ377" s="356"/>
      <c r="BA377" s="356"/>
      <c r="BB377" s="356"/>
      <c r="BC377" s="356"/>
      <c r="BD377" s="356"/>
      <c r="BE377" s="356"/>
      <c r="BF377" s="356"/>
      <c r="BG377" s="356"/>
      <c r="BH377" s="356"/>
      <c r="BI377" s="356"/>
      <c r="BJ377" s="356"/>
      <c r="BK377" s="356"/>
      <c r="BL377" s="356"/>
      <c r="BM377" s="356"/>
      <c r="BN377" s="356"/>
      <c r="BO377" s="356"/>
      <c r="BP377" s="356"/>
      <c r="BQ377" s="356"/>
      <c r="BR377" s="356"/>
      <c r="BS377" s="356"/>
      <c r="BT377" s="356"/>
      <c r="BU377" s="356"/>
      <c r="BV377" s="356"/>
      <c r="BW377" s="356"/>
      <c r="BX377" s="356"/>
      <c r="BY377" s="356"/>
      <c r="BZ377" s="356"/>
      <c r="CA377" s="356"/>
      <c r="CB377" s="356"/>
      <c r="CC377" s="356"/>
      <c r="CD377" s="356"/>
      <c r="CE377" s="356"/>
      <c r="CF377" s="356"/>
    </row>
    <row r="378" spans="1:84" s="312" customFormat="1" ht="15" customHeight="1" x14ac:dyDescent="0.25">
      <c r="A378" s="253"/>
      <c r="B378" s="239"/>
      <c r="D378" s="186" t="s">
        <v>297</v>
      </c>
      <c r="E378" s="430"/>
      <c r="F378" s="335" t="str">
        <f>IF(OR(X378="",X378=EUconst_NA),"",IF(CNTR_SmallEmitter,1,X378))</f>
        <v/>
      </c>
      <c r="G378" s="821"/>
      <c r="H378" s="822"/>
      <c r="I378" s="424"/>
      <c r="J378" s="424"/>
      <c r="K378" s="428"/>
      <c r="L378" s="429"/>
      <c r="M378" s="831" t="str">
        <f>IF(OR(ISBLANK(L378),L378=EUconst_NoTier),"",IF($Z378=0,EUconst_NotApplicable,IF(ISERROR($Z378),"",$Z378)))</f>
        <v/>
      </c>
      <c r="N378" s="832"/>
      <c r="O378" s="201"/>
      <c r="P378" s="395"/>
      <c r="Q378" s="395"/>
      <c r="R378" s="394" t="str">
        <f>R377</f>
        <v/>
      </c>
      <c r="S378" s="400"/>
      <c r="T378" s="403" t="str">
        <f>IF(COUNTIF(EUconst_FactorRelevantInklPFC,E378)=0,"",INDEX(EUwideConstants!$C$848:$C$863,MATCH(E378,EUconst_FactorRelevantInklPFC,0))&amp;R378)</f>
        <v/>
      </c>
      <c r="U378" s="322"/>
      <c r="V378" s="403" t="str">
        <f>IF(T378="","",INDEX(EUwideConstants!$E$848:$E$863,MATCH(E378,EUconst_FactorRelevantInklPFC,0)))</f>
        <v/>
      </c>
      <c r="W378" s="322"/>
      <c r="X378" s="334" t="str">
        <f>IF(OR(R378="",T378=""),"",IF(CNTR_IsCategoryA,INDEX(EUwideConstants!$G:$G,MATCH(T378,EUwideConstants!$S:$S,0)),INDEX(EUwideConstants!$P:$P,MATCH(T378,EUwideConstants!$S:$S,0))))</f>
        <v/>
      </c>
      <c r="Y378" s="403" t="str">
        <f>IF(F378="","",IF(F378=EUconst_NA,"",INDEX(EUwideConstants!$H:$O,MATCH(T378,EUwideConstants!$S:$S,0),MATCH(F378,CNTR_TierList,0))))</f>
        <v/>
      </c>
      <c r="Z378" s="403" t="str">
        <f>IF(ISBLANK(L378),"",IF(L378=EUconst_NA,"",INDEX(EUwideConstants!$H:$O,MATCH(T378,EUwideConstants!$S:$S,0),MATCH(L378,CNTR_TierList,0))))</f>
        <v/>
      </c>
      <c r="AA378" s="322"/>
      <c r="AB378" s="334" t="b">
        <f>AND(COUNTA(CNTR_ListRelevantSections)&gt;0,E370="")</f>
        <v>0</v>
      </c>
      <c r="AC378" s="334" t="b">
        <f>AND(COUNTA(CNTR_ListRelevantSections)&gt;0,OR(E378="",AB378))</f>
        <v>0</v>
      </c>
      <c r="AD378" s="334" t="b">
        <f t="shared" si="35"/>
        <v>0</v>
      </c>
      <c r="AE378" s="334" t="b">
        <f t="shared" si="36"/>
        <v>0</v>
      </c>
      <c r="AF378" s="334" t="b">
        <f>OR(AD378,AND(J378&lt;&gt;"",J378=FALSE))</f>
        <v>0</v>
      </c>
      <c r="AG378" s="334" t="b">
        <f>OR(AF378,AND(I378&lt;&gt;"",I378=FALSE))</f>
        <v>0</v>
      </c>
      <c r="AH378" s="322"/>
      <c r="AI378" s="322"/>
      <c r="AJ378" s="356"/>
      <c r="AK378" s="356"/>
      <c r="AL378" s="356"/>
      <c r="AM378" s="356"/>
      <c r="AN378" s="356"/>
      <c r="AO378" s="356"/>
      <c r="AP378" s="356"/>
      <c r="AQ378" s="356"/>
      <c r="AR378" s="356"/>
      <c r="AS378" s="356"/>
      <c r="AT378" s="356"/>
      <c r="AU378" s="356"/>
      <c r="AV378" s="356"/>
      <c r="AW378" s="356"/>
      <c r="AX378" s="356"/>
      <c r="AY378" s="356"/>
      <c r="AZ378" s="356"/>
      <c r="BA378" s="356"/>
      <c r="BB378" s="356"/>
      <c r="BC378" s="356"/>
      <c r="BD378" s="356"/>
      <c r="BE378" s="356"/>
      <c r="BF378" s="356"/>
      <c r="BG378" s="356"/>
      <c r="BH378" s="356"/>
      <c r="BI378" s="356"/>
      <c r="BJ378" s="356"/>
      <c r="BK378" s="356"/>
      <c r="BL378" s="356"/>
      <c r="BM378" s="356"/>
      <c r="BN378" s="356"/>
      <c r="BO378" s="356"/>
      <c r="BP378" s="356"/>
      <c r="BQ378" s="356"/>
      <c r="BR378" s="356"/>
      <c r="BS378" s="356"/>
      <c r="BT378" s="356"/>
      <c r="BU378" s="356"/>
      <c r="BV378" s="356"/>
      <c r="BW378" s="356"/>
      <c r="BX378" s="356"/>
      <c r="BY378" s="356"/>
      <c r="BZ378" s="356"/>
      <c r="CA378" s="356"/>
      <c r="CB378" s="356"/>
      <c r="CC378" s="356"/>
      <c r="CD378" s="356"/>
      <c r="CE378" s="356"/>
      <c r="CF378" s="356"/>
    </row>
    <row r="379" spans="1:84" s="312" customFormat="1" ht="5.0999999999999996" customHeight="1" x14ac:dyDescent="0.25">
      <c r="A379" s="253"/>
      <c r="B379" s="239"/>
      <c r="C379" s="13"/>
      <c r="D379" s="186"/>
      <c r="F379" s="89"/>
      <c r="G379" s="186"/>
      <c r="H379" s="186"/>
      <c r="I379" s="186"/>
      <c r="J379" s="186"/>
      <c r="M379" s="89"/>
      <c r="N379" s="89"/>
      <c r="O379" s="201"/>
      <c r="P379" s="395"/>
      <c r="Q379" s="395"/>
      <c r="R379" s="395"/>
      <c r="S379" s="395"/>
      <c r="T379" s="322"/>
      <c r="U379" s="322"/>
      <c r="V379" s="322"/>
      <c r="W379" s="322"/>
      <c r="X379" s="322"/>
      <c r="Y379" s="322"/>
      <c r="Z379" s="322"/>
      <c r="AA379" s="322"/>
      <c r="AB379" s="322"/>
      <c r="AC379" s="322"/>
      <c r="AD379" s="322"/>
      <c r="AE379" s="322"/>
      <c r="AF379" s="322"/>
      <c r="AG379" s="322"/>
      <c r="AH379" s="322"/>
      <c r="AI379" s="322"/>
    </row>
    <row r="380" spans="1:84" s="312" customFormat="1" ht="12.75" customHeight="1" x14ac:dyDescent="0.25">
      <c r="A380" s="253"/>
      <c r="B380" s="239"/>
      <c r="D380" s="383" t="s">
        <v>300</v>
      </c>
      <c r="E380" s="324" t="str">
        <f>Translations!$B$94</f>
        <v>Description</v>
      </c>
      <c r="G380" s="323"/>
      <c r="H380" s="186"/>
      <c r="I380" s="186"/>
      <c r="J380" s="186"/>
      <c r="K380" s="186"/>
      <c r="L380" s="186"/>
      <c r="M380" s="186"/>
      <c r="N380" s="186"/>
      <c r="O380" s="201"/>
      <c r="P380" s="395"/>
      <c r="Q380" s="395"/>
      <c r="R380" s="395"/>
      <c r="S380" s="395"/>
      <c r="T380" s="322"/>
      <c r="U380" s="322"/>
      <c r="V380" s="322"/>
      <c r="W380" s="322"/>
      <c r="X380" s="322"/>
      <c r="Y380" s="322"/>
      <c r="Z380" s="322"/>
      <c r="AA380" s="322"/>
      <c r="AB380" s="322"/>
      <c r="AC380" s="322"/>
      <c r="AD380" s="322"/>
      <c r="AE380" s="322"/>
      <c r="AF380" s="322"/>
      <c r="AG380" s="322"/>
      <c r="AH380" s="322"/>
      <c r="AI380" s="322"/>
    </row>
    <row r="381" spans="1:84" s="312" customFormat="1" ht="12.75" customHeight="1" x14ac:dyDescent="0.25">
      <c r="A381" s="253"/>
      <c r="B381" s="272"/>
      <c r="C381" s="13"/>
      <c r="D381" s="186"/>
      <c r="E381" s="833" t="str">
        <f>Translations!$B$588</f>
        <v>Si vous avez besoin de plus d'espace pour la description, vous pouvez également utiliser des fichiers externes et les référencer ici.</v>
      </c>
      <c r="F381" s="833"/>
      <c r="G381" s="833"/>
      <c r="H381" s="833"/>
      <c r="I381" s="833"/>
      <c r="J381" s="833"/>
      <c r="K381" s="833"/>
      <c r="L381" s="833"/>
      <c r="M381" s="833"/>
      <c r="N381" s="833"/>
      <c r="O381" s="201"/>
      <c r="P381" s="305"/>
      <c r="Q381" s="395"/>
      <c r="R381" s="395"/>
      <c r="S381" s="395"/>
      <c r="T381" s="322"/>
      <c r="U381" s="322"/>
      <c r="V381" s="322"/>
      <c r="W381" s="322"/>
      <c r="X381" s="322"/>
      <c r="Y381" s="322"/>
      <c r="Z381" s="322"/>
      <c r="AA381" s="322"/>
      <c r="AB381" s="322"/>
      <c r="AC381" s="322"/>
      <c r="AD381" s="322"/>
      <c r="AE381" s="322"/>
      <c r="AF381" s="322"/>
      <c r="AG381" s="322"/>
      <c r="AH381" s="322"/>
      <c r="AI381" s="322"/>
    </row>
    <row r="382" spans="1:84" s="312" customFormat="1" ht="12.75" customHeight="1" x14ac:dyDescent="0.25">
      <c r="A382" s="255"/>
      <c r="B382" s="387"/>
      <c r="C382" s="89"/>
      <c r="E382" s="834"/>
      <c r="F382" s="835"/>
      <c r="G382" s="835"/>
      <c r="H382" s="835"/>
      <c r="I382" s="835"/>
      <c r="J382" s="835"/>
      <c r="K382" s="835"/>
      <c r="L382" s="835"/>
      <c r="M382" s="835"/>
      <c r="N382" s="836"/>
      <c r="O382" s="185"/>
      <c r="P382" s="322"/>
      <c r="Q382" s="322"/>
      <c r="R382" s="322"/>
      <c r="S382" s="322"/>
      <c r="T382" s="322"/>
      <c r="U382" s="322"/>
      <c r="V382" s="322"/>
      <c r="W382" s="322"/>
      <c r="X382" s="322"/>
      <c r="Y382" s="322"/>
      <c r="Z382" s="322"/>
      <c r="AA382" s="322"/>
      <c r="AB382" s="322"/>
      <c r="AC382" s="322"/>
      <c r="AD382" s="322"/>
      <c r="AE382" s="322"/>
      <c r="AF382" s="322"/>
      <c r="AG382" s="322"/>
      <c r="AH382" s="322"/>
      <c r="AI382" s="403" t="b">
        <f>AND(COUNTA(CNTR_ListRelevantSections)&gt;0,OR(AB378,COUNTA(E376:E378)=0))</f>
        <v>0</v>
      </c>
    </row>
    <row r="383" spans="1:84" s="312" customFormat="1" ht="12.75" customHeight="1" x14ac:dyDescent="0.25">
      <c r="A383" s="255"/>
      <c r="B383" s="387"/>
      <c r="C383" s="89"/>
      <c r="E383" s="825"/>
      <c r="F383" s="826"/>
      <c r="G383" s="826"/>
      <c r="H383" s="826"/>
      <c r="I383" s="826"/>
      <c r="J383" s="826"/>
      <c r="K383" s="826"/>
      <c r="L383" s="826"/>
      <c r="M383" s="826"/>
      <c r="N383" s="827"/>
      <c r="O383" s="185"/>
      <c r="P383" s="322"/>
      <c r="Q383" s="322"/>
      <c r="R383" s="322"/>
      <c r="S383" s="322"/>
      <c r="T383" s="322"/>
      <c r="U383" s="322"/>
      <c r="V383" s="322"/>
      <c r="W383" s="322"/>
      <c r="X383" s="322"/>
      <c r="Y383" s="322"/>
      <c r="Z383" s="322"/>
      <c r="AA383" s="322"/>
      <c r="AB383" s="322"/>
      <c r="AC383" s="322"/>
      <c r="AD383" s="322"/>
      <c r="AE383" s="322"/>
      <c r="AF383" s="322"/>
      <c r="AG383" s="322"/>
      <c r="AH383" s="322"/>
      <c r="AI383" s="403" t="b">
        <f>AI382</f>
        <v>0</v>
      </c>
    </row>
    <row r="384" spans="1:84" s="312" customFormat="1" ht="12.75" customHeight="1" x14ac:dyDescent="0.25">
      <c r="A384" s="255"/>
      <c r="B384" s="387"/>
      <c r="C384" s="89"/>
      <c r="E384" s="825"/>
      <c r="F384" s="826"/>
      <c r="G384" s="826"/>
      <c r="H384" s="826"/>
      <c r="I384" s="826"/>
      <c r="J384" s="826"/>
      <c r="K384" s="826"/>
      <c r="L384" s="826"/>
      <c r="M384" s="826"/>
      <c r="N384" s="827"/>
      <c r="O384" s="185"/>
      <c r="P384" s="322"/>
      <c r="Q384" s="322"/>
      <c r="R384" s="322"/>
      <c r="S384" s="322"/>
      <c r="T384" s="322"/>
      <c r="U384" s="322"/>
      <c r="V384" s="322"/>
      <c r="W384" s="322"/>
      <c r="X384" s="322"/>
      <c r="Y384" s="322"/>
      <c r="Z384" s="322"/>
      <c r="AA384" s="322"/>
      <c r="AB384" s="322"/>
      <c r="AC384" s="322"/>
      <c r="AD384" s="322"/>
      <c r="AE384" s="322"/>
      <c r="AF384" s="322"/>
      <c r="AG384" s="322"/>
      <c r="AH384" s="322"/>
      <c r="AI384" s="403" t="b">
        <f>AI383</f>
        <v>0</v>
      </c>
    </row>
    <row r="385" spans="1:84" s="312" customFormat="1" ht="12.75" customHeight="1" x14ac:dyDescent="0.25">
      <c r="A385" s="255"/>
      <c r="B385" s="387"/>
      <c r="C385" s="89"/>
      <c r="E385" s="825"/>
      <c r="F385" s="826"/>
      <c r="G385" s="826"/>
      <c r="H385" s="826"/>
      <c r="I385" s="826"/>
      <c r="J385" s="826"/>
      <c r="K385" s="826"/>
      <c r="L385" s="826"/>
      <c r="M385" s="826"/>
      <c r="N385" s="827"/>
      <c r="O385" s="185"/>
      <c r="P385" s="322"/>
      <c r="Q385" s="322"/>
      <c r="R385" s="322"/>
      <c r="S385" s="322"/>
      <c r="T385" s="322"/>
      <c r="U385" s="322"/>
      <c r="V385" s="322"/>
      <c r="W385" s="322"/>
      <c r="X385" s="322"/>
      <c r="Y385" s="322"/>
      <c r="Z385" s="322"/>
      <c r="AA385" s="322"/>
      <c r="AB385" s="322"/>
      <c r="AC385" s="322"/>
      <c r="AD385" s="322"/>
      <c r="AE385" s="322"/>
      <c r="AF385" s="322"/>
      <c r="AG385" s="322"/>
      <c r="AH385" s="322"/>
      <c r="AI385" s="403" t="b">
        <f>AI384</f>
        <v>0</v>
      </c>
    </row>
    <row r="386" spans="1:84" s="312" customFormat="1" ht="12.75" customHeight="1" x14ac:dyDescent="0.25">
      <c r="A386" s="255"/>
      <c r="B386" s="387"/>
      <c r="C386" s="89"/>
      <c r="E386" s="828"/>
      <c r="F386" s="829"/>
      <c r="G386" s="829"/>
      <c r="H386" s="829"/>
      <c r="I386" s="829"/>
      <c r="J386" s="829"/>
      <c r="K386" s="829"/>
      <c r="L386" s="829"/>
      <c r="M386" s="829"/>
      <c r="N386" s="830"/>
      <c r="O386" s="185"/>
      <c r="P386" s="322"/>
      <c r="Q386" s="322"/>
      <c r="R386" s="322"/>
      <c r="S386" s="322"/>
      <c r="T386" s="322"/>
      <c r="U386" s="322"/>
      <c r="V386" s="322"/>
      <c r="W386" s="322"/>
      <c r="X386" s="322"/>
      <c r="Y386" s="322"/>
      <c r="Z386" s="322"/>
      <c r="AA386" s="322"/>
      <c r="AB386" s="322"/>
      <c r="AC386" s="322"/>
      <c r="AD386" s="322"/>
      <c r="AE386" s="322"/>
      <c r="AF386" s="322"/>
      <c r="AG386" s="322"/>
      <c r="AH386" s="322"/>
      <c r="AI386" s="403" t="b">
        <f>AI385</f>
        <v>0</v>
      </c>
    </row>
    <row r="387" spans="1:84" s="312" customFormat="1" ht="12.75" customHeight="1" thickBot="1" x14ac:dyDescent="0.3">
      <c r="A387" s="255"/>
      <c r="B387" s="387"/>
      <c r="C387" s="89"/>
      <c r="D387" s="186"/>
      <c r="E387" s="336"/>
      <c r="F387" s="336"/>
      <c r="G387" s="336"/>
      <c r="H387" s="336"/>
      <c r="I387" s="336"/>
      <c r="J387" s="336"/>
      <c r="K387" s="336"/>
      <c r="L387" s="336"/>
      <c r="M387" s="336"/>
      <c r="N387" s="186"/>
      <c r="O387" s="185"/>
      <c r="P387" s="322"/>
      <c r="Q387" s="322"/>
      <c r="R387" s="322"/>
      <c r="S387" s="322"/>
      <c r="T387" s="322"/>
      <c r="U387" s="322"/>
      <c r="V387" s="322"/>
      <c r="W387" s="322"/>
      <c r="X387" s="322"/>
      <c r="Y387" s="322"/>
      <c r="Z387" s="322"/>
      <c r="AA387" s="322"/>
      <c r="AB387" s="322"/>
      <c r="AC387" s="322"/>
      <c r="AD387" s="322"/>
      <c r="AE387" s="322"/>
      <c r="AF387" s="322"/>
      <c r="AG387" s="322"/>
      <c r="AH387" s="322"/>
      <c r="AI387" s="322"/>
      <c r="CF387" s="357"/>
    </row>
    <row r="388" spans="1:84" ht="13.8" thickBot="1" x14ac:dyDescent="0.3">
      <c r="A388" s="252"/>
      <c r="B388" s="240"/>
      <c r="C388" s="198"/>
      <c r="D388" s="22"/>
      <c r="E388" s="199"/>
      <c r="F388" s="24"/>
      <c r="G388" s="23"/>
      <c r="H388" s="23"/>
      <c r="I388" s="23"/>
      <c r="J388" s="23"/>
      <c r="K388" s="23"/>
      <c r="L388" s="23"/>
      <c r="M388" s="23"/>
      <c r="N388" s="23"/>
      <c r="O388" s="204"/>
      <c r="U388" s="404"/>
      <c r="X388" s="404"/>
    </row>
    <row r="389" spans="1:84" s="312" customFormat="1" ht="15" customHeight="1" thickBot="1" x14ac:dyDescent="0.3">
      <c r="A389" s="435" t="str">
        <f>IF(E389="","","PRINT")</f>
        <v/>
      </c>
      <c r="B389" s="239"/>
      <c r="C389" s="187">
        <f>C370+1</f>
        <v>20</v>
      </c>
      <c r="D389" s="13"/>
      <c r="E389" s="841"/>
      <c r="F389" s="842"/>
      <c r="G389" s="842"/>
      <c r="H389" s="842"/>
      <c r="I389" s="842"/>
      <c r="J389" s="842"/>
      <c r="K389" s="842"/>
      <c r="L389" s="843"/>
      <c r="M389" s="844" t="str">
        <f>IF(E390="","",INDEX(EUwideConstants!$F$314:$F$384,MATCH(E390,EUConst_TierActivityListNames,0)))</f>
        <v/>
      </c>
      <c r="N389" s="845"/>
      <c r="O389" s="206"/>
      <c r="P389" s="436" t="str">
        <f>IF(AND(E389&lt;&gt;"",COUNTIF(P390:$P$603,"PRINT")=0),"PRINT","")</f>
        <v/>
      </c>
      <c r="Q389" s="400"/>
      <c r="R389" s="401" t="str">
        <f>IF(E389="","",MATCH(E389,B_ImprovementDescription!$Q$54:$Q$83,0))</f>
        <v/>
      </c>
      <c r="S389" s="402" t="s">
        <v>636</v>
      </c>
      <c r="T389" s="400"/>
      <c r="U389" s="400"/>
      <c r="V389" s="400"/>
      <c r="W389" s="400"/>
      <c r="X389" s="400"/>
      <c r="Y389" s="400"/>
      <c r="Z389" s="400"/>
      <c r="AA389" s="400"/>
      <c r="AB389" s="400"/>
      <c r="AC389" s="400"/>
      <c r="AD389" s="400"/>
      <c r="AE389" s="400"/>
      <c r="AF389" s="400"/>
      <c r="AG389" s="400"/>
      <c r="AH389" s="400"/>
      <c r="AI389" s="403" t="b">
        <f>CNTR_CalcRelevant=EUconst_NotRelevant</f>
        <v>0</v>
      </c>
      <c r="AJ389" s="356"/>
      <c r="AK389" s="356"/>
      <c r="AL389" s="356"/>
      <c r="AM389" s="356"/>
      <c r="AN389" s="356"/>
      <c r="AO389" s="356"/>
      <c r="AP389" s="356"/>
      <c r="AQ389" s="356"/>
      <c r="AR389" s="356"/>
      <c r="AS389" s="356"/>
      <c r="AT389" s="356"/>
      <c r="AU389" s="356"/>
      <c r="AV389" s="356"/>
      <c r="AW389" s="356"/>
      <c r="AX389" s="356"/>
      <c r="AY389" s="356"/>
      <c r="AZ389" s="356"/>
      <c r="BA389" s="356"/>
      <c r="BB389" s="356"/>
      <c r="BC389" s="356"/>
      <c r="BD389" s="356"/>
      <c r="BE389" s="356"/>
      <c r="BF389" s="356"/>
      <c r="BG389" s="356"/>
      <c r="BH389" s="356"/>
      <c r="BI389" s="356"/>
      <c r="BJ389" s="356"/>
      <c r="BK389" s="356"/>
      <c r="BL389" s="356"/>
      <c r="BM389" s="356"/>
      <c r="BN389" s="356"/>
      <c r="BO389" s="356"/>
      <c r="BP389" s="356"/>
      <c r="BQ389" s="356"/>
      <c r="BR389" s="356"/>
      <c r="BS389" s="356"/>
      <c r="BT389" s="356"/>
      <c r="BU389" s="356"/>
      <c r="BV389" s="356"/>
      <c r="BW389" s="356"/>
      <c r="BX389" s="356"/>
      <c r="BY389" s="356"/>
      <c r="BZ389" s="356"/>
      <c r="CA389" s="356"/>
      <c r="CB389" s="356"/>
      <c r="CC389" s="356"/>
      <c r="CD389" s="356"/>
      <c r="CE389" s="356"/>
      <c r="CF389" s="356"/>
    </row>
    <row r="390" spans="1:84" s="312" customFormat="1" ht="15" customHeight="1" thickBot="1" x14ac:dyDescent="0.3">
      <c r="A390" s="253"/>
      <c r="B390" s="239"/>
      <c r="C390" s="13"/>
      <c r="D390" s="13"/>
      <c r="E390" s="846" t="str">
        <f>IF(E389="","",INDEX(B_ImprovementDescription!$E$54:$E$83,R389))</f>
        <v/>
      </c>
      <c r="F390" s="847"/>
      <c r="G390" s="847"/>
      <c r="H390" s="847"/>
      <c r="I390" s="847"/>
      <c r="J390" s="847"/>
      <c r="K390" s="847"/>
      <c r="L390" s="848"/>
      <c r="M390" s="844" t="str">
        <f>IF(E389="","",INDEX(B_ImprovementDescription!$M$54:$M$83,R389))</f>
        <v/>
      </c>
      <c r="N390" s="845"/>
      <c r="O390" s="206"/>
      <c r="P390" s="395"/>
      <c r="Q390" s="400"/>
      <c r="R390" s="394" t="str">
        <f>E390</f>
        <v/>
      </c>
      <c r="S390" s="394" t="str">
        <f>IF(E390="","",AND(MATCH(E390,EUConst_TierActivityListNames,0)&gt;59,MATCH(E390,EUConst_TierActivityListNames,0)&lt;62))</f>
        <v/>
      </c>
      <c r="T390" s="400"/>
      <c r="U390" s="400"/>
      <c r="V390" s="400"/>
      <c r="W390" s="400"/>
      <c r="X390" s="400"/>
      <c r="Y390" s="400"/>
      <c r="Z390" s="400"/>
      <c r="AA390" s="400"/>
      <c r="AB390" s="400"/>
      <c r="AC390" s="400"/>
      <c r="AD390" s="400"/>
      <c r="AE390" s="400"/>
      <c r="AF390" s="400"/>
      <c r="AG390" s="400"/>
      <c r="AH390" s="400"/>
      <c r="AI390" s="400"/>
      <c r="AJ390" s="356"/>
      <c r="AK390" s="356"/>
      <c r="AL390" s="356"/>
      <c r="AM390" s="356"/>
      <c r="AN390" s="356"/>
      <c r="AO390" s="356"/>
      <c r="AP390" s="356"/>
      <c r="AQ390" s="356"/>
      <c r="AR390" s="356"/>
      <c r="AS390" s="356"/>
      <c r="AT390" s="356"/>
      <c r="AU390" s="356"/>
      <c r="AV390" s="356"/>
      <c r="AW390" s="356"/>
      <c r="AX390" s="356"/>
      <c r="AY390" s="356"/>
      <c r="AZ390" s="356"/>
      <c r="BA390" s="356"/>
      <c r="BB390" s="356"/>
      <c r="BC390" s="356"/>
      <c r="BD390" s="356"/>
      <c r="BE390" s="356"/>
      <c r="BF390" s="356"/>
      <c r="BG390" s="356"/>
      <c r="BH390" s="356"/>
      <c r="BI390" s="356"/>
      <c r="BJ390" s="356"/>
      <c r="BK390" s="356"/>
      <c r="BL390" s="356"/>
      <c r="BM390" s="356"/>
      <c r="BN390" s="356"/>
      <c r="BO390" s="356"/>
      <c r="BP390" s="356"/>
      <c r="BQ390" s="356"/>
      <c r="BR390" s="356"/>
      <c r="BS390" s="356"/>
      <c r="BT390" s="356"/>
      <c r="BU390" s="356"/>
      <c r="BV390" s="356"/>
      <c r="BW390" s="356"/>
      <c r="BX390" s="356"/>
      <c r="BY390" s="356"/>
      <c r="BZ390" s="356"/>
      <c r="CA390" s="356"/>
      <c r="CB390" s="356"/>
      <c r="CC390" s="356"/>
      <c r="CD390" s="356"/>
      <c r="CE390" s="356"/>
      <c r="CF390" s="356"/>
    </row>
    <row r="391" spans="1:84" s="312" customFormat="1" ht="5.0999999999999996" customHeight="1" x14ac:dyDescent="0.25">
      <c r="A391" s="253"/>
      <c r="B391" s="239"/>
      <c r="C391" s="13"/>
      <c r="D391" s="13"/>
      <c r="E391" s="13"/>
      <c r="F391" s="13"/>
      <c r="G391" s="14"/>
      <c r="H391" s="14"/>
      <c r="I391" s="14"/>
      <c r="J391" s="89"/>
      <c r="K391" s="89"/>
      <c r="L391" s="89"/>
      <c r="M391" s="14"/>
      <c r="N391" s="14"/>
      <c r="O391" s="206"/>
      <c r="P391" s="395"/>
      <c r="Q391" s="400"/>
      <c r="R391" s="400"/>
      <c r="S391" s="400"/>
      <c r="T391" s="400"/>
      <c r="U391" s="400"/>
      <c r="V391" s="400"/>
      <c r="W391" s="400"/>
      <c r="X391" s="400"/>
      <c r="Y391" s="400"/>
      <c r="Z391" s="400"/>
      <c r="AA391" s="400"/>
      <c r="AB391" s="400"/>
      <c r="AC391" s="400"/>
      <c r="AD391" s="400"/>
      <c r="AE391" s="400"/>
      <c r="AF391" s="400"/>
      <c r="AG391" s="400"/>
      <c r="AH391" s="400"/>
      <c r="AI391" s="400"/>
      <c r="AJ391" s="356"/>
      <c r="AK391" s="356"/>
      <c r="AL391" s="356"/>
      <c r="AM391" s="356"/>
      <c r="AN391" s="356"/>
      <c r="AO391" s="356"/>
      <c r="AP391" s="356"/>
      <c r="AQ391" s="356"/>
      <c r="AR391" s="356"/>
      <c r="AS391" s="356"/>
      <c r="AT391" s="356"/>
      <c r="AU391" s="356"/>
      <c r="AV391" s="356"/>
      <c r="AW391" s="356"/>
      <c r="AX391" s="356"/>
      <c r="AY391" s="356"/>
      <c r="AZ391" s="356"/>
      <c r="BA391" s="356"/>
      <c r="BB391" s="356"/>
      <c r="BC391" s="356"/>
      <c r="BD391" s="356"/>
      <c r="BE391" s="356"/>
      <c r="BF391" s="356"/>
      <c r="BG391" s="356"/>
      <c r="BH391" s="356"/>
      <c r="BI391" s="356"/>
      <c r="BJ391" s="356"/>
      <c r="BK391" s="356"/>
      <c r="BL391" s="356"/>
      <c r="BM391" s="356"/>
      <c r="BN391" s="356"/>
      <c r="BO391" s="356"/>
      <c r="BP391" s="356"/>
      <c r="BQ391" s="356"/>
      <c r="BR391" s="356"/>
      <c r="BS391" s="356"/>
      <c r="BT391" s="356"/>
      <c r="BU391" s="356"/>
      <c r="BV391" s="356"/>
      <c r="BW391" s="356"/>
      <c r="BX391" s="356"/>
      <c r="BY391" s="356"/>
      <c r="BZ391" s="356"/>
      <c r="CA391" s="356"/>
      <c r="CB391" s="356"/>
      <c r="CC391" s="356"/>
      <c r="CD391" s="356"/>
      <c r="CE391" s="356"/>
      <c r="CF391" s="356"/>
    </row>
    <row r="392" spans="1:84" s="312" customFormat="1" ht="12.75" customHeight="1" x14ac:dyDescent="0.25">
      <c r="A392" s="253"/>
      <c r="B392" s="239"/>
      <c r="C392" s="13"/>
      <c r="D392" s="13"/>
      <c r="F392" s="837" t="str">
        <f>IF(E389="","",HYPERLINK("#JUMP_E_8",EUconst_FurtherGuidancePoint1))</f>
        <v/>
      </c>
      <c r="G392" s="838"/>
      <c r="H392" s="838"/>
      <c r="I392" s="838"/>
      <c r="J392" s="838"/>
      <c r="K392" s="838"/>
      <c r="L392" s="838"/>
      <c r="M392" s="839"/>
      <c r="N392" s="14"/>
      <c r="O392" s="206"/>
      <c r="P392" s="395"/>
      <c r="Q392" s="400"/>
      <c r="R392" s="400"/>
      <c r="S392" s="400"/>
      <c r="T392" s="400"/>
      <c r="U392" s="400"/>
      <c r="V392" s="400"/>
      <c r="W392" s="400"/>
      <c r="X392" s="400"/>
      <c r="Y392" s="400"/>
      <c r="Z392" s="400"/>
      <c r="AA392" s="400"/>
      <c r="AB392" s="400"/>
      <c r="AC392" s="400"/>
      <c r="AD392" s="400"/>
      <c r="AE392" s="400"/>
      <c r="AF392" s="400"/>
      <c r="AG392" s="400"/>
      <c r="AH392" s="400"/>
      <c r="AI392" s="400"/>
      <c r="AJ392" s="356"/>
      <c r="AK392" s="356"/>
      <c r="AL392" s="356"/>
      <c r="AM392" s="356"/>
      <c r="AN392" s="356"/>
      <c r="AO392" s="356"/>
      <c r="AP392" s="356"/>
      <c r="AQ392" s="356"/>
      <c r="AR392" s="356"/>
      <c r="AS392" s="356"/>
      <c r="AT392" s="356"/>
      <c r="AU392" s="356"/>
      <c r="AV392" s="356"/>
      <c r="AW392" s="356"/>
      <c r="AX392" s="356"/>
      <c r="AY392" s="356"/>
      <c r="AZ392" s="356"/>
      <c r="BA392" s="356"/>
      <c r="BB392" s="356"/>
      <c r="BC392" s="356"/>
      <c r="BD392" s="356"/>
      <c r="BE392" s="356"/>
      <c r="BF392" s="356"/>
      <c r="BG392" s="356"/>
      <c r="BH392" s="356"/>
      <c r="BI392" s="356"/>
      <c r="BJ392" s="356"/>
      <c r="BK392" s="356"/>
      <c r="BL392" s="356"/>
      <c r="BM392" s="356"/>
      <c r="BN392" s="356"/>
      <c r="BO392" s="356"/>
      <c r="BP392" s="356"/>
      <c r="BQ392" s="356"/>
      <c r="BR392" s="356"/>
      <c r="BS392" s="356"/>
      <c r="BT392" s="356"/>
      <c r="BU392" s="356"/>
      <c r="BV392" s="356"/>
      <c r="BW392" s="356"/>
      <c r="BX392" s="356"/>
      <c r="BY392" s="356"/>
      <c r="BZ392" s="356"/>
      <c r="CA392" s="356"/>
      <c r="CB392" s="356"/>
      <c r="CC392" s="356"/>
      <c r="CD392" s="356"/>
      <c r="CE392" s="356"/>
      <c r="CF392" s="356"/>
    </row>
    <row r="393" spans="1:84" s="312" customFormat="1" ht="5.0999999999999996" customHeight="1" x14ac:dyDescent="0.25">
      <c r="A393" s="253"/>
      <c r="B393" s="239"/>
      <c r="C393" s="13"/>
      <c r="D393" s="186"/>
      <c r="F393" s="89"/>
      <c r="G393" s="89"/>
      <c r="H393" s="89"/>
      <c r="I393" s="89"/>
      <c r="J393" s="89"/>
      <c r="M393" s="89"/>
      <c r="N393" s="89"/>
      <c r="O393" s="201"/>
      <c r="P393" s="395"/>
      <c r="Q393" s="395"/>
      <c r="R393" s="395"/>
      <c r="S393" s="400"/>
      <c r="T393" s="322"/>
      <c r="U393" s="322"/>
      <c r="V393" s="322"/>
      <c r="W393" s="322"/>
      <c r="X393" s="322"/>
      <c r="Y393" s="322"/>
      <c r="Z393" s="400"/>
      <c r="AA393" s="322"/>
      <c r="AB393" s="322"/>
      <c r="AC393" s="322"/>
      <c r="AD393" s="322"/>
      <c r="AE393" s="322"/>
      <c r="AF393" s="322"/>
      <c r="AG393" s="322"/>
      <c r="AH393" s="322"/>
      <c r="AI393" s="322"/>
    </row>
    <row r="394" spans="1:84" s="312" customFormat="1" ht="38.85" customHeight="1" x14ac:dyDescent="0.25">
      <c r="A394" s="253"/>
      <c r="B394" s="239"/>
      <c r="C394" s="13"/>
      <c r="E394" s="432" t="str">
        <f>Translations!$B$609</f>
        <v>DA ou facteur de calcul</v>
      </c>
      <c r="F394" s="431" t="str">
        <f>Translations!$B$601</f>
        <v>Niveau requis :</v>
      </c>
      <c r="G394" s="840" t="str">
        <f>Translations!$B$610</f>
        <v xml:space="preserve"> Raison de l'écart dans le passé</v>
      </c>
      <c r="H394" s="840"/>
      <c r="I394" s="432" t="str">
        <f>Translations!$B$611</f>
        <v>Impact sur les niveaux ?</v>
      </c>
      <c r="J394" s="432" t="str">
        <f>Translations!$B$612</f>
        <v>Mesures prises</v>
      </c>
      <c r="K394" s="431" t="str">
        <f>Translations!$B$585</f>
        <v>Quand?</v>
      </c>
      <c r="L394" s="431" t="str">
        <f>Translations!$B$603</f>
        <v>Niveau appliqué :</v>
      </c>
      <c r="O394" s="206"/>
      <c r="P394" s="395"/>
      <c r="Q394" s="400"/>
      <c r="R394" s="395"/>
      <c r="S394" s="395"/>
      <c r="T394" s="400"/>
      <c r="U394" s="400"/>
      <c r="V394" s="400"/>
      <c r="W394" s="400"/>
      <c r="X394" s="400"/>
      <c r="Y394" s="400"/>
      <c r="Z394" s="400"/>
      <c r="AA394" s="433" t="s">
        <v>908</v>
      </c>
      <c r="AB394" s="400" t="str">
        <f>$E$33</f>
        <v>DA ou facteur de calcul</v>
      </c>
      <c r="AC394" s="400" t="str">
        <f>G394</f>
        <v xml:space="preserve"> Raison de l'écart dans le passé</v>
      </c>
      <c r="AD394" s="400" t="str">
        <f>I394</f>
        <v>Impact sur les niveaux ?</v>
      </c>
      <c r="AE394" s="400" t="str">
        <f>J394</f>
        <v>Mesures prises</v>
      </c>
      <c r="AF394" s="400" t="str">
        <f>K394</f>
        <v>Quand?</v>
      </c>
      <c r="AG394" s="400" t="str">
        <f>L394</f>
        <v>Niveau appliqué :</v>
      </c>
      <c r="AH394" s="400"/>
      <c r="AI394" s="322"/>
      <c r="AJ394" s="356"/>
      <c r="AK394" s="356"/>
      <c r="AL394" s="356"/>
      <c r="AM394" s="356"/>
      <c r="AN394" s="356"/>
      <c r="AO394" s="356"/>
      <c r="AP394" s="356"/>
      <c r="AQ394" s="356"/>
      <c r="AR394" s="356"/>
      <c r="AS394" s="356"/>
      <c r="AT394" s="356"/>
      <c r="AU394" s="356"/>
      <c r="AV394" s="356"/>
      <c r="AW394" s="356"/>
      <c r="AX394" s="356"/>
      <c r="AY394" s="356"/>
      <c r="AZ394" s="356"/>
      <c r="BA394" s="356"/>
      <c r="BB394" s="356"/>
      <c r="BC394" s="356"/>
      <c r="BD394" s="356"/>
      <c r="BE394" s="356"/>
      <c r="BF394" s="356"/>
      <c r="BG394" s="356"/>
      <c r="BH394" s="356"/>
      <c r="BI394" s="356"/>
      <c r="BJ394" s="356"/>
      <c r="BK394" s="356"/>
      <c r="BL394" s="356"/>
      <c r="BM394" s="356"/>
      <c r="BN394" s="356"/>
      <c r="BO394" s="356"/>
      <c r="BP394" s="356"/>
      <c r="BQ394" s="356"/>
      <c r="BR394" s="356"/>
      <c r="BS394" s="356"/>
      <c r="BT394" s="356"/>
      <c r="BU394" s="356"/>
      <c r="BV394" s="356"/>
      <c r="BW394" s="356"/>
      <c r="BX394" s="356"/>
      <c r="BY394" s="356"/>
      <c r="BZ394" s="356"/>
      <c r="CA394" s="356"/>
      <c r="CB394" s="356"/>
      <c r="CC394" s="356"/>
      <c r="CD394" s="356"/>
      <c r="CE394" s="356"/>
      <c r="CF394" s="356"/>
    </row>
    <row r="395" spans="1:84" s="312" customFormat="1" ht="15" customHeight="1" x14ac:dyDescent="0.25">
      <c r="A395" s="253"/>
      <c r="B395" s="239"/>
      <c r="D395" s="186" t="s">
        <v>14</v>
      </c>
      <c r="E395" s="430"/>
      <c r="F395" s="335" t="str">
        <f>IF(OR(X395="",X395=EUconst_NA),"",IF(CNTR_SmallEmitter,1,X395))</f>
        <v/>
      </c>
      <c r="G395" s="821"/>
      <c r="H395" s="822"/>
      <c r="I395" s="424"/>
      <c r="J395" s="424"/>
      <c r="K395" s="428"/>
      <c r="L395" s="429"/>
      <c r="M395" s="831" t="str">
        <f>IF(OR(ISBLANK(L395),L395=EUconst_NoTier),"",IF($Z395=0,EUconst_NotApplicable,IF(ISERROR($Z395),"",$Z395)))</f>
        <v/>
      </c>
      <c r="N395" s="832"/>
      <c r="O395" s="201"/>
      <c r="P395" s="395"/>
      <c r="Q395" s="395"/>
      <c r="R395" s="394" t="str">
        <f>E390</f>
        <v/>
      </c>
      <c r="S395" s="400"/>
      <c r="T395" s="403" t="str">
        <f>IF(COUNTIF(EUconst_FactorRelevantInklPFC,E395)=0,"",INDEX(EUwideConstants!$C$848:$C$863,MATCH(E395,EUconst_FactorRelevantInklPFC,0))&amp;R395)</f>
        <v/>
      </c>
      <c r="U395" s="322"/>
      <c r="V395" s="403" t="str">
        <f>IF(T395="","",INDEX(EUwideConstants!$E$848:$E$863,MATCH(E395,EUconst_FactorRelevantInklPFC,0)))</f>
        <v/>
      </c>
      <c r="W395" s="322"/>
      <c r="X395" s="334" t="str">
        <f>IF(OR(R395="",T395=""),"",IF(CNTR_IsCategoryA,INDEX(EUwideConstants!$G:$G,MATCH(T395,EUwideConstants!$S:$S,0)),INDEX(EUwideConstants!$P:$P,MATCH(T395,EUwideConstants!$S:$S,0))))</f>
        <v/>
      </c>
      <c r="Y395" s="403" t="str">
        <f>IF(F395="","",IF(F395=EUconst_NA,"",INDEX(EUwideConstants!$H:$O,MATCH(T395,EUwideConstants!$S:$S,0),MATCH(F395,CNTR_TierList,0))))</f>
        <v/>
      </c>
      <c r="Z395" s="403" t="str">
        <f>IF(ISBLANK(L395),"",IF(L395=EUconst_NA,"",INDEX(EUwideConstants!$H:$O,MATCH(T395,EUwideConstants!$S:$S,0),MATCH(L395,CNTR_TierList,0))))</f>
        <v/>
      </c>
      <c r="AA395" s="322"/>
      <c r="AB395" s="334" t="b">
        <f>AND(COUNTA(CNTR_ListRelevantSections)&gt;0,E389="")</f>
        <v>0</v>
      </c>
      <c r="AC395" s="334" t="b">
        <f>AND(COUNTA(CNTR_ListRelevantSections)&gt;0,OR(E395="",AB395))</f>
        <v>0</v>
      </c>
      <c r="AD395" s="334" t="b">
        <f t="shared" ref="AD395:AD397" si="37">AC395</f>
        <v>0</v>
      </c>
      <c r="AE395" s="334" t="b">
        <f t="shared" ref="AE395:AE397" si="38">AD395</f>
        <v>0</v>
      </c>
      <c r="AF395" s="334" t="b">
        <f>OR(AD395,AND(J395&lt;&gt;"",J395=FALSE))</f>
        <v>0</v>
      </c>
      <c r="AG395" s="334" t="b">
        <f>OR(AF395,AND(I395&lt;&gt;"",I395=FALSE))</f>
        <v>0</v>
      </c>
      <c r="AH395" s="322"/>
      <c r="AI395" s="322"/>
      <c r="AJ395" s="356"/>
      <c r="AK395" s="356"/>
      <c r="AL395" s="356"/>
      <c r="AM395" s="356"/>
      <c r="AN395" s="356"/>
      <c r="AO395" s="356"/>
      <c r="AP395" s="356"/>
      <c r="AQ395" s="356"/>
      <c r="AR395" s="356"/>
      <c r="AS395" s="356"/>
      <c r="AT395" s="356"/>
      <c r="AU395" s="356"/>
      <c r="AV395" s="356"/>
      <c r="AW395" s="356"/>
      <c r="AX395" s="356"/>
      <c r="AY395" s="356"/>
      <c r="AZ395" s="356"/>
      <c r="BA395" s="356"/>
      <c r="BB395" s="356"/>
      <c r="BC395" s="356"/>
      <c r="BD395" s="356"/>
      <c r="BE395" s="356"/>
      <c r="BF395" s="356"/>
      <c r="BG395" s="356"/>
      <c r="BH395" s="356"/>
      <c r="BI395" s="356"/>
      <c r="BJ395" s="356"/>
      <c r="BK395" s="356"/>
      <c r="BL395" s="356"/>
      <c r="BM395" s="356"/>
      <c r="BN395" s="356"/>
      <c r="BO395" s="356"/>
      <c r="BP395" s="356"/>
      <c r="BQ395" s="356"/>
      <c r="BR395" s="356"/>
      <c r="BS395" s="356"/>
      <c r="BT395" s="356"/>
      <c r="BU395" s="356"/>
      <c r="BV395" s="356"/>
      <c r="BW395" s="356"/>
      <c r="BX395" s="356"/>
      <c r="BY395" s="356"/>
      <c r="BZ395" s="356"/>
      <c r="CA395" s="356"/>
      <c r="CB395" s="356"/>
      <c r="CC395" s="356"/>
      <c r="CD395" s="356"/>
      <c r="CE395" s="356"/>
      <c r="CF395" s="356"/>
    </row>
    <row r="396" spans="1:84" s="312" customFormat="1" ht="15" customHeight="1" x14ac:dyDescent="0.25">
      <c r="A396" s="253"/>
      <c r="B396" s="239"/>
      <c r="D396" s="186" t="s">
        <v>15</v>
      </c>
      <c r="E396" s="430"/>
      <c r="F396" s="335" t="str">
        <f>IF(OR(X396="",X396=EUconst_NA),"",IF(CNTR_SmallEmitter,1,X396))</f>
        <v/>
      </c>
      <c r="G396" s="821"/>
      <c r="H396" s="822"/>
      <c r="I396" s="424"/>
      <c r="J396" s="424"/>
      <c r="K396" s="428"/>
      <c r="L396" s="429"/>
      <c r="M396" s="831" t="str">
        <f>IF(OR(ISBLANK(L396),L396=EUconst_NoTier),"",IF($Z396=0,EUconst_NotApplicable,IF(ISERROR($Z396),"",$Z396)))</f>
        <v/>
      </c>
      <c r="N396" s="832"/>
      <c r="O396" s="201"/>
      <c r="P396" s="395"/>
      <c r="Q396" s="395"/>
      <c r="R396" s="394" t="str">
        <f>R395</f>
        <v/>
      </c>
      <c r="S396" s="400"/>
      <c r="T396" s="403" t="str">
        <f>IF(COUNTIF(EUconst_FactorRelevantInklPFC,E396)=0,"",INDEX(EUwideConstants!$C$848:$C$863,MATCH(E396,EUconst_FactorRelevantInklPFC,0))&amp;R396)</f>
        <v/>
      </c>
      <c r="U396" s="322"/>
      <c r="V396" s="403" t="str">
        <f>IF(T396="","",INDEX(EUwideConstants!$E$848:$E$863,MATCH(E396,EUconst_FactorRelevantInklPFC,0)))</f>
        <v/>
      </c>
      <c r="W396" s="322"/>
      <c r="X396" s="334" t="str">
        <f>IF(OR(R396="",T396=""),"",IF(CNTR_IsCategoryA,INDEX(EUwideConstants!$G:$G,MATCH(T396,EUwideConstants!$S:$S,0)),INDEX(EUwideConstants!$P:$P,MATCH(T396,EUwideConstants!$S:$S,0))))</f>
        <v/>
      </c>
      <c r="Y396" s="403" t="str">
        <f>IF(F396="","",IF(F396=EUconst_NA,"",INDEX(EUwideConstants!$H:$O,MATCH(T396,EUwideConstants!$S:$S,0),MATCH(F396,CNTR_TierList,0))))</f>
        <v/>
      </c>
      <c r="Z396" s="403" t="str">
        <f>IF(ISBLANK(L396),"",IF(L396=EUconst_NA,"",INDEX(EUwideConstants!$H:$O,MATCH(T396,EUwideConstants!$S:$S,0),MATCH(L396,CNTR_TierList,0))))</f>
        <v/>
      </c>
      <c r="AA396" s="322"/>
      <c r="AB396" s="334" t="b">
        <f>AND(COUNTA(CNTR_ListRelevantSections)&gt;0,E389="")</f>
        <v>0</v>
      </c>
      <c r="AC396" s="334" t="b">
        <f>AND(COUNTA(CNTR_ListRelevantSections)&gt;0,OR(E396="",AB396))</f>
        <v>0</v>
      </c>
      <c r="AD396" s="334" t="b">
        <f t="shared" si="37"/>
        <v>0</v>
      </c>
      <c r="AE396" s="334" t="b">
        <f t="shared" si="38"/>
        <v>0</v>
      </c>
      <c r="AF396" s="334" t="b">
        <f>OR(AD396,AND(J396&lt;&gt;"",J396=FALSE))</f>
        <v>0</v>
      </c>
      <c r="AG396" s="334" t="b">
        <f>OR(AF396,AND(I396&lt;&gt;"",I396=FALSE))</f>
        <v>0</v>
      </c>
      <c r="AH396" s="322"/>
      <c r="AI396" s="322"/>
      <c r="AJ396" s="356"/>
      <c r="AK396" s="356"/>
      <c r="AL396" s="356"/>
      <c r="AM396" s="356"/>
      <c r="AN396" s="356"/>
      <c r="AO396" s="356"/>
      <c r="AP396" s="356"/>
      <c r="AQ396" s="356"/>
      <c r="AR396" s="356"/>
      <c r="AS396" s="356"/>
      <c r="AT396" s="356"/>
      <c r="AU396" s="356"/>
      <c r="AV396" s="356"/>
      <c r="AW396" s="356"/>
      <c r="AX396" s="356"/>
      <c r="AY396" s="356"/>
      <c r="AZ396" s="356"/>
      <c r="BA396" s="356"/>
      <c r="BB396" s="356"/>
      <c r="BC396" s="356"/>
      <c r="BD396" s="356"/>
      <c r="BE396" s="356"/>
      <c r="BF396" s="356"/>
      <c r="BG396" s="356"/>
      <c r="BH396" s="356"/>
      <c r="BI396" s="356"/>
      <c r="BJ396" s="356"/>
      <c r="BK396" s="356"/>
      <c r="BL396" s="356"/>
      <c r="BM396" s="356"/>
      <c r="BN396" s="356"/>
      <c r="BO396" s="356"/>
      <c r="BP396" s="356"/>
      <c r="BQ396" s="356"/>
      <c r="BR396" s="356"/>
      <c r="BS396" s="356"/>
      <c r="BT396" s="356"/>
      <c r="BU396" s="356"/>
      <c r="BV396" s="356"/>
      <c r="BW396" s="356"/>
      <c r="BX396" s="356"/>
      <c r="BY396" s="356"/>
      <c r="BZ396" s="356"/>
      <c r="CA396" s="356"/>
      <c r="CB396" s="356"/>
      <c r="CC396" s="356"/>
      <c r="CD396" s="356"/>
      <c r="CE396" s="356"/>
      <c r="CF396" s="356"/>
    </row>
    <row r="397" spans="1:84" s="312" customFormat="1" ht="15" customHeight="1" x14ac:dyDescent="0.25">
      <c r="A397" s="253"/>
      <c r="B397" s="239"/>
      <c r="D397" s="186" t="s">
        <v>297</v>
      </c>
      <c r="E397" s="430"/>
      <c r="F397" s="335" t="str">
        <f>IF(OR(X397="",X397=EUconst_NA),"",IF(CNTR_SmallEmitter,1,X397))</f>
        <v/>
      </c>
      <c r="G397" s="821"/>
      <c r="H397" s="822"/>
      <c r="I397" s="424"/>
      <c r="J397" s="424"/>
      <c r="K397" s="428"/>
      <c r="L397" s="429"/>
      <c r="M397" s="831" t="str">
        <f>IF(OR(ISBLANK(L397),L397=EUconst_NoTier),"",IF($Z397=0,EUconst_NotApplicable,IF(ISERROR($Z397),"",$Z397)))</f>
        <v/>
      </c>
      <c r="N397" s="832"/>
      <c r="O397" s="201"/>
      <c r="P397" s="395"/>
      <c r="Q397" s="395"/>
      <c r="R397" s="394" t="str">
        <f>R396</f>
        <v/>
      </c>
      <c r="S397" s="400"/>
      <c r="T397" s="403" t="str">
        <f>IF(COUNTIF(EUconst_FactorRelevantInklPFC,E397)=0,"",INDEX(EUwideConstants!$C$848:$C$863,MATCH(E397,EUconst_FactorRelevantInklPFC,0))&amp;R397)</f>
        <v/>
      </c>
      <c r="U397" s="322"/>
      <c r="V397" s="403" t="str">
        <f>IF(T397="","",INDEX(EUwideConstants!$E$848:$E$863,MATCH(E397,EUconst_FactorRelevantInklPFC,0)))</f>
        <v/>
      </c>
      <c r="W397" s="322"/>
      <c r="X397" s="334" t="str">
        <f>IF(OR(R397="",T397=""),"",IF(CNTR_IsCategoryA,INDEX(EUwideConstants!$G:$G,MATCH(T397,EUwideConstants!$S:$S,0)),INDEX(EUwideConstants!$P:$P,MATCH(T397,EUwideConstants!$S:$S,0))))</f>
        <v/>
      </c>
      <c r="Y397" s="403" t="str">
        <f>IF(F397="","",IF(F397=EUconst_NA,"",INDEX(EUwideConstants!$H:$O,MATCH(T397,EUwideConstants!$S:$S,0),MATCH(F397,CNTR_TierList,0))))</f>
        <v/>
      </c>
      <c r="Z397" s="403" t="str">
        <f>IF(ISBLANK(L397),"",IF(L397=EUconst_NA,"",INDEX(EUwideConstants!$H:$O,MATCH(T397,EUwideConstants!$S:$S,0),MATCH(L397,CNTR_TierList,0))))</f>
        <v/>
      </c>
      <c r="AA397" s="322"/>
      <c r="AB397" s="334" t="b">
        <f>AND(COUNTA(CNTR_ListRelevantSections)&gt;0,E389="")</f>
        <v>0</v>
      </c>
      <c r="AC397" s="334" t="b">
        <f>AND(COUNTA(CNTR_ListRelevantSections)&gt;0,OR(E397="",AB397))</f>
        <v>0</v>
      </c>
      <c r="AD397" s="334" t="b">
        <f t="shared" si="37"/>
        <v>0</v>
      </c>
      <c r="AE397" s="334" t="b">
        <f t="shared" si="38"/>
        <v>0</v>
      </c>
      <c r="AF397" s="334" t="b">
        <f>OR(AD397,AND(J397&lt;&gt;"",J397=FALSE))</f>
        <v>0</v>
      </c>
      <c r="AG397" s="334" t="b">
        <f>OR(AF397,AND(I397&lt;&gt;"",I397=FALSE))</f>
        <v>0</v>
      </c>
      <c r="AH397" s="322"/>
      <c r="AI397" s="322"/>
      <c r="AJ397" s="356"/>
      <c r="AK397" s="356"/>
      <c r="AL397" s="356"/>
      <c r="AM397" s="356"/>
      <c r="AN397" s="356"/>
      <c r="AO397" s="356"/>
      <c r="AP397" s="356"/>
      <c r="AQ397" s="356"/>
      <c r="AR397" s="356"/>
      <c r="AS397" s="356"/>
      <c r="AT397" s="356"/>
      <c r="AU397" s="356"/>
      <c r="AV397" s="356"/>
      <c r="AW397" s="356"/>
      <c r="AX397" s="356"/>
      <c r="AY397" s="356"/>
      <c r="AZ397" s="356"/>
      <c r="BA397" s="356"/>
      <c r="BB397" s="356"/>
      <c r="BC397" s="356"/>
      <c r="BD397" s="356"/>
      <c r="BE397" s="356"/>
      <c r="BF397" s="356"/>
      <c r="BG397" s="356"/>
      <c r="BH397" s="356"/>
      <c r="BI397" s="356"/>
      <c r="BJ397" s="356"/>
      <c r="BK397" s="356"/>
      <c r="BL397" s="356"/>
      <c r="BM397" s="356"/>
      <c r="BN397" s="356"/>
      <c r="BO397" s="356"/>
      <c r="BP397" s="356"/>
      <c r="BQ397" s="356"/>
      <c r="BR397" s="356"/>
      <c r="BS397" s="356"/>
      <c r="BT397" s="356"/>
      <c r="BU397" s="356"/>
      <c r="BV397" s="356"/>
      <c r="BW397" s="356"/>
      <c r="BX397" s="356"/>
      <c r="BY397" s="356"/>
      <c r="BZ397" s="356"/>
      <c r="CA397" s="356"/>
      <c r="CB397" s="356"/>
      <c r="CC397" s="356"/>
      <c r="CD397" s="356"/>
      <c r="CE397" s="356"/>
      <c r="CF397" s="356"/>
    </row>
    <row r="398" spans="1:84" s="312" customFormat="1" ht="5.0999999999999996" customHeight="1" x14ac:dyDescent="0.25">
      <c r="A398" s="253"/>
      <c r="B398" s="239"/>
      <c r="C398" s="13"/>
      <c r="D398" s="186"/>
      <c r="F398" s="89"/>
      <c r="G398" s="186"/>
      <c r="H398" s="186"/>
      <c r="I398" s="186"/>
      <c r="J398" s="186"/>
      <c r="M398" s="89"/>
      <c r="N398" s="89"/>
      <c r="O398" s="201"/>
      <c r="P398" s="395"/>
      <c r="Q398" s="395"/>
      <c r="R398" s="395"/>
      <c r="S398" s="395"/>
      <c r="T398" s="322"/>
      <c r="U398" s="322"/>
      <c r="V398" s="322"/>
      <c r="W398" s="322"/>
      <c r="X398" s="322"/>
      <c r="Y398" s="322"/>
      <c r="Z398" s="322"/>
      <c r="AA398" s="322"/>
      <c r="AB398" s="322"/>
      <c r="AC398" s="322"/>
      <c r="AD398" s="322"/>
      <c r="AE398" s="322"/>
      <c r="AF398" s="322"/>
      <c r="AG398" s="322"/>
      <c r="AH398" s="322"/>
      <c r="AI398" s="322"/>
    </row>
    <row r="399" spans="1:84" s="312" customFormat="1" ht="12.75" customHeight="1" x14ac:dyDescent="0.25">
      <c r="A399" s="253"/>
      <c r="B399" s="239"/>
      <c r="D399" s="383" t="s">
        <v>300</v>
      </c>
      <c r="E399" s="324" t="str">
        <f>Translations!$B$94</f>
        <v>Description</v>
      </c>
      <c r="G399" s="323"/>
      <c r="H399" s="186"/>
      <c r="I399" s="186"/>
      <c r="J399" s="186"/>
      <c r="K399" s="186"/>
      <c r="L399" s="186"/>
      <c r="M399" s="186"/>
      <c r="N399" s="186"/>
      <c r="O399" s="201"/>
      <c r="P399" s="395"/>
      <c r="Q399" s="395"/>
      <c r="R399" s="395"/>
      <c r="S399" s="395"/>
      <c r="T399" s="322"/>
      <c r="U399" s="322"/>
      <c r="V399" s="322"/>
      <c r="W399" s="322"/>
      <c r="X399" s="322"/>
      <c r="Y399" s="322"/>
      <c r="Z399" s="322"/>
      <c r="AA399" s="322"/>
      <c r="AB399" s="322"/>
      <c r="AC399" s="322"/>
      <c r="AD399" s="322"/>
      <c r="AE399" s="322"/>
      <c r="AF399" s="322"/>
      <c r="AG399" s="322"/>
      <c r="AH399" s="322"/>
      <c r="AI399" s="322"/>
    </row>
    <row r="400" spans="1:84" s="312" customFormat="1" ht="12.75" customHeight="1" x14ac:dyDescent="0.25">
      <c r="A400" s="253"/>
      <c r="B400" s="272"/>
      <c r="C400" s="13"/>
      <c r="D400" s="186"/>
      <c r="E400" s="833" t="str">
        <f>Translations!$B$588</f>
        <v>Si vous avez besoin de plus d'espace pour la description, vous pouvez également utiliser des fichiers externes et les référencer ici.</v>
      </c>
      <c r="F400" s="833"/>
      <c r="G400" s="833"/>
      <c r="H400" s="833"/>
      <c r="I400" s="833"/>
      <c r="J400" s="833"/>
      <c r="K400" s="833"/>
      <c r="L400" s="833"/>
      <c r="M400" s="833"/>
      <c r="N400" s="833"/>
      <c r="O400" s="201"/>
      <c r="P400" s="305"/>
      <c r="Q400" s="395"/>
      <c r="R400" s="395"/>
      <c r="S400" s="395"/>
      <c r="T400" s="322"/>
      <c r="U400" s="322"/>
      <c r="V400" s="322"/>
      <c r="W400" s="322"/>
      <c r="X400" s="322"/>
      <c r="Y400" s="322"/>
      <c r="Z400" s="322"/>
      <c r="AA400" s="322"/>
      <c r="AB400" s="322"/>
      <c r="AC400" s="322"/>
      <c r="AD400" s="322"/>
      <c r="AE400" s="322"/>
      <c r="AF400" s="322"/>
      <c r="AG400" s="322"/>
      <c r="AH400" s="322"/>
      <c r="AI400" s="322"/>
    </row>
    <row r="401" spans="1:84" s="312" customFormat="1" ht="12.75" customHeight="1" x14ac:dyDescent="0.25">
      <c r="A401" s="255"/>
      <c r="B401" s="387"/>
      <c r="C401" s="89"/>
      <c r="E401" s="834"/>
      <c r="F401" s="835"/>
      <c r="G401" s="835"/>
      <c r="H401" s="835"/>
      <c r="I401" s="835"/>
      <c r="J401" s="835"/>
      <c r="K401" s="835"/>
      <c r="L401" s="835"/>
      <c r="M401" s="835"/>
      <c r="N401" s="836"/>
      <c r="O401" s="185"/>
      <c r="P401" s="322"/>
      <c r="Q401" s="322"/>
      <c r="R401" s="322"/>
      <c r="S401" s="322"/>
      <c r="T401" s="322"/>
      <c r="U401" s="322"/>
      <c r="V401" s="322"/>
      <c r="W401" s="322"/>
      <c r="X401" s="322"/>
      <c r="Y401" s="322"/>
      <c r="Z401" s="322"/>
      <c r="AA401" s="322"/>
      <c r="AB401" s="322"/>
      <c r="AC401" s="322"/>
      <c r="AD401" s="322"/>
      <c r="AE401" s="322"/>
      <c r="AF401" s="322"/>
      <c r="AG401" s="322"/>
      <c r="AH401" s="322"/>
      <c r="AI401" s="403" t="b">
        <f>AND(COUNTA(CNTR_ListRelevantSections)&gt;0,OR(AB397,COUNTA(E395:E397)=0))</f>
        <v>0</v>
      </c>
    </row>
    <row r="402" spans="1:84" s="312" customFormat="1" ht="12.75" customHeight="1" x14ac:dyDescent="0.25">
      <c r="A402" s="255"/>
      <c r="B402" s="387"/>
      <c r="C402" s="89"/>
      <c r="E402" s="825"/>
      <c r="F402" s="826"/>
      <c r="G402" s="826"/>
      <c r="H402" s="826"/>
      <c r="I402" s="826"/>
      <c r="J402" s="826"/>
      <c r="K402" s="826"/>
      <c r="L402" s="826"/>
      <c r="M402" s="826"/>
      <c r="N402" s="827"/>
      <c r="O402" s="185"/>
      <c r="P402" s="322"/>
      <c r="Q402" s="322"/>
      <c r="R402" s="322"/>
      <c r="S402" s="322"/>
      <c r="T402" s="322"/>
      <c r="U402" s="322"/>
      <c r="V402" s="322"/>
      <c r="W402" s="322"/>
      <c r="X402" s="322"/>
      <c r="Y402" s="322"/>
      <c r="Z402" s="322"/>
      <c r="AA402" s="322"/>
      <c r="AB402" s="322"/>
      <c r="AC402" s="322"/>
      <c r="AD402" s="322"/>
      <c r="AE402" s="322"/>
      <c r="AF402" s="322"/>
      <c r="AG402" s="322"/>
      <c r="AH402" s="322"/>
      <c r="AI402" s="403" t="b">
        <f>AI401</f>
        <v>0</v>
      </c>
    </row>
    <row r="403" spans="1:84" s="312" customFormat="1" ht="12.75" customHeight="1" x14ac:dyDescent="0.25">
      <c r="A403" s="255"/>
      <c r="B403" s="387"/>
      <c r="C403" s="89"/>
      <c r="E403" s="825"/>
      <c r="F403" s="826"/>
      <c r="G403" s="826"/>
      <c r="H403" s="826"/>
      <c r="I403" s="826"/>
      <c r="J403" s="826"/>
      <c r="K403" s="826"/>
      <c r="L403" s="826"/>
      <c r="M403" s="826"/>
      <c r="N403" s="827"/>
      <c r="O403" s="185"/>
      <c r="P403" s="322"/>
      <c r="Q403" s="322"/>
      <c r="R403" s="322"/>
      <c r="S403" s="322"/>
      <c r="T403" s="322"/>
      <c r="U403" s="322"/>
      <c r="V403" s="322"/>
      <c r="W403" s="322"/>
      <c r="X403" s="322"/>
      <c r="Y403" s="322"/>
      <c r="Z403" s="322"/>
      <c r="AA403" s="322"/>
      <c r="AB403" s="322"/>
      <c r="AC403" s="322"/>
      <c r="AD403" s="322"/>
      <c r="AE403" s="322"/>
      <c r="AF403" s="322"/>
      <c r="AG403" s="322"/>
      <c r="AH403" s="322"/>
      <c r="AI403" s="403" t="b">
        <f>AI402</f>
        <v>0</v>
      </c>
    </row>
    <row r="404" spans="1:84" s="312" customFormat="1" ht="12.75" customHeight="1" x14ac:dyDescent="0.25">
      <c r="A404" s="255"/>
      <c r="B404" s="387"/>
      <c r="C404" s="89"/>
      <c r="E404" s="825"/>
      <c r="F404" s="826"/>
      <c r="G404" s="826"/>
      <c r="H404" s="826"/>
      <c r="I404" s="826"/>
      <c r="J404" s="826"/>
      <c r="K404" s="826"/>
      <c r="L404" s="826"/>
      <c r="M404" s="826"/>
      <c r="N404" s="827"/>
      <c r="O404" s="185"/>
      <c r="P404" s="322"/>
      <c r="Q404" s="322"/>
      <c r="R404" s="322"/>
      <c r="S404" s="322"/>
      <c r="T404" s="322"/>
      <c r="U404" s="322"/>
      <c r="V404" s="322"/>
      <c r="W404" s="322"/>
      <c r="X404" s="322"/>
      <c r="Y404" s="322"/>
      <c r="Z404" s="322"/>
      <c r="AA404" s="322"/>
      <c r="AB404" s="322"/>
      <c r="AC404" s="322"/>
      <c r="AD404" s="322"/>
      <c r="AE404" s="322"/>
      <c r="AF404" s="322"/>
      <c r="AG404" s="322"/>
      <c r="AH404" s="322"/>
      <c r="AI404" s="403" t="b">
        <f>AI403</f>
        <v>0</v>
      </c>
    </row>
    <row r="405" spans="1:84" s="312" customFormat="1" ht="12.75" customHeight="1" x14ac:dyDescent="0.25">
      <c r="A405" s="255"/>
      <c r="B405" s="387"/>
      <c r="C405" s="89"/>
      <c r="E405" s="828"/>
      <c r="F405" s="829"/>
      <c r="G405" s="829"/>
      <c r="H405" s="829"/>
      <c r="I405" s="829"/>
      <c r="J405" s="829"/>
      <c r="K405" s="829"/>
      <c r="L405" s="829"/>
      <c r="M405" s="829"/>
      <c r="N405" s="830"/>
      <c r="O405" s="185"/>
      <c r="P405" s="322"/>
      <c r="Q405" s="322"/>
      <c r="R405" s="322"/>
      <c r="S405" s="322"/>
      <c r="T405" s="322"/>
      <c r="U405" s="322"/>
      <c r="V405" s="322"/>
      <c r="W405" s="322"/>
      <c r="X405" s="322"/>
      <c r="Y405" s="322"/>
      <c r="Z405" s="322"/>
      <c r="AA405" s="322"/>
      <c r="AB405" s="322"/>
      <c r="AC405" s="322"/>
      <c r="AD405" s="322"/>
      <c r="AE405" s="322"/>
      <c r="AF405" s="322"/>
      <c r="AG405" s="322"/>
      <c r="AH405" s="322"/>
      <c r="AI405" s="403" t="b">
        <f>AI404</f>
        <v>0</v>
      </c>
    </row>
    <row r="406" spans="1:84" s="312" customFormat="1" ht="12.75" customHeight="1" thickBot="1" x14ac:dyDescent="0.3">
      <c r="A406" s="255"/>
      <c r="B406" s="387"/>
      <c r="C406" s="89"/>
      <c r="D406" s="186"/>
      <c r="E406" s="336"/>
      <c r="F406" s="336"/>
      <c r="G406" s="336"/>
      <c r="H406" s="336"/>
      <c r="I406" s="336"/>
      <c r="J406" s="336"/>
      <c r="K406" s="336"/>
      <c r="L406" s="336"/>
      <c r="M406" s="336"/>
      <c r="N406" s="186"/>
      <c r="O406" s="185"/>
      <c r="P406" s="322"/>
      <c r="Q406" s="322"/>
      <c r="R406" s="322"/>
      <c r="S406" s="322"/>
      <c r="T406" s="322"/>
      <c r="U406" s="322"/>
      <c r="V406" s="322"/>
      <c r="W406" s="322"/>
      <c r="X406" s="322"/>
      <c r="Y406" s="322"/>
      <c r="Z406" s="322"/>
      <c r="AA406" s="322"/>
      <c r="AB406" s="322"/>
      <c r="AC406" s="322"/>
      <c r="AD406" s="322"/>
      <c r="AE406" s="322"/>
      <c r="AF406" s="322"/>
      <c r="AG406" s="322"/>
      <c r="AH406" s="322"/>
      <c r="AI406" s="322"/>
      <c r="CF406" s="357"/>
    </row>
    <row r="407" spans="1:84" ht="13.8" thickBot="1" x14ac:dyDescent="0.3">
      <c r="A407" s="252"/>
      <c r="B407" s="240"/>
      <c r="C407" s="198"/>
      <c r="D407" s="22"/>
      <c r="E407" s="199"/>
      <c r="F407" s="24"/>
      <c r="G407" s="23"/>
      <c r="H407" s="23"/>
      <c r="I407" s="23"/>
      <c r="J407" s="23"/>
      <c r="K407" s="23"/>
      <c r="L407" s="23"/>
      <c r="M407" s="23"/>
      <c r="N407" s="23"/>
      <c r="O407" s="204"/>
      <c r="U407" s="404"/>
      <c r="X407" s="404"/>
    </row>
    <row r="408" spans="1:84" s="312" customFormat="1" ht="15" customHeight="1" thickBot="1" x14ac:dyDescent="0.3">
      <c r="A408" s="435" t="str">
        <f>IF(E408="","","PRINT")</f>
        <v/>
      </c>
      <c r="B408" s="239"/>
      <c r="C408" s="187">
        <f>C389+1</f>
        <v>21</v>
      </c>
      <c r="D408" s="13"/>
      <c r="E408" s="841"/>
      <c r="F408" s="842"/>
      <c r="G408" s="842"/>
      <c r="H408" s="842"/>
      <c r="I408" s="842"/>
      <c r="J408" s="842"/>
      <c r="K408" s="842"/>
      <c r="L408" s="843"/>
      <c r="M408" s="844" t="str">
        <f>IF(E409="","",INDEX(EUwideConstants!$F$314:$F$384,MATCH(E409,EUConst_TierActivityListNames,0)))</f>
        <v/>
      </c>
      <c r="N408" s="845"/>
      <c r="O408" s="206"/>
      <c r="P408" s="436" t="str">
        <f>IF(AND(E408&lt;&gt;"",COUNTIF(P409:$P$603,"PRINT")=0),"PRINT","")</f>
        <v/>
      </c>
      <c r="Q408" s="400"/>
      <c r="R408" s="401" t="str">
        <f>IF(E408="","",MATCH(E408,B_ImprovementDescription!$Q$54:$Q$83,0))</f>
        <v/>
      </c>
      <c r="S408" s="402" t="s">
        <v>636</v>
      </c>
      <c r="T408" s="400"/>
      <c r="U408" s="400"/>
      <c r="V408" s="400"/>
      <c r="W408" s="400"/>
      <c r="X408" s="400"/>
      <c r="Y408" s="400"/>
      <c r="Z408" s="400"/>
      <c r="AA408" s="400"/>
      <c r="AB408" s="400"/>
      <c r="AC408" s="400"/>
      <c r="AD408" s="400"/>
      <c r="AE408" s="400"/>
      <c r="AF408" s="400"/>
      <c r="AG408" s="400"/>
      <c r="AH408" s="400"/>
      <c r="AI408" s="403" t="b">
        <f>CNTR_CalcRelevant=EUconst_NotRelevant</f>
        <v>0</v>
      </c>
      <c r="AJ408" s="356"/>
      <c r="AK408" s="356"/>
      <c r="AL408" s="356"/>
      <c r="AM408" s="356"/>
      <c r="AN408" s="356"/>
      <c r="AO408" s="356"/>
      <c r="AP408" s="356"/>
      <c r="AQ408" s="356"/>
      <c r="AR408" s="356"/>
      <c r="AS408" s="356"/>
      <c r="AT408" s="356"/>
      <c r="AU408" s="356"/>
      <c r="AV408" s="356"/>
      <c r="AW408" s="356"/>
      <c r="AX408" s="356"/>
      <c r="AY408" s="356"/>
      <c r="AZ408" s="356"/>
      <c r="BA408" s="356"/>
      <c r="BB408" s="356"/>
      <c r="BC408" s="356"/>
      <c r="BD408" s="356"/>
      <c r="BE408" s="356"/>
      <c r="BF408" s="356"/>
      <c r="BG408" s="356"/>
      <c r="BH408" s="356"/>
      <c r="BI408" s="356"/>
      <c r="BJ408" s="356"/>
      <c r="BK408" s="356"/>
      <c r="BL408" s="356"/>
      <c r="BM408" s="356"/>
      <c r="BN408" s="356"/>
      <c r="BO408" s="356"/>
      <c r="BP408" s="356"/>
      <c r="BQ408" s="356"/>
      <c r="BR408" s="356"/>
      <c r="BS408" s="356"/>
      <c r="BT408" s="356"/>
      <c r="BU408" s="356"/>
      <c r="BV408" s="356"/>
      <c r="BW408" s="356"/>
      <c r="BX408" s="356"/>
      <c r="BY408" s="356"/>
      <c r="BZ408" s="356"/>
      <c r="CA408" s="356"/>
      <c r="CB408" s="356"/>
      <c r="CC408" s="356"/>
      <c r="CD408" s="356"/>
      <c r="CE408" s="356"/>
      <c r="CF408" s="356"/>
    </row>
    <row r="409" spans="1:84" s="312" customFormat="1" ht="15" customHeight="1" thickBot="1" x14ac:dyDescent="0.3">
      <c r="A409" s="253"/>
      <c r="B409" s="239"/>
      <c r="C409" s="13"/>
      <c r="D409" s="13"/>
      <c r="E409" s="846" t="str">
        <f>IF(E408="","",INDEX(B_ImprovementDescription!$E$54:$E$83,R408))</f>
        <v/>
      </c>
      <c r="F409" s="847"/>
      <c r="G409" s="847"/>
      <c r="H409" s="847"/>
      <c r="I409" s="847"/>
      <c r="J409" s="847"/>
      <c r="K409" s="847"/>
      <c r="L409" s="848"/>
      <c r="M409" s="844" t="str">
        <f>IF(E408="","",INDEX(B_ImprovementDescription!$M$54:$M$83,R408))</f>
        <v/>
      </c>
      <c r="N409" s="845"/>
      <c r="O409" s="206"/>
      <c r="P409" s="395"/>
      <c r="Q409" s="400"/>
      <c r="R409" s="394" t="str">
        <f>E409</f>
        <v/>
      </c>
      <c r="S409" s="394" t="str">
        <f>IF(E409="","",AND(MATCH(E409,EUConst_TierActivityListNames,0)&gt;59,MATCH(E409,EUConst_TierActivityListNames,0)&lt;62))</f>
        <v/>
      </c>
      <c r="T409" s="400"/>
      <c r="U409" s="400"/>
      <c r="V409" s="400"/>
      <c r="W409" s="400"/>
      <c r="X409" s="400"/>
      <c r="Y409" s="400"/>
      <c r="Z409" s="400"/>
      <c r="AA409" s="400"/>
      <c r="AB409" s="400"/>
      <c r="AC409" s="400"/>
      <c r="AD409" s="400"/>
      <c r="AE409" s="400"/>
      <c r="AF409" s="400"/>
      <c r="AG409" s="400"/>
      <c r="AH409" s="400"/>
      <c r="AI409" s="400"/>
      <c r="AJ409" s="356"/>
      <c r="AK409" s="356"/>
      <c r="AL409" s="356"/>
      <c r="AM409" s="356"/>
      <c r="AN409" s="356"/>
      <c r="AO409" s="356"/>
      <c r="AP409" s="356"/>
      <c r="AQ409" s="356"/>
      <c r="AR409" s="356"/>
      <c r="AS409" s="356"/>
      <c r="AT409" s="356"/>
      <c r="AU409" s="356"/>
      <c r="AV409" s="356"/>
      <c r="AW409" s="356"/>
      <c r="AX409" s="356"/>
      <c r="AY409" s="356"/>
      <c r="AZ409" s="356"/>
      <c r="BA409" s="356"/>
      <c r="BB409" s="356"/>
      <c r="BC409" s="356"/>
      <c r="BD409" s="356"/>
      <c r="BE409" s="356"/>
      <c r="BF409" s="356"/>
      <c r="BG409" s="356"/>
      <c r="BH409" s="356"/>
      <c r="BI409" s="356"/>
      <c r="BJ409" s="356"/>
      <c r="BK409" s="356"/>
      <c r="BL409" s="356"/>
      <c r="BM409" s="356"/>
      <c r="BN409" s="356"/>
      <c r="BO409" s="356"/>
      <c r="BP409" s="356"/>
      <c r="BQ409" s="356"/>
      <c r="BR409" s="356"/>
      <c r="BS409" s="356"/>
      <c r="BT409" s="356"/>
      <c r="BU409" s="356"/>
      <c r="BV409" s="356"/>
      <c r="BW409" s="356"/>
      <c r="BX409" s="356"/>
      <c r="BY409" s="356"/>
      <c r="BZ409" s="356"/>
      <c r="CA409" s="356"/>
      <c r="CB409" s="356"/>
      <c r="CC409" s="356"/>
      <c r="CD409" s="356"/>
      <c r="CE409" s="356"/>
      <c r="CF409" s="356"/>
    </row>
    <row r="410" spans="1:84" s="312" customFormat="1" ht="5.0999999999999996" customHeight="1" x14ac:dyDescent="0.25">
      <c r="A410" s="253"/>
      <c r="B410" s="239"/>
      <c r="C410" s="13"/>
      <c r="D410" s="13"/>
      <c r="E410" s="13"/>
      <c r="F410" s="13"/>
      <c r="G410" s="14"/>
      <c r="H410" s="14"/>
      <c r="I410" s="14"/>
      <c r="J410" s="89"/>
      <c r="K410" s="89"/>
      <c r="L410" s="89"/>
      <c r="M410" s="14"/>
      <c r="N410" s="14"/>
      <c r="O410" s="206"/>
      <c r="P410" s="395"/>
      <c r="Q410" s="400"/>
      <c r="R410" s="400"/>
      <c r="S410" s="400"/>
      <c r="T410" s="400"/>
      <c r="U410" s="400"/>
      <c r="V410" s="400"/>
      <c r="W410" s="400"/>
      <c r="X410" s="400"/>
      <c r="Y410" s="400"/>
      <c r="Z410" s="400"/>
      <c r="AA410" s="400"/>
      <c r="AB410" s="400"/>
      <c r="AC410" s="400"/>
      <c r="AD410" s="400"/>
      <c r="AE410" s="400"/>
      <c r="AF410" s="400"/>
      <c r="AG410" s="400"/>
      <c r="AH410" s="400"/>
      <c r="AI410" s="400"/>
      <c r="AJ410" s="356"/>
      <c r="AK410" s="356"/>
      <c r="AL410" s="356"/>
      <c r="AM410" s="356"/>
      <c r="AN410" s="356"/>
      <c r="AO410" s="356"/>
      <c r="AP410" s="356"/>
      <c r="AQ410" s="356"/>
      <c r="AR410" s="356"/>
      <c r="AS410" s="356"/>
      <c r="AT410" s="356"/>
      <c r="AU410" s="356"/>
      <c r="AV410" s="356"/>
      <c r="AW410" s="356"/>
      <c r="AX410" s="356"/>
      <c r="AY410" s="356"/>
      <c r="AZ410" s="356"/>
      <c r="BA410" s="356"/>
      <c r="BB410" s="356"/>
      <c r="BC410" s="356"/>
      <c r="BD410" s="356"/>
      <c r="BE410" s="356"/>
      <c r="BF410" s="356"/>
      <c r="BG410" s="356"/>
      <c r="BH410" s="356"/>
      <c r="BI410" s="356"/>
      <c r="BJ410" s="356"/>
      <c r="BK410" s="356"/>
      <c r="BL410" s="356"/>
      <c r="BM410" s="356"/>
      <c r="BN410" s="356"/>
      <c r="BO410" s="356"/>
      <c r="BP410" s="356"/>
      <c r="BQ410" s="356"/>
      <c r="BR410" s="356"/>
      <c r="BS410" s="356"/>
      <c r="BT410" s="356"/>
      <c r="BU410" s="356"/>
      <c r="BV410" s="356"/>
      <c r="BW410" s="356"/>
      <c r="BX410" s="356"/>
      <c r="BY410" s="356"/>
      <c r="BZ410" s="356"/>
      <c r="CA410" s="356"/>
      <c r="CB410" s="356"/>
      <c r="CC410" s="356"/>
      <c r="CD410" s="356"/>
      <c r="CE410" s="356"/>
      <c r="CF410" s="356"/>
    </row>
    <row r="411" spans="1:84" s="312" customFormat="1" ht="12.75" customHeight="1" x14ac:dyDescent="0.25">
      <c r="A411" s="253"/>
      <c r="B411" s="239"/>
      <c r="C411" s="13"/>
      <c r="D411" s="13"/>
      <c r="F411" s="837" t="str">
        <f>IF(E408="","",HYPERLINK("#JUMP_E_8",EUconst_FurtherGuidancePoint1))</f>
        <v/>
      </c>
      <c r="G411" s="838"/>
      <c r="H411" s="838"/>
      <c r="I411" s="838"/>
      <c r="J411" s="838"/>
      <c r="K411" s="838"/>
      <c r="L411" s="838"/>
      <c r="M411" s="839"/>
      <c r="N411" s="14"/>
      <c r="O411" s="206"/>
      <c r="P411" s="395"/>
      <c r="Q411" s="400"/>
      <c r="R411" s="400"/>
      <c r="S411" s="400"/>
      <c r="T411" s="400"/>
      <c r="U411" s="400"/>
      <c r="V411" s="400"/>
      <c r="W411" s="400"/>
      <c r="X411" s="400"/>
      <c r="Y411" s="400"/>
      <c r="Z411" s="400"/>
      <c r="AA411" s="400"/>
      <c r="AB411" s="400"/>
      <c r="AC411" s="400"/>
      <c r="AD411" s="400"/>
      <c r="AE411" s="400"/>
      <c r="AF411" s="400"/>
      <c r="AG411" s="400"/>
      <c r="AH411" s="400"/>
      <c r="AI411" s="400"/>
      <c r="AJ411" s="356"/>
      <c r="AK411" s="356"/>
      <c r="AL411" s="356"/>
      <c r="AM411" s="356"/>
      <c r="AN411" s="356"/>
      <c r="AO411" s="356"/>
      <c r="AP411" s="356"/>
      <c r="AQ411" s="356"/>
      <c r="AR411" s="356"/>
      <c r="AS411" s="356"/>
      <c r="AT411" s="356"/>
      <c r="AU411" s="356"/>
      <c r="AV411" s="356"/>
      <c r="AW411" s="356"/>
      <c r="AX411" s="356"/>
      <c r="AY411" s="356"/>
      <c r="AZ411" s="356"/>
      <c r="BA411" s="356"/>
      <c r="BB411" s="356"/>
      <c r="BC411" s="356"/>
      <c r="BD411" s="356"/>
      <c r="BE411" s="356"/>
      <c r="BF411" s="356"/>
      <c r="BG411" s="356"/>
      <c r="BH411" s="356"/>
      <c r="BI411" s="356"/>
      <c r="BJ411" s="356"/>
      <c r="BK411" s="356"/>
      <c r="BL411" s="356"/>
      <c r="BM411" s="356"/>
      <c r="BN411" s="356"/>
      <c r="BO411" s="356"/>
      <c r="BP411" s="356"/>
      <c r="BQ411" s="356"/>
      <c r="BR411" s="356"/>
      <c r="BS411" s="356"/>
      <c r="BT411" s="356"/>
      <c r="BU411" s="356"/>
      <c r="BV411" s="356"/>
      <c r="BW411" s="356"/>
      <c r="BX411" s="356"/>
      <c r="BY411" s="356"/>
      <c r="BZ411" s="356"/>
      <c r="CA411" s="356"/>
      <c r="CB411" s="356"/>
      <c r="CC411" s="356"/>
      <c r="CD411" s="356"/>
      <c r="CE411" s="356"/>
      <c r="CF411" s="356"/>
    </row>
    <row r="412" spans="1:84" s="312" customFormat="1" ht="5.0999999999999996" customHeight="1" x14ac:dyDescent="0.25">
      <c r="A412" s="253"/>
      <c r="B412" s="239"/>
      <c r="C412" s="13"/>
      <c r="D412" s="186"/>
      <c r="F412" s="89"/>
      <c r="G412" s="89"/>
      <c r="H412" s="89"/>
      <c r="I412" s="89"/>
      <c r="J412" s="89"/>
      <c r="M412" s="89"/>
      <c r="N412" s="89"/>
      <c r="O412" s="201"/>
      <c r="P412" s="395"/>
      <c r="Q412" s="395"/>
      <c r="R412" s="395"/>
      <c r="S412" s="400"/>
      <c r="T412" s="322"/>
      <c r="U412" s="322"/>
      <c r="V412" s="322"/>
      <c r="W412" s="322"/>
      <c r="X412" s="322"/>
      <c r="Y412" s="322"/>
      <c r="Z412" s="400"/>
      <c r="AA412" s="322"/>
      <c r="AB412" s="322"/>
      <c r="AC412" s="322"/>
      <c r="AD412" s="322"/>
      <c r="AE412" s="322"/>
      <c r="AF412" s="322"/>
      <c r="AG412" s="322"/>
      <c r="AH412" s="322"/>
      <c r="AI412" s="322"/>
    </row>
    <row r="413" spans="1:84" s="312" customFormat="1" ht="38.85" customHeight="1" x14ac:dyDescent="0.25">
      <c r="A413" s="253"/>
      <c r="B413" s="239"/>
      <c r="C413" s="13"/>
      <c r="E413" s="432" t="str">
        <f>Translations!$B$609</f>
        <v>DA ou facteur de calcul</v>
      </c>
      <c r="F413" s="431" t="str">
        <f>Translations!$B$601</f>
        <v>Niveau requis :</v>
      </c>
      <c r="G413" s="840" t="str">
        <f>Translations!$B$610</f>
        <v xml:space="preserve"> Raison de l'écart dans le passé</v>
      </c>
      <c r="H413" s="840"/>
      <c r="I413" s="432" t="str">
        <f>Translations!$B$611</f>
        <v>Impact sur les niveaux ?</v>
      </c>
      <c r="J413" s="432" t="str">
        <f>Translations!$B$612</f>
        <v>Mesures prises</v>
      </c>
      <c r="K413" s="431" t="str">
        <f>Translations!$B$585</f>
        <v>Quand?</v>
      </c>
      <c r="L413" s="431" t="str">
        <f>Translations!$B$603</f>
        <v>Niveau appliqué :</v>
      </c>
      <c r="O413" s="206"/>
      <c r="P413" s="395"/>
      <c r="Q413" s="400"/>
      <c r="R413" s="395"/>
      <c r="S413" s="395"/>
      <c r="T413" s="400"/>
      <c r="U413" s="400"/>
      <c r="V413" s="400"/>
      <c r="W413" s="400"/>
      <c r="X413" s="400"/>
      <c r="Y413" s="400"/>
      <c r="Z413" s="400"/>
      <c r="AA413" s="433" t="s">
        <v>908</v>
      </c>
      <c r="AB413" s="400" t="str">
        <f>$E$33</f>
        <v>DA ou facteur de calcul</v>
      </c>
      <c r="AC413" s="400" t="str">
        <f>G413</f>
        <v xml:space="preserve"> Raison de l'écart dans le passé</v>
      </c>
      <c r="AD413" s="400" t="str">
        <f>I413</f>
        <v>Impact sur les niveaux ?</v>
      </c>
      <c r="AE413" s="400" t="str">
        <f>J413</f>
        <v>Mesures prises</v>
      </c>
      <c r="AF413" s="400" t="str">
        <f>K413</f>
        <v>Quand?</v>
      </c>
      <c r="AG413" s="400" t="str">
        <f>L413</f>
        <v>Niveau appliqué :</v>
      </c>
      <c r="AH413" s="400"/>
      <c r="AI413" s="322"/>
      <c r="AJ413" s="356"/>
      <c r="AK413" s="356"/>
      <c r="AL413" s="356"/>
      <c r="AM413" s="356"/>
      <c r="AN413" s="356"/>
      <c r="AO413" s="356"/>
      <c r="AP413" s="356"/>
      <c r="AQ413" s="356"/>
      <c r="AR413" s="356"/>
      <c r="AS413" s="356"/>
      <c r="AT413" s="356"/>
      <c r="AU413" s="356"/>
      <c r="AV413" s="356"/>
      <c r="AW413" s="356"/>
      <c r="AX413" s="356"/>
      <c r="AY413" s="356"/>
      <c r="AZ413" s="356"/>
      <c r="BA413" s="356"/>
      <c r="BB413" s="356"/>
      <c r="BC413" s="356"/>
      <c r="BD413" s="356"/>
      <c r="BE413" s="356"/>
      <c r="BF413" s="356"/>
      <c r="BG413" s="356"/>
      <c r="BH413" s="356"/>
      <c r="BI413" s="356"/>
      <c r="BJ413" s="356"/>
      <c r="BK413" s="356"/>
      <c r="BL413" s="356"/>
      <c r="BM413" s="356"/>
      <c r="BN413" s="356"/>
      <c r="BO413" s="356"/>
      <c r="BP413" s="356"/>
      <c r="BQ413" s="356"/>
      <c r="BR413" s="356"/>
      <c r="BS413" s="356"/>
      <c r="BT413" s="356"/>
      <c r="BU413" s="356"/>
      <c r="BV413" s="356"/>
      <c r="BW413" s="356"/>
      <c r="BX413" s="356"/>
      <c r="BY413" s="356"/>
      <c r="BZ413" s="356"/>
      <c r="CA413" s="356"/>
      <c r="CB413" s="356"/>
      <c r="CC413" s="356"/>
      <c r="CD413" s="356"/>
      <c r="CE413" s="356"/>
      <c r="CF413" s="356"/>
    </row>
    <row r="414" spans="1:84" s="312" customFormat="1" ht="15" customHeight="1" x14ac:dyDescent="0.25">
      <c r="A414" s="253"/>
      <c r="B414" s="239"/>
      <c r="D414" s="186" t="s">
        <v>14</v>
      </c>
      <c r="E414" s="430"/>
      <c r="F414" s="335" t="str">
        <f>IF(OR(X414="",X414=EUconst_NA),"",IF(CNTR_SmallEmitter,1,X414))</f>
        <v/>
      </c>
      <c r="G414" s="821"/>
      <c r="H414" s="822"/>
      <c r="I414" s="424"/>
      <c r="J414" s="424"/>
      <c r="K414" s="428"/>
      <c r="L414" s="429"/>
      <c r="M414" s="831" t="str">
        <f>IF(OR(ISBLANK(L414),L414=EUconst_NoTier),"",IF($Z414=0,EUconst_NotApplicable,IF(ISERROR($Z414),"",$Z414)))</f>
        <v/>
      </c>
      <c r="N414" s="832"/>
      <c r="O414" s="201"/>
      <c r="P414" s="395"/>
      <c r="Q414" s="395"/>
      <c r="R414" s="394" t="str">
        <f>E409</f>
        <v/>
      </c>
      <c r="S414" s="400"/>
      <c r="T414" s="403" t="str">
        <f>IF(COUNTIF(EUconst_FactorRelevantInklPFC,E414)=0,"",INDEX(EUwideConstants!$C$848:$C$863,MATCH(E414,EUconst_FactorRelevantInklPFC,0))&amp;R414)</f>
        <v/>
      </c>
      <c r="U414" s="322"/>
      <c r="V414" s="403" t="str">
        <f>IF(T414="","",INDEX(EUwideConstants!$E$848:$E$863,MATCH(E414,EUconst_FactorRelevantInklPFC,0)))</f>
        <v/>
      </c>
      <c r="W414" s="322"/>
      <c r="X414" s="334" t="str">
        <f>IF(OR(R414="",T414=""),"",IF(CNTR_IsCategoryA,INDEX(EUwideConstants!$G:$G,MATCH(T414,EUwideConstants!$S:$S,0)),INDEX(EUwideConstants!$P:$P,MATCH(T414,EUwideConstants!$S:$S,0))))</f>
        <v/>
      </c>
      <c r="Y414" s="403" t="str">
        <f>IF(F414="","",IF(F414=EUconst_NA,"",INDEX(EUwideConstants!$H:$O,MATCH(T414,EUwideConstants!$S:$S,0),MATCH(F414,CNTR_TierList,0))))</f>
        <v/>
      </c>
      <c r="Z414" s="403" t="str">
        <f>IF(ISBLANK(L414),"",IF(L414=EUconst_NA,"",INDEX(EUwideConstants!$H:$O,MATCH(T414,EUwideConstants!$S:$S,0),MATCH(L414,CNTR_TierList,0))))</f>
        <v/>
      </c>
      <c r="AA414" s="322"/>
      <c r="AB414" s="334" t="b">
        <f>AND(COUNTA(CNTR_ListRelevantSections)&gt;0,E408="")</f>
        <v>0</v>
      </c>
      <c r="AC414" s="334" t="b">
        <f>AND(COUNTA(CNTR_ListRelevantSections)&gt;0,OR(E414="",AB414))</f>
        <v>0</v>
      </c>
      <c r="AD414" s="334" t="b">
        <f t="shared" ref="AD414:AD416" si="39">AC414</f>
        <v>0</v>
      </c>
      <c r="AE414" s="334" t="b">
        <f t="shared" ref="AE414:AE416" si="40">AD414</f>
        <v>0</v>
      </c>
      <c r="AF414" s="334" t="b">
        <f>OR(AD414,AND(J414&lt;&gt;"",J414=FALSE))</f>
        <v>0</v>
      </c>
      <c r="AG414" s="334" t="b">
        <f>OR(AF414,AND(I414&lt;&gt;"",I414=FALSE))</f>
        <v>0</v>
      </c>
      <c r="AH414" s="322"/>
      <c r="AI414" s="322"/>
      <c r="AJ414" s="356"/>
      <c r="AK414" s="356"/>
      <c r="AL414" s="356"/>
      <c r="AM414" s="356"/>
      <c r="AN414" s="356"/>
      <c r="AO414" s="356"/>
      <c r="AP414" s="356"/>
      <c r="AQ414" s="356"/>
      <c r="AR414" s="356"/>
      <c r="AS414" s="356"/>
      <c r="AT414" s="356"/>
      <c r="AU414" s="356"/>
      <c r="AV414" s="356"/>
      <c r="AW414" s="356"/>
      <c r="AX414" s="356"/>
      <c r="AY414" s="356"/>
      <c r="AZ414" s="356"/>
      <c r="BA414" s="356"/>
      <c r="BB414" s="356"/>
      <c r="BC414" s="356"/>
      <c r="BD414" s="356"/>
      <c r="BE414" s="356"/>
      <c r="BF414" s="356"/>
      <c r="BG414" s="356"/>
      <c r="BH414" s="356"/>
      <c r="BI414" s="356"/>
      <c r="BJ414" s="356"/>
      <c r="BK414" s="356"/>
      <c r="BL414" s="356"/>
      <c r="BM414" s="356"/>
      <c r="BN414" s="356"/>
      <c r="BO414" s="356"/>
      <c r="BP414" s="356"/>
      <c r="BQ414" s="356"/>
      <c r="BR414" s="356"/>
      <c r="BS414" s="356"/>
      <c r="BT414" s="356"/>
      <c r="BU414" s="356"/>
      <c r="BV414" s="356"/>
      <c r="BW414" s="356"/>
      <c r="BX414" s="356"/>
      <c r="BY414" s="356"/>
      <c r="BZ414" s="356"/>
      <c r="CA414" s="356"/>
      <c r="CB414" s="356"/>
      <c r="CC414" s="356"/>
      <c r="CD414" s="356"/>
      <c r="CE414" s="356"/>
      <c r="CF414" s="356"/>
    </row>
    <row r="415" spans="1:84" s="312" customFormat="1" ht="15" customHeight="1" x14ac:dyDescent="0.25">
      <c r="A415" s="253"/>
      <c r="B415" s="239"/>
      <c r="D415" s="186" t="s">
        <v>15</v>
      </c>
      <c r="E415" s="430"/>
      <c r="F415" s="335" t="str">
        <f>IF(OR(X415="",X415=EUconst_NA),"",IF(CNTR_SmallEmitter,1,X415))</f>
        <v/>
      </c>
      <c r="G415" s="821"/>
      <c r="H415" s="822"/>
      <c r="I415" s="424"/>
      <c r="J415" s="424"/>
      <c r="K415" s="428"/>
      <c r="L415" s="429"/>
      <c r="M415" s="831" t="str">
        <f>IF(OR(ISBLANK(L415),L415=EUconst_NoTier),"",IF($Z415=0,EUconst_NotApplicable,IF(ISERROR($Z415),"",$Z415)))</f>
        <v/>
      </c>
      <c r="N415" s="832"/>
      <c r="O415" s="201"/>
      <c r="P415" s="395"/>
      <c r="Q415" s="395"/>
      <c r="R415" s="394" t="str">
        <f>R414</f>
        <v/>
      </c>
      <c r="S415" s="400"/>
      <c r="T415" s="403" t="str">
        <f>IF(COUNTIF(EUconst_FactorRelevantInklPFC,E415)=0,"",INDEX(EUwideConstants!$C$848:$C$863,MATCH(E415,EUconst_FactorRelevantInklPFC,0))&amp;R415)</f>
        <v/>
      </c>
      <c r="U415" s="322"/>
      <c r="V415" s="403" t="str">
        <f>IF(T415="","",INDEX(EUwideConstants!$E$848:$E$863,MATCH(E415,EUconst_FactorRelevantInklPFC,0)))</f>
        <v/>
      </c>
      <c r="W415" s="322"/>
      <c r="X415" s="334" t="str">
        <f>IF(OR(R415="",T415=""),"",IF(CNTR_IsCategoryA,INDEX(EUwideConstants!$G:$G,MATCH(T415,EUwideConstants!$S:$S,0)),INDEX(EUwideConstants!$P:$P,MATCH(T415,EUwideConstants!$S:$S,0))))</f>
        <v/>
      </c>
      <c r="Y415" s="403" t="str">
        <f>IF(F415="","",IF(F415=EUconst_NA,"",INDEX(EUwideConstants!$H:$O,MATCH(T415,EUwideConstants!$S:$S,0),MATCH(F415,CNTR_TierList,0))))</f>
        <v/>
      </c>
      <c r="Z415" s="403" t="str">
        <f>IF(ISBLANK(L415),"",IF(L415=EUconst_NA,"",INDEX(EUwideConstants!$H:$O,MATCH(T415,EUwideConstants!$S:$S,0),MATCH(L415,CNTR_TierList,0))))</f>
        <v/>
      </c>
      <c r="AA415" s="322"/>
      <c r="AB415" s="334" t="b">
        <f>AND(COUNTA(CNTR_ListRelevantSections)&gt;0,E408="")</f>
        <v>0</v>
      </c>
      <c r="AC415" s="334" t="b">
        <f>AND(COUNTA(CNTR_ListRelevantSections)&gt;0,OR(E415="",AB415))</f>
        <v>0</v>
      </c>
      <c r="AD415" s="334" t="b">
        <f t="shared" si="39"/>
        <v>0</v>
      </c>
      <c r="AE415" s="334" t="b">
        <f t="shared" si="40"/>
        <v>0</v>
      </c>
      <c r="AF415" s="334" t="b">
        <f>OR(AD415,AND(J415&lt;&gt;"",J415=FALSE))</f>
        <v>0</v>
      </c>
      <c r="AG415" s="334" t="b">
        <f>OR(AF415,AND(I415&lt;&gt;"",I415=FALSE))</f>
        <v>0</v>
      </c>
      <c r="AH415" s="322"/>
      <c r="AI415" s="322"/>
      <c r="AJ415" s="356"/>
      <c r="AK415" s="356"/>
      <c r="AL415" s="356"/>
      <c r="AM415" s="356"/>
      <c r="AN415" s="356"/>
      <c r="AO415" s="356"/>
      <c r="AP415" s="356"/>
      <c r="AQ415" s="356"/>
      <c r="AR415" s="356"/>
      <c r="AS415" s="356"/>
      <c r="AT415" s="356"/>
      <c r="AU415" s="356"/>
      <c r="AV415" s="356"/>
      <c r="AW415" s="356"/>
      <c r="AX415" s="356"/>
      <c r="AY415" s="356"/>
      <c r="AZ415" s="356"/>
      <c r="BA415" s="356"/>
      <c r="BB415" s="356"/>
      <c r="BC415" s="356"/>
      <c r="BD415" s="356"/>
      <c r="BE415" s="356"/>
      <c r="BF415" s="356"/>
      <c r="BG415" s="356"/>
      <c r="BH415" s="356"/>
      <c r="BI415" s="356"/>
      <c r="BJ415" s="356"/>
      <c r="BK415" s="356"/>
      <c r="BL415" s="356"/>
      <c r="BM415" s="356"/>
      <c r="BN415" s="356"/>
      <c r="BO415" s="356"/>
      <c r="BP415" s="356"/>
      <c r="BQ415" s="356"/>
      <c r="BR415" s="356"/>
      <c r="BS415" s="356"/>
      <c r="BT415" s="356"/>
      <c r="BU415" s="356"/>
      <c r="BV415" s="356"/>
      <c r="BW415" s="356"/>
      <c r="BX415" s="356"/>
      <c r="BY415" s="356"/>
      <c r="BZ415" s="356"/>
      <c r="CA415" s="356"/>
      <c r="CB415" s="356"/>
      <c r="CC415" s="356"/>
      <c r="CD415" s="356"/>
      <c r="CE415" s="356"/>
      <c r="CF415" s="356"/>
    </row>
    <row r="416" spans="1:84" s="312" customFormat="1" ht="15" customHeight="1" x14ac:dyDescent="0.25">
      <c r="A416" s="253"/>
      <c r="B416" s="239"/>
      <c r="D416" s="186" t="s">
        <v>297</v>
      </c>
      <c r="E416" s="430"/>
      <c r="F416" s="335" t="str">
        <f>IF(OR(X416="",X416=EUconst_NA),"",IF(CNTR_SmallEmitter,1,X416))</f>
        <v/>
      </c>
      <c r="G416" s="821"/>
      <c r="H416" s="822"/>
      <c r="I416" s="424"/>
      <c r="J416" s="424"/>
      <c r="K416" s="428"/>
      <c r="L416" s="429"/>
      <c r="M416" s="831" t="str">
        <f>IF(OR(ISBLANK(L416),L416=EUconst_NoTier),"",IF($Z416=0,EUconst_NotApplicable,IF(ISERROR($Z416),"",$Z416)))</f>
        <v/>
      </c>
      <c r="N416" s="832"/>
      <c r="O416" s="201"/>
      <c r="P416" s="395"/>
      <c r="Q416" s="395"/>
      <c r="R416" s="394" t="str">
        <f>R415</f>
        <v/>
      </c>
      <c r="S416" s="400"/>
      <c r="T416" s="403" t="str">
        <f>IF(COUNTIF(EUconst_FactorRelevantInklPFC,E416)=0,"",INDEX(EUwideConstants!$C$848:$C$863,MATCH(E416,EUconst_FactorRelevantInklPFC,0))&amp;R416)</f>
        <v/>
      </c>
      <c r="U416" s="322"/>
      <c r="V416" s="403" t="str">
        <f>IF(T416="","",INDEX(EUwideConstants!$E$848:$E$863,MATCH(E416,EUconst_FactorRelevantInklPFC,0)))</f>
        <v/>
      </c>
      <c r="W416" s="322"/>
      <c r="X416" s="334" t="str">
        <f>IF(OR(R416="",T416=""),"",IF(CNTR_IsCategoryA,INDEX(EUwideConstants!$G:$G,MATCH(T416,EUwideConstants!$S:$S,0)),INDEX(EUwideConstants!$P:$P,MATCH(T416,EUwideConstants!$S:$S,0))))</f>
        <v/>
      </c>
      <c r="Y416" s="403" t="str">
        <f>IF(F416="","",IF(F416=EUconst_NA,"",INDEX(EUwideConstants!$H:$O,MATCH(T416,EUwideConstants!$S:$S,0),MATCH(F416,CNTR_TierList,0))))</f>
        <v/>
      </c>
      <c r="Z416" s="403" t="str">
        <f>IF(ISBLANK(L416),"",IF(L416=EUconst_NA,"",INDEX(EUwideConstants!$H:$O,MATCH(T416,EUwideConstants!$S:$S,0),MATCH(L416,CNTR_TierList,0))))</f>
        <v/>
      </c>
      <c r="AA416" s="322"/>
      <c r="AB416" s="334" t="b">
        <f>AND(COUNTA(CNTR_ListRelevantSections)&gt;0,E408="")</f>
        <v>0</v>
      </c>
      <c r="AC416" s="334" t="b">
        <f>AND(COUNTA(CNTR_ListRelevantSections)&gt;0,OR(E416="",AB416))</f>
        <v>0</v>
      </c>
      <c r="AD416" s="334" t="b">
        <f t="shared" si="39"/>
        <v>0</v>
      </c>
      <c r="AE416" s="334" t="b">
        <f t="shared" si="40"/>
        <v>0</v>
      </c>
      <c r="AF416" s="334" t="b">
        <f>OR(AD416,AND(J416&lt;&gt;"",J416=FALSE))</f>
        <v>0</v>
      </c>
      <c r="AG416" s="334" t="b">
        <f>OR(AF416,AND(I416&lt;&gt;"",I416=FALSE))</f>
        <v>0</v>
      </c>
      <c r="AH416" s="322"/>
      <c r="AI416" s="322"/>
      <c r="AJ416" s="356"/>
      <c r="AK416" s="356"/>
      <c r="AL416" s="356"/>
      <c r="AM416" s="356"/>
      <c r="AN416" s="356"/>
      <c r="AO416" s="356"/>
      <c r="AP416" s="356"/>
      <c r="AQ416" s="356"/>
      <c r="AR416" s="356"/>
      <c r="AS416" s="356"/>
      <c r="AT416" s="356"/>
      <c r="AU416" s="356"/>
      <c r="AV416" s="356"/>
      <c r="AW416" s="356"/>
      <c r="AX416" s="356"/>
      <c r="AY416" s="356"/>
      <c r="AZ416" s="356"/>
      <c r="BA416" s="356"/>
      <c r="BB416" s="356"/>
      <c r="BC416" s="356"/>
      <c r="BD416" s="356"/>
      <c r="BE416" s="356"/>
      <c r="BF416" s="356"/>
      <c r="BG416" s="356"/>
      <c r="BH416" s="356"/>
      <c r="BI416" s="356"/>
      <c r="BJ416" s="356"/>
      <c r="BK416" s="356"/>
      <c r="BL416" s="356"/>
      <c r="BM416" s="356"/>
      <c r="BN416" s="356"/>
      <c r="BO416" s="356"/>
      <c r="BP416" s="356"/>
      <c r="BQ416" s="356"/>
      <c r="BR416" s="356"/>
      <c r="BS416" s="356"/>
      <c r="BT416" s="356"/>
      <c r="BU416" s="356"/>
      <c r="BV416" s="356"/>
      <c r="BW416" s="356"/>
      <c r="BX416" s="356"/>
      <c r="BY416" s="356"/>
      <c r="BZ416" s="356"/>
      <c r="CA416" s="356"/>
      <c r="CB416" s="356"/>
      <c r="CC416" s="356"/>
      <c r="CD416" s="356"/>
      <c r="CE416" s="356"/>
      <c r="CF416" s="356"/>
    </row>
    <row r="417" spans="1:84" s="312" customFormat="1" ht="5.0999999999999996" customHeight="1" x14ac:dyDescent="0.25">
      <c r="A417" s="253"/>
      <c r="B417" s="239"/>
      <c r="C417" s="13"/>
      <c r="D417" s="186"/>
      <c r="F417" s="89"/>
      <c r="G417" s="186"/>
      <c r="H417" s="186"/>
      <c r="I417" s="186"/>
      <c r="J417" s="186"/>
      <c r="M417" s="89"/>
      <c r="N417" s="89"/>
      <c r="O417" s="201"/>
      <c r="P417" s="395"/>
      <c r="Q417" s="395"/>
      <c r="R417" s="395"/>
      <c r="S417" s="395"/>
      <c r="T417" s="322"/>
      <c r="U417" s="322"/>
      <c r="V417" s="322"/>
      <c r="W417" s="322"/>
      <c r="X417" s="322"/>
      <c r="Y417" s="322"/>
      <c r="Z417" s="322"/>
      <c r="AA417" s="322"/>
      <c r="AB417" s="322"/>
      <c r="AC417" s="322"/>
      <c r="AD417" s="322"/>
      <c r="AE417" s="322"/>
      <c r="AF417" s="322"/>
      <c r="AG417" s="322"/>
      <c r="AH417" s="322"/>
      <c r="AI417" s="322"/>
    </row>
    <row r="418" spans="1:84" s="312" customFormat="1" ht="12.75" customHeight="1" x14ac:dyDescent="0.25">
      <c r="A418" s="253"/>
      <c r="B418" s="239"/>
      <c r="D418" s="383" t="s">
        <v>300</v>
      </c>
      <c r="E418" s="324" t="str">
        <f>Translations!$B$94</f>
        <v>Description</v>
      </c>
      <c r="G418" s="323"/>
      <c r="H418" s="186"/>
      <c r="I418" s="186"/>
      <c r="J418" s="186"/>
      <c r="K418" s="186"/>
      <c r="L418" s="186"/>
      <c r="M418" s="186"/>
      <c r="N418" s="186"/>
      <c r="O418" s="201"/>
      <c r="P418" s="395"/>
      <c r="Q418" s="395"/>
      <c r="R418" s="395"/>
      <c r="S418" s="395"/>
      <c r="T418" s="322"/>
      <c r="U418" s="322"/>
      <c r="V418" s="322"/>
      <c r="W418" s="322"/>
      <c r="X418" s="322"/>
      <c r="Y418" s="322"/>
      <c r="Z418" s="322"/>
      <c r="AA418" s="322"/>
      <c r="AB418" s="322"/>
      <c r="AC418" s="322"/>
      <c r="AD418" s="322"/>
      <c r="AE418" s="322"/>
      <c r="AF418" s="322"/>
      <c r="AG418" s="322"/>
      <c r="AH418" s="322"/>
      <c r="AI418" s="322"/>
    </row>
    <row r="419" spans="1:84" s="312" customFormat="1" ht="12.75" customHeight="1" x14ac:dyDescent="0.25">
      <c r="A419" s="253"/>
      <c r="B419" s="272"/>
      <c r="C419" s="13"/>
      <c r="D419" s="186"/>
      <c r="E419" s="833" t="str">
        <f>Translations!$B$588</f>
        <v>Si vous avez besoin de plus d'espace pour la description, vous pouvez également utiliser des fichiers externes et les référencer ici.</v>
      </c>
      <c r="F419" s="833"/>
      <c r="G419" s="833"/>
      <c r="H419" s="833"/>
      <c r="I419" s="833"/>
      <c r="J419" s="833"/>
      <c r="K419" s="833"/>
      <c r="L419" s="833"/>
      <c r="M419" s="833"/>
      <c r="N419" s="833"/>
      <c r="O419" s="201"/>
      <c r="P419" s="305"/>
      <c r="Q419" s="395"/>
      <c r="R419" s="395"/>
      <c r="S419" s="395"/>
      <c r="T419" s="322"/>
      <c r="U419" s="322"/>
      <c r="V419" s="322"/>
      <c r="W419" s="322"/>
      <c r="X419" s="322"/>
      <c r="Y419" s="322"/>
      <c r="Z419" s="322"/>
      <c r="AA419" s="322"/>
      <c r="AB419" s="322"/>
      <c r="AC419" s="322"/>
      <c r="AD419" s="322"/>
      <c r="AE419" s="322"/>
      <c r="AF419" s="322"/>
      <c r="AG419" s="322"/>
      <c r="AH419" s="322"/>
      <c r="AI419" s="322"/>
    </row>
    <row r="420" spans="1:84" s="312" customFormat="1" ht="12.75" customHeight="1" x14ac:dyDescent="0.25">
      <c r="A420" s="255"/>
      <c r="B420" s="387"/>
      <c r="C420" s="89"/>
      <c r="E420" s="834"/>
      <c r="F420" s="835"/>
      <c r="G420" s="835"/>
      <c r="H420" s="835"/>
      <c r="I420" s="835"/>
      <c r="J420" s="835"/>
      <c r="K420" s="835"/>
      <c r="L420" s="835"/>
      <c r="M420" s="835"/>
      <c r="N420" s="836"/>
      <c r="O420" s="185"/>
      <c r="P420" s="322"/>
      <c r="Q420" s="322"/>
      <c r="R420" s="322"/>
      <c r="S420" s="322"/>
      <c r="T420" s="322"/>
      <c r="U420" s="322"/>
      <c r="V420" s="322"/>
      <c r="W420" s="322"/>
      <c r="X420" s="322"/>
      <c r="Y420" s="322"/>
      <c r="Z420" s="322"/>
      <c r="AA420" s="322"/>
      <c r="AB420" s="322"/>
      <c r="AC420" s="322"/>
      <c r="AD420" s="322"/>
      <c r="AE420" s="322"/>
      <c r="AF420" s="322"/>
      <c r="AG420" s="322"/>
      <c r="AH420" s="322"/>
      <c r="AI420" s="403" t="b">
        <f>AND(COUNTA(CNTR_ListRelevantSections)&gt;0,OR(AB416,COUNTA(E414:E416)=0))</f>
        <v>0</v>
      </c>
    </row>
    <row r="421" spans="1:84" s="312" customFormat="1" ht="12.75" customHeight="1" x14ac:dyDescent="0.25">
      <c r="A421" s="255"/>
      <c r="B421" s="387"/>
      <c r="C421" s="89"/>
      <c r="E421" s="825"/>
      <c r="F421" s="826"/>
      <c r="G421" s="826"/>
      <c r="H421" s="826"/>
      <c r="I421" s="826"/>
      <c r="J421" s="826"/>
      <c r="K421" s="826"/>
      <c r="L421" s="826"/>
      <c r="M421" s="826"/>
      <c r="N421" s="827"/>
      <c r="O421" s="185"/>
      <c r="P421" s="322"/>
      <c r="Q421" s="322"/>
      <c r="R421" s="322"/>
      <c r="S421" s="322"/>
      <c r="T421" s="322"/>
      <c r="U421" s="322"/>
      <c r="V421" s="322"/>
      <c r="W421" s="322"/>
      <c r="X421" s="322"/>
      <c r="Y421" s="322"/>
      <c r="Z421" s="322"/>
      <c r="AA421" s="322"/>
      <c r="AB421" s="322"/>
      <c r="AC421" s="322"/>
      <c r="AD421" s="322"/>
      <c r="AE421" s="322"/>
      <c r="AF421" s="322"/>
      <c r="AG421" s="322"/>
      <c r="AH421" s="322"/>
      <c r="AI421" s="403" t="b">
        <f>AI420</f>
        <v>0</v>
      </c>
    </row>
    <row r="422" spans="1:84" s="312" customFormat="1" ht="12.75" customHeight="1" x14ac:dyDescent="0.25">
      <c r="A422" s="255"/>
      <c r="B422" s="387"/>
      <c r="C422" s="89"/>
      <c r="E422" s="825"/>
      <c r="F422" s="826"/>
      <c r="G422" s="826"/>
      <c r="H422" s="826"/>
      <c r="I422" s="826"/>
      <c r="J422" s="826"/>
      <c r="K422" s="826"/>
      <c r="L422" s="826"/>
      <c r="M422" s="826"/>
      <c r="N422" s="827"/>
      <c r="O422" s="185"/>
      <c r="P422" s="322"/>
      <c r="Q422" s="322"/>
      <c r="R422" s="322"/>
      <c r="S422" s="322"/>
      <c r="T422" s="322"/>
      <c r="U422" s="322"/>
      <c r="V422" s="322"/>
      <c r="W422" s="322"/>
      <c r="X422" s="322"/>
      <c r="Y422" s="322"/>
      <c r="Z422" s="322"/>
      <c r="AA422" s="322"/>
      <c r="AB422" s="322"/>
      <c r="AC422" s="322"/>
      <c r="AD422" s="322"/>
      <c r="AE422" s="322"/>
      <c r="AF422" s="322"/>
      <c r="AG422" s="322"/>
      <c r="AH422" s="322"/>
      <c r="AI422" s="403" t="b">
        <f>AI421</f>
        <v>0</v>
      </c>
    </row>
    <row r="423" spans="1:84" s="312" customFormat="1" ht="12.75" customHeight="1" x14ac:dyDescent="0.25">
      <c r="A423" s="255"/>
      <c r="B423" s="387"/>
      <c r="C423" s="89"/>
      <c r="E423" s="825"/>
      <c r="F423" s="826"/>
      <c r="G423" s="826"/>
      <c r="H423" s="826"/>
      <c r="I423" s="826"/>
      <c r="J423" s="826"/>
      <c r="K423" s="826"/>
      <c r="L423" s="826"/>
      <c r="M423" s="826"/>
      <c r="N423" s="827"/>
      <c r="O423" s="185"/>
      <c r="P423" s="322"/>
      <c r="Q423" s="322"/>
      <c r="R423" s="322"/>
      <c r="S423" s="322"/>
      <c r="T423" s="322"/>
      <c r="U423" s="322"/>
      <c r="V423" s="322"/>
      <c r="W423" s="322"/>
      <c r="X423" s="322"/>
      <c r="Y423" s="322"/>
      <c r="Z423" s="322"/>
      <c r="AA423" s="322"/>
      <c r="AB423" s="322"/>
      <c r="AC423" s="322"/>
      <c r="AD423" s="322"/>
      <c r="AE423" s="322"/>
      <c r="AF423" s="322"/>
      <c r="AG423" s="322"/>
      <c r="AH423" s="322"/>
      <c r="AI423" s="403" t="b">
        <f>AI422</f>
        <v>0</v>
      </c>
    </row>
    <row r="424" spans="1:84" s="312" customFormat="1" ht="12.75" customHeight="1" x14ac:dyDescent="0.25">
      <c r="A424" s="255"/>
      <c r="B424" s="387"/>
      <c r="C424" s="89"/>
      <c r="E424" s="828"/>
      <c r="F424" s="829"/>
      <c r="G424" s="829"/>
      <c r="H424" s="829"/>
      <c r="I424" s="829"/>
      <c r="J424" s="829"/>
      <c r="K424" s="829"/>
      <c r="L424" s="829"/>
      <c r="M424" s="829"/>
      <c r="N424" s="830"/>
      <c r="O424" s="185"/>
      <c r="P424" s="322"/>
      <c r="Q424" s="322"/>
      <c r="R424" s="322"/>
      <c r="S424" s="322"/>
      <c r="T424" s="322"/>
      <c r="U424" s="322"/>
      <c r="V424" s="322"/>
      <c r="W424" s="322"/>
      <c r="X424" s="322"/>
      <c r="Y424" s="322"/>
      <c r="Z424" s="322"/>
      <c r="AA424" s="322"/>
      <c r="AB424" s="322"/>
      <c r="AC424" s="322"/>
      <c r="AD424" s="322"/>
      <c r="AE424" s="322"/>
      <c r="AF424" s="322"/>
      <c r="AG424" s="322"/>
      <c r="AH424" s="322"/>
      <c r="AI424" s="403" t="b">
        <f>AI423</f>
        <v>0</v>
      </c>
    </row>
    <row r="425" spans="1:84" s="312" customFormat="1" ht="12.75" customHeight="1" thickBot="1" x14ac:dyDescent="0.3">
      <c r="A425" s="255"/>
      <c r="B425" s="387"/>
      <c r="C425" s="89"/>
      <c r="D425" s="186"/>
      <c r="E425" s="336"/>
      <c r="F425" s="336"/>
      <c r="G425" s="336"/>
      <c r="H425" s="336"/>
      <c r="I425" s="336"/>
      <c r="J425" s="336"/>
      <c r="K425" s="336"/>
      <c r="L425" s="336"/>
      <c r="M425" s="336"/>
      <c r="N425" s="186"/>
      <c r="O425" s="185"/>
      <c r="P425" s="322"/>
      <c r="Q425" s="322"/>
      <c r="R425" s="322"/>
      <c r="S425" s="322"/>
      <c r="T425" s="322"/>
      <c r="U425" s="322"/>
      <c r="V425" s="322"/>
      <c r="W425" s="322"/>
      <c r="X425" s="322"/>
      <c r="Y425" s="322"/>
      <c r="Z425" s="322"/>
      <c r="AA425" s="322"/>
      <c r="AB425" s="322"/>
      <c r="AC425" s="322"/>
      <c r="AD425" s="322"/>
      <c r="AE425" s="322"/>
      <c r="AF425" s="322"/>
      <c r="AG425" s="322"/>
      <c r="AH425" s="322"/>
      <c r="AI425" s="322"/>
      <c r="CF425" s="357"/>
    </row>
    <row r="426" spans="1:84" ht="13.8" thickBot="1" x14ac:dyDescent="0.3">
      <c r="A426" s="252"/>
      <c r="B426" s="240"/>
      <c r="C426" s="198"/>
      <c r="D426" s="22"/>
      <c r="E426" s="199"/>
      <c r="F426" s="24"/>
      <c r="G426" s="23"/>
      <c r="H426" s="23"/>
      <c r="I426" s="23"/>
      <c r="J426" s="23"/>
      <c r="K426" s="23"/>
      <c r="L426" s="23"/>
      <c r="M426" s="23"/>
      <c r="N426" s="23"/>
      <c r="O426" s="204"/>
      <c r="U426" s="404"/>
      <c r="X426" s="404"/>
    </row>
    <row r="427" spans="1:84" s="312" customFormat="1" ht="15" customHeight="1" thickBot="1" x14ac:dyDescent="0.3">
      <c r="A427" s="435" t="str">
        <f>IF(E427="","","PRINT")</f>
        <v/>
      </c>
      <c r="B427" s="239"/>
      <c r="C427" s="187">
        <f>C408+1</f>
        <v>22</v>
      </c>
      <c r="D427" s="13"/>
      <c r="E427" s="841"/>
      <c r="F427" s="842"/>
      <c r="G427" s="842"/>
      <c r="H427" s="842"/>
      <c r="I427" s="842"/>
      <c r="J427" s="842"/>
      <c r="K427" s="842"/>
      <c r="L427" s="843"/>
      <c r="M427" s="844" t="str">
        <f>IF(E428="","",INDEX(EUwideConstants!$F$314:$F$384,MATCH(E428,EUConst_TierActivityListNames,0)))</f>
        <v/>
      </c>
      <c r="N427" s="845"/>
      <c r="O427" s="206"/>
      <c r="P427" s="436" t="str">
        <f>IF(AND(E427&lt;&gt;"",COUNTIF(P428:$P$603,"PRINT")=0),"PRINT","")</f>
        <v/>
      </c>
      <c r="Q427" s="400"/>
      <c r="R427" s="401" t="str">
        <f>IF(E427="","",MATCH(E427,B_ImprovementDescription!$Q$54:$Q$83,0))</f>
        <v/>
      </c>
      <c r="S427" s="402" t="s">
        <v>636</v>
      </c>
      <c r="T427" s="400"/>
      <c r="U427" s="400"/>
      <c r="V427" s="400"/>
      <c r="W427" s="400"/>
      <c r="X427" s="400"/>
      <c r="Y427" s="400"/>
      <c r="Z427" s="400"/>
      <c r="AA427" s="400"/>
      <c r="AB427" s="400"/>
      <c r="AC427" s="400"/>
      <c r="AD427" s="400"/>
      <c r="AE427" s="400"/>
      <c r="AF427" s="400"/>
      <c r="AG427" s="400"/>
      <c r="AH427" s="400"/>
      <c r="AI427" s="403" t="b">
        <f>CNTR_CalcRelevant=EUconst_NotRelevant</f>
        <v>0</v>
      </c>
      <c r="AJ427" s="356"/>
      <c r="AK427" s="356"/>
      <c r="AL427" s="356"/>
      <c r="AM427" s="356"/>
      <c r="AN427" s="356"/>
      <c r="AO427" s="356"/>
      <c r="AP427" s="356"/>
      <c r="AQ427" s="356"/>
      <c r="AR427" s="356"/>
      <c r="AS427" s="356"/>
      <c r="AT427" s="356"/>
      <c r="AU427" s="356"/>
      <c r="AV427" s="356"/>
      <c r="AW427" s="356"/>
      <c r="AX427" s="356"/>
      <c r="AY427" s="356"/>
      <c r="AZ427" s="356"/>
      <c r="BA427" s="356"/>
      <c r="BB427" s="356"/>
      <c r="BC427" s="356"/>
      <c r="BD427" s="356"/>
      <c r="BE427" s="356"/>
      <c r="BF427" s="356"/>
      <c r="BG427" s="356"/>
      <c r="BH427" s="356"/>
      <c r="BI427" s="356"/>
      <c r="BJ427" s="356"/>
      <c r="BK427" s="356"/>
      <c r="BL427" s="356"/>
      <c r="BM427" s="356"/>
      <c r="BN427" s="356"/>
      <c r="BO427" s="356"/>
      <c r="BP427" s="356"/>
      <c r="BQ427" s="356"/>
      <c r="BR427" s="356"/>
      <c r="BS427" s="356"/>
      <c r="BT427" s="356"/>
      <c r="BU427" s="356"/>
      <c r="BV427" s="356"/>
      <c r="BW427" s="356"/>
      <c r="BX427" s="356"/>
      <c r="BY427" s="356"/>
      <c r="BZ427" s="356"/>
      <c r="CA427" s="356"/>
      <c r="CB427" s="356"/>
      <c r="CC427" s="356"/>
      <c r="CD427" s="356"/>
      <c r="CE427" s="356"/>
      <c r="CF427" s="356"/>
    </row>
    <row r="428" spans="1:84" s="312" customFormat="1" ht="15" customHeight="1" thickBot="1" x14ac:dyDescent="0.3">
      <c r="A428" s="253"/>
      <c r="B428" s="239"/>
      <c r="C428" s="13"/>
      <c r="D428" s="13"/>
      <c r="E428" s="846" t="str">
        <f>IF(E427="","",INDEX(B_ImprovementDescription!$E$54:$E$83,R427))</f>
        <v/>
      </c>
      <c r="F428" s="847"/>
      <c r="G428" s="847"/>
      <c r="H428" s="847"/>
      <c r="I428" s="847"/>
      <c r="J428" s="847"/>
      <c r="K428" s="847"/>
      <c r="L428" s="848"/>
      <c r="M428" s="844" t="str">
        <f>IF(E427="","",INDEX(B_ImprovementDescription!$M$54:$M$83,R427))</f>
        <v/>
      </c>
      <c r="N428" s="845"/>
      <c r="O428" s="206"/>
      <c r="P428" s="395"/>
      <c r="Q428" s="400"/>
      <c r="R428" s="394" t="str">
        <f>E428</f>
        <v/>
      </c>
      <c r="S428" s="394" t="str">
        <f>IF(E428="","",AND(MATCH(E428,EUConst_TierActivityListNames,0)&gt;59,MATCH(E428,EUConst_TierActivityListNames,0)&lt;62))</f>
        <v/>
      </c>
      <c r="T428" s="400"/>
      <c r="U428" s="400"/>
      <c r="V428" s="400"/>
      <c r="W428" s="400"/>
      <c r="X428" s="400"/>
      <c r="Y428" s="400"/>
      <c r="Z428" s="400"/>
      <c r="AA428" s="400"/>
      <c r="AB428" s="400"/>
      <c r="AC428" s="400"/>
      <c r="AD428" s="400"/>
      <c r="AE428" s="400"/>
      <c r="AF428" s="400"/>
      <c r="AG428" s="400"/>
      <c r="AH428" s="400"/>
      <c r="AI428" s="400"/>
      <c r="AJ428" s="356"/>
      <c r="AK428" s="356"/>
      <c r="AL428" s="356"/>
      <c r="AM428" s="356"/>
      <c r="AN428" s="356"/>
      <c r="AO428" s="356"/>
      <c r="AP428" s="356"/>
      <c r="AQ428" s="356"/>
      <c r="AR428" s="356"/>
      <c r="AS428" s="356"/>
      <c r="AT428" s="356"/>
      <c r="AU428" s="356"/>
      <c r="AV428" s="356"/>
      <c r="AW428" s="356"/>
      <c r="AX428" s="356"/>
      <c r="AY428" s="356"/>
      <c r="AZ428" s="356"/>
      <c r="BA428" s="356"/>
      <c r="BB428" s="356"/>
      <c r="BC428" s="356"/>
      <c r="BD428" s="356"/>
      <c r="BE428" s="356"/>
      <c r="BF428" s="356"/>
      <c r="BG428" s="356"/>
      <c r="BH428" s="356"/>
      <c r="BI428" s="356"/>
      <c r="BJ428" s="356"/>
      <c r="BK428" s="356"/>
      <c r="BL428" s="356"/>
      <c r="BM428" s="356"/>
      <c r="BN428" s="356"/>
      <c r="BO428" s="356"/>
      <c r="BP428" s="356"/>
      <c r="BQ428" s="356"/>
      <c r="BR428" s="356"/>
      <c r="BS428" s="356"/>
      <c r="BT428" s="356"/>
      <c r="BU428" s="356"/>
      <c r="BV428" s="356"/>
      <c r="BW428" s="356"/>
      <c r="BX428" s="356"/>
      <c r="BY428" s="356"/>
      <c r="BZ428" s="356"/>
      <c r="CA428" s="356"/>
      <c r="CB428" s="356"/>
      <c r="CC428" s="356"/>
      <c r="CD428" s="356"/>
      <c r="CE428" s="356"/>
      <c r="CF428" s="356"/>
    </row>
    <row r="429" spans="1:84" s="312" customFormat="1" ht="5.0999999999999996" customHeight="1" x14ac:dyDescent="0.25">
      <c r="A429" s="253"/>
      <c r="B429" s="239"/>
      <c r="C429" s="13"/>
      <c r="D429" s="13"/>
      <c r="E429" s="13"/>
      <c r="F429" s="13"/>
      <c r="G429" s="14"/>
      <c r="H429" s="14"/>
      <c r="I429" s="14"/>
      <c r="J429" s="89"/>
      <c r="K429" s="89"/>
      <c r="L429" s="89"/>
      <c r="M429" s="14"/>
      <c r="N429" s="14"/>
      <c r="O429" s="206"/>
      <c r="P429" s="395"/>
      <c r="Q429" s="400"/>
      <c r="R429" s="400"/>
      <c r="S429" s="400"/>
      <c r="T429" s="400"/>
      <c r="U429" s="400"/>
      <c r="V429" s="400"/>
      <c r="W429" s="400"/>
      <c r="X429" s="400"/>
      <c r="Y429" s="400"/>
      <c r="Z429" s="400"/>
      <c r="AA429" s="400"/>
      <c r="AB429" s="400"/>
      <c r="AC429" s="400"/>
      <c r="AD429" s="400"/>
      <c r="AE429" s="400"/>
      <c r="AF429" s="400"/>
      <c r="AG429" s="400"/>
      <c r="AH429" s="400"/>
      <c r="AI429" s="400"/>
      <c r="AJ429" s="356"/>
      <c r="AK429" s="356"/>
      <c r="AL429" s="356"/>
      <c r="AM429" s="356"/>
      <c r="AN429" s="356"/>
      <c r="AO429" s="356"/>
      <c r="AP429" s="356"/>
      <c r="AQ429" s="356"/>
      <c r="AR429" s="356"/>
      <c r="AS429" s="356"/>
      <c r="AT429" s="356"/>
      <c r="AU429" s="356"/>
      <c r="AV429" s="356"/>
      <c r="AW429" s="356"/>
      <c r="AX429" s="356"/>
      <c r="AY429" s="356"/>
      <c r="AZ429" s="356"/>
      <c r="BA429" s="356"/>
      <c r="BB429" s="356"/>
      <c r="BC429" s="356"/>
      <c r="BD429" s="356"/>
      <c r="BE429" s="356"/>
      <c r="BF429" s="356"/>
      <c r="BG429" s="356"/>
      <c r="BH429" s="356"/>
      <c r="BI429" s="356"/>
      <c r="BJ429" s="356"/>
      <c r="BK429" s="356"/>
      <c r="BL429" s="356"/>
      <c r="BM429" s="356"/>
      <c r="BN429" s="356"/>
      <c r="BO429" s="356"/>
      <c r="BP429" s="356"/>
      <c r="BQ429" s="356"/>
      <c r="BR429" s="356"/>
      <c r="BS429" s="356"/>
      <c r="BT429" s="356"/>
      <c r="BU429" s="356"/>
      <c r="BV429" s="356"/>
      <c r="BW429" s="356"/>
      <c r="BX429" s="356"/>
      <c r="BY429" s="356"/>
      <c r="BZ429" s="356"/>
      <c r="CA429" s="356"/>
      <c r="CB429" s="356"/>
      <c r="CC429" s="356"/>
      <c r="CD429" s="356"/>
      <c r="CE429" s="356"/>
      <c r="CF429" s="356"/>
    </row>
    <row r="430" spans="1:84" s="312" customFormat="1" ht="12.75" customHeight="1" x14ac:dyDescent="0.25">
      <c r="A430" s="253"/>
      <c r="B430" s="239"/>
      <c r="C430" s="13"/>
      <c r="D430" s="13"/>
      <c r="F430" s="837" t="str">
        <f>IF(E427="","",HYPERLINK("#JUMP_E_8",EUconst_FurtherGuidancePoint1))</f>
        <v/>
      </c>
      <c r="G430" s="838"/>
      <c r="H430" s="838"/>
      <c r="I430" s="838"/>
      <c r="J430" s="838"/>
      <c r="K430" s="838"/>
      <c r="L430" s="838"/>
      <c r="M430" s="839"/>
      <c r="N430" s="14"/>
      <c r="O430" s="206"/>
      <c r="P430" s="395"/>
      <c r="Q430" s="400"/>
      <c r="R430" s="400"/>
      <c r="S430" s="400"/>
      <c r="T430" s="400"/>
      <c r="U430" s="400"/>
      <c r="V430" s="400"/>
      <c r="W430" s="400"/>
      <c r="X430" s="400"/>
      <c r="Y430" s="400"/>
      <c r="Z430" s="400"/>
      <c r="AA430" s="400"/>
      <c r="AB430" s="400"/>
      <c r="AC430" s="400"/>
      <c r="AD430" s="400"/>
      <c r="AE430" s="400"/>
      <c r="AF430" s="400"/>
      <c r="AG430" s="400"/>
      <c r="AH430" s="400"/>
      <c r="AI430" s="400"/>
      <c r="AJ430" s="356"/>
      <c r="AK430" s="356"/>
      <c r="AL430" s="356"/>
      <c r="AM430" s="356"/>
      <c r="AN430" s="356"/>
      <c r="AO430" s="356"/>
      <c r="AP430" s="356"/>
      <c r="AQ430" s="356"/>
      <c r="AR430" s="356"/>
      <c r="AS430" s="356"/>
      <c r="AT430" s="356"/>
      <c r="AU430" s="356"/>
      <c r="AV430" s="356"/>
      <c r="AW430" s="356"/>
      <c r="AX430" s="356"/>
      <c r="AY430" s="356"/>
      <c r="AZ430" s="356"/>
      <c r="BA430" s="356"/>
      <c r="BB430" s="356"/>
      <c r="BC430" s="356"/>
      <c r="BD430" s="356"/>
      <c r="BE430" s="356"/>
      <c r="BF430" s="356"/>
      <c r="BG430" s="356"/>
      <c r="BH430" s="356"/>
      <c r="BI430" s="356"/>
      <c r="BJ430" s="356"/>
      <c r="BK430" s="356"/>
      <c r="BL430" s="356"/>
      <c r="BM430" s="356"/>
      <c r="BN430" s="356"/>
      <c r="BO430" s="356"/>
      <c r="BP430" s="356"/>
      <c r="BQ430" s="356"/>
      <c r="BR430" s="356"/>
      <c r="BS430" s="356"/>
      <c r="BT430" s="356"/>
      <c r="BU430" s="356"/>
      <c r="BV430" s="356"/>
      <c r="BW430" s="356"/>
      <c r="BX430" s="356"/>
      <c r="BY430" s="356"/>
      <c r="BZ430" s="356"/>
      <c r="CA430" s="356"/>
      <c r="CB430" s="356"/>
      <c r="CC430" s="356"/>
      <c r="CD430" s="356"/>
      <c r="CE430" s="356"/>
      <c r="CF430" s="356"/>
    </row>
    <row r="431" spans="1:84" s="312" customFormat="1" ht="5.0999999999999996" customHeight="1" x14ac:dyDescent="0.25">
      <c r="A431" s="253"/>
      <c r="B431" s="239"/>
      <c r="C431" s="13"/>
      <c r="D431" s="186"/>
      <c r="F431" s="89"/>
      <c r="G431" s="89"/>
      <c r="H431" s="89"/>
      <c r="I431" s="89"/>
      <c r="J431" s="89"/>
      <c r="M431" s="89"/>
      <c r="N431" s="89"/>
      <c r="O431" s="201"/>
      <c r="P431" s="395"/>
      <c r="Q431" s="395"/>
      <c r="R431" s="395"/>
      <c r="S431" s="400"/>
      <c r="T431" s="322"/>
      <c r="U431" s="322"/>
      <c r="V431" s="322"/>
      <c r="W431" s="322"/>
      <c r="X431" s="322"/>
      <c r="Y431" s="322"/>
      <c r="Z431" s="400"/>
      <c r="AA431" s="322"/>
      <c r="AB431" s="322"/>
      <c r="AC431" s="322"/>
      <c r="AD431" s="322"/>
      <c r="AE431" s="322"/>
      <c r="AF431" s="322"/>
      <c r="AG431" s="322"/>
      <c r="AH431" s="322"/>
      <c r="AI431" s="322"/>
    </row>
    <row r="432" spans="1:84" s="312" customFormat="1" ht="38.85" customHeight="1" x14ac:dyDescent="0.25">
      <c r="A432" s="253"/>
      <c r="B432" s="239"/>
      <c r="C432" s="13"/>
      <c r="E432" s="432" t="str">
        <f>Translations!$B$609</f>
        <v>DA ou facteur de calcul</v>
      </c>
      <c r="F432" s="431" t="str">
        <f>Translations!$B$601</f>
        <v>Niveau requis :</v>
      </c>
      <c r="G432" s="840" t="str">
        <f>Translations!$B$610</f>
        <v xml:space="preserve"> Raison de l'écart dans le passé</v>
      </c>
      <c r="H432" s="840"/>
      <c r="I432" s="432" t="str">
        <f>Translations!$B$611</f>
        <v>Impact sur les niveaux ?</v>
      </c>
      <c r="J432" s="432" t="str">
        <f>Translations!$B$612</f>
        <v>Mesures prises</v>
      </c>
      <c r="K432" s="431" t="str">
        <f>Translations!$B$585</f>
        <v>Quand?</v>
      </c>
      <c r="L432" s="431" t="str">
        <f>Translations!$B$603</f>
        <v>Niveau appliqué :</v>
      </c>
      <c r="O432" s="206"/>
      <c r="P432" s="395"/>
      <c r="Q432" s="400"/>
      <c r="R432" s="395"/>
      <c r="S432" s="395"/>
      <c r="T432" s="400"/>
      <c r="U432" s="400"/>
      <c r="V432" s="400"/>
      <c r="W432" s="400"/>
      <c r="X432" s="400"/>
      <c r="Y432" s="400"/>
      <c r="Z432" s="400"/>
      <c r="AA432" s="433" t="s">
        <v>908</v>
      </c>
      <c r="AB432" s="400" t="str">
        <f>$E$33</f>
        <v>DA ou facteur de calcul</v>
      </c>
      <c r="AC432" s="400" t="str">
        <f>G432</f>
        <v xml:space="preserve"> Raison de l'écart dans le passé</v>
      </c>
      <c r="AD432" s="400" t="str">
        <f>I432</f>
        <v>Impact sur les niveaux ?</v>
      </c>
      <c r="AE432" s="400" t="str">
        <f>J432</f>
        <v>Mesures prises</v>
      </c>
      <c r="AF432" s="400" t="str">
        <f>K432</f>
        <v>Quand?</v>
      </c>
      <c r="AG432" s="400" t="str">
        <f>L432</f>
        <v>Niveau appliqué :</v>
      </c>
      <c r="AH432" s="400"/>
      <c r="AI432" s="322"/>
      <c r="AJ432" s="356"/>
      <c r="AK432" s="356"/>
      <c r="AL432" s="356"/>
      <c r="AM432" s="356"/>
      <c r="AN432" s="356"/>
      <c r="AO432" s="356"/>
      <c r="AP432" s="356"/>
      <c r="AQ432" s="356"/>
      <c r="AR432" s="356"/>
      <c r="AS432" s="356"/>
      <c r="AT432" s="356"/>
      <c r="AU432" s="356"/>
      <c r="AV432" s="356"/>
      <c r="AW432" s="356"/>
      <c r="AX432" s="356"/>
      <c r="AY432" s="356"/>
      <c r="AZ432" s="356"/>
      <c r="BA432" s="356"/>
      <c r="BB432" s="356"/>
      <c r="BC432" s="356"/>
      <c r="BD432" s="356"/>
      <c r="BE432" s="356"/>
      <c r="BF432" s="356"/>
      <c r="BG432" s="356"/>
      <c r="BH432" s="356"/>
      <c r="BI432" s="356"/>
      <c r="BJ432" s="356"/>
      <c r="BK432" s="356"/>
      <c r="BL432" s="356"/>
      <c r="BM432" s="356"/>
      <c r="BN432" s="356"/>
      <c r="BO432" s="356"/>
      <c r="BP432" s="356"/>
      <c r="BQ432" s="356"/>
      <c r="BR432" s="356"/>
      <c r="BS432" s="356"/>
      <c r="BT432" s="356"/>
      <c r="BU432" s="356"/>
      <c r="BV432" s="356"/>
      <c r="BW432" s="356"/>
      <c r="BX432" s="356"/>
      <c r="BY432" s="356"/>
      <c r="BZ432" s="356"/>
      <c r="CA432" s="356"/>
      <c r="CB432" s="356"/>
      <c r="CC432" s="356"/>
      <c r="CD432" s="356"/>
      <c r="CE432" s="356"/>
      <c r="CF432" s="356"/>
    </row>
    <row r="433" spans="1:84" s="312" customFormat="1" ht="15" customHeight="1" x14ac:dyDescent="0.25">
      <c r="A433" s="253"/>
      <c r="B433" s="239"/>
      <c r="D433" s="186" t="s">
        <v>14</v>
      </c>
      <c r="E433" s="430"/>
      <c r="F433" s="335" t="str">
        <f>IF(OR(X433="",X433=EUconst_NA),"",IF(CNTR_SmallEmitter,1,X433))</f>
        <v/>
      </c>
      <c r="G433" s="821"/>
      <c r="H433" s="822"/>
      <c r="I433" s="424"/>
      <c r="J433" s="424"/>
      <c r="K433" s="428"/>
      <c r="L433" s="429"/>
      <c r="M433" s="831" t="str">
        <f>IF(OR(ISBLANK(L433),L433=EUconst_NoTier),"",IF($Z433=0,EUconst_NotApplicable,IF(ISERROR($Z433),"",$Z433)))</f>
        <v/>
      </c>
      <c r="N433" s="832"/>
      <c r="O433" s="201"/>
      <c r="P433" s="395"/>
      <c r="Q433" s="395"/>
      <c r="R433" s="394" t="str">
        <f>E428</f>
        <v/>
      </c>
      <c r="S433" s="400"/>
      <c r="T433" s="403" t="str">
        <f>IF(COUNTIF(EUconst_FactorRelevantInklPFC,E433)=0,"",INDEX(EUwideConstants!$C$848:$C$863,MATCH(E433,EUconst_FactorRelevantInklPFC,0))&amp;R433)</f>
        <v/>
      </c>
      <c r="U433" s="322"/>
      <c r="V433" s="403" t="str">
        <f>IF(T433="","",INDEX(EUwideConstants!$E$848:$E$863,MATCH(E433,EUconst_FactorRelevantInklPFC,0)))</f>
        <v/>
      </c>
      <c r="W433" s="322"/>
      <c r="X433" s="334" t="str">
        <f>IF(OR(R433="",T433=""),"",IF(CNTR_IsCategoryA,INDEX(EUwideConstants!$G:$G,MATCH(T433,EUwideConstants!$S:$S,0)),INDEX(EUwideConstants!$P:$P,MATCH(T433,EUwideConstants!$S:$S,0))))</f>
        <v/>
      </c>
      <c r="Y433" s="403" t="str">
        <f>IF(F433="","",IF(F433=EUconst_NA,"",INDEX(EUwideConstants!$H:$O,MATCH(T433,EUwideConstants!$S:$S,0),MATCH(F433,CNTR_TierList,0))))</f>
        <v/>
      </c>
      <c r="Z433" s="403" t="str">
        <f>IF(ISBLANK(L433),"",IF(L433=EUconst_NA,"",INDEX(EUwideConstants!$H:$O,MATCH(T433,EUwideConstants!$S:$S,0),MATCH(L433,CNTR_TierList,0))))</f>
        <v/>
      </c>
      <c r="AA433" s="322"/>
      <c r="AB433" s="334" t="b">
        <f>AND(COUNTA(CNTR_ListRelevantSections)&gt;0,E427="")</f>
        <v>0</v>
      </c>
      <c r="AC433" s="334" t="b">
        <f>AND(COUNTA(CNTR_ListRelevantSections)&gt;0,OR(E433="",AB433))</f>
        <v>0</v>
      </c>
      <c r="AD433" s="334" t="b">
        <f t="shared" ref="AD433:AD435" si="41">AC433</f>
        <v>0</v>
      </c>
      <c r="AE433" s="334" t="b">
        <f t="shared" ref="AE433:AE435" si="42">AD433</f>
        <v>0</v>
      </c>
      <c r="AF433" s="334" t="b">
        <f>OR(AD433,AND(J433&lt;&gt;"",J433=FALSE))</f>
        <v>0</v>
      </c>
      <c r="AG433" s="334" t="b">
        <f>OR(AF433,AND(I433&lt;&gt;"",I433=FALSE))</f>
        <v>0</v>
      </c>
      <c r="AH433" s="322"/>
      <c r="AI433" s="322"/>
      <c r="AJ433" s="356"/>
      <c r="AK433" s="356"/>
      <c r="AL433" s="356"/>
      <c r="AM433" s="356"/>
      <c r="AN433" s="356"/>
      <c r="AO433" s="356"/>
      <c r="AP433" s="356"/>
      <c r="AQ433" s="356"/>
      <c r="AR433" s="356"/>
      <c r="AS433" s="356"/>
      <c r="AT433" s="356"/>
      <c r="AU433" s="356"/>
      <c r="AV433" s="356"/>
      <c r="AW433" s="356"/>
      <c r="AX433" s="356"/>
      <c r="AY433" s="356"/>
      <c r="AZ433" s="356"/>
      <c r="BA433" s="356"/>
      <c r="BB433" s="356"/>
      <c r="BC433" s="356"/>
      <c r="BD433" s="356"/>
      <c r="BE433" s="356"/>
      <c r="BF433" s="356"/>
      <c r="BG433" s="356"/>
      <c r="BH433" s="356"/>
      <c r="BI433" s="356"/>
      <c r="BJ433" s="356"/>
      <c r="BK433" s="356"/>
      <c r="BL433" s="356"/>
      <c r="BM433" s="356"/>
      <c r="BN433" s="356"/>
      <c r="BO433" s="356"/>
      <c r="BP433" s="356"/>
      <c r="BQ433" s="356"/>
      <c r="BR433" s="356"/>
      <c r="BS433" s="356"/>
      <c r="BT433" s="356"/>
      <c r="BU433" s="356"/>
      <c r="BV433" s="356"/>
      <c r="BW433" s="356"/>
      <c r="BX433" s="356"/>
      <c r="BY433" s="356"/>
      <c r="BZ433" s="356"/>
      <c r="CA433" s="356"/>
      <c r="CB433" s="356"/>
      <c r="CC433" s="356"/>
      <c r="CD433" s="356"/>
      <c r="CE433" s="356"/>
      <c r="CF433" s="356"/>
    </row>
    <row r="434" spans="1:84" s="312" customFormat="1" ht="15" customHeight="1" x14ac:dyDescent="0.25">
      <c r="A434" s="253"/>
      <c r="B434" s="239"/>
      <c r="D434" s="186" t="s">
        <v>15</v>
      </c>
      <c r="E434" s="430"/>
      <c r="F434" s="335" t="str">
        <f>IF(OR(X434="",X434=EUconst_NA),"",IF(CNTR_SmallEmitter,1,X434))</f>
        <v/>
      </c>
      <c r="G434" s="821"/>
      <c r="H434" s="822"/>
      <c r="I434" s="424"/>
      <c r="J434" s="424"/>
      <c r="K434" s="428"/>
      <c r="L434" s="429"/>
      <c r="M434" s="831" t="str">
        <f>IF(OR(ISBLANK(L434),L434=EUconst_NoTier),"",IF($Z434=0,EUconst_NotApplicable,IF(ISERROR($Z434),"",$Z434)))</f>
        <v/>
      </c>
      <c r="N434" s="832"/>
      <c r="O434" s="201"/>
      <c r="P434" s="395"/>
      <c r="Q434" s="395"/>
      <c r="R434" s="394" t="str">
        <f>R433</f>
        <v/>
      </c>
      <c r="S434" s="400"/>
      <c r="T434" s="403" t="str">
        <f>IF(COUNTIF(EUconst_FactorRelevantInklPFC,E434)=0,"",INDEX(EUwideConstants!$C$848:$C$863,MATCH(E434,EUconst_FactorRelevantInklPFC,0))&amp;R434)</f>
        <v/>
      </c>
      <c r="U434" s="322"/>
      <c r="V434" s="403" t="str">
        <f>IF(T434="","",INDEX(EUwideConstants!$E$848:$E$863,MATCH(E434,EUconst_FactorRelevantInklPFC,0)))</f>
        <v/>
      </c>
      <c r="W434" s="322"/>
      <c r="X434" s="334" t="str">
        <f>IF(OR(R434="",T434=""),"",IF(CNTR_IsCategoryA,INDEX(EUwideConstants!$G:$G,MATCH(T434,EUwideConstants!$S:$S,0)),INDEX(EUwideConstants!$P:$P,MATCH(T434,EUwideConstants!$S:$S,0))))</f>
        <v/>
      </c>
      <c r="Y434" s="403" t="str">
        <f>IF(F434="","",IF(F434=EUconst_NA,"",INDEX(EUwideConstants!$H:$O,MATCH(T434,EUwideConstants!$S:$S,0),MATCH(F434,CNTR_TierList,0))))</f>
        <v/>
      </c>
      <c r="Z434" s="403" t="str">
        <f>IF(ISBLANK(L434),"",IF(L434=EUconst_NA,"",INDEX(EUwideConstants!$H:$O,MATCH(T434,EUwideConstants!$S:$S,0),MATCH(L434,CNTR_TierList,0))))</f>
        <v/>
      </c>
      <c r="AA434" s="322"/>
      <c r="AB434" s="334" t="b">
        <f>AND(COUNTA(CNTR_ListRelevantSections)&gt;0,E427="")</f>
        <v>0</v>
      </c>
      <c r="AC434" s="334" t="b">
        <f>AND(COUNTA(CNTR_ListRelevantSections)&gt;0,OR(E434="",AB434))</f>
        <v>0</v>
      </c>
      <c r="AD434" s="334" t="b">
        <f t="shared" si="41"/>
        <v>0</v>
      </c>
      <c r="AE434" s="334" t="b">
        <f t="shared" si="42"/>
        <v>0</v>
      </c>
      <c r="AF434" s="334" t="b">
        <f>OR(AD434,AND(J434&lt;&gt;"",J434=FALSE))</f>
        <v>0</v>
      </c>
      <c r="AG434" s="334" t="b">
        <f>OR(AF434,AND(I434&lt;&gt;"",I434=FALSE))</f>
        <v>0</v>
      </c>
      <c r="AH434" s="322"/>
      <c r="AI434" s="322"/>
      <c r="AJ434" s="356"/>
      <c r="AK434" s="356"/>
      <c r="AL434" s="356"/>
      <c r="AM434" s="356"/>
      <c r="AN434" s="356"/>
      <c r="AO434" s="356"/>
      <c r="AP434" s="356"/>
      <c r="AQ434" s="356"/>
      <c r="AR434" s="356"/>
      <c r="AS434" s="356"/>
      <c r="AT434" s="356"/>
      <c r="AU434" s="356"/>
      <c r="AV434" s="356"/>
      <c r="AW434" s="356"/>
      <c r="AX434" s="356"/>
      <c r="AY434" s="356"/>
      <c r="AZ434" s="356"/>
      <c r="BA434" s="356"/>
      <c r="BB434" s="356"/>
      <c r="BC434" s="356"/>
      <c r="BD434" s="356"/>
      <c r="BE434" s="356"/>
      <c r="BF434" s="356"/>
      <c r="BG434" s="356"/>
      <c r="BH434" s="356"/>
      <c r="BI434" s="356"/>
      <c r="BJ434" s="356"/>
      <c r="BK434" s="356"/>
      <c r="BL434" s="356"/>
      <c r="BM434" s="356"/>
      <c r="BN434" s="356"/>
      <c r="BO434" s="356"/>
      <c r="BP434" s="356"/>
      <c r="BQ434" s="356"/>
      <c r="BR434" s="356"/>
      <c r="BS434" s="356"/>
      <c r="BT434" s="356"/>
      <c r="BU434" s="356"/>
      <c r="BV434" s="356"/>
      <c r="BW434" s="356"/>
      <c r="BX434" s="356"/>
      <c r="BY434" s="356"/>
      <c r="BZ434" s="356"/>
      <c r="CA434" s="356"/>
      <c r="CB434" s="356"/>
      <c r="CC434" s="356"/>
      <c r="CD434" s="356"/>
      <c r="CE434" s="356"/>
      <c r="CF434" s="356"/>
    </row>
    <row r="435" spans="1:84" s="312" customFormat="1" ht="15" customHeight="1" x14ac:dyDescent="0.25">
      <c r="A435" s="253"/>
      <c r="B435" s="239"/>
      <c r="D435" s="186" t="s">
        <v>297</v>
      </c>
      <c r="E435" s="430"/>
      <c r="F435" s="335" t="str">
        <f>IF(OR(X435="",X435=EUconst_NA),"",IF(CNTR_SmallEmitter,1,X435))</f>
        <v/>
      </c>
      <c r="G435" s="821"/>
      <c r="H435" s="822"/>
      <c r="I435" s="424"/>
      <c r="J435" s="424"/>
      <c r="K435" s="428"/>
      <c r="L435" s="429"/>
      <c r="M435" s="831" t="str">
        <f>IF(OR(ISBLANK(L435),L435=EUconst_NoTier),"",IF($Z435=0,EUconst_NotApplicable,IF(ISERROR($Z435),"",$Z435)))</f>
        <v/>
      </c>
      <c r="N435" s="832"/>
      <c r="O435" s="201"/>
      <c r="P435" s="395"/>
      <c r="Q435" s="395"/>
      <c r="R435" s="394" t="str">
        <f>R434</f>
        <v/>
      </c>
      <c r="S435" s="400"/>
      <c r="T435" s="403" t="str">
        <f>IF(COUNTIF(EUconst_FactorRelevantInklPFC,E435)=0,"",INDEX(EUwideConstants!$C$848:$C$863,MATCH(E435,EUconst_FactorRelevantInklPFC,0))&amp;R435)</f>
        <v/>
      </c>
      <c r="U435" s="322"/>
      <c r="V435" s="403" t="str">
        <f>IF(T435="","",INDEX(EUwideConstants!$E$848:$E$863,MATCH(E435,EUconst_FactorRelevantInklPFC,0)))</f>
        <v/>
      </c>
      <c r="W435" s="322"/>
      <c r="X435" s="334" t="str">
        <f>IF(OR(R435="",T435=""),"",IF(CNTR_IsCategoryA,INDEX(EUwideConstants!$G:$G,MATCH(T435,EUwideConstants!$S:$S,0)),INDEX(EUwideConstants!$P:$P,MATCH(T435,EUwideConstants!$S:$S,0))))</f>
        <v/>
      </c>
      <c r="Y435" s="403" t="str">
        <f>IF(F435="","",IF(F435=EUconst_NA,"",INDEX(EUwideConstants!$H:$O,MATCH(T435,EUwideConstants!$S:$S,0),MATCH(F435,CNTR_TierList,0))))</f>
        <v/>
      </c>
      <c r="Z435" s="403" t="str">
        <f>IF(ISBLANK(L435),"",IF(L435=EUconst_NA,"",INDEX(EUwideConstants!$H:$O,MATCH(T435,EUwideConstants!$S:$S,0),MATCH(L435,CNTR_TierList,0))))</f>
        <v/>
      </c>
      <c r="AA435" s="322"/>
      <c r="AB435" s="334" t="b">
        <f>AND(COUNTA(CNTR_ListRelevantSections)&gt;0,E427="")</f>
        <v>0</v>
      </c>
      <c r="AC435" s="334" t="b">
        <f>AND(COUNTA(CNTR_ListRelevantSections)&gt;0,OR(E435="",AB435))</f>
        <v>0</v>
      </c>
      <c r="AD435" s="334" t="b">
        <f t="shared" si="41"/>
        <v>0</v>
      </c>
      <c r="AE435" s="334" t="b">
        <f t="shared" si="42"/>
        <v>0</v>
      </c>
      <c r="AF435" s="334" t="b">
        <f>OR(AD435,AND(J435&lt;&gt;"",J435=FALSE))</f>
        <v>0</v>
      </c>
      <c r="AG435" s="334" t="b">
        <f>OR(AF435,AND(I435&lt;&gt;"",I435=FALSE))</f>
        <v>0</v>
      </c>
      <c r="AH435" s="322"/>
      <c r="AI435" s="322"/>
      <c r="AJ435" s="356"/>
      <c r="AK435" s="356"/>
      <c r="AL435" s="356"/>
      <c r="AM435" s="356"/>
      <c r="AN435" s="356"/>
      <c r="AO435" s="356"/>
      <c r="AP435" s="356"/>
      <c r="AQ435" s="356"/>
      <c r="AR435" s="356"/>
      <c r="AS435" s="356"/>
      <c r="AT435" s="356"/>
      <c r="AU435" s="356"/>
      <c r="AV435" s="356"/>
      <c r="AW435" s="356"/>
      <c r="AX435" s="356"/>
      <c r="AY435" s="356"/>
      <c r="AZ435" s="356"/>
      <c r="BA435" s="356"/>
      <c r="BB435" s="356"/>
      <c r="BC435" s="356"/>
      <c r="BD435" s="356"/>
      <c r="BE435" s="356"/>
      <c r="BF435" s="356"/>
      <c r="BG435" s="356"/>
      <c r="BH435" s="356"/>
      <c r="BI435" s="356"/>
      <c r="BJ435" s="356"/>
      <c r="BK435" s="356"/>
      <c r="BL435" s="356"/>
      <c r="BM435" s="356"/>
      <c r="BN435" s="356"/>
      <c r="BO435" s="356"/>
      <c r="BP435" s="356"/>
      <c r="BQ435" s="356"/>
      <c r="BR435" s="356"/>
      <c r="BS435" s="356"/>
      <c r="BT435" s="356"/>
      <c r="BU435" s="356"/>
      <c r="BV435" s="356"/>
      <c r="BW435" s="356"/>
      <c r="BX435" s="356"/>
      <c r="BY435" s="356"/>
      <c r="BZ435" s="356"/>
      <c r="CA435" s="356"/>
      <c r="CB435" s="356"/>
      <c r="CC435" s="356"/>
      <c r="CD435" s="356"/>
      <c r="CE435" s="356"/>
      <c r="CF435" s="356"/>
    </row>
    <row r="436" spans="1:84" s="312" customFormat="1" ht="5.0999999999999996" customHeight="1" x14ac:dyDescent="0.25">
      <c r="A436" s="253"/>
      <c r="B436" s="239"/>
      <c r="C436" s="13"/>
      <c r="D436" s="186"/>
      <c r="F436" s="89"/>
      <c r="G436" s="186"/>
      <c r="H436" s="186"/>
      <c r="I436" s="186"/>
      <c r="J436" s="186"/>
      <c r="M436" s="89"/>
      <c r="N436" s="89"/>
      <c r="O436" s="201"/>
      <c r="P436" s="395"/>
      <c r="Q436" s="395"/>
      <c r="R436" s="395"/>
      <c r="S436" s="395"/>
      <c r="T436" s="322"/>
      <c r="U436" s="322"/>
      <c r="V436" s="322"/>
      <c r="W436" s="322"/>
      <c r="X436" s="322"/>
      <c r="Y436" s="322"/>
      <c r="Z436" s="322"/>
      <c r="AA436" s="322"/>
      <c r="AB436" s="322"/>
      <c r="AC436" s="322"/>
      <c r="AD436" s="322"/>
      <c r="AE436" s="322"/>
      <c r="AF436" s="322"/>
      <c r="AG436" s="322"/>
      <c r="AH436" s="322"/>
      <c r="AI436" s="322"/>
    </row>
    <row r="437" spans="1:84" s="312" customFormat="1" ht="12.75" customHeight="1" x14ac:dyDescent="0.25">
      <c r="A437" s="253"/>
      <c r="B437" s="239"/>
      <c r="D437" s="383" t="s">
        <v>300</v>
      </c>
      <c r="E437" s="324" t="str">
        <f>Translations!$B$94</f>
        <v>Description</v>
      </c>
      <c r="G437" s="323"/>
      <c r="H437" s="186"/>
      <c r="I437" s="186"/>
      <c r="J437" s="186"/>
      <c r="K437" s="186"/>
      <c r="L437" s="186"/>
      <c r="M437" s="186"/>
      <c r="N437" s="186"/>
      <c r="O437" s="201"/>
      <c r="P437" s="395"/>
      <c r="Q437" s="395"/>
      <c r="R437" s="395"/>
      <c r="S437" s="395"/>
      <c r="T437" s="322"/>
      <c r="U437" s="322"/>
      <c r="V437" s="322"/>
      <c r="W437" s="322"/>
      <c r="X437" s="322"/>
      <c r="Y437" s="322"/>
      <c r="Z437" s="322"/>
      <c r="AA437" s="322"/>
      <c r="AB437" s="322"/>
      <c r="AC437" s="322"/>
      <c r="AD437" s="322"/>
      <c r="AE437" s="322"/>
      <c r="AF437" s="322"/>
      <c r="AG437" s="322"/>
      <c r="AH437" s="322"/>
      <c r="AI437" s="322"/>
    </row>
    <row r="438" spans="1:84" s="312" customFormat="1" ht="12.75" customHeight="1" x14ac:dyDescent="0.25">
      <c r="A438" s="253"/>
      <c r="B438" s="272"/>
      <c r="C438" s="13"/>
      <c r="D438" s="186"/>
      <c r="E438" s="833" t="str">
        <f>Translations!$B$588</f>
        <v>Si vous avez besoin de plus d'espace pour la description, vous pouvez également utiliser des fichiers externes et les référencer ici.</v>
      </c>
      <c r="F438" s="833"/>
      <c r="G438" s="833"/>
      <c r="H438" s="833"/>
      <c r="I438" s="833"/>
      <c r="J438" s="833"/>
      <c r="K438" s="833"/>
      <c r="L438" s="833"/>
      <c r="M438" s="833"/>
      <c r="N438" s="833"/>
      <c r="O438" s="201"/>
      <c r="P438" s="305"/>
      <c r="Q438" s="395"/>
      <c r="R438" s="395"/>
      <c r="S438" s="395"/>
      <c r="T438" s="322"/>
      <c r="U438" s="322"/>
      <c r="V438" s="322"/>
      <c r="W438" s="322"/>
      <c r="X438" s="322"/>
      <c r="Y438" s="322"/>
      <c r="Z438" s="322"/>
      <c r="AA438" s="322"/>
      <c r="AB438" s="322"/>
      <c r="AC438" s="322"/>
      <c r="AD438" s="322"/>
      <c r="AE438" s="322"/>
      <c r="AF438" s="322"/>
      <c r="AG438" s="322"/>
      <c r="AH438" s="322"/>
      <c r="AI438" s="322"/>
    </row>
    <row r="439" spans="1:84" s="312" customFormat="1" ht="12.75" customHeight="1" x14ac:dyDescent="0.25">
      <c r="A439" s="255"/>
      <c r="B439" s="387"/>
      <c r="C439" s="89"/>
      <c r="E439" s="834"/>
      <c r="F439" s="835"/>
      <c r="G439" s="835"/>
      <c r="H439" s="835"/>
      <c r="I439" s="835"/>
      <c r="J439" s="835"/>
      <c r="K439" s="835"/>
      <c r="L439" s="835"/>
      <c r="M439" s="835"/>
      <c r="N439" s="836"/>
      <c r="O439" s="185"/>
      <c r="P439" s="322"/>
      <c r="Q439" s="322"/>
      <c r="R439" s="322"/>
      <c r="S439" s="322"/>
      <c r="T439" s="322"/>
      <c r="U439" s="322"/>
      <c r="V439" s="322"/>
      <c r="W439" s="322"/>
      <c r="X439" s="322"/>
      <c r="Y439" s="322"/>
      <c r="Z439" s="322"/>
      <c r="AA439" s="322"/>
      <c r="AB439" s="322"/>
      <c r="AC439" s="322"/>
      <c r="AD439" s="322"/>
      <c r="AE439" s="322"/>
      <c r="AF439" s="322"/>
      <c r="AG439" s="322"/>
      <c r="AH439" s="322"/>
      <c r="AI439" s="403" t="b">
        <f>AND(COUNTA(CNTR_ListRelevantSections)&gt;0,OR(AB435,COUNTA(E433:E435)=0))</f>
        <v>0</v>
      </c>
    </row>
    <row r="440" spans="1:84" s="312" customFormat="1" ht="12.75" customHeight="1" x14ac:dyDescent="0.25">
      <c r="A440" s="255"/>
      <c r="B440" s="387"/>
      <c r="C440" s="89"/>
      <c r="E440" s="825"/>
      <c r="F440" s="826"/>
      <c r="G440" s="826"/>
      <c r="H440" s="826"/>
      <c r="I440" s="826"/>
      <c r="J440" s="826"/>
      <c r="K440" s="826"/>
      <c r="L440" s="826"/>
      <c r="M440" s="826"/>
      <c r="N440" s="827"/>
      <c r="O440" s="185"/>
      <c r="P440" s="322"/>
      <c r="Q440" s="322"/>
      <c r="R440" s="322"/>
      <c r="S440" s="322"/>
      <c r="T440" s="322"/>
      <c r="U440" s="322"/>
      <c r="V440" s="322"/>
      <c r="W440" s="322"/>
      <c r="X440" s="322"/>
      <c r="Y440" s="322"/>
      <c r="Z440" s="322"/>
      <c r="AA440" s="322"/>
      <c r="AB440" s="322"/>
      <c r="AC440" s="322"/>
      <c r="AD440" s="322"/>
      <c r="AE440" s="322"/>
      <c r="AF440" s="322"/>
      <c r="AG440" s="322"/>
      <c r="AH440" s="322"/>
      <c r="AI440" s="403" t="b">
        <f>AI439</f>
        <v>0</v>
      </c>
    </row>
    <row r="441" spans="1:84" s="312" customFormat="1" ht="12.75" customHeight="1" x14ac:dyDescent="0.25">
      <c r="A441" s="255"/>
      <c r="B441" s="387"/>
      <c r="C441" s="89"/>
      <c r="E441" s="825"/>
      <c r="F441" s="826"/>
      <c r="G441" s="826"/>
      <c r="H441" s="826"/>
      <c r="I441" s="826"/>
      <c r="J441" s="826"/>
      <c r="K441" s="826"/>
      <c r="L441" s="826"/>
      <c r="M441" s="826"/>
      <c r="N441" s="827"/>
      <c r="O441" s="185"/>
      <c r="P441" s="322"/>
      <c r="Q441" s="322"/>
      <c r="R441" s="322"/>
      <c r="S441" s="322"/>
      <c r="T441" s="322"/>
      <c r="U441" s="322"/>
      <c r="V441" s="322"/>
      <c r="W441" s="322"/>
      <c r="X441" s="322"/>
      <c r="Y441" s="322"/>
      <c r="Z441" s="322"/>
      <c r="AA441" s="322"/>
      <c r="AB441" s="322"/>
      <c r="AC441" s="322"/>
      <c r="AD441" s="322"/>
      <c r="AE441" s="322"/>
      <c r="AF441" s="322"/>
      <c r="AG441" s="322"/>
      <c r="AH441" s="322"/>
      <c r="AI441" s="403" t="b">
        <f>AI440</f>
        <v>0</v>
      </c>
    </row>
    <row r="442" spans="1:84" s="312" customFormat="1" ht="12.75" customHeight="1" x14ac:dyDescent="0.25">
      <c r="A442" s="255"/>
      <c r="B442" s="387"/>
      <c r="C442" s="89"/>
      <c r="E442" s="825"/>
      <c r="F442" s="826"/>
      <c r="G442" s="826"/>
      <c r="H442" s="826"/>
      <c r="I442" s="826"/>
      <c r="J442" s="826"/>
      <c r="K442" s="826"/>
      <c r="L442" s="826"/>
      <c r="M442" s="826"/>
      <c r="N442" s="827"/>
      <c r="O442" s="185"/>
      <c r="P442" s="322"/>
      <c r="Q442" s="322"/>
      <c r="R442" s="322"/>
      <c r="S442" s="322"/>
      <c r="T442" s="322"/>
      <c r="U442" s="322"/>
      <c r="V442" s="322"/>
      <c r="W442" s="322"/>
      <c r="X442" s="322"/>
      <c r="Y442" s="322"/>
      <c r="Z442" s="322"/>
      <c r="AA442" s="322"/>
      <c r="AB442" s="322"/>
      <c r="AC442" s="322"/>
      <c r="AD442" s="322"/>
      <c r="AE442" s="322"/>
      <c r="AF442" s="322"/>
      <c r="AG442" s="322"/>
      <c r="AH442" s="322"/>
      <c r="AI442" s="403" t="b">
        <f>AI441</f>
        <v>0</v>
      </c>
    </row>
    <row r="443" spans="1:84" s="312" customFormat="1" ht="12.75" customHeight="1" x14ac:dyDescent="0.25">
      <c r="A443" s="255"/>
      <c r="B443" s="387"/>
      <c r="C443" s="89"/>
      <c r="E443" s="828"/>
      <c r="F443" s="829"/>
      <c r="G443" s="829"/>
      <c r="H443" s="829"/>
      <c r="I443" s="829"/>
      <c r="J443" s="829"/>
      <c r="K443" s="829"/>
      <c r="L443" s="829"/>
      <c r="M443" s="829"/>
      <c r="N443" s="830"/>
      <c r="O443" s="185"/>
      <c r="P443" s="322"/>
      <c r="Q443" s="322"/>
      <c r="R443" s="322"/>
      <c r="S443" s="322"/>
      <c r="T443" s="322"/>
      <c r="U443" s="322"/>
      <c r="V443" s="322"/>
      <c r="W443" s="322"/>
      <c r="X443" s="322"/>
      <c r="Y443" s="322"/>
      <c r="Z443" s="322"/>
      <c r="AA443" s="322"/>
      <c r="AB443" s="322"/>
      <c r="AC443" s="322"/>
      <c r="AD443" s="322"/>
      <c r="AE443" s="322"/>
      <c r="AF443" s="322"/>
      <c r="AG443" s="322"/>
      <c r="AH443" s="322"/>
      <c r="AI443" s="403" t="b">
        <f>AI442</f>
        <v>0</v>
      </c>
    </row>
    <row r="444" spans="1:84" s="312" customFormat="1" ht="12.75" customHeight="1" thickBot="1" x14ac:dyDescent="0.3">
      <c r="A444" s="255"/>
      <c r="B444" s="387"/>
      <c r="C444" s="89"/>
      <c r="D444" s="186"/>
      <c r="E444" s="336"/>
      <c r="F444" s="336"/>
      <c r="G444" s="336"/>
      <c r="H444" s="336"/>
      <c r="I444" s="336"/>
      <c r="J444" s="336"/>
      <c r="K444" s="336"/>
      <c r="L444" s="336"/>
      <c r="M444" s="336"/>
      <c r="N444" s="186"/>
      <c r="O444" s="185"/>
      <c r="P444" s="322"/>
      <c r="Q444" s="322"/>
      <c r="R444" s="322"/>
      <c r="S444" s="322"/>
      <c r="T444" s="322"/>
      <c r="U444" s="322"/>
      <c r="V444" s="322"/>
      <c r="W444" s="322"/>
      <c r="X444" s="322"/>
      <c r="Y444" s="322"/>
      <c r="Z444" s="322"/>
      <c r="AA444" s="322"/>
      <c r="AB444" s="322"/>
      <c r="AC444" s="322"/>
      <c r="AD444" s="322"/>
      <c r="AE444" s="322"/>
      <c r="AF444" s="322"/>
      <c r="AG444" s="322"/>
      <c r="AH444" s="322"/>
      <c r="AI444" s="322"/>
      <c r="CF444" s="357"/>
    </row>
    <row r="445" spans="1:84" ht="13.8" thickBot="1" x14ac:dyDescent="0.3">
      <c r="A445" s="252"/>
      <c r="B445" s="240"/>
      <c r="C445" s="198"/>
      <c r="D445" s="22"/>
      <c r="E445" s="199"/>
      <c r="F445" s="24"/>
      <c r="G445" s="23"/>
      <c r="H445" s="23"/>
      <c r="I445" s="23"/>
      <c r="J445" s="23"/>
      <c r="K445" s="23"/>
      <c r="L445" s="23"/>
      <c r="M445" s="23"/>
      <c r="N445" s="23"/>
      <c r="O445" s="204"/>
      <c r="U445" s="404"/>
      <c r="X445" s="404"/>
    </row>
    <row r="446" spans="1:84" s="312" customFormat="1" ht="15" customHeight="1" thickBot="1" x14ac:dyDescent="0.3">
      <c r="A446" s="435" t="str">
        <f>IF(E446="","","PRINT")</f>
        <v/>
      </c>
      <c r="B446" s="239"/>
      <c r="C446" s="187">
        <f>C427+1</f>
        <v>23</v>
      </c>
      <c r="D446" s="13"/>
      <c r="E446" s="841"/>
      <c r="F446" s="842"/>
      <c r="G446" s="842"/>
      <c r="H446" s="842"/>
      <c r="I446" s="842"/>
      <c r="J446" s="842"/>
      <c r="K446" s="842"/>
      <c r="L446" s="843"/>
      <c r="M446" s="844" t="str">
        <f>IF(E447="","",INDEX(EUwideConstants!$F$314:$F$384,MATCH(E447,EUConst_TierActivityListNames,0)))</f>
        <v/>
      </c>
      <c r="N446" s="845"/>
      <c r="O446" s="206"/>
      <c r="P446" s="436" t="str">
        <f>IF(AND(E446&lt;&gt;"",COUNTIF(P447:$P$603,"PRINT")=0),"PRINT","")</f>
        <v/>
      </c>
      <c r="Q446" s="400"/>
      <c r="R446" s="401" t="str">
        <f>IF(E446="","",MATCH(E446,B_ImprovementDescription!$Q$54:$Q$83,0))</f>
        <v/>
      </c>
      <c r="S446" s="402" t="s">
        <v>636</v>
      </c>
      <c r="T446" s="400"/>
      <c r="U446" s="400"/>
      <c r="V446" s="400"/>
      <c r="W446" s="400"/>
      <c r="X446" s="400"/>
      <c r="Y446" s="400"/>
      <c r="Z446" s="400"/>
      <c r="AA446" s="400"/>
      <c r="AB446" s="400"/>
      <c r="AC446" s="400"/>
      <c r="AD446" s="400"/>
      <c r="AE446" s="400"/>
      <c r="AF446" s="400"/>
      <c r="AG446" s="400"/>
      <c r="AH446" s="400"/>
      <c r="AI446" s="403" t="b">
        <f>CNTR_CalcRelevant=EUconst_NotRelevant</f>
        <v>0</v>
      </c>
      <c r="AJ446" s="356"/>
      <c r="AK446" s="356"/>
      <c r="AL446" s="356"/>
      <c r="AM446" s="356"/>
      <c r="AN446" s="356"/>
      <c r="AO446" s="356"/>
      <c r="AP446" s="356"/>
      <c r="AQ446" s="356"/>
      <c r="AR446" s="356"/>
      <c r="AS446" s="356"/>
      <c r="AT446" s="356"/>
      <c r="AU446" s="356"/>
      <c r="AV446" s="356"/>
      <c r="AW446" s="356"/>
      <c r="AX446" s="356"/>
      <c r="AY446" s="356"/>
      <c r="AZ446" s="356"/>
      <c r="BA446" s="356"/>
      <c r="BB446" s="356"/>
      <c r="BC446" s="356"/>
      <c r="BD446" s="356"/>
      <c r="BE446" s="356"/>
      <c r="BF446" s="356"/>
      <c r="BG446" s="356"/>
      <c r="BH446" s="356"/>
      <c r="BI446" s="356"/>
      <c r="BJ446" s="356"/>
      <c r="BK446" s="356"/>
      <c r="BL446" s="356"/>
      <c r="BM446" s="356"/>
      <c r="BN446" s="356"/>
      <c r="BO446" s="356"/>
      <c r="BP446" s="356"/>
      <c r="BQ446" s="356"/>
      <c r="BR446" s="356"/>
      <c r="BS446" s="356"/>
      <c r="BT446" s="356"/>
      <c r="BU446" s="356"/>
      <c r="BV446" s="356"/>
      <c r="BW446" s="356"/>
      <c r="BX446" s="356"/>
      <c r="BY446" s="356"/>
      <c r="BZ446" s="356"/>
      <c r="CA446" s="356"/>
      <c r="CB446" s="356"/>
      <c r="CC446" s="356"/>
      <c r="CD446" s="356"/>
      <c r="CE446" s="356"/>
      <c r="CF446" s="356"/>
    </row>
    <row r="447" spans="1:84" s="312" customFormat="1" ht="15" customHeight="1" thickBot="1" x14ac:dyDescent="0.3">
      <c r="A447" s="253"/>
      <c r="B447" s="239"/>
      <c r="C447" s="13"/>
      <c r="D447" s="13"/>
      <c r="E447" s="846" t="str">
        <f>IF(E446="","",INDEX(B_ImprovementDescription!$E$54:$E$83,R446))</f>
        <v/>
      </c>
      <c r="F447" s="847"/>
      <c r="G447" s="847"/>
      <c r="H447" s="847"/>
      <c r="I447" s="847"/>
      <c r="J447" s="847"/>
      <c r="K447" s="847"/>
      <c r="L447" s="848"/>
      <c r="M447" s="844" t="str">
        <f>IF(E446="","",INDEX(B_ImprovementDescription!$M$54:$M$83,R446))</f>
        <v/>
      </c>
      <c r="N447" s="845"/>
      <c r="O447" s="206"/>
      <c r="P447" s="395"/>
      <c r="Q447" s="400"/>
      <c r="R447" s="394" t="str">
        <f>E447</f>
        <v/>
      </c>
      <c r="S447" s="394" t="str">
        <f>IF(E447="","",AND(MATCH(E447,EUConst_TierActivityListNames,0)&gt;59,MATCH(E447,EUConst_TierActivityListNames,0)&lt;62))</f>
        <v/>
      </c>
      <c r="T447" s="400"/>
      <c r="U447" s="400"/>
      <c r="V447" s="400"/>
      <c r="W447" s="400"/>
      <c r="X447" s="400"/>
      <c r="Y447" s="400"/>
      <c r="Z447" s="400"/>
      <c r="AA447" s="400"/>
      <c r="AB447" s="400"/>
      <c r="AC447" s="400"/>
      <c r="AD447" s="400"/>
      <c r="AE447" s="400"/>
      <c r="AF447" s="400"/>
      <c r="AG447" s="400"/>
      <c r="AH447" s="400"/>
      <c r="AI447" s="400"/>
      <c r="AJ447" s="356"/>
      <c r="AK447" s="356"/>
      <c r="AL447" s="356"/>
      <c r="AM447" s="356"/>
      <c r="AN447" s="356"/>
      <c r="AO447" s="356"/>
      <c r="AP447" s="356"/>
      <c r="AQ447" s="356"/>
      <c r="AR447" s="356"/>
      <c r="AS447" s="356"/>
      <c r="AT447" s="356"/>
      <c r="AU447" s="356"/>
      <c r="AV447" s="356"/>
      <c r="AW447" s="356"/>
      <c r="AX447" s="356"/>
      <c r="AY447" s="356"/>
      <c r="AZ447" s="356"/>
      <c r="BA447" s="356"/>
      <c r="BB447" s="356"/>
      <c r="BC447" s="356"/>
      <c r="BD447" s="356"/>
      <c r="BE447" s="356"/>
      <c r="BF447" s="356"/>
      <c r="BG447" s="356"/>
      <c r="BH447" s="356"/>
      <c r="BI447" s="356"/>
      <c r="BJ447" s="356"/>
      <c r="BK447" s="356"/>
      <c r="BL447" s="356"/>
      <c r="BM447" s="356"/>
      <c r="BN447" s="356"/>
      <c r="BO447" s="356"/>
      <c r="BP447" s="356"/>
      <c r="BQ447" s="356"/>
      <c r="BR447" s="356"/>
      <c r="BS447" s="356"/>
      <c r="BT447" s="356"/>
      <c r="BU447" s="356"/>
      <c r="BV447" s="356"/>
      <c r="BW447" s="356"/>
      <c r="BX447" s="356"/>
      <c r="BY447" s="356"/>
      <c r="BZ447" s="356"/>
      <c r="CA447" s="356"/>
      <c r="CB447" s="356"/>
      <c r="CC447" s="356"/>
      <c r="CD447" s="356"/>
      <c r="CE447" s="356"/>
      <c r="CF447" s="356"/>
    </row>
    <row r="448" spans="1:84" s="312" customFormat="1" ht="5.0999999999999996" customHeight="1" x14ac:dyDescent="0.25">
      <c r="A448" s="253"/>
      <c r="B448" s="239"/>
      <c r="C448" s="13"/>
      <c r="D448" s="13"/>
      <c r="E448" s="13"/>
      <c r="F448" s="13"/>
      <c r="G448" s="14"/>
      <c r="H448" s="14"/>
      <c r="I448" s="14"/>
      <c r="J448" s="89"/>
      <c r="K448" s="89"/>
      <c r="L448" s="89"/>
      <c r="M448" s="14"/>
      <c r="N448" s="14"/>
      <c r="O448" s="206"/>
      <c r="P448" s="395"/>
      <c r="Q448" s="400"/>
      <c r="R448" s="400"/>
      <c r="S448" s="400"/>
      <c r="T448" s="400"/>
      <c r="U448" s="400"/>
      <c r="V448" s="400"/>
      <c r="W448" s="400"/>
      <c r="X448" s="400"/>
      <c r="Y448" s="400"/>
      <c r="Z448" s="400"/>
      <c r="AA448" s="400"/>
      <c r="AB448" s="400"/>
      <c r="AC448" s="400"/>
      <c r="AD448" s="400"/>
      <c r="AE448" s="400"/>
      <c r="AF448" s="400"/>
      <c r="AG448" s="400"/>
      <c r="AH448" s="400"/>
      <c r="AI448" s="400"/>
      <c r="AJ448" s="356"/>
      <c r="AK448" s="356"/>
      <c r="AL448" s="356"/>
      <c r="AM448" s="356"/>
      <c r="AN448" s="356"/>
      <c r="AO448" s="356"/>
      <c r="AP448" s="356"/>
      <c r="AQ448" s="356"/>
      <c r="AR448" s="356"/>
      <c r="AS448" s="356"/>
      <c r="AT448" s="356"/>
      <c r="AU448" s="356"/>
      <c r="AV448" s="356"/>
      <c r="AW448" s="356"/>
      <c r="AX448" s="356"/>
      <c r="AY448" s="356"/>
      <c r="AZ448" s="356"/>
      <c r="BA448" s="356"/>
      <c r="BB448" s="356"/>
      <c r="BC448" s="356"/>
      <c r="BD448" s="356"/>
      <c r="BE448" s="356"/>
      <c r="BF448" s="356"/>
      <c r="BG448" s="356"/>
      <c r="BH448" s="356"/>
      <c r="BI448" s="356"/>
      <c r="BJ448" s="356"/>
      <c r="BK448" s="356"/>
      <c r="BL448" s="356"/>
      <c r="BM448" s="356"/>
      <c r="BN448" s="356"/>
      <c r="BO448" s="356"/>
      <c r="BP448" s="356"/>
      <c r="BQ448" s="356"/>
      <c r="BR448" s="356"/>
      <c r="BS448" s="356"/>
      <c r="BT448" s="356"/>
      <c r="BU448" s="356"/>
      <c r="BV448" s="356"/>
      <c r="BW448" s="356"/>
      <c r="BX448" s="356"/>
      <c r="BY448" s="356"/>
      <c r="BZ448" s="356"/>
      <c r="CA448" s="356"/>
      <c r="CB448" s="356"/>
      <c r="CC448" s="356"/>
      <c r="CD448" s="356"/>
      <c r="CE448" s="356"/>
      <c r="CF448" s="356"/>
    </row>
    <row r="449" spans="1:84" s="312" customFormat="1" ht="12.75" customHeight="1" x14ac:dyDescent="0.25">
      <c r="A449" s="253"/>
      <c r="B449" s="239"/>
      <c r="C449" s="13"/>
      <c r="D449" s="13"/>
      <c r="F449" s="837" t="str">
        <f>IF(E446="","",HYPERLINK("#JUMP_E_8",EUconst_FurtherGuidancePoint1))</f>
        <v/>
      </c>
      <c r="G449" s="838"/>
      <c r="H449" s="838"/>
      <c r="I449" s="838"/>
      <c r="J449" s="838"/>
      <c r="K449" s="838"/>
      <c r="L449" s="838"/>
      <c r="M449" s="839"/>
      <c r="N449" s="14"/>
      <c r="O449" s="206"/>
      <c r="P449" s="395"/>
      <c r="Q449" s="400"/>
      <c r="R449" s="400"/>
      <c r="S449" s="400"/>
      <c r="T449" s="400"/>
      <c r="U449" s="400"/>
      <c r="V449" s="400"/>
      <c r="W449" s="400"/>
      <c r="X449" s="400"/>
      <c r="Y449" s="400"/>
      <c r="Z449" s="400"/>
      <c r="AA449" s="400"/>
      <c r="AB449" s="400"/>
      <c r="AC449" s="400"/>
      <c r="AD449" s="400"/>
      <c r="AE449" s="400"/>
      <c r="AF449" s="400"/>
      <c r="AG449" s="400"/>
      <c r="AH449" s="400"/>
      <c r="AI449" s="400"/>
      <c r="AJ449" s="356"/>
      <c r="AK449" s="356"/>
      <c r="AL449" s="356"/>
      <c r="AM449" s="356"/>
      <c r="AN449" s="356"/>
      <c r="AO449" s="356"/>
      <c r="AP449" s="356"/>
      <c r="AQ449" s="356"/>
      <c r="AR449" s="356"/>
      <c r="AS449" s="356"/>
      <c r="AT449" s="356"/>
      <c r="AU449" s="356"/>
      <c r="AV449" s="356"/>
      <c r="AW449" s="356"/>
      <c r="AX449" s="356"/>
      <c r="AY449" s="356"/>
      <c r="AZ449" s="356"/>
      <c r="BA449" s="356"/>
      <c r="BB449" s="356"/>
      <c r="BC449" s="356"/>
      <c r="BD449" s="356"/>
      <c r="BE449" s="356"/>
      <c r="BF449" s="356"/>
      <c r="BG449" s="356"/>
      <c r="BH449" s="356"/>
      <c r="BI449" s="356"/>
      <c r="BJ449" s="356"/>
      <c r="BK449" s="356"/>
      <c r="BL449" s="356"/>
      <c r="BM449" s="356"/>
      <c r="BN449" s="356"/>
      <c r="BO449" s="356"/>
      <c r="BP449" s="356"/>
      <c r="BQ449" s="356"/>
      <c r="BR449" s="356"/>
      <c r="BS449" s="356"/>
      <c r="BT449" s="356"/>
      <c r="BU449" s="356"/>
      <c r="BV449" s="356"/>
      <c r="BW449" s="356"/>
      <c r="BX449" s="356"/>
      <c r="BY449" s="356"/>
      <c r="BZ449" s="356"/>
      <c r="CA449" s="356"/>
      <c r="CB449" s="356"/>
      <c r="CC449" s="356"/>
      <c r="CD449" s="356"/>
      <c r="CE449" s="356"/>
      <c r="CF449" s="356"/>
    </row>
    <row r="450" spans="1:84" s="312" customFormat="1" ht="5.0999999999999996" customHeight="1" x14ac:dyDescent="0.25">
      <c r="A450" s="253"/>
      <c r="B450" s="239"/>
      <c r="C450" s="13"/>
      <c r="D450" s="186"/>
      <c r="F450" s="89"/>
      <c r="G450" s="89"/>
      <c r="H450" s="89"/>
      <c r="I450" s="89"/>
      <c r="J450" s="89"/>
      <c r="M450" s="89"/>
      <c r="N450" s="89"/>
      <c r="O450" s="201"/>
      <c r="P450" s="395"/>
      <c r="Q450" s="395"/>
      <c r="R450" s="395"/>
      <c r="S450" s="400"/>
      <c r="T450" s="322"/>
      <c r="U450" s="322"/>
      <c r="V450" s="322"/>
      <c r="W450" s="322"/>
      <c r="X450" s="322"/>
      <c r="Y450" s="322"/>
      <c r="Z450" s="400"/>
      <c r="AA450" s="322"/>
      <c r="AB450" s="322"/>
      <c r="AC450" s="322"/>
      <c r="AD450" s="322"/>
      <c r="AE450" s="322"/>
      <c r="AF450" s="322"/>
      <c r="AG450" s="322"/>
      <c r="AH450" s="322"/>
      <c r="AI450" s="322"/>
    </row>
    <row r="451" spans="1:84" s="312" customFormat="1" ht="38.85" customHeight="1" x14ac:dyDescent="0.25">
      <c r="A451" s="253"/>
      <c r="B451" s="239"/>
      <c r="C451" s="13"/>
      <c r="E451" s="432" t="str">
        <f>Translations!$B$609</f>
        <v>DA ou facteur de calcul</v>
      </c>
      <c r="F451" s="431" t="str">
        <f>Translations!$B$601</f>
        <v>Niveau requis :</v>
      </c>
      <c r="G451" s="840" t="str">
        <f>Translations!$B$610</f>
        <v xml:space="preserve"> Raison de l'écart dans le passé</v>
      </c>
      <c r="H451" s="840"/>
      <c r="I451" s="432" t="str">
        <f>Translations!$B$611</f>
        <v>Impact sur les niveaux ?</v>
      </c>
      <c r="J451" s="432" t="str">
        <f>Translations!$B$612</f>
        <v>Mesures prises</v>
      </c>
      <c r="K451" s="431" t="str">
        <f>Translations!$B$585</f>
        <v>Quand?</v>
      </c>
      <c r="L451" s="431" t="str">
        <f>Translations!$B$603</f>
        <v>Niveau appliqué :</v>
      </c>
      <c r="O451" s="206"/>
      <c r="P451" s="395"/>
      <c r="Q451" s="400"/>
      <c r="R451" s="395"/>
      <c r="S451" s="395"/>
      <c r="T451" s="400"/>
      <c r="U451" s="400"/>
      <c r="V451" s="400"/>
      <c r="W451" s="400"/>
      <c r="X451" s="400"/>
      <c r="Y451" s="400"/>
      <c r="Z451" s="400"/>
      <c r="AA451" s="433" t="s">
        <v>908</v>
      </c>
      <c r="AB451" s="400" t="str">
        <f>$E$33</f>
        <v>DA ou facteur de calcul</v>
      </c>
      <c r="AC451" s="400" t="str">
        <f>G451</f>
        <v xml:space="preserve"> Raison de l'écart dans le passé</v>
      </c>
      <c r="AD451" s="400" t="str">
        <f>I451</f>
        <v>Impact sur les niveaux ?</v>
      </c>
      <c r="AE451" s="400" t="str">
        <f>J451</f>
        <v>Mesures prises</v>
      </c>
      <c r="AF451" s="400" t="str">
        <f>K451</f>
        <v>Quand?</v>
      </c>
      <c r="AG451" s="400" t="str">
        <f>L451</f>
        <v>Niveau appliqué :</v>
      </c>
      <c r="AH451" s="400"/>
      <c r="AI451" s="322"/>
      <c r="AJ451" s="356"/>
      <c r="AK451" s="356"/>
      <c r="AL451" s="356"/>
      <c r="AM451" s="356"/>
      <c r="AN451" s="356"/>
      <c r="AO451" s="356"/>
      <c r="AP451" s="356"/>
      <c r="AQ451" s="356"/>
      <c r="AR451" s="356"/>
      <c r="AS451" s="356"/>
      <c r="AT451" s="356"/>
      <c r="AU451" s="356"/>
      <c r="AV451" s="356"/>
      <c r="AW451" s="356"/>
      <c r="AX451" s="356"/>
      <c r="AY451" s="356"/>
      <c r="AZ451" s="356"/>
      <c r="BA451" s="356"/>
      <c r="BB451" s="356"/>
      <c r="BC451" s="356"/>
      <c r="BD451" s="356"/>
      <c r="BE451" s="356"/>
      <c r="BF451" s="356"/>
      <c r="BG451" s="356"/>
      <c r="BH451" s="356"/>
      <c r="BI451" s="356"/>
      <c r="BJ451" s="356"/>
      <c r="BK451" s="356"/>
      <c r="BL451" s="356"/>
      <c r="BM451" s="356"/>
      <c r="BN451" s="356"/>
      <c r="BO451" s="356"/>
      <c r="BP451" s="356"/>
      <c r="BQ451" s="356"/>
      <c r="BR451" s="356"/>
      <c r="BS451" s="356"/>
      <c r="BT451" s="356"/>
      <c r="BU451" s="356"/>
      <c r="BV451" s="356"/>
      <c r="BW451" s="356"/>
      <c r="BX451" s="356"/>
      <c r="BY451" s="356"/>
      <c r="BZ451" s="356"/>
      <c r="CA451" s="356"/>
      <c r="CB451" s="356"/>
      <c r="CC451" s="356"/>
      <c r="CD451" s="356"/>
      <c r="CE451" s="356"/>
      <c r="CF451" s="356"/>
    </row>
    <row r="452" spans="1:84" s="312" customFormat="1" ht="15" customHeight="1" x14ac:dyDescent="0.25">
      <c r="A452" s="253"/>
      <c r="B452" s="239"/>
      <c r="D452" s="186" t="s">
        <v>14</v>
      </c>
      <c r="E452" s="430"/>
      <c r="F452" s="335" t="str">
        <f>IF(OR(X452="",X452=EUconst_NA),"",IF(CNTR_SmallEmitter,1,X452))</f>
        <v/>
      </c>
      <c r="G452" s="821"/>
      <c r="H452" s="822"/>
      <c r="I452" s="424"/>
      <c r="J452" s="424"/>
      <c r="K452" s="428"/>
      <c r="L452" s="429"/>
      <c r="M452" s="831" t="str">
        <f>IF(OR(ISBLANK(L452),L452=EUconst_NoTier),"",IF($Z452=0,EUconst_NotApplicable,IF(ISERROR($Z452),"",$Z452)))</f>
        <v/>
      </c>
      <c r="N452" s="832"/>
      <c r="O452" s="201"/>
      <c r="P452" s="395"/>
      <c r="Q452" s="395"/>
      <c r="R452" s="394" t="str">
        <f>E447</f>
        <v/>
      </c>
      <c r="S452" s="400"/>
      <c r="T452" s="403" t="str">
        <f>IF(COUNTIF(EUconst_FactorRelevantInklPFC,E452)=0,"",INDEX(EUwideConstants!$C$848:$C$863,MATCH(E452,EUconst_FactorRelevantInklPFC,0))&amp;R452)</f>
        <v/>
      </c>
      <c r="U452" s="322"/>
      <c r="V452" s="403" t="str">
        <f>IF(T452="","",INDEX(EUwideConstants!$E$848:$E$863,MATCH(E452,EUconst_FactorRelevantInklPFC,0)))</f>
        <v/>
      </c>
      <c r="W452" s="322"/>
      <c r="X452" s="334" t="str">
        <f>IF(OR(R452="",T452=""),"",IF(CNTR_IsCategoryA,INDEX(EUwideConstants!$G:$G,MATCH(T452,EUwideConstants!$S:$S,0)),INDEX(EUwideConstants!$P:$P,MATCH(T452,EUwideConstants!$S:$S,0))))</f>
        <v/>
      </c>
      <c r="Y452" s="403" t="str">
        <f>IF(F452="","",IF(F452=EUconst_NA,"",INDEX(EUwideConstants!$H:$O,MATCH(T452,EUwideConstants!$S:$S,0),MATCH(F452,CNTR_TierList,0))))</f>
        <v/>
      </c>
      <c r="Z452" s="403" t="str">
        <f>IF(ISBLANK(L452),"",IF(L452=EUconst_NA,"",INDEX(EUwideConstants!$H:$O,MATCH(T452,EUwideConstants!$S:$S,0),MATCH(L452,CNTR_TierList,0))))</f>
        <v/>
      </c>
      <c r="AA452" s="322"/>
      <c r="AB452" s="334" t="b">
        <f>AND(COUNTA(CNTR_ListRelevantSections)&gt;0,E446="")</f>
        <v>0</v>
      </c>
      <c r="AC452" s="334" t="b">
        <f>AND(COUNTA(CNTR_ListRelevantSections)&gt;0,OR(E452="",AB452))</f>
        <v>0</v>
      </c>
      <c r="AD452" s="334" t="b">
        <f t="shared" ref="AD452:AD454" si="43">AC452</f>
        <v>0</v>
      </c>
      <c r="AE452" s="334" t="b">
        <f t="shared" ref="AE452:AE454" si="44">AD452</f>
        <v>0</v>
      </c>
      <c r="AF452" s="334" t="b">
        <f>OR(AD452,AND(J452&lt;&gt;"",J452=FALSE))</f>
        <v>0</v>
      </c>
      <c r="AG452" s="334" t="b">
        <f>OR(AF452,AND(I452&lt;&gt;"",I452=FALSE))</f>
        <v>0</v>
      </c>
      <c r="AH452" s="322"/>
      <c r="AI452" s="322"/>
      <c r="AJ452" s="356"/>
      <c r="AK452" s="356"/>
      <c r="AL452" s="356"/>
      <c r="AM452" s="356"/>
      <c r="AN452" s="356"/>
      <c r="AO452" s="356"/>
      <c r="AP452" s="356"/>
      <c r="AQ452" s="356"/>
      <c r="AR452" s="356"/>
      <c r="AS452" s="356"/>
      <c r="AT452" s="356"/>
      <c r="AU452" s="356"/>
      <c r="AV452" s="356"/>
      <c r="AW452" s="356"/>
      <c r="AX452" s="356"/>
      <c r="AY452" s="356"/>
      <c r="AZ452" s="356"/>
      <c r="BA452" s="356"/>
      <c r="BB452" s="356"/>
      <c r="BC452" s="356"/>
      <c r="BD452" s="356"/>
      <c r="BE452" s="356"/>
      <c r="BF452" s="356"/>
      <c r="BG452" s="356"/>
      <c r="BH452" s="356"/>
      <c r="BI452" s="356"/>
      <c r="BJ452" s="356"/>
      <c r="BK452" s="356"/>
      <c r="BL452" s="356"/>
      <c r="BM452" s="356"/>
      <c r="BN452" s="356"/>
      <c r="BO452" s="356"/>
      <c r="BP452" s="356"/>
      <c r="BQ452" s="356"/>
      <c r="BR452" s="356"/>
      <c r="BS452" s="356"/>
      <c r="BT452" s="356"/>
      <c r="BU452" s="356"/>
      <c r="BV452" s="356"/>
      <c r="BW452" s="356"/>
      <c r="BX452" s="356"/>
      <c r="BY452" s="356"/>
      <c r="BZ452" s="356"/>
      <c r="CA452" s="356"/>
      <c r="CB452" s="356"/>
      <c r="CC452" s="356"/>
      <c r="CD452" s="356"/>
      <c r="CE452" s="356"/>
      <c r="CF452" s="356"/>
    </row>
    <row r="453" spans="1:84" s="312" customFormat="1" ht="15" customHeight="1" x14ac:dyDescent="0.25">
      <c r="A453" s="253"/>
      <c r="B453" s="239"/>
      <c r="D453" s="186" t="s">
        <v>15</v>
      </c>
      <c r="E453" s="430"/>
      <c r="F453" s="335" t="str">
        <f>IF(OR(X453="",X453=EUconst_NA),"",IF(CNTR_SmallEmitter,1,X453))</f>
        <v/>
      </c>
      <c r="G453" s="821"/>
      <c r="H453" s="822"/>
      <c r="I453" s="424"/>
      <c r="J453" s="424"/>
      <c r="K453" s="428"/>
      <c r="L453" s="429"/>
      <c r="M453" s="831" t="str">
        <f>IF(OR(ISBLANK(L453),L453=EUconst_NoTier),"",IF($Z453=0,EUconst_NotApplicable,IF(ISERROR($Z453),"",$Z453)))</f>
        <v/>
      </c>
      <c r="N453" s="832"/>
      <c r="O453" s="201"/>
      <c r="P453" s="395"/>
      <c r="Q453" s="395"/>
      <c r="R453" s="394" t="str">
        <f>R452</f>
        <v/>
      </c>
      <c r="S453" s="400"/>
      <c r="T453" s="403" t="str">
        <f>IF(COUNTIF(EUconst_FactorRelevantInklPFC,E453)=0,"",INDEX(EUwideConstants!$C$848:$C$863,MATCH(E453,EUconst_FactorRelevantInklPFC,0))&amp;R453)</f>
        <v/>
      </c>
      <c r="U453" s="322"/>
      <c r="V453" s="403" t="str">
        <f>IF(T453="","",INDEX(EUwideConstants!$E$848:$E$863,MATCH(E453,EUconst_FactorRelevantInklPFC,0)))</f>
        <v/>
      </c>
      <c r="W453" s="322"/>
      <c r="X453" s="334" t="str">
        <f>IF(OR(R453="",T453=""),"",IF(CNTR_IsCategoryA,INDEX(EUwideConstants!$G:$G,MATCH(T453,EUwideConstants!$S:$S,0)),INDEX(EUwideConstants!$P:$P,MATCH(T453,EUwideConstants!$S:$S,0))))</f>
        <v/>
      </c>
      <c r="Y453" s="403" t="str">
        <f>IF(F453="","",IF(F453=EUconst_NA,"",INDEX(EUwideConstants!$H:$O,MATCH(T453,EUwideConstants!$S:$S,0),MATCH(F453,CNTR_TierList,0))))</f>
        <v/>
      </c>
      <c r="Z453" s="403" t="str">
        <f>IF(ISBLANK(L453),"",IF(L453=EUconst_NA,"",INDEX(EUwideConstants!$H:$O,MATCH(T453,EUwideConstants!$S:$S,0),MATCH(L453,CNTR_TierList,0))))</f>
        <v/>
      </c>
      <c r="AA453" s="322"/>
      <c r="AB453" s="334" t="b">
        <f>AND(COUNTA(CNTR_ListRelevantSections)&gt;0,E446="")</f>
        <v>0</v>
      </c>
      <c r="AC453" s="334" t="b">
        <f>AND(COUNTA(CNTR_ListRelevantSections)&gt;0,OR(E453="",AB453))</f>
        <v>0</v>
      </c>
      <c r="AD453" s="334" t="b">
        <f t="shared" si="43"/>
        <v>0</v>
      </c>
      <c r="AE453" s="334" t="b">
        <f t="shared" si="44"/>
        <v>0</v>
      </c>
      <c r="AF453" s="334" t="b">
        <f>OR(AD453,AND(J453&lt;&gt;"",J453=FALSE))</f>
        <v>0</v>
      </c>
      <c r="AG453" s="334" t="b">
        <f>OR(AF453,AND(I453&lt;&gt;"",I453=FALSE))</f>
        <v>0</v>
      </c>
      <c r="AH453" s="322"/>
      <c r="AI453" s="322"/>
      <c r="AJ453" s="356"/>
      <c r="AK453" s="356"/>
      <c r="AL453" s="356"/>
      <c r="AM453" s="356"/>
      <c r="AN453" s="356"/>
      <c r="AO453" s="356"/>
      <c r="AP453" s="356"/>
      <c r="AQ453" s="356"/>
      <c r="AR453" s="356"/>
      <c r="AS453" s="356"/>
      <c r="AT453" s="356"/>
      <c r="AU453" s="356"/>
      <c r="AV453" s="356"/>
      <c r="AW453" s="356"/>
      <c r="AX453" s="356"/>
      <c r="AY453" s="356"/>
      <c r="AZ453" s="356"/>
      <c r="BA453" s="356"/>
      <c r="BB453" s="356"/>
      <c r="BC453" s="356"/>
      <c r="BD453" s="356"/>
      <c r="BE453" s="356"/>
      <c r="BF453" s="356"/>
      <c r="BG453" s="356"/>
      <c r="BH453" s="356"/>
      <c r="BI453" s="356"/>
      <c r="BJ453" s="356"/>
      <c r="BK453" s="356"/>
      <c r="BL453" s="356"/>
      <c r="BM453" s="356"/>
      <c r="BN453" s="356"/>
      <c r="BO453" s="356"/>
      <c r="BP453" s="356"/>
      <c r="BQ453" s="356"/>
      <c r="BR453" s="356"/>
      <c r="BS453" s="356"/>
      <c r="BT453" s="356"/>
      <c r="BU453" s="356"/>
      <c r="BV453" s="356"/>
      <c r="BW453" s="356"/>
      <c r="BX453" s="356"/>
      <c r="BY453" s="356"/>
      <c r="BZ453" s="356"/>
      <c r="CA453" s="356"/>
      <c r="CB453" s="356"/>
      <c r="CC453" s="356"/>
      <c r="CD453" s="356"/>
      <c r="CE453" s="356"/>
      <c r="CF453" s="356"/>
    </row>
    <row r="454" spans="1:84" s="312" customFormat="1" ht="15" customHeight="1" x14ac:dyDescent="0.25">
      <c r="A454" s="253"/>
      <c r="B454" s="239"/>
      <c r="D454" s="186" t="s">
        <v>297</v>
      </c>
      <c r="E454" s="430"/>
      <c r="F454" s="335" t="str">
        <f>IF(OR(X454="",X454=EUconst_NA),"",IF(CNTR_SmallEmitter,1,X454))</f>
        <v/>
      </c>
      <c r="G454" s="821"/>
      <c r="H454" s="822"/>
      <c r="I454" s="424"/>
      <c r="J454" s="424"/>
      <c r="K454" s="428"/>
      <c r="L454" s="429"/>
      <c r="M454" s="831" t="str">
        <f>IF(OR(ISBLANK(L454),L454=EUconst_NoTier),"",IF($Z454=0,EUconst_NotApplicable,IF(ISERROR($Z454),"",$Z454)))</f>
        <v/>
      </c>
      <c r="N454" s="832"/>
      <c r="O454" s="201"/>
      <c r="P454" s="395"/>
      <c r="Q454" s="395"/>
      <c r="R454" s="394" t="str">
        <f>R453</f>
        <v/>
      </c>
      <c r="S454" s="400"/>
      <c r="T454" s="403" t="str">
        <f>IF(COUNTIF(EUconst_FactorRelevantInklPFC,E454)=0,"",INDEX(EUwideConstants!$C$848:$C$863,MATCH(E454,EUconst_FactorRelevantInklPFC,0))&amp;R454)</f>
        <v/>
      </c>
      <c r="U454" s="322"/>
      <c r="V454" s="403" t="str">
        <f>IF(T454="","",INDEX(EUwideConstants!$E$848:$E$863,MATCH(E454,EUconst_FactorRelevantInklPFC,0)))</f>
        <v/>
      </c>
      <c r="W454" s="322"/>
      <c r="X454" s="334" t="str">
        <f>IF(OR(R454="",T454=""),"",IF(CNTR_IsCategoryA,INDEX(EUwideConstants!$G:$G,MATCH(T454,EUwideConstants!$S:$S,0)),INDEX(EUwideConstants!$P:$P,MATCH(T454,EUwideConstants!$S:$S,0))))</f>
        <v/>
      </c>
      <c r="Y454" s="403" t="str">
        <f>IF(F454="","",IF(F454=EUconst_NA,"",INDEX(EUwideConstants!$H:$O,MATCH(T454,EUwideConstants!$S:$S,0),MATCH(F454,CNTR_TierList,0))))</f>
        <v/>
      </c>
      <c r="Z454" s="403" t="str">
        <f>IF(ISBLANK(L454),"",IF(L454=EUconst_NA,"",INDEX(EUwideConstants!$H:$O,MATCH(T454,EUwideConstants!$S:$S,0),MATCH(L454,CNTR_TierList,0))))</f>
        <v/>
      </c>
      <c r="AA454" s="322"/>
      <c r="AB454" s="334" t="b">
        <f>AND(COUNTA(CNTR_ListRelevantSections)&gt;0,E446="")</f>
        <v>0</v>
      </c>
      <c r="AC454" s="334" t="b">
        <f>AND(COUNTA(CNTR_ListRelevantSections)&gt;0,OR(E454="",AB454))</f>
        <v>0</v>
      </c>
      <c r="AD454" s="334" t="b">
        <f t="shared" si="43"/>
        <v>0</v>
      </c>
      <c r="AE454" s="334" t="b">
        <f t="shared" si="44"/>
        <v>0</v>
      </c>
      <c r="AF454" s="334" t="b">
        <f>OR(AD454,AND(J454&lt;&gt;"",J454=FALSE))</f>
        <v>0</v>
      </c>
      <c r="AG454" s="334" t="b">
        <f>OR(AF454,AND(I454&lt;&gt;"",I454=FALSE))</f>
        <v>0</v>
      </c>
      <c r="AH454" s="322"/>
      <c r="AI454" s="322"/>
      <c r="AJ454" s="356"/>
      <c r="AK454" s="356"/>
      <c r="AL454" s="356"/>
      <c r="AM454" s="356"/>
      <c r="AN454" s="356"/>
      <c r="AO454" s="356"/>
      <c r="AP454" s="356"/>
      <c r="AQ454" s="356"/>
      <c r="AR454" s="356"/>
      <c r="AS454" s="356"/>
      <c r="AT454" s="356"/>
      <c r="AU454" s="356"/>
      <c r="AV454" s="356"/>
      <c r="AW454" s="356"/>
      <c r="AX454" s="356"/>
      <c r="AY454" s="356"/>
      <c r="AZ454" s="356"/>
      <c r="BA454" s="356"/>
      <c r="BB454" s="356"/>
      <c r="BC454" s="356"/>
      <c r="BD454" s="356"/>
      <c r="BE454" s="356"/>
      <c r="BF454" s="356"/>
      <c r="BG454" s="356"/>
      <c r="BH454" s="356"/>
      <c r="BI454" s="356"/>
      <c r="BJ454" s="356"/>
      <c r="BK454" s="356"/>
      <c r="BL454" s="356"/>
      <c r="BM454" s="356"/>
      <c r="BN454" s="356"/>
      <c r="BO454" s="356"/>
      <c r="BP454" s="356"/>
      <c r="BQ454" s="356"/>
      <c r="BR454" s="356"/>
      <c r="BS454" s="356"/>
      <c r="BT454" s="356"/>
      <c r="BU454" s="356"/>
      <c r="BV454" s="356"/>
      <c r="BW454" s="356"/>
      <c r="BX454" s="356"/>
      <c r="BY454" s="356"/>
      <c r="BZ454" s="356"/>
      <c r="CA454" s="356"/>
      <c r="CB454" s="356"/>
      <c r="CC454" s="356"/>
      <c r="CD454" s="356"/>
      <c r="CE454" s="356"/>
      <c r="CF454" s="356"/>
    </row>
    <row r="455" spans="1:84" s="312" customFormat="1" ht="5.0999999999999996" customHeight="1" x14ac:dyDescent="0.25">
      <c r="A455" s="253"/>
      <c r="B455" s="239"/>
      <c r="C455" s="13"/>
      <c r="D455" s="186"/>
      <c r="F455" s="89"/>
      <c r="G455" s="186"/>
      <c r="H455" s="186"/>
      <c r="I455" s="186"/>
      <c r="J455" s="186"/>
      <c r="M455" s="89"/>
      <c r="N455" s="89"/>
      <c r="O455" s="201"/>
      <c r="P455" s="395"/>
      <c r="Q455" s="395"/>
      <c r="R455" s="395"/>
      <c r="S455" s="395"/>
      <c r="T455" s="322"/>
      <c r="U455" s="322"/>
      <c r="V455" s="322"/>
      <c r="W455" s="322"/>
      <c r="X455" s="322"/>
      <c r="Y455" s="322"/>
      <c r="Z455" s="322"/>
      <c r="AA455" s="322"/>
      <c r="AB455" s="322"/>
      <c r="AC455" s="322"/>
      <c r="AD455" s="322"/>
      <c r="AE455" s="322"/>
      <c r="AF455" s="322"/>
      <c r="AG455" s="322"/>
      <c r="AH455" s="322"/>
      <c r="AI455" s="322"/>
    </row>
    <row r="456" spans="1:84" s="312" customFormat="1" ht="12.75" customHeight="1" x14ac:dyDescent="0.25">
      <c r="A456" s="253"/>
      <c r="B456" s="239"/>
      <c r="D456" s="383" t="s">
        <v>300</v>
      </c>
      <c r="E456" s="324" t="str">
        <f>Translations!$B$94</f>
        <v>Description</v>
      </c>
      <c r="G456" s="323"/>
      <c r="H456" s="186"/>
      <c r="I456" s="186"/>
      <c r="J456" s="186"/>
      <c r="K456" s="186"/>
      <c r="L456" s="186"/>
      <c r="M456" s="186"/>
      <c r="N456" s="186"/>
      <c r="O456" s="201"/>
      <c r="P456" s="395"/>
      <c r="Q456" s="395"/>
      <c r="R456" s="395"/>
      <c r="S456" s="395"/>
      <c r="T456" s="322"/>
      <c r="U456" s="322"/>
      <c r="V456" s="322"/>
      <c r="W456" s="322"/>
      <c r="X456" s="322"/>
      <c r="Y456" s="322"/>
      <c r="Z456" s="322"/>
      <c r="AA456" s="322"/>
      <c r="AB456" s="322"/>
      <c r="AC456" s="322"/>
      <c r="AD456" s="322"/>
      <c r="AE456" s="322"/>
      <c r="AF456" s="322"/>
      <c r="AG456" s="322"/>
      <c r="AH456" s="322"/>
      <c r="AI456" s="322"/>
    </row>
    <row r="457" spans="1:84" s="312" customFormat="1" ht="12.75" customHeight="1" x14ac:dyDescent="0.25">
      <c r="A457" s="253"/>
      <c r="B457" s="272"/>
      <c r="C457" s="13"/>
      <c r="D457" s="186"/>
      <c r="E457" s="833" t="str">
        <f>Translations!$B$588</f>
        <v>Si vous avez besoin de plus d'espace pour la description, vous pouvez également utiliser des fichiers externes et les référencer ici.</v>
      </c>
      <c r="F457" s="833"/>
      <c r="G457" s="833"/>
      <c r="H457" s="833"/>
      <c r="I457" s="833"/>
      <c r="J457" s="833"/>
      <c r="K457" s="833"/>
      <c r="L457" s="833"/>
      <c r="M457" s="833"/>
      <c r="N457" s="833"/>
      <c r="O457" s="201"/>
      <c r="P457" s="305"/>
      <c r="Q457" s="395"/>
      <c r="R457" s="395"/>
      <c r="S457" s="395"/>
      <c r="T457" s="322"/>
      <c r="U457" s="322"/>
      <c r="V457" s="322"/>
      <c r="W457" s="322"/>
      <c r="X457" s="322"/>
      <c r="Y457" s="322"/>
      <c r="Z457" s="322"/>
      <c r="AA457" s="322"/>
      <c r="AB457" s="322"/>
      <c r="AC457" s="322"/>
      <c r="AD457" s="322"/>
      <c r="AE457" s="322"/>
      <c r="AF457" s="322"/>
      <c r="AG457" s="322"/>
      <c r="AH457" s="322"/>
      <c r="AI457" s="322"/>
    </row>
    <row r="458" spans="1:84" s="312" customFormat="1" ht="12.75" customHeight="1" x14ac:dyDescent="0.25">
      <c r="A458" s="255"/>
      <c r="B458" s="387"/>
      <c r="C458" s="89"/>
      <c r="E458" s="834"/>
      <c r="F458" s="835"/>
      <c r="G458" s="835"/>
      <c r="H458" s="835"/>
      <c r="I458" s="835"/>
      <c r="J458" s="835"/>
      <c r="K458" s="835"/>
      <c r="L458" s="835"/>
      <c r="M458" s="835"/>
      <c r="N458" s="836"/>
      <c r="O458" s="185"/>
      <c r="P458" s="322"/>
      <c r="Q458" s="322"/>
      <c r="R458" s="322"/>
      <c r="S458" s="322"/>
      <c r="T458" s="322"/>
      <c r="U458" s="322"/>
      <c r="V458" s="322"/>
      <c r="W458" s="322"/>
      <c r="X458" s="322"/>
      <c r="Y458" s="322"/>
      <c r="Z458" s="322"/>
      <c r="AA458" s="322"/>
      <c r="AB458" s="322"/>
      <c r="AC458" s="322"/>
      <c r="AD458" s="322"/>
      <c r="AE458" s="322"/>
      <c r="AF458" s="322"/>
      <c r="AG458" s="322"/>
      <c r="AH458" s="322"/>
      <c r="AI458" s="403" t="b">
        <f>AND(COUNTA(CNTR_ListRelevantSections)&gt;0,OR(AB454,COUNTA(E452:E454)=0))</f>
        <v>0</v>
      </c>
    </row>
    <row r="459" spans="1:84" s="312" customFormat="1" ht="12.75" customHeight="1" x14ac:dyDescent="0.25">
      <c r="A459" s="255"/>
      <c r="B459" s="387"/>
      <c r="C459" s="89"/>
      <c r="E459" s="825"/>
      <c r="F459" s="826"/>
      <c r="G459" s="826"/>
      <c r="H459" s="826"/>
      <c r="I459" s="826"/>
      <c r="J459" s="826"/>
      <c r="K459" s="826"/>
      <c r="L459" s="826"/>
      <c r="M459" s="826"/>
      <c r="N459" s="827"/>
      <c r="O459" s="185"/>
      <c r="P459" s="322"/>
      <c r="Q459" s="322"/>
      <c r="R459" s="322"/>
      <c r="S459" s="322"/>
      <c r="T459" s="322"/>
      <c r="U459" s="322"/>
      <c r="V459" s="322"/>
      <c r="W459" s="322"/>
      <c r="X459" s="322"/>
      <c r="Y459" s="322"/>
      <c r="Z459" s="322"/>
      <c r="AA459" s="322"/>
      <c r="AB459" s="322"/>
      <c r="AC459" s="322"/>
      <c r="AD459" s="322"/>
      <c r="AE459" s="322"/>
      <c r="AF459" s="322"/>
      <c r="AG459" s="322"/>
      <c r="AH459" s="322"/>
      <c r="AI459" s="403" t="b">
        <f>AI458</f>
        <v>0</v>
      </c>
    </row>
    <row r="460" spans="1:84" s="312" customFormat="1" ht="12.75" customHeight="1" x14ac:dyDescent="0.25">
      <c r="A460" s="255"/>
      <c r="B460" s="387"/>
      <c r="C460" s="89"/>
      <c r="E460" s="825"/>
      <c r="F460" s="826"/>
      <c r="G460" s="826"/>
      <c r="H460" s="826"/>
      <c r="I460" s="826"/>
      <c r="J460" s="826"/>
      <c r="K460" s="826"/>
      <c r="L460" s="826"/>
      <c r="M460" s="826"/>
      <c r="N460" s="827"/>
      <c r="O460" s="185"/>
      <c r="P460" s="322"/>
      <c r="Q460" s="322"/>
      <c r="R460" s="322"/>
      <c r="S460" s="322"/>
      <c r="T460" s="322"/>
      <c r="U460" s="322"/>
      <c r="V460" s="322"/>
      <c r="W460" s="322"/>
      <c r="X460" s="322"/>
      <c r="Y460" s="322"/>
      <c r="Z460" s="322"/>
      <c r="AA460" s="322"/>
      <c r="AB460" s="322"/>
      <c r="AC460" s="322"/>
      <c r="AD460" s="322"/>
      <c r="AE460" s="322"/>
      <c r="AF460" s="322"/>
      <c r="AG460" s="322"/>
      <c r="AH460" s="322"/>
      <c r="AI460" s="403" t="b">
        <f>AI459</f>
        <v>0</v>
      </c>
    </row>
    <row r="461" spans="1:84" s="312" customFormat="1" ht="12.75" customHeight="1" x14ac:dyDescent="0.25">
      <c r="A461" s="255"/>
      <c r="B461" s="387"/>
      <c r="C461" s="89"/>
      <c r="E461" s="825"/>
      <c r="F461" s="826"/>
      <c r="G461" s="826"/>
      <c r="H461" s="826"/>
      <c r="I461" s="826"/>
      <c r="J461" s="826"/>
      <c r="K461" s="826"/>
      <c r="L461" s="826"/>
      <c r="M461" s="826"/>
      <c r="N461" s="827"/>
      <c r="O461" s="185"/>
      <c r="P461" s="322"/>
      <c r="Q461" s="322"/>
      <c r="R461" s="322"/>
      <c r="S461" s="322"/>
      <c r="T461" s="322"/>
      <c r="U461" s="322"/>
      <c r="V461" s="322"/>
      <c r="W461" s="322"/>
      <c r="X461" s="322"/>
      <c r="Y461" s="322"/>
      <c r="Z461" s="322"/>
      <c r="AA461" s="322"/>
      <c r="AB461" s="322"/>
      <c r="AC461" s="322"/>
      <c r="AD461" s="322"/>
      <c r="AE461" s="322"/>
      <c r="AF461" s="322"/>
      <c r="AG461" s="322"/>
      <c r="AH461" s="322"/>
      <c r="AI461" s="403" t="b">
        <f>AI460</f>
        <v>0</v>
      </c>
    </row>
    <row r="462" spans="1:84" s="312" customFormat="1" ht="12.75" customHeight="1" x14ac:dyDescent="0.25">
      <c r="A462" s="255"/>
      <c r="B462" s="387"/>
      <c r="C462" s="89"/>
      <c r="E462" s="828"/>
      <c r="F462" s="829"/>
      <c r="G462" s="829"/>
      <c r="H462" s="829"/>
      <c r="I462" s="829"/>
      <c r="J462" s="829"/>
      <c r="K462" s="829"/>
      <c r="L462" s="829"/>
      <c r="M462" s="829"/>
      <c r="N462" s="830"/>
      <c r="O462" s="185"/>
      <c r="P462" s="322"/>
      <c r="Q462" s="322"/>
      <c r="R462" s="322"/>
      <c r="S462" s="322"/>
      <c r="T462" s="322"/>
      <c r="U462" s="322"/>
      <c r="V462" s="322"/>
      <c r="W462" s="322"/>
      <c r="X462" s="322"/>
      <c r="Y462" s="322"/>
      <c r="Z462" s="322"/>
      <c r="AA462" s="322"/>
      <c r="AB462" s="322"/>
      <c r="AC462" s="322"/>
      <c r="AD462" s="322"/>
      <c r="AE462" s="322"/>
      <c r="AF462" s="322"/>
      <c r="AG462" s="322"/>
      <c r="AH462" s="322"/>
      <c r="AI462" s="403" t="b">
        <f>AI461</f>
        <v>0</v>
      </c>
    </row>
    <row r="463" spans="1:84" s="312" customFormat="1" ht="12.75" customHeight="1" thickBot="1" x14ac:dyDescent="0.3">
      <c r="A463" s="255"/>
      <c r="B463" s="387"/>
      <c r="C463" s="89"/>
      <c r="D463" s="186"/>
      <c r="E463" s="336"/>
      <c r="F463" s="336"/>
      <c r="G463" s="336"/>
      <c r="H463" s="336"/>
      <c r="I463" s="336"/>
      <c r="J463" s="336"/>
      <c r="K463" s="336"/>
      <c r="L463" s="336"/>
      <c r="M463" s="336"/>
      <c r="N463" s="186"/>
      <c r="O463" s="185"/>
      <c r="P463" s="322"/>
      <c r="Q463" s="322"/>
      <c r="R463" s="322"/>
      <c r="S463" s="322"/>
      <c r="T463" s="322"/>
      <c r="U463" s="322"/>
      <c r="V463" s="322"/>
      <c r="W463" s="322"/>
      <c r="X463" s="322"/>
      <c r="Y463" s="322"/>
      <c r="Z463" s="322"/>
      <c r="AA463" s="322"/>
      <c r="AB463" s="322"/>
      <c r="AC463" s="322"/>
      <c r="AD463" s="322"/>
      <c r="AE463" s="322"/>
      <c r="AF463" s="322"/>
      <c r="AG463" s="322"/>
      <c r="AH463" s="322"/>
      <c r="AI463" s="322"/>
      <c r="CF463" s="357"/>
    </row>
    <row r="464" spans="1:84" ht="13.8" thickBot="1" x14ac:dyDescent="0.3">
      <c r="A464" s="252"/>
      <c r="B464" s="240"/>
      <c r="C464" s="198"/>
      <c r="D464" s="22"/>
      <c r="E464" s="199"/>
      <c r="F464" s="24"/>
      <c r="G464" s="23"/>
      <c r="H464" s="23"/>
      <c r="I464" s="23"/>
      <c r="J464" s="23"/>
      <c r="K464" s="23"/>
      <c r="L464" s="23"/>
      <c r="M464" s="23"/>
      <c r="N464" s="23"/>
      <c r="O464" s="204"/>
      <c r="U464" s="404"/>
      <c r="X464" s="404"/>
    </row>
    <row r="465" spans="1:84" s="312" customFormat="1" ht="15" customHeight="1" thickBot="1" x14ac:dyDescent="0.3">
      <c r="A465" s="435" t="str">
        <f>IF(E465="","","PRINT")</f>
        <v/>
      </c>
      <c r="B465" s="239"/>
      <c r="C465" s="187">
        <f>C446+1</f>
        <v>24</v>
      </c>
      <c r="D465" s="13"/>
      <c r="E465" s="841"/>
      <c r="F465" s="842"/>
      <c r="G465" s="842"/>
      <c r="H465" s="842"/>
      <c r="I465" s="842"/>
      <c r="J465" s="842"/>
      <c r="K465" s="842"/>
      <c r="L465" s="843"/>
      <c r="M465" s="844" t="str">
        <f>IF(E466="","",INDEX(EUwideConstants!$F$314:$F$384,MATCH(E466,EUConst_TierActivityListNames,0)))</f>
        <v/>
      </c>
      <c r="N465" s="845"/>
      <c r="O465" s="206"/>
      <c r="P465" s="436" t="str">
        <f>IF(AND(E465&lt;&gt;"",COUNTIF(P466:$P$603,"PRINT")=0),"PRINT","")</f>
        <v/>
      </c>
      <c r="Q465" s="400"/>
      <c r="R465" s="401" t="str">
        <f>IF(E465="","",MATCH(E465,B_ImprovementDescription!$Q$54:$Q$83,0))</f>
        <v/>
      </c>
      <c r="S465" s="402" t="s">
        <v>636</v>
      </c>
      <c r="T465" s="400"/>
      <c r="U465" s="400"/>
      <c r="V465" s="400"/>
      <c r="W465" s="400"/>
      <c r="X465" s="400"/>
      <c r="Y465" s="400"/>
      <c r="Z465" s="400"/>
      <c r="AA465" s="400"/>
      <c r="AB465" s="400"/>
      <c r="AC465" s="400"/>
      <c r="AD465" s="400"/>
      <c r="AE465" s="400"/>
      <c r="AF465" s="400"/>
      <c r="AG465" s="400"/>
      <c r="AH465" s="400"/>
      <c r="AI465" s="403" t="b">
        <f>CNTR_CalcRelevant=EUconst_NotRelevant</f>
        <v>0</v>
      </c>
      <c r="AJ465" s="356"/>
      <c r="AK465" s="356"/>
      <c r="AL465" s="356"/>
      <c r="AM465" s="356"/>
      <c r="AN465" s="356"/>
      <c r="AO465" s="356"/>
      <c r="AP465" s="356"/>
      <c r="AQ465" s="356"/>
      <c r="AR465" s="356"/>
      <c r="AS465" s="356"/>
      <c r="AT465" s="356"/>
      <c r="AU465" s="356"/>
      <c r="AV465" s="356"/>
      <c r="AW465" s="356"/>
      <c r="AX465" s="356"/>
      <c r="AY465" s="356"/>
      <c r="AZ465" s="356"/>
      <c r="BA465" s="356"/>
      <c r="BB465" s="356"/>
      <c r="BC465" s="356"/>
      <c r="BD465" s="356"/>
      <c r="BE465" s="356"/>
      <c r="BF465" s="356"/>
      <c r="BG465" s="356"/>
      <c r="BH465" s="356"/>
      <c r="BI465" s="356"/>
      <c r="BJ465" s="356"/>
      <c r="BK465" s="356"/>
      <c r="BL465" s="356"/>
      <c r="BM465" s="356"/>
      <c r="BN465" s="356"/>
      <c r="BO465" s="356"/>
      <c r="BP465" s="356"/>
      <c r="BQ465" s="356"/>
      <c r="BR465" s="356"/>
      <c r="BS465" s="356"/>
      <c r="BT465" s="356"/>
      <c r="BU465" s="356"/>
      <c r="BV465" s="356"/>
      <c r="BW465" s="356"/>
      <c r="BX465" s="356"/>
      <c r="BY465" s="356"/>
      <c r="BZ465" s="356"/>
      <c r="CA465" s="356"/>
      <c r="CB465" s="356"/>
      <c r="CC465" s="356"/>
      <c r="CD465" s="356"/>
      <c r="CE465" s="356"/>
      <c r="CF465" s="356"/>
    </row>
    <row r="466" spans="1:84" s="312" customFormat="1" ht="15" customHeight="1" thickBot="1" x14ac:dyDescent="0.3">
      <c r="A466" s="253"/>
      <c r="B466" s="239"/>
      <c r="C466" s="13"/>
      <c r="D466" s="13"/>
      <c r="E466" s="846" t="str">
        <f>IF(E465="","",INDEX(B_ImprovementDescription!$E$54:$E$83,R465))</f>
        <v/>
      </c>
      <c r="F466" s="847"/>
      <c r="G466" s="847"/>
      <c r="H466" s="847"/>
      <c r="I466" s="847"/>
      <c r="J466" s="847"/>
      <c r="K466" s="847"/>
      <c r="L466" s="848"/>
      <c r="M466" s="844" t="str">
        <f>IF(E465="","",INDEX(B_ImprovementDescription!$M$54:$M$83,R465))</f>
        <v/>
      </c>
      <c r="N466" s="845"/>
      <c r="O466" s="206"/>
      <c r="P466" s="395"/>
      <c r="Q466" s="400"/>
      <c r="R466" s="394" t="str">
        <f>E466</f>
        <v/>
      </c>
      <c r="S466" s="394" t="str">
        <f>IF(E466="","",AND(MATCH(E466,EUConst_TierActivityListNames,0)&gt;59,MATCH(E466,EUConst_TierActivityListNames,0)&lt;62))</f>
        <v/>
      </c>
      <c r="T466" s="400"/>
      <c r="U466" s="400"/>
      <c r="V466" s="400"/>
      <c r="W466" s="400"/>
      <c r="X466" s="400"/>
      <c r="Y466" s="400"/>
      <c r="Z466" s="400"/>
      <c r="AA466" s="400"/>
      <c r="AB466" s="400"/>
      <c r="AC466" s="400"/>
      <c r="AD466" s="400"/>
      <c r="AE466" s="400"/>
      <c r="AF466" s="400"/>
      <c r="AG466" s="400"/>
      <c r="AH466" s="400"/>
      <c r="AI466" s="400"/>
      <c r="AJ466" s="356"/>
      <c r="AK466" s="356"/>
      <c r="AL466" s="356"/>
      <c r="AM466" s="356"/>
      <c r="AN466" s="356"/>
      <c r="AO466" s="356"/>
      <c r="AP466" s="356"/>
      <c r="AQ466" s="356"/>
      <c r="AR466" s="356"/>
      <c r="AS466" s="356"/>
      <c r="AT466" s="356"/>
      <c r="AU466" s="356"/>
      <c r="AV466" s="356"/>
      <c r="AW466" s="356"/>
      <c r="AX466" s="356"/>
      <c r="AY466" s="356"/>
      <c r="AZ466" s="356"/>
      <c r="BA466" s="356"/>
      <c r="BB466" s="356"/>
      <c r="BC466" s="356"/>
      <c r="BD466" s="356"/>
      <c r="BE466" s="356"/>
      <c r="BF466" s="356"/>
      <c r="BG466" s="356"/>
      <c r="BH466" s="356"/>
      <c r="BI466" s="356"/>
      <c r="BJ466" s="356"/>
      <c r="BK466" s="356"/>
      <c r="BL466" s="356"/>
      <c r="BM466" s="356"/>
      <c r="BN466" s="356"/>
      <c r="BO466" s="356"/>
      <c r="BP466" s="356"/>
      <c r="BQ466" s="356"/>
      <c r="BR466" s="356"/>
      <c r="BS466" s="356"/>
      <c r="BT466" s="356"/>
      <c r="BU466" s="356"/>
      <c r="BV466" s="356"/>
      <c r="BW466" s="356"/>
      <c r="BX466" s="356"/>
      <c r="BY466" s="356"/>
      <c r="BZ466" s="356"/>
      <c r="CA466" s="356"/>
      <c r="CB466" s="356"/>
      <c r="CC466" s="356"/>
      <c r="CD466" s="356"/>
      <c r="CE466" s="356"/>
      <c r="CF466" s="356"/>
    </row>
    <row r="467" spans="1:84" s="312" customFormat="1" ht="5.0999999999999996" customHeight="1" x14ac:dyDescent="0.25">
      <c r="A467" s="253"/>
      <c r="B467" s="239"/>
      <c r="C467" s="13"/>
      <c r="D467" s="13"/>
      <c r="E467" s="13"/>
      <c r="F467" s="13"/>
      <c r="G467" s="14"/>
      <c r="H467" s="14"/>
      <c r="I467" s="14"/>
      <c r="J467" s="89"/>
      <c r="K467" s="89"/>
      <c r="L467" s="89"/>
      <c r="M467" s="14"/>
      <c r="N467" s="14"/>
      <c r="O467" s="206"/>
      <c r="P467" s="395"/>
      <c r="Q467" s="400"/>
      <c r="R467" s="400"/>
      <c r="S467" s="400"/>
      <c r="T467" s="400"/>
      <c r="U467" s="400"/>
      <c r="V467" s="400"/>
      <c r="W467" s="400"/>
      <c r="X467" s="400"/>
      <c r="Y467" s="400"/>
      <c r="Z467" s="400"/>
      <c r="AA467" s="400"/>
      <c r="AB467" s="400"/>
      <c r="AC467" s="400"/>
      <c r="AD467" s="400"/>
      <c r="AE467" s="400"/>
      <c r="AF467" s="400"/>
      <c r="AG467" s="400"/>
      <c r="AH467" s="400"/>
      <c r="AI467" s="400"/>
      <c r="AJ467" s="356"/>
      <c r="AK467" s="356"/>
      <c r="AL467" s="356"/>
      <c r="AM467" s="356"/>
      <c r="AN467" s="356"/>
      <c r="AO467" s="356"/>
      <c r="AP467" s="356"/>
      <c r="AQ467" s="356"/>
      <c r="AR467" s="356"/>
      <c r="AS467" s="356"/>
      <c r="AT467" s="356"/>
      <c r="AU467" s="356"/>
      <c r="AV467" s="356"/>
      <c r="AW467" s="356"/>
      <c r="AX467" s="356"/>
      <c r="AY467" s="356"/>
      <c r="AZ467" s="356"/>
      <c r="BA467" s="356"/>
      <c r="BB467" s="356"/>
      <c r="BC467" s="356"/>
      <c r="BD467" s="356"/>
      <c r="BE467" s="356"/>
      <c r="BF467" s="356"/>
      <c r="BG467" s="356"/>
      <c r="BH467" s="356"/>
      <c r="BI467" s="356"/>
      <c r="BJ467" s="356"/>
      <c r="BK467" s="356"/>
      <c r="BL467" s="356"/>
      <c r="BM467" s="356"/>
      <c r="BN467" s="356"/>
      <c r="BO467" s="356"/>
      <c r="BP467" s="356"/>
      <c r="BQ467" s="356"/>
      <c r="BR467" s="356"/>
      <c r="BS467" s="356"/>
      <c r="BT467" s="356"/>
      <c r="BU467" s="356"/>
      <c r="BV467" s="356"/>
      <c r="BW467" s="356"/>
      <c r="BX467" s="356"/>
      <c r="BY467" s="356"/>
      <c r="BZ467" s="356"/>
      <c r="CA467" s="356"/>
      <c r="CB467" s="356"/>
      <c r="CC467" s="356"/>
      <c r="CD467" s="356"/>
      <c r="CE467" s="356"/>
      <c r="CF467" s="356"/>
    </row>
    <row r="468" spans="1:84" s="312" customFormat="1" ht="12.75" customHeight="1" x14ac:dyDescent="0.25">
      <c r="A468" s="253"/>
      <c r="B468" s="239"/>
      <c r="C468" s="13"/>
      <c r="D468" s="13"/>
      <c r="F468" s="837" t="str">
        <f>IF(E465="","",HYPERLINK("#JUMP_E_8",EUconst_FurtherGuidancePoint1))</f>
        <v/>
      </c>
      <c r="G468" s="838"/>
      <c r="H468" s="838"/>
      <c r="I468" s="838"/>
      <c r="J468" s="838"/>
      <c r="K468" s="838"/>
      <c r="L468" s="838"/>
      <c r="M468" s="839"/>
      <c r="N468" s="14"/>
      <c r="O468" s="206"/>
      <c r="P468" s="395"/>
      <c r="Q468" s="400"/>
      <c r="R468" s="400"/>
      <c r="S468" s="400"/>
      <c r="T468" s="400"/>
      <c r="U468" s="400"/>
      <c r="V468" s="400"/>
      <c r="W468" s="400"/>
      <c r="X468" s="400"/>
      <c r="Y468" s="400"/>
      <c r="Z468" s="400"/>
      <c r="AA468" s="400"/>
      <c r="AB468" s="400"/>
      <c r="AC468" s="400"/>
      <c r="AD468" s="400"/>
      <c r="AE468" s="400"/>
      <c r="AF468" s="400"/>
      <c r="AG468" s="400"/>
      <c r="AH468" s="400"/>
      <c r="AI468" s="400"/>
      <c r="AJ468" s="356"/>
      <c r="AK468" s="356"/>
      <c r="AL468" s="356"/>
      <c r="AM468" s="356"/>
      <c r="AN468" s="356"/>
      <c r="AO468" s="356"/>
      <c r="AP468" s="356"/>
      <c r="AQ468" s="356"/>
      <c r="AR468" s="356"/>
      <c r="AS468" s="356"/>
      <c r="AT468" s="356"/>
      <c r="AU468" s="356"/>
      <c r="AV468" s="356"/>
      <c r="AW468" s="356"/>
      <c r="AX468" s="356"/>
      <c r="AY468" s="356"/>
      <c r="AZ468" s="356"/>
      <c r="BA468" s="356"/>
      <c r="BB468" s="356"/>
      <c r="BC468" s="356"/>
      <c r="BD468" s="356"/>
      <c r="BE468" s="356"/>
      <c r="BF468" s="356"/>
      <c r="BG468" s="356"/>
      <c r="BH468" s="356"/>
      <c r="BI468" s="356"/>
      <c r="BJ468" s="356"/>
      <c r="BK468" s="356"/>
      <c r="BL468" s="356"/>
      <c r="BM468" s="356"/>
      <c r="BN468" s="356"/>
      <c r="BO468" s="356"/>
      <c r="BP468" s="356"/>
      <c r="BQ468" s="356"/>
      <c r="BR468" s="356"/>
      <c r="BS468" s="356"/>
      <c r="BT468" s="356"/>
      <c r="BU468" s="356"/>
      <c r="BV468" s="356"/>
      <c r="BW468" s="356"/>
      <c r="BX468" s="356"/>
      <c r="BY468" s="356"/>
      <c r="BZ468" s="356"/>
      <c r="CA468" s="356"/>
      <c r="CB468" s="356"/>
      <c r="CC468" s="356"/>
      <c r="CD468" s="356"/>
      <c r="CE468" s="356"/>
      <c r="CF468" s="356"/>
    </row>
    <row r="469" spans="1:84" s="312" customFormat="1" ht="5.0999999999999996" customHeight="1" x14ac:dyDescent="0.25">
      <c r="A469" s="253"/>
      <c r="B469" s="239"/>
      <c r="C469" s="13"/>
      <c r="D469" s="186"/>
      <c r="F469" s="89"/>
      <c r="G469" s="89"/>
      <c r="H469" s="89"/>
      <c r="I469" s="89"/>
      <c r="J469" s="89"/>
      <c r="M469" s="89"/>
      <c r="N469" s="89"/>
      <c r="O469" s="201"/>
      <c r="P469" s="395"/>
      <c r="Q469" s="395"/>
      <c r="R469" s="395"/>
      <c r="S469" s="400"/>
      <c r="T469" s="322"/>
      <c r="U469" s="322"/>
      <c r="V469" s="322"/>
      <c r="W469" s="322"/>
      <c r="X469" s="322"/>
      <c r="Y469" s="322"/>
      <c r="Z469" s="400"/>
      <c r="AA469" s="322"/>
      <c r="AB469" s="322"/>
      <c r="AC469" s="322"/>
      <c r="AD469" s="322"/>
      <c r="AE469" s="322"/>
      <c r="AF469" s="322"/>
      <c r="AG469" s="322"/>
      <c r="AH469" s="322"/>
      <c r="AI469" s="322"/>
    </row>
    <row r="470" spans="1:84" s="312" customFormat="1" ht="38.85" customHeight="1" x14ac:dyDescent="0.25">
      <c r="A470" s="253"/>
      <c r="B470" s="239"/>
      <c r="C470" s="13"/>
      <c r="E470" s="432" t="str">
        <f>Translations!$B$609</f>
        <v>DA ou facteur de calcul</v>
      </c>
      <c r="F470" s="431" t="str">
        <f>Translations!$B$601</f>
        <v>Niveau requis :</v>
      </c>
      <c r="G470" s="840" t="str">
        <f>Translations!$B$610</f>
        <v xml:space="preserve"> Raison de l'écart dans le passé</v>
      </c>
      <c r="H470" s="840"/>
      <c r="I470" s="432" t="str">
        <f>Translations!$B$611</f>
        <v>Impact sur les niveaux ?</v>
      </c>
      <c r="J470" s="432" t="str">
        <f>Translations!$B$612</f>
        <v>Mesures prises</v>
      </c>
      <c r="K470" s="431" t="str">
        <f>Translations!$B$585</f>
        <v>Quand?</v>
      </c>
      <c r="L470" s="431" t="str">
        <f>Translations!$B$603</f>
        <v>Niveau appliqué :</v>
      </c>
      <c r="O470" s="206"/>
      <c r="P470" s="395"/>
      <c r="Q470" s="400"/>
      <c r="R470" s="395"/>
      <c r="S470" s="395"/>
      <c r="T470" s="400"/>
      <c r="U470" s="400"/>
      <c r="V470" s="400"/>
      <c r="W470" s="400"/>
      <c r="X470" s="400"/>
      <c r="Y470" s="400"/>
      <c r="Z470" s="400"/>
      <c r="AA470" s="433" t="s">
        <v>908</v>
      </c>
      <c r="AB470" s="400" t="str">
        <f>$E$33</f>
        <v>DA ou facteur de calcul</v>
      </c>
      <c r="AC470" s="400" t="str">
        <f>G470</f>
        <v xml:space="preserve"> Raison de l'écart dans le passé</v>
      </c>
      <c r="AD470" s="400" t="str">
        <f>I470</f>
        <v>Impact sur les niveaux ?</v>
      </c>
      <c r="AE470" s="400" t="str">
        <f>J470</f>
        <v>Mesures prises</v>
      </c>
      <c r="AF470" s="400" t="str">
        <f>K470</f>
        <v>Quand?</v>
      </c>
      <c r="AG470" s="400" t="str">
        <f>L470</f>
        <v>Niveau appliqué :</v>
      </c>
      <c r="AH470" s="400"/>
      <c r="AI470" s="322"/>
      <c r="AJ470" s="356"/>
      <c r="AK470" s="356"/>
      <c r="AL470" s="356"/>
      <c r="AM470" s="356"/>
      <c r="AN470" s="356"/>
      <c r="AO470" s="356"/>
      <c r="AP470" s="356"/>
      <c r="AQ470" s="356"/>
      <c r="AR470" s="356"/>
      <c r="AS470" s="356"/>
      <c r="AT470" s="356"/>
      <c r="AU470" s="356"/>
      <c r="AV470" s="356"/>
      <c r="AW470" s="356"/>
      <c r="AX470" s="356"/>
      <c r="AY470" s="356"/>
      <c r="AZ470" s="356"/>
      <c r="BA470" s="356"/>
      <c r="BB470" s="356"/>
      <c r="BC470" s="356"/>
      <c r="BD470" s="356"/>
      <c r="BE470" s="356"/>
      <c r="BF470" s="356"/>
      <c r="BG470" s="356"/>
      <c r="BH470" s="356"/>
      <c r="BI470" s="356"/>
      <c r="BJ470" s="356"/>
      <c r="BK470" s="356"/>
      <c r="BL470" s="356"/>
      <c r="BM470" s="356"/>
      <c r="BN470" s="356"/>
      <c r="BO470" s="356"/>
      <c r="BP470" s="356"/>
      <c r="BQ470" s="356"/>
      <c r="BR470" s="356"/>
      <c r="BS470" s="356"/>
      <c r="BT470" s="356"/>
      <c r="BU470" s="356"/>
      <c r="BV470" s="356"/>
      <c r="BW470" s="356"/>
      <c r="BX470" s="356"/>
      <c r="BY470" s="356"/>
      <c r="BZ470" s="356"/>
      <c r="CA470" s="356"/>
      <c r="CB470" s="356"/>
      <c r="CC470" s="356"/>
      <c r="CD470" s="356"/>
      <c r="CE470" s="356"/>
      <c r="CF470" s="356"/>
    </row>
    <row r="471" spans="1:84" s="312" customFormat="1" ht="15" customHeight="1" x14ac:dyDescent="0.25">
      <c r="A471" s="253"/>
      <c r="B471" s="239"/>
      <c r="D471" s="186" t="s">
        <v>14</v>
      </c>
      <c r="E471" s="430"/>
      <c r="F471" s="335" t="str">
        <f>IF(OR(X471="",X471=EUconst_NA),"",IF(CNTR_SmallEmitter,1,X471))</f>
        <v/>
      </c>
      <c r="G471" s="821"/>
      <c r="H471" s="822"/>
      <c r="I471" s="424"/>
      <c r="J471" s="424"/>
      <c r="K471" s="428"/>
      <c r="L471" s="429"/>
      <c r="M471" s="831" t="str">
        <f>IF(OR(ISBLANK(L471),L471=EUconst_NoTier),"",IF($Z471=0,EUconst_NotApplicable,IF(ISERROR($Z471),"",$Z471)))</f>
        <v/>
      </c>
      <c r="N471" s="832"/>
      <c r="O471" s="201"/>
      <c r="P471" s="395"/>
      <c r="Q471" s="395"/>
      <c r="R471" s="394" t="str">
        <f>E466</f>
        <v/>
      </c>
      <c r="S471" s="400"/>
      <c r="T471" s="403" t="str">
        <f>IF(COUNTIF(EUconst_FactorRelevantInklPFC,E471)=0,"",INDEX(EUwideConstants!$C$848:$C$863,MATCH(E471,EUconst_FactorRelevantInklPFC,0))&amp;R471)</f>
        <v/>
      </c>
      <c r="U471" s="322"/>
      <c r="V471" s="403" t="str">
        <f>IF(T471="","",INDEX(EUwideConstants!$E$848:$E$863,MATCH(E471,EUconst_FactorRelevantInklPFC,0)))</f>
        <v/>
      </c>
      <c r="W471" s="322"/>
      <c r="X471" s="334" t="str">
        <f>IF(OR(R471="",T471=""),"",IF(CNTR_IsCategoryA,INDEX(EUwideConstants!$G:$G,MATCH(T471,EUwideConstants!$S:$S,0)),INDEX(EUwideConstants!$P:$P,MATCH(T471,EUwideConstants!$S:$S,0))))</f>
        <v/>
      </c>
      <c r="Y471" s="403" t="str">
        <f>IF(F471="","",IF(F471=EUconst_NA,"",INDEX(EUwideConstants!$H:$O,MATCH(T471,EUwideConstants!$S:$S,0),MATCH(F471,CNTR_TierList,0))))</f>
        <v/>
      </c>
      <c r="Z471" s="403" t="str">
        <f>IF(ISBLANK(L471),"",IF(L471=EUconst_NA,"",INDEX(EUwideConstants!$H:$O,MATCH(T471,EUwideConstants!$S:$S,0),MATCH(L471,CNTR_TierList,0))))</f>
        <v/>
      </c>
      <c r="AA471" s="322"/>
      <c r="AB471" s="334" t="b">
        <f>AND(COUNTA(CNTR_ListRelevantSections)&gt;0,E465="")</f>
        <v>0</v>
      </c>
      <c r="AC471" s="334" t="b">
        <f>AND(COUNTA(CNTR_ListRelevantSections)&gt;0,OR(E471="",AB471))</f>
        <v>0</v>
      </c>
      <c r="AD471" s="334" t="b">
        <f t="shared" ref="AD471:AD473" si="45">AC471</f>
        <v>0</v>
      </c>
      <c r="AE471" s="334" t="b">
        <f t="shared" ref="AE471:AE473" si="46">AD471</f>
        <v>0</v>
      </c>
      <c r="AF471" s="334" t="b">
        <f>OR(AD471,AND(J471&lt;&gt;"",J471=FALSE))</f>
        <v>0</v>
      </c>
      <c r="AG471" s="334" t="b">
        <f>OR(AF471,AND(I471&lt;&gt;"",I471=FALSE))</f>
        <v>0</v>
      </c>
      <c r="AH471" s="322"/>
      <c r="AI471" s="322"/>
      <c r="AJ471" s="356"/>
      <c r="AK471" s="356"/>
      <c r="AL471" s="356"/>
      <c r="AM471" s="356"/>
      <c r="AN471" s="356"/>
      <c r="AO471" s="356"/>
      <c r="AP471" s="356"/>
      <c r="AQ471" s="356"/>
      <c r="AR471" s="356"/>
      <c r="AS471" s="356"/>
      <c r="AT471" s="356"/>
      <c r="AU471" s="356"/>
      <c r="AV471" s="356"/>
      <c r="AW471" s="356"/>
      <c r="AX471" s="356"/>
      <c r="AY471" s="356"/>
      <c r="AZ471" s="356"/>
      <c r="BA471" s="356"/>
      <c r="BB471" s="356"/>
      <c r="BC471" s="356"/>
      <c r="BD471" s="356"/>
      <c r="BE471" s="356"/>
      <c r="BF471" s="356"/>
      <c r="BG471" s="356"/>
      <c r="BH471" s="356"/>
      <c r="BI471" s="356"/>
      <c r="BJ471" s="356"/>
      <c r="BK471" s="356"/>
      <c r="BL471" s="356"/>
      <c r="BM471" s="356"/>
      <c r="BN471" s="356"/>
      <c r="BO471" s="356"/>
      <c r="BP471" s="356"/>
      <c r="BQ471" s="356"/>
      <c r="BR471" s="356"/>
      <c r="BS471" s="356"/>
      <c r="BT471" s="356"/>
      <c r="BU471" s="356"/>
      <c r="BV471" s="356"/>
      <c r="BW471" s="356"/>
      <c r="BX471" s="356"/>
      <c r="BY471" s="356"/>
      <c r="BZ471" s="356"/>
      <c r="CA471" s="356"/>
      <c r="CB471" s="356"/>
      <c r="CC471" s="356"/>
      <c r="CD471" s="356"/>
      <c r="CE471" s="356"/>
      <c r="CF471" s="356"/>
    </row>
    <row r="472" spans="1:84" s="312" customFormat="1" ht="15" customHeight="1" x14ac:dyDescent="0.25">
      <c r="A472" s="253"/>
      <c r="B472" s="239"/>
      <c r="D472" s="186" t="s">
        <v>15</v>
      </c>
      <c r="E472" s="430"/>
      <c r="F472" s="335" t="str">
        <f>IF(OR(X472="",X472=EUconst_NA),"",IF(CNTR_SmallEmitter,1,X472))</f>
        <v/>
      </c>
      <c r="G472" s="821"/>
      <c r="H472" s="822"/>
      <c r="I472" s="424"/>
      <c r="J472" s="424"/>
      <c r="K472" s="428"/>
      <c r="L472" s="429"/>
      <c r="M472" s="831" t="str">
        <f>IF(OR(ISBLANK(L472),L472=EUconst_NoTier),"",IF($Z472=0,EUconst_NotApplicable,IF(ISERROR($Z472),"",$Z472)))</f>
        <v/>
      </c>
      <c r="N472" s="832"/>
      <c r="O472" s="201"/>
      <c r="P472" s="395"/>
      <c r="Q472" s="395"/>
      <c r="R472" s="394" t="str">
        <f>R471</f>
        <v/>
      </c>
      <c r="S472" s="400"/>
      <c r="T472" s="403" t="str">
        <f>IF(COUNTIF(EUconst_FactorRelevantInklPFC,E472)=0,"",INDEX(EUwideConstants!$C$848:$C$863,MATCH(E472,EUconst_FactorRelevantInklPFC,0))&amp;R472)</f>
        <v/>
      </c>
      <c r="U472" s="322"/>
      <c r="V472" s="403" t="str">
        <f>IF(T472="","",INDEX(EUwideConstants!$E$848:$E$863,MATCH(E472,EUconst_FactorRelevantInklPFC,0)))</f>
        <v/>
      </c>
      <c r="W472" s="322"/>
      <c r="X472" s="334" t="str">
        <f>IF(OR(R472="",T472=""),"",IF(CNTR_IsCategoryA,INDEX(EUwideConstants!$G:$G,MATCH(T472,EUwideConstants!$S:$S,0)),INDEX(EUwideConstants!$P:$P,MATCH(T472,EUwideConstants!$S:$S,0))))</f>
        <v/>
      </c>
      <c r="Y472" s="403" t="str">
        <f>IF(F472="","",IF(F472=EUconst_NA,"",INDEX(EUwideConstants!$H:$O,MATCH(T472,EUwideConstants!$S:$S,0),MATCH(F472,CNTR_TierList,0))))</f>
        <v/>
      </c>
      <c r="Z472" s="403" t="str">
        <f>IF(ISBLANK(L472),"",IF(L472=EUconst_NA,"",INDEX(EUwideConstants!$H:$O,MATCH(T472,EUwideConstants!$S:$S,0),MATCH(L472,CNTR_TierList,0))))</f>
        <v/>
      </c>
      <c r="AA472" s="322"/>
      <c r="AB472" s="334" t="b">
        <f>AND(COUNTA(CNTR_ListRelevantSections)&gt;0,E465="")</f>
        <v>0</v>
      </c>
      <c r="AC472" s="334" t="b">
        <f>AND(COUNTA(CNTR_ListRelevantSections)&gt;0,OR(E472="",AB472))</f>
        <v>0</v>
      </c>
      <c r="AD472" s="334" t="b">
        <f t="shared" si="45"/>
        <v>0</v>
      </c>
      <c r="AE472" s="334" t="b">
        <f t="shared" si="46"/>
        <v>0</v>
      </c>
      <c r="AF472" s="334" t="b">
        <f>OR(AD472,AND(J472&lt;&gt;"",J472=FALSE))</f>
        <v>0</v>
      </c>
      <c r="AG472" s="334" t="b">
        <f>OR(AF472,AND(I472&lt;&gt;"",I472=FALSE))</f>
        <v>0</v>
      </c>
      <c r="AH472" s="322"/>
      <c r="AI472" s="322"/>
      <c r="AJ472" s="356"/>
      <c r="AK472" s="356"/>
      <c r="AL472" s="356"/>
      <c r="AM472" s="356"/>
      <c r="AN472" s="356"/>
      <c r="AO472" s="356"/>
      <c r="AP472" s="356"/>
      <c r="AQ472" s="356"/>
      <c r="AR472" s="356"/>
      <c r="AS472" s="356"/>
      <c r="AT472" s="356"/>
      <c r="AU472" s="356"/>
      <c r="AV472" s="356"/>
      <c r="AW472" s="356"/>
      <c r="AX472" s="356"/>
      <c r="AY472" s="356"/>
      <c r="AZ472" s="356"/>
      <c r="BA472" s="356"/>
      <c r="BB472" s="356"/>
      <c r="BC472" s="356"/>
      <c r="BD472" s="356"/>
      <c r="BE472" s="356"/>
      <c r="BF472" s="356"/>
      <c r="BG472" s="356"/>
      <c r="BH472" s="356"/>
      <c r="BI472" s="356"/>
      <c r="BJ472" s="356"/>
      <c r="BK472" s="356"/>
      <c r="BL472" s="356"/>
      <c r="BM472" s="356"/>
      <c r="BN472" s="356"/>
      <c r="BO472" s="356"/>
      <c r="BP472" s="356"/>
      <c r="BQ472" s="356"/>
      <c r="BR472" s="356"/>
      <c r="BS472" s="356"/>
      <c r="BT472" s="356"/>
      <c r="BU472" s="356"/>
      <c r="BV472" s="356"/>
      <c r="BW472" s="356"/>
      <c r="BX472" s="356"/>
      <c r="BY472" s="356"/>
      <c r="BZ472" s="356"/>
      <c r="CA472" s="356"/>
      <c r="CB472" s="356"/>
      <c r="CC472" s="356"/>
      <c r="CD472" s="356"/>
      <c r="CE472" s="356"/>
      <c r="CF472" s="356"/>
    </row>
    <row r="473" spans="1:84" s="312" customFormat="1" ht="15" customHeight="1" x14ac:dyDescent="0.25">
      <c r="A473" s="253"/>
      <c r="B473" s="239"/>
      <c r="D473" s="186" t="s">
        <v>297</v>
      </c>
      <c r="E473" s="430"/>
      <c r="F473" s="335" t="str">
        <f>IF(OR(X473="",X473=EUconst_NA),"",IF(CNTR_SmallEmitter,1,X473))</f>
        <v/>
      </c>
      <c r="G473" s="821"/>
      <c r="H473" s="822"/>
      <c r="I473" s="424"/>
      <c r="J473" s="424"/>
      <c r="K473" s="428"/>
      <c r="L473" s="429"/>
      <c r="M473" s="831" t="str">
        <f>IF(OR(ISBLANK(L473),L473=EUconst_NoTier),"",IF($Z473=0,EUconst_NotApplicable,IF(ISERROR($Z473),"",$Z473)))</f>
        <v/>
      </c>
      <c r="N473" s="832"/>
      <c r="O473" s="201"/>
      <c r="P473" s="395"/>
      <c r="Q473" s="395"/>
      <c r="R473" s="394" t="str">
        <f>R472</f>
        <v/>
      </c>
      <c r="S473" s="400"/>
      <c r="T473" s="403" t="str">
        <f>IF(COUNTIF(EUconst_FactorRelevantInklPFC,E473)=0,"",INDEX(EUwideConstants!$C$848:$C$863,MATCH(E473,EUconst_FactorRelevantInklPFC,0))&amp;R473)</f>
        <v/>
      </c>
      <c r="U473" s="322"/>
      <c r="V473" s="403" t="str">
        <f>IF(T473="","",INDEX(EUwideConstants!$E$848:$E$863,MATCH(E473,EUconst_FactorRelevantInklPFC,0)))</f>
        <v/>
      </c>
      <c r="W473" s="322"/>
      <c r="X473" s="334" t="str">
        <f>IF(OR(R473="",T473=""),"",IF(CNTR_IsCategoryA,INDEX(EUwideConstants!$G:$G,MATCH(T473,EUwideConstants!$S:$S,0)),INDEX(EUwideConstants!$P:$P,MATCH(T473,EUwideConstants!$S:$S,0))))</f>
        <v/>
      </c>
      <c r="Y473" s="403" t="str">
        <f>IF(F473="","",IF(F473=EUconst_NA,"",INDEX(EUwideConstants!$H:$O,MATCH(T473,EUwideConstants!$S:$S,0),MATCH(F473,CNTR_TierList,0))))</f>
        <v/>
      </c>
      <c r="Z473" s="403" t="str">
        <f>IF(ISBLANK(L473),"",IF(L473=EUconst_NA,"",INDEX(EUwideConstants!$H:$O,MATCH(T473,EUwideConstants!$S:$S,0),MATCH(L473,CNTR_TierList,0))))</f>
        <v/>
      </c>
      <c r="AA473" s="322"/>
      <c r="AB473" s="334" t="b">
        <f>AND(COUNTA(CNTR_ListRelevantSections)&gt;0,E465="")</f>
        <v>0</v>
      </c>
      <c r="AC473" s="334" t="b">
        <f>AND(COUNTA(CNTR_ListRelevantSections)&gt;0,OR(E473="",AB473))</f>
        <v>0</v>
      </c>
      <c r="AD473" s="334" t="b">
        <f t="shared" si="45"/>
        <v>0</v>
      </c>
      <c r="AE473" s="334" t="b">
        <f t="shared" si="46"/>
        <v>0</v>
      </c>
      <c r="AF473" s="334" t="b">
        <f>OR(AD473,AND(J473&lt;&gt;"",J473=FALSE))</f>
        <v>0</v>
      </c>
      <c r="AG473" s="334" t="b">
        <f>OR(AF473,AND(I473&lt;&gt;"",I473=FALSE))</f>
        <v>0</v>
      </c>
      <c r="AH473" s="322"/>
      <c r="AI473" s="322"/>
      <c r="AJ473" s="356"/>
      <c r="AK473" s="356"/>
      <c r="AL473" s="356"/>
      <c r="AM473" s="356"/>
      <c r="AN473" s="356"/>
      <c r="AO473" s="356"/>
      <c r="AP473" s="356"/>
      <c r="AQ473" s="356"/>
      <c r="AR473" s="356"/>
      <c r="AS473" s="356"/>
      <c r="AT473" s="356"/>
      <c r="AU473" s="356"/>
      <c r="AV473" s="356"/>
      <c r="AW473" s="356"/>
      <c r="AX473" s="356"/>
      <c r="AY473" s="356"/>
      <c r="AZ473" s="356"/>
      <c r="BA473" s="356"/>
      <c r="BB473" s="356"/>
      <c r="BC473" s="356"/>
      <c r="BD473" s="356"/>
      <c r="BE473" s="356"/>
      <c r="BF473" s="356"/>
      <c r="BG473" s="356"/>
      <c r="BH473" s="356"/>
      <c r="BI473" s="356"/>
      <c r="BJ473" s="356"/>
      <c r="BK473" s="356"/>
      <c r="BL473" s="356"/>
      <c r="BM473" s="356"/>
      <c r="BN473" s="356"/>
      <c r="BO473" s="356"/>
      <c r="BP473" s="356"/>
      <c r="BQ473" s="356"/>
      <c r="BR473" s="356"/>
      <c r="BS473" s="356"/>
      <c r="BT473" s="356"/>
      <c r="BU473" s="356"/>
      <c r="BV473" s="356"/>
      <c r="BW473" s="356"/>
      <c r="BX473" s="356"/>
      <c r="BY473" s="356"/>
      <c r="BZ473" s="356"/>
      <c r="CA473" s="356"/>
      <c r="CB473" s="356"/>
      <c r="CC473" s="356"/>
      <c r="CD473" s="356"/>
      <c r="CE473" s="356"/>
      <c r="CF473" s="356"/>
    </row>
    <row r="474" spans="1:84" s="312" customFormat="1" ht="5.0999999999999996" customHeight="1" x14ac:dyDescent="0.25">
      <c r="A474" s="253"/>
      <c r="B474" s="239"/>
      <c r="C474" s="13"/>
      <c r="D474" s="186"/>
      <c r="F474" s="89"/>
      <c r="G474" s="186"/>
      <c r="H474" s="186"/>
      <c r="I474" s="186"/>
      <c r="J474" s="186"/>
      <c r="M474" s="89"/>
      <c r="N474" s="89"/>
      <c r="O474" s="201"/>
      <c r="P474" s="395"/>
      <c r="Q474" s="395"/>
      <c r="R474" s="395"/>
      <c r="S474" s="395"/>
      <c r="T474" s="322"/>
      <c r="U474" s="322"/>
      <c r="V474" s="322"/>
      <c r="W474" s="322"/>
      <c r="X474" s="322"/>
      <c r="Y474" s="322"/>
      <c r="Z474" s="322"/>
      <c r="AA474" s="322"/>
      <c r="AB474" s="322"/>
      <c r="AC474" s="322"/>
      <c r="AD474" s="322"/>
      <c r="AE474" s="322"/>
      <c r="AF474" s="322"/>
      <c r="AG474" s="322"/>
      <c r="AH474" s="322"/>
      <c r="AI474" s="322"/>
    </row>
    <row r="475" spans="1:84" s="312" customFormat="1" ht="12.75" customHeight="1" x14ac:dyDescent="0.25">
      <c r="A475" s="253"/>
      <c r="B475" s="239"/>
      <c r="D475" s="383" t="s">
        <v>300</v>
      </c>
      <c r="E475" s="324" t="str">
        <f>Translations!$B$94</f>
        <v>Description</v>
      </c>
      <c r="G475" s="323"/>
      <c r="H475" s="186"/>
      <c r="I475" s="186"/>
      <c r="J475" s="186"/>
      <c r="K475" s="186"/>
      <c r="L475" s="186"/>
      <c r="M475" s="186"/>
      <c r="N475" s="186"/>
      <c r="O475" s="201"/>
      <c r="P475" s="395"/>
      <c r="Q475" s="395"/>
      <c r="R475" s="395"/>
      <c r="S475" s="395"/>
      <c r="T475" s="322"/>
      <c r="U475" s="322"/>
      <c r="V475" s="322"/>
      <c r="W475" s="322"/>
      <c r="X475" s="322"/>
      <c r="Y475" s="322"/>
      <c r="Z475" s="322"/>
      <c r="AA475" s="322"/>
      <c r="AB475" s="322"/>
      <c r="AC475" s="322"/>
      <c r="AD475" s="322"/>
      <c r="AE475" s="322"/>
      <c r="AF475" s="322"/>
      <c r="AG475" s="322"/>
      <c r="AH475" s="322"/>
      <c r="AI475" s="322"/>
    </row>
    <row r="476" spans="1:84" s="312" customFormat="1" ht="12.75" customHeight="1" x14ac:dyDescent="0.25">
      <c r="A476" s="253"/>
      <c r="B476" s="272"/>
      <c r="C476" s="13"/>
      <c r="D476" s="186"/>
      <c r="E476" s="833" t="str">
        <f>Translations!$B$588</f>
        <v>Si vous avez besoin de plus d'espace pour la description, vous pouvez également utiliser des fichiers externes et les référencer ici.</v>
      </c>
      <c r="F476" s="833"/>
      <c r="G476" s="833"/>
      <c r="H476" s="833"/>
      <c r="I476" s="833"/>
      <c r="J476" s="833"/>
      <c r="K476" s="833"/>
      <c r="L476" s="833"/>
      <c r="M476" s="833"/>
      <c r="N476" s="833"/>
      <c r="O476" s="201"/>
      <c r="P476" s="305"/>
      <c r="Q476" s="395"/>
      <c r="R476" s="395"/>
      <c r="S476" s="395"/>
      <c r="T476" s="322"/>
      <c r="U476" s="322"/>
      <c r="V476" s="322"/>
      <c r="W476" s="322"/>
      <c r="X476" s="322"/>
      <c r="Y476" s="322"/>
      <c r="Z476" s="322"/>
      <c r="AA476" s="322"/>
      <c r="AB476" s="322"/>
      <c r="AC476" s="322"/>
      <c r="AD476" s="322"/>
      <c r="AE476" s="322"/>
      <c r="AF476" s="322"/>
      <c r="AG476" s="322"/>
      <c r="AH476" s="322"/>
      <c r="AI476" s="322"/>
    </row>
    <row r="477" spans="1:84" s="312" customFormat="1" ht="12.75" customHeight="1" x14ac:dyDescent="0.25">
      <c r="A477" s="255"/>
      <c r="B477" s="387"/>
      <c r="C477" s="89"/>
      <c r="E477" s="834"/>
      <c r="F477" s="835"/>
      <c r="G477" s="835"/>
      <c r="H477" s="835"/>
      <c r="I477" s="835"/>
      <c r="J477" s="835"/>
      <c r="K477" s="835"/>
      <c r="L477" s="835"/>
      <c r="M477" s="835"/>
      <c r="N477" s="836"/>
      <c r="O477" s="185"/>
      <c r="P477" s="322"/>
      <c r="Q477" s="322"/>
      <c r="R477" s="322"/>
      <c r="S477" s="322"/>
      <c r="T477" s="322"/>
      <c r="U477" s="322"/>
      <c r="V477" s="322"/>
      <c r="W477" s="322"/>
      <c r="X477" s="322"/>
      <c r="Y477" s="322"/>
      <c r="Z477" s="322"/>
      <c r="AA477" s="322"/>
      <c r="AB477" s="322"/>
      <c r="AC477" s="322"/>
      <c r="AD477" s="322"/>
      <c r="AE477" s="322"/>
      <c r="AF477" s="322"/>
      <c r="AG477" s="322"/>
      <c r="AH477" s="322"/>
      <c r="AI477" s="403" t="b">
        <f>AND(COUNTA(CNTR_ListRelevantSections)&gt;0,OR(AB473,COUNTA(E471:E473)=0))</f>
        <v>0</v>
      </c>
    </row>
    <row r="478" spans="1:84" s="312" customFormat="1" ht="12.75" customHeight="1" x14ac:dyDescent="0.25">
      <c r="A478" s="255"/>
      <c r="B478" s="387"/>
      <c r="C478" s="89"/>
      <c r="E478" s="825"/>
      <c r="F478" s="826"/>
      <c r="G478" s="826"/>
      <c r="H478" s="826"/>
      <c r="I478" s="826"/>
      <c r="J478" s="826"/>
      <c r="K478" s="826"/>
      <c r="L478" s="826"/>
      <c r="M478" s="826"/>
      <c r="N478" s="827"/>
      <c r="O478" s="185"/>
      <c r="P478" s="322"/>
      <c r="Q478" s="322"/>
      <c r="R478" s="322"/>
      <c r="S478" s="322"/>
      <c r="T478" s="322"/>
      <c r="U478" s="322"/>
      <c r="V478" s="322"/>
      <c r="W478" s="322"/>
      <c r="X478" s="322"/>
      <c r="Y478" s="322"/>
      <c r="Z478" s="322"/>
      <c r="AA478" s="322"/>
      <c r="AB478" s="322"/>
      <c r="AC478" s="322"/>
      <c r="AD478" s="322"/>
      <c r="AE478" s="322"/>
      <c r="AF478" s="322"/>
      <c r="AG478" s="322"/>
      <c r="AH478" s="322"/>
      <c r="AI478" s="403" t="b">
        <f>AI477</f>
        <v>0</v>
      </c>
    </row>
    <row r="479" spans="1:84" s="312" customFormat="1" ht="12.75" customHeight="1" x14ac:dyDescent="0.25">
      <c r="A479" s="255"/>
      <c r="B479" s="387"/>
      <c r="C479" s="89"/>
      <c r="E479" s="825"/>
      <c r="F479" s="826"/>
      <c r="G479" s="826"/>
      <c r="H479" s="826"/>
      <c r="I479" s="826"/>
      <c r="J479" s="826"/>
      <c r="K479" s="826"/>
      <c r="L479" s="826"/>
      <c r="M479" s="826"/>
      <c r="N479" s="827"/>
      <c r="O479" s="185"/>
      <c r="P479" s="322"/>
      <c r="Q479" s="322"/>
      <c r="R479" s="322"/>
      <c r="S479" s="322"/>
      <c r="T479" s="322"/>
      <c r="U479" s="322"/>
      <c r="V479" s="322"/>
      <c r="W479" s="322"/>
      <c r="X479" s="322"/>
      <c r="Y479" s="322"/>
      <c r="Z479" s="322"/>
      <c r="AA479" s="322"/>
      <c r="AB479" s="322"/>
      <c r="AC479" s="322"/>
      <c r="AD479" s="322"/>
      <c r="AE479" s="322"/>
      <c r="AF479" s="322"/>
      <c r="AG479" s="322"/>
      <c r="AH479" s="322"/>
      <c r="AI479" s="403" t="b">
        <f>AI478</f>
        <v>0</v>
      </c>
    </row>
    <row r="480" spans="1:84" s="312" customFormat="1" ht="12.75" customHeight="1" x14ac:dyDescent="0.25">
      <c r="A480" s="255"/>
      <c r="B480" s="387"/>
      <c r="C480" s="89"/>
      <c r="E480" s="825"/>
      <c r="F480" s="826"/>
      <c r="G480" s="826"/>
      <c r="H480" s="826"/>
      <c r="I480" s="826"/>
      <c r="J480" s="826"/>
      <c r="K480" s="826"/>
      <c r="L480" s="826"/>
      <c r="M480" s="826"/>
      <c r="N480" s="827"/>
      <c r="O480" s="185"/>
      <c r="P480" s="322"/>
      <c r="Q480" s="322"/>
      <c r="R480" s="322"/>
      <c r="S480" s="322"/>
      <c r="T480" s="322"/>
      <c r="U480" s="322"/>
      <c r="V480" s="322"/>
      <c r="W480" s="322"/>
      <c r="X480" s="322"/>
      <c r="Y480" s="322"/>
      <c r="Z480" s="322"/>
      <c r="AA480" s="322"/>
      <c r="AB480" s="322"/>
      <c r="AC480" s="322"/>
      <c r="AD480" s="322"/>
      <c r="AE480" s="322"/>
      <c r="AF480" s="322"/>
      <c r="AG480" s="322"/>
      <c r="AH480" s="322"/>
      <c r="AI480" s="403" t="b">
        <f>AI479</f>
        <v>0</v>
      </c>
    </row>
    <row r="481" spans="1:84" s="312" customFormat="1" ht="12.75" customHeight="1" x14ac:dyDescent="0.25">
      <c r="A481" s="255"/>
      <c r="B481" s="387"/>
      <c r="C481" s="89"/>
      <c r="E481" s="828"/>
      <c r="F481" s="829"/>
      <c r="G481" s="829"/>
      <c r="H481" s="829"/>
      <c r="I481" s="829"/>
      <c r="J481" s="829"/>
      <c r="K481" s="829"/>
      <c r="L481" s="829"/>
      <c r="M481" s="829"/>
      <c r="N481" s="830"/>
      <c r="O481" s="185"/>
      <c r="P481" s="322"/>
      <c r="Q481" s="322"/>
      <c r="R481" s="322"/>
      <c r="S481" s="322"/>
      <c r="T481" s="322"/>
      <c r="U481" s="322"/>
      <c r="V481" s="322"/>
      <c r="W481" s="322"/>
      <c r="X481" s="322"/>
      <c r="Y481" s="322"/>
      <c r="Z481" s="322"/>
      <c r="AA481" s="322"/>
      <c r="AB481" s="322"/>
      <c r="AC481" s="322"/>
      <c r="AD481" s="322"/>
      <c r="AE481" s="322"/>
      <c r="AF481" s="322"/>
      <c r="AG481" s="322"/>
      <c r="AH481" s="322"/>
      <c r="AI481" s="403" t="b">
        <f>AI480</f>
        <v>0</v>
      </c>
    </row>
    <row r="482" spans="1:84" s="312" customFormat="1" ht="12.75" customHeight="1" thickBot="1" x14ac:dyDescent="0.3">
      <c r="A482" s="255"/>
      <c r="B482" s="387"/>
      <c r="C482" s="89"/>
      <c r="D482" s="186"/>
      <c r="E482" s="336"/>
      <c r="F482" s="336"/>
      <c r="G482" s="336"/>
      <c r="H482" s="336"/>
      <c r="I482" s="336"/>
      <c r="J482" s="336"/>
      <c r="K482" s="336"/>
      <c r="L482" s="336"/>
      <c r="M482" s="336"/>
      <c r="N482" s="186"/>
      <c r="O482" s="185"/>
      <c r="P482" s="322"/>
      <c r="Q482" s="322"/>
      <c r="R482" s="322"/>
      <c r="S482" s="322"/>
      <c r="T482" s="322"/>
      <c r="U482" s="322"/>
      <c r="V482" s="322"/>
      <c r="W482" s="322"/>
      <c r="X482" s="322"/>
      <c r="Y482" s="322"/>
      <c r="Z482" s="322"/>
      <c r="AA482" s="322"/>
      <c r="AB482" s="322"/>
      <c r="AC482" s="322"/>
      <c r="AD482" s="322"/>
      <c r="AE482" s="322"/>
      <c r="AF482" s="322"/>
      <c r="AG482" s="322"/>
      <c r="AH482" s="322"/>
      <c r="AI482" s="322"/>
      <c r="CF482" s="357"/>
    </row>
    <row r="483" spans="1:84" ht="13.8" thickBot="1" x14ac:dyDescent="0.3">
      <c r="A483" s="252"/>
      <c r="B483" s="240"/>
      <c r="C483" s="198"/>
      <c r="D483" s="22"/>
      <c r="E483" s="199"/>
      <c r="F483" s="24"/>
      <c r="G483" s="23"/>
      <c r="H483" s="23"/>
      <c r="I483" s="23"/>
      <c r="J483" s="23"/>
      <c r="K483" s="23"/>
      <c r="L483" s="23"/>
      <c r="M483" s="23"/>
      <c r="N483" s="23"/>
      <c r="O483" s="204"/>
      <c r="U483" s="404"/>
      <c r="X483" s="404"/>
    </row>
    <row r="484" spans="1:84" s="312" customFormat="1" ht="15" customHeight="1" thickBot="1" x14ac:dyDescent="0.3">
      <c r="A484" s="435" t="str">
        <f>IF(E484="","","PRINT")</f>
        <v/>
      </c>
      <c r="B484" s="239"/>
      <c r="C484" s="187">
        <f>C465+1</f>
        <v>25</v>
      </c>
      <c r="D484" s="13"/>
      <c r="E484" s="841"/>
      <c r="F484" s="842"/>
      <c r="G484" s="842"/>
      <c r="H484" s="842"/>
      <c r="I484" s="842"/>
      <c r="J484" s="842"/>
      <c r="K484" s="842"/>
      <c r="L484" s="843"/>
      <c r="M484" s="844" t="str">
        <f>IF(E485="","",INDEX(EUwideConstants!$F$314:$F$384,MATCH(E485,EUConst_TierActivityListNames,0)))</f>
        <v/>
      </c>
      <c r="N484" s="845"/>
      <c r="O484" s="206"/>
      <c r="P484" s="436" t="str">
        <f>IF(AND(E484&lt;&gt;"",COUNTIF(P485:$P$603,"PRINT")=0),"PRINT","")</f>
        <v/>
      </c>
      <c r="Q484" s="400"/>
      <c r="R484" s="401" t="str">
        <f>IF(E484="","",MATCH(E484,B_ImprovementDescription!$Q$54:$Q$83,0))</f>
        <v/>
      </c>
      <c r="S484" s="402" t="s">
        <v>636</v>
      </c>
      <c r="T484" s="400"/>
      <c r="U484" s="400"/>
      <c r="V484" s="400"/>
      <c r="W484" s="400"/>
      <c r="X484" s="400"/>
      <c r="Y484" s="400"/>
      <c r="Z484" s="400"/>
      <c r="AA484" s="400"/>
      <c r="AB484" s="400"/>
      <c r="AC484" s="400"/>
      <c r="AD484" s="400"/>
      <c r="AE484" s="400"/>
      <c r="AF484" s="400"/>
      <c r="AG484" s="400"/>
      <c r="AH484" s="400"/>
      <c r="AI484" s="403" t="b">
        <f>CNTR_CalcRelevant=EUconst_NotRelevant</f>
        <v>0</v>
      </c>
      <c r="AJ484" s="356"/>
      <c r="AK484" s="356"/>
      <c r="AL484" s="356"/>
      <c r="AM484" s="356"/>
      <c r="AN484" s="356"/>
      <c r="AO484" s="356"/>
      <c r="AP484" s="356"/>
      <c r="AQ484" s="356"/>
      <c r="AR484" s="356"/>
      <c r="AS484" s="356"/>
      <c r="AT484" s="356"/>
      <c r="AU484" s="356"/>
      <c r="AV484" s="356"/>
      <c r="AW484" s="356"/>
      <c r="AX484" s="356"/>
      <c r="AY484" s="356"/>
      <c r="AZ484" s="356"/>
      <c r="BA484" s="356"/>
      <c r="BB484" s="356"/>
      <c r="BC484" s="356"/>
      <c r="BD484" s="356"/>
      <c r="BE484" s="356"/>
      <c r="BF484" s="356"/>
      <c r="BG484" s="356"/>
      <c r="BH484" s="356"/>
      <c r="BI484" s="356"/>
      <c r="BJ484" s="356"/>
      <c r="BK484" s="356"/>
      <c r="BL484" s="356"/>
      <c r="BM484" s="356"/>
      <c r="BN484" s="356"/>
      <c r="BO484" s="356"/>
      <c r="BP484" s="356"/>
      <c r="BQ484" s="356"/>
      <c r="BR484" s="356"/>
      <c r="BS484" s="356"/>
      <c r="BT484" s="356"/>
      <c r="BU484" s="356"/>
      <c r="BV484" s="356"/>
      <c r="BW484" s="356"/>
      <c r="BX484" s="356"/>
      <c r="BY484" s="356"/>
      <c r="BZ484" s="356"/>
      <c r="CA484" s="356"/>
      <c r="CB484" s="356"/>
      <c r="CC484" s="356"/>
      <c r="CD484" s="356"/>
      <c r="CE484" s="356"/>
      <c r="CF484" s="356"/>
    </row>
    <row r="485" spans="1:84" s="312" customFormat="1" ht="15" customHeight="1" thickBot="1" x14ac:dyDescent="0.3">
      <c r="A485" s="253"/>
      <c r="B485" s="239"/>
      <c r="C485" s="13"/>
      <c r="D485" s="13"/>
      <c r="E485" s="846" t="str">
        <f>IF(E484="","",INDEX(B_ImprovementDescription!$E$54:$E$83,R484))</f>
        <v/>
      </c>
      <c r="F485" s="847"/>
      <c r="G485" s="847"/>
      <c r="H485" s="847"/>
      <c r="I485" s="847"/>
      <c r="J485" s="847"/>
      <c r="K485" s="847"/>
      <c r="L485" s="848"/>
      <c r="M485" s="844" t="str">
        <f>IF(E484="","",INDEX(B_ImprovementDescription!$M$54:$M$83,R484))</f>
        <v/>
      </c>
      <c r="N485" s="845"/>
      <c r="O485" s="206"/>
      <c r="P485" s="395"/>
      <c r="Q485" s="400"/>
      <c r="R485" s="394" t="str">
        <f>E485</f>
        <v/>
      </c>
      <c r="S485" s="394" t="str">
        <f>IF(E485="","",AND(MATCH(E485,EUConst_TierActivityListNames,0)&gt;59,MATCH(E485,EUConst_TierActivityListNames,0)&lt;62))</f>
        <v/>
      </c>
      <c r="T485" s="400"/>
      <c r="U485" s="400"/>
      <c r="V485" s="400"/>
      <c r="W485" s="400"/>
      <c r="X485" s="400"/>
      <c r="Y485" s="400"/>
      <c r="Z485" s="400"/>
      <c r="AA485" s="400"/>
      <c r="AB485" s="400"/>
      <c r="AC485" s="400"/>
      <c r="AD485" s="400"/>
      <c r="AE485" s="400"/>
      <c r="AF485" s="400"/>
      <c r="AG485" s="400"/>
      <c r="AH485" s="400"/>
      <c r="AI485" s="400"/>
      <c r="AJ485" s="356"/>
      <c r="AK485" s="356"/>
      <c r="AL485" s="356"/>
      <c r="AM485" s="356"/>
      <c r="AN485" s="356"/>
      <c r="AO485" s="356"/>
      <c r="AP485" s="356"/>
      <c r="AQ485" s="356"/>
      <c r="AR485" s="356"/>
      <c r="AS485" s="356"/>
      <c r="AT485" s="356"/>
      <c r="AU485" s="356"/>
      <c r="AV485" s="356"/>
      <c r="AW485" s="356"/>
      <c r="AX485" s="356"/>
      <c r="AY485" s="356"/>
      <c r="AZ485" s="356"/>
      <c r="BA485" s="356"/>
      <c r="BB485" s="356"/>
      <c r="BC485" s="356"/>
      <c r="BD485" s="356"/>
      <c r="BE485" s="356"/>
      <c r="BF485" s="356"/>
      <c r="BG485" s="356"/>
      <c r="BH485" s="356"/>
      <c r="BI485" s="356"/>
      <c r="BJ485" s="356"/>
      <c r="BK485" s="356"/>
      <c r="BL485" s="356"/>
      <c r="BM485" s="356"/>
      <c r="BN485" s="356"/>
      <c r="BO485" s="356"/>
      <c r="BP485" s="356"/>
      <c r="BQ485" s="356"/>
      <c r="BR485" s="356"/>
      <c r="BS485" s="356"/>
      <c r="BT485" s="356"/>
      <c r="BU485" s="356"/>
      <c r="BV485" s="356"/>
      <c r="BW485" s="356"/>
      <c r="BX485" s="356"/>
      <c r="BY485" s="356"/>
      <c r="BZ485" s="356"/>
      <c r="CA485" s="356"/>
      <c r="CB485" s="356"/>
      <c r="CC485" s="356"/>
      <c r="CD485" s="356"/>
      <c r="CE485" s="356"/>
      <c r="CF485" s="356"/>
    </row>
    <row r="486" spans="1:84" s="312" customFormat="1" ht="5.0999999999999996" customHeight="1" x14ac:dyDescent="0.25">
      <c r="A486" s="253"/>
      <c r="B486" s="239"/>
      <c r="C486" s="13"/>
      <c r="D486" s="13"/>
      <c r="E486" s="13"/>
      <c r="F486" s="13"/>
      <c r="G486" s="14"/>
      <c r="H486" s="14"/>
      <c r="I486" s="14"/>
      <c r="J486" s="89"/>
      <c r="K486" s="89"/>
      <c r="L486" s="89"/>
      <c r="M486" s="14"/>
      <c r="N486" s="14"/>
      <c r="O486" s="206"/>
      <c r="P486" s="395"/>
      <c r="Q486" s="400"/>
      <c r="R486" s="400"/>
      <c r="S486" s="400"/>
      <c r="T486" s="400"/>
      <c r="U486" s="400"/>
      <c r="V486" s="400"/>
      <c r="W486" s="400"/>
      <c r="X486" s="400"/>
      <c r="Y486" s="400"/>
      <c r="Z486" s="400"/>
      <c r="AA486" s="400"/>
      <c r="AB486" s="400"/>
      <c r="AC486" s="400"/>
      <c r="AD486" s="400"/>
      <c r="AE486" s="400"/>
      <c r="AF486" s="400"/>
      <c r="AG486" s="400"/>
      <c r="AH486" s="400"/>
      <c r="AI486" s="400"/>
      <c r="AJ486" s="356"/>
      <c r="AK486" s="356"/>
      <c r="AL486" s="356"/>
      <c r="AM486" s="356"/>
      <c r="AN486" s="356"/>
      <c r="AO486" s="356"/>
      <c r="AP486" s="356"/>
      <c r="AQ486" s="356"/>
      <c r="AR486" s="356"/>
      <c r="AS486" s="356"/>
      <c r="AT486" s="356"/>
      <c r="AU486" s="356"/>
      <c r="AV486" s="356"/>
      <c r="AW486" s="356"/>
      <c r="AX486" s="356"/>
      <c r="AY486" s="356"/>
      <c r="AZ486" s="356"/>
      <c r="BA486" s="356"/>
      <c r="BB486" s="356"/>
      <c r="BC486" s="356"/>
      <c r="BD486" s="356"/>
      <c r="BE486" s="356"/>
      <c r="BF486" s="356"/>
      <c r="BG486" s="356"/>
      <c r="BH486" s="356"/>
      <c r="BI486" s="356"/>
      <c r="BJ486" s="356"/>
      <c r="BK486" s="356"/>
      <c r="BL486" s="356"/>
      <c r="BM486" s="356"/>
      <c r="BN486" s="356"/>
      <c r="BO486" s="356"/>
      <c r="BP486" s="356"/>
      <c r="BQ486" s="356"/>
      <c r="BR486" s="356"/>
      <c r="BS486" s="356"/>
      <c r="BT486" s="356"/>
      <c r="BU486" s="356"/>
      <c r="BV486" s="356"/>
      <c r="BW486" s="356"/>
      <c r="BX486" s="356"/>
      <c r="BY486" s="356"/>
      <c r="BZ486" s="356"/>
      <c r="CA486" s="356"/>
      <c r="CB486" s="356"/>
      <c r="CC486" s="356"/>
      <c r="CD486" s="356"/>
      <c r="CE486" s="356"/>
      <c r="CF486" s="356"/>
    </row>
    <row r="487" spans="1:84" s="312" customFormat="1" ht="12.75" customHeight="1" x14ac:dyDescent="0.25">
      <c r="A487" s="253"/>
      <c r="B487" s="239"/>
      <c r="C487" s="13"/>
      <c r="D487" s="13"/>
      <c r="F487" s="837" t="str">
        <f>IF(E484="","",HYPERLINK("#JUMP_E_8",EUconst_FurtherGuidancePoint1))</f>
        <v/>
      </c>
      <c r="G487" s="838"/>
      <c r="H487" s="838"/>
      <c r="I487" s="838"/>
      <c r="J487" s="838"/>
      <c r="K487" s="838"/>
      <c r="L487" s="838"/>
      <c r="M487" s="839"/>
      <c r="N487" s="14"/>
      <c r="O487" s="206"/>
      <c r="P487" s="395"/>
      <c r="Q487" s="400"/>
      <c r="R487" s="400"/>
      <c r="S487" s="400"/>
      <c r="T487" s="400"/>
      <c r="U487" s="400"/>
      <c r="V487" s="400"/>
      <c r="W487" s="400"/>
      <c r="X487" s="400"/>
      <c r="Y487" s="400"/>
      <c r="Z487" s="400"/>
      <c r="AA487" s="400"/>
      <c r="AB487" s="400"/>
      <c r="AC487" s="400"/>
      <c r="AD487" s="400"/>
      <c r="AE487" s="400"/>
      <c r="AF487" s="400"/>
      <c r="AG487" s="400"/>
      <c r="AH487" s="400"/>
      <c r="AI487" s="400"/>
      <c r="AJ487" s="356"/>
      <c r="AK487" s="356"/>
      <c r="AL487" s="356"/>
      <c r="AM487" s="356"/>
      <c r="AN487" s="356"/>
      <c r="AO487" s="356"/>
      <c r="AP487" s="356"/>
      <c r="AQ487" s="356"/>
      <c r="AR487" s="356"/>
      <c r="AS487" s="356"/>
      <c r="AT487" s="356"/>
      <c r="AU487" s="356"/>
      <c r="AV487" s="356"/>
      <c r="AW487" s="356"/>
      <c r="AX487" s="356"/>
      <c r="AY487" s="356"/>
      <c r="AZ487" s="356"/>
      <c r="BA487" s="356"/>
      <c r="BB487" s="356"/>
      <c r="BC487" s="356"/>
      <c r="BD487" s="356"/>
      <c r="BE487" s="356"/>
      <c r="BF487" s="356"/>
      <c r="BG487" s="356"/>
      <c r="BH487" s="356"/>
      <c r="BI487" s="356"/>
      <c r="BJ487" s="356"/>
      <c r="BK487" s="356"/>
      <c r="BL487" s="356"/>
      <c r="BM487" s="356"/>
      <c r="BN487" s="356"/>
      <c r="BO487" s="356"/>
      <c r="BP487" s="356"/>
      <c r="BQ487" s="356"/>
      <c r="BR487" s="356"/>
      <c r="BS487" s="356"/>
      <c r="BT487" s="356"/>
      <c r="BU487" s="356"/>
      <c r="BV487" s="356"/>
      <c r="BW487" s="356"/>
      <c r="BX487" s="356"/>
      <c r="BY487" s="356"/>
      <c r="BZ487" s="356"/>
      <c r="CA487" s="356"/>
      <c r="CB487" s="356"/>
      <c r="CC487" s="356"/>
      <c r="CD487" s="356"/>
      <c r="CE487" s="356"/>
      <c r="CF487" s="356"/>
    </row>
    <row r="488" spans="1:84" s="312" customFormat="1" ht="5.0999999999999996" customHeight="1" x14ac:dyDescent="0.25">
      <c r="A488" s="253"/>
      <c r="B488" s="239"/>
      <c r="C488" s="13"/>
      <c r="D488" s="186"/>
      <c r="F488" s="89"/>
      <c r="G488" s="89"/>
      <c r="H488" s="89"/>
      <c r="I488" s="89"/>
      <c r="J488" s="89"/>
      <c r="M488" s="89"/>
      <c r="N488" s="89"/>
      <c r="O488" s="201"/>
      <c r="P488" s="395"/>
      <c r="Q488" s="395"/>
      <c r="R488" s="395"/>
      <c r="S488" s="400"/>
      <c r="T488" s="322"/>
      <c r="U488" s="322"/>
      <c r="V488" s="322"/>
      <c r="W488" s="322"/>
      <c r="X488" s="322"/>
      <c r="Y488" s="322"/>
      <c r="Z488" s="400"/>
      <c r="AA488" s="322"/>
      <c r="AB488" s="322"/>
      <c r="AC488" s="322"/>
      <c r="AD488" s="322"/>
      <c r="AE488" s="322"/>
      <c r="AF488" s="322"/>
      <c r="AG488" s="322"/>
      <c r="AH488" s="322"/>
      <c r="AI488" s="322"/>
    </row>
    <row r="489" spans="1:84" s="312" customFormat="1" ht="38.85" customHeight="1" x14ac:dyDescent="0.25">
      <c r="A489" s="253"/>
      <c r="B489" s="239"/>
      <c r="C489" s="13"/>
      <c r="E489" s="432" t="str">
        <f>Translations!$B$609</f>
        <v>DA ou facteur de calcul</v>
      </c>
      <c r="F489" s="431" t="str">
        <f>Translations!$B$601</f>
        <v>Niveau requis :</v>
      </c>
      <c r="G489" s="840" t="str">
        <f>Translations!$B$610</f>
        <v xml:space="preserve"> Raison de l'écart dans le passé</v>
      </c>
      <c r="H489" s="840"/>
      <c r="I489" s="432" t="str">
        <f>Translations!$B$611</f>
        <v>Impact sur les niveaux ?</v>
      </c>
      <c r="J489" s="432" t="str">
        <f>Translations!$B$612</f>
        <v>Mesures prises</v>
      </c>
      <c r="K489" s="431" t="str">
        <f>Translations!$B$585</f>
        <v>Quand?</v>
      </c>
      <c r="L489" s="431" t="str">
        <f>Translations!$B$603</f>
        <v>Niveau appliqué :</v>
      </c>
      <c r="O489" s="206"/>
      <c r="P489" s="395"/>
      <c r="Q489" s="400"/>
      <c r="R489" s="395"/>
      <c r="S489" s="395"/>
      <c r="T489" s="400"/>
      <c r="U489" s="400"/>
      <c r="V489" s="400"/>
      <c r="W489" s="400"/>
      <c r="X489" s="400"/>
      <c r="Y489" s="400"/>
      <c r="Z489" s="400"/>
      <c r="AA489" s="433" t="s">
        <v>908</v>
      </c>
      <c r="AB489" s="400" t="str">
        <f>$E$33</f>
        <v>DA ou facteur de calcul</v>
      </c>
      <c r="AC489" s="400" t="str">
        <f>G489</f>
        <v xml:space="preserve"> Raison de l'écart dans le passé</v>
      </c>
      <c r="AD489" s="400" t="str">
        <f>I489</f>
        <v>Impact sur les niveaux ?</v>
      </c>
      <c r="AE489" s="400" t="str">
        <f>J489</f>
        <v>Mesures prises</v>
      </c>
      <c r="AF489" s="400" t="str">
        <f>K489</f>
        <v>Quand?</v>
      </c>
      <c r="AG489" s="400" t="str">
        <f>L489</f>
        <v>Niveau appliqué :</v>
      </c>
      <c r="AH489" s="400"/>
      <c r="AI489" s="322"/>
      <c r="AJ489" s="356"/>
      <c r="AK489" s="356"/>
      <c r="AL489" s="356"/>
      <c r="AM489" s="356"/>
      <c r="AN489" s="356"/>
      <c r="AO489" s="356"/>
      <c r="AP489" s="356"/>
      <c r="AQ489" s="356"/>
      <c r="AR489" s="356"/>
      <c r="AS489" s="356"/>
      <c r="AT489" s="356"/>
      <c r="AU489" s="356"/>
      <c r="AV489" s="356"/>
      <c r="AW489" s="356"/>
      <c r="AX489" s="356"/>
      <c r="AY489" s="356"/>
      <c r="AZ489" s="356"/>
      <c r="BA489" s="356"/>
      <c r="BB489" s="356"/>
      <c r="BC489" s="356"/>
      <c r="BD489" s="356"/>
      <c r="BE489" s="356"/>
      <c r="BF489" s="356"/>
      <c r="BG489" s="356"/>
      <c r="BH489" s="356"/>
      <c r="BI489" s="356"/>
      <c r="BJ489" s="356"/>
      <c r="BK489" s="356"/>
      <c r="BL489" s="356"/>
      <c r="BM489" s="356"/>
      <c r="BN489" s="356"/>
      <c r="BO489" s="356"/>
      <c r="BP489" s="356"/>
      <c r="BQ489" s="356"/>
      <c r="BR489" s="356"/>
      <c r="BS489" s="356"/>
      <c r="BT489" s="356"/>
      <c r="BU489" s="356"/>
      <c r="BV489" s="356"/>
      <c r="BW489" s="356"/>
      <c r="BX489" s="356"/>
      <c r="BY489" s="356"/>
      <c r="BZ489" s="356"/>
      <c r="CA489" s="356"/>
      <c r="CB489" s="356"/>
      <c r="CC489" s="356"/>
      <c r="CD489" s="356"/>
      <c r="CE489" s="356"/>
      <c r="CF489" s="356"/>
    </row>
    <row r="490" spans="1:84" s="312" customFormat="1" ht="15" customHeight="1" x14ac:dyDescent="0.25">
      <c r="A490" s="253"/>
      <c r="B490" s="239"/>
      <c r="D490" s="186" t="s">
        <v>14</v>
      </c>
      <c r="E490" s="430"/>
      <c r="F490" s="335" t="str">
        <f>IF(OR(X490="",X490=EUconst_NA),"",IF(CNTR_SmallEmitter,1,X490))</f>
        <v/>
      </c>
      <c r="G490" s="821"/>
      <c r="H490" s="822"/>
      <c r="I490" s="424"/>
      <c r="J490" s="424"/>
      <c r="K490" s="428"/>
      <c r="L490" s="429"/>
      <c r="M490" s="831" t="str">
        <f>IF(OR(ISBLANK(L490),L490=EUconst_NoTier),"",IF($Z490=0,EUconst_NotApplicable,IF(ISERROR($Z490),"",$Z490)))</f>
        <v/>
      </c>
      <c r="N490" s="832"/>
      <c r="O490" s="201"/>
      <c r="P490" s="395"/>
      <c r="Q490" s="395"/>
      <c r="R490" s="394" t="str">
        <f>E485</f>
        <v/>
      </c>
      <c r="S490" s="400"/>
      <c r="T490" s="403" t="str">
        <f>IF(COUNTIF(EUconst_FactorRelevantInklPFC,E490)=0,"",INDEX(EUwideConstants!$C$848:$C$863,MATCH(E490,EUconst_FactorRelevantInklPFC,0))&amp;R490)</f>
        <v/>
      </c>
      <c r="U490" s="322"/>
      <c r="V490" s="403" t="str">
        <f>IF(T490="","",INDEX(EUwideConstants!$E$848:$E$863,MATCH(E490,EUconst_FactorRelevantInklPFC,0)))</f>
        <v/>
      </c>
      <c r="W490" s="322"/>
      <c r="X490" s="334" t="str">
        <f>IF(OR(R490="",T490=""),"",IF(CNTR_IsCategoryA,INDEX(EUwideConstants!$G:$G,MATCH(T490,EUwideConstants!$S:$S,0)),INDEX(EUwideConstants!$P:$P,MATCH(T490,EUwideConstants!$S:$S,0))))</f>
        <v/>
      </c>
      <c r="Y490" s="403" t="str">
        <f>IF(F490="","",IF(F490=EUconst_NA,"",INDEX(EUwideConstants!$H:$O,MATCH(T490,EUwideConstants!$S:$S,0),MATCH(F490,CNTR_TierList,0))))</f>
        <v/>
      </c>
      <c r="Z490" s="403" t="str">
        <f>IF(ISBLANK(L490),"",IF(L490=EUconst_NA,"",INDEX(EUwideConstants!$H:$O,MATCH(T490,EUwideConstants!$S:$S,0),MATCH(L490,CNTR_TierList,0))))</f>
        <v/>
      </c>
      <c r="AA490" s="322"/>
      <c r="AB490" s="334" t="b">
        <f>AND(COUNTA(CNTR_ListRelevantSections)&gt;0,E484="")</f>
        <v>0</v>
      </c>
      <c r="AC490" s="334" t="b">
        <f>AND(COUNTA(CNTR_ListRelevantSections)&gt;0,OR(E490="",AB490))</f>
        <v>0</v>
      </c>
      <c r="AD490" s="334" t="b">
        <f t="shared" ref="AD490:AD492" si="47">AC490</f>
        <v>0</v>
      </c>
      <c r="AE490" s="334" t="b">
        <f t="shared" ref="AE490:AE492" si="48">AD490</f>
        <v>0</v>
      </c>
      <c r="AF490" s="334" t="b">
        <f>OR(AD490,AND(J490&lt;&gt;"",J490=FALSE))</f>
        <v>0</v>
      </c>
      <c r="AG490" s="334" t="b">
        <f>OR(AF490,AND(I490&lt;&gt;"",I490=FALSE))</f>
        <v>0</v>
      </c>
      <c r="AH490" s="322"/>
      <c r="AI490" s="322"/>
      <c r="AJ490" s="356"/>
      <c r="AK490" s="356"/>
      <c r="AL490" s="356"/>
      <c r="AM490" s="356"/>
      <c r="AN490" s="356"/>
      <c r="AO490" s="356"/>
      <c r="AP490" s="356"/>
      <c r="AQ490" s="356"/>
      <c r="AR490" s="356"/>
      <c r="AS490" s="356"/>
      <c r="AT490" s="356"/>
      <c r="AU490" s="356"/>
      <c r="AV490" s="356"/>
      <c r="AW490" s="356"/>
      <c r="AX490" s="356"/>
      <c r="AY490" s="356"/>
      <c r="AZ490" s="356"/>
      <c r="BA490" s="356"/>
      <c r="BB490" s="356"/>
      <c r="BC490" s="356"/>
      <c r="BD490" s="356"/>
      <c r="BE490" s="356"/>
      <c r="BF490" s="356"/>
      <c r="BG490" s="356"/>
      <c r="BH490" s="356"/>
      <c r="BI490" s="356"/>
      <c r="BJ490" s="356"/>
      <c r="BK490" s="356"/>
      <c r="BL490" s="356"/>
      <c r="BM490" s="356"/>
      <c r="BN490" s="356"/>
      <c r="BO490" s="356"/>
      <c r="BP490" s="356"/>
      <c r="BQ490" s="356"/>
      <c r="BR490" s="356"/>
      <c r="BS490" s="356"/>
      <c r="BT490" s="356"/>
      <c r="BU490" s="356"/>
      <c r="BV490" s="356"/>
      <c r="BW490" s="356"/>
      <c r="BX490" s="356"/>
      <c r="BY490" s="356"/>
      <c r="BZ490" s="356"/>
      <c r="CA490" s="356"/>
      <c r="CB490" s="356"/>
      <c r="CC490" s="356"/>
      <c r="CD490" s="356"/>
      <c r="CE490" s="356"/>
      <c r="CF490" s="356"/>
    </row>
    <row r="491" spans="1:84" s="312" customFormat="1" ht="15" customHeight="1" x14ac:dyDescent="0.25">
      <c r="A491" s="253"/>
      <c r="B491" s="239"/>
      <c r="D491" s="186" t="s">
        <v>15</v>
      </c>
      <c r="E491" s="430"/>
      <c r="F491" s="335" t="str">
        <f>IF(OR(X491="",X491=EUconst_NA),"",IF(CNTR_SmallEmitter,1,X491))</f>
        <v/>
      </c>
      <c r="G491" s="821"/>
      <c r="H491" s="822"/>
      <c r="I491" s="424"/>
      <c r="J491" s="424"/>
      <c r="K491" s="428"/>
      <c r="L491" s="429"/>
      <c r="M491" s="831" t="str">
        <f>IF(OR(ISBLANK(L491),L491=EUconst_NoTier),"",IF($Z491=0,EUconst_NotApplicable,IF(ISERROR($Z491),"",$Z491)))</f>
        <v/>
      </c>
      <c r="N491" s="832"/>
      <c r="O491" s="201"/>
      <c r="P491" s="395"/>
      <c r="Q491" s="395"/>
      <c r="R491" s="394" t="str">
        <f>R490</f>
        <v/>
      </c>
      <c r="S491" s="400"/>
      <c r="T491" s="403" t="str">
        <f>IF(COUNTIF(EUconst_FactorRelevantInklPFC,E491)=0,"",INDEX(EUwideConstants!$C$848:$C$863,MATCH(E491,EUconst_FactorRelevantInklPFC,0))&amp;R491)</f>
        <v/>
      </c>
      <c r="U491" s="322"/>
      <c r="V491" s="403" t="str">
        <f>IF(T491="","",INDEX(EUwideConstants!$E$848:$E$863,MATCH(E491,EUconst_FactorRelevantInklPFC,0)))</f>
        <v/>
      </c>
      <c r="W491" s="322"/>
      <c r="X491" s="334" t="str">
        <f>IF(OR(R491="",T491=""),"",IF(CNTR_IsCategoryA,INDEX(EUwideConstants!$G:$G,MATCH(T491,EUwideConstants!$S:$S,0)),INDEX(EUwideConstants!$P:$P,MATCH(T491,EUwideConstants!$S:$S,0))))</f>
        <v/>
      </c>
      <c r="Y491" s="403" t="str">
        <f>IF(F491="","",IF(F491=EUconst_NA,"",INDEX(EUwideConstants!$H:$O,MATCH(T491,EUwideConstants!$S:$S,0),MATCH(F491,CNTR_TierList,0))))</f>
        <v/>
      </c>
      <c r="Z491" s="403" t="str">
        <f>IF(ISBLANK(L491),"",IF(L491=EUconst_NA,"",INDEX(EUwideConstants!$H:$O,MATCH(T491,EUwideConstants!$S:$S,0),MATCH(L491,CNTR_TierList,0))))</f>
        <v/>
      </c>
      <c r="AA491" s="322"/>
      <c r="AB491" s="334" t="b">
        <f>AND(COUNTA(CNTR_ListRelevantSections)&gt;0,E484="")</f>
        <v>0</v>
      </c>
      <c r="AC491" s="334" t="b">
        <f>AND(COUNTA(CNTR_ListRelevantSections)&gt;0,OR(E491="",AB491))</f>
        <v>0</v>
      </c>
      <c r="AD491" s="334" t="b">
        <f t="shared" si="47"/>
        <v>0</v>
      </c>
      <c r="AE491" s="334" t="b">
        <f t="shared" si="48"/>
        <v>0</v>
      </c>
      <c r="AF491" s="334" t="b">
        <f>OR(AD491,AND(J491&lt;&gt;"",J491=FALSE))</f>
        <v>0</v>
      </c>
      <c r="AG491" s="334" t="b">
        <f>OR(AF491,AND(I491&lt;&gt;"",I491=FALSE))</f>
        <v>0</v>
      </c>
      <c r="AH491" s="322"/>
      <c r="AI491" s="322"/>
      <c r="AJ491" s="356"/>
      <c r="AK491" s="356"/>
      <c r="AL491" s="356"/>
      <c r="AM491" s="356"/>
      <c r="AN491" s="356"/>
      <c r="AO491" s="356"/>
      <c r="AP491" s="356"/>
      <c r="AQ491" s="356"/>
      <c r="AR491" s="356"/>
      <c r="AS491" s="356"/>
      <c r="AT491" s="356"/>
      <c r="AU491" s="356"/>
      <c r="AV491" s="356"/>
      <c r="AW491" s="356"/>
      <c r="AX491" s="356"/>
      <c r="AY491" s="356"/>
      <c r="AZ491" s="356"/>
      <c r="BA491" s="356"/>
      <c r="BB491" s="356"/>
      <c r="BC491" s="356"/>
      <c r="BD491" s="356"/>
      <c r="BE491" s="356"/>
      <c r="BF491" s="356"/>
      <c r="BG491" s="356"/>
      <c r="BH491" s="356"/>
      <c r="BI491" s="356"/>
      <c r="BJ491" s="356"/>
      <c r="BK491" s="356"/>
      <c r="BL491" s="356"/>
      <c r="BM491" s="356"/>
      <c r="BN491" s="356"/>
      <c r="BO491" s="356"/>
      <c r="BP491" s="356"/>
      <c r="BQ491" s="356"/>
      <c r="BR491" s="356"/>
      <c r="BS491" s="356"/>
      <c r="BT491" s="356"/>
      <c r="BU491" s="356"/>
      <c r="BV491" s="356"/>
      <c r="BW491" s="356"/>
      <c r="BX491" s="356"/>
      <c r="BY491" s="356"/>
      <c r="BZ491" s="356"/>
      <c r="CA491" s="356"/>
      <c r="CB491" s="356"/>
      <c r="CC491" s="356"/>
      <c r="CD491" s="356"/>
      <c r="CE491" s="356"/>
      <c r="CF491" s="356"/>
    </row>
    <row r="492" spans="1:84" s="312" customFormat="1" ht="15" customHeight="1" x14ac:dyDescent="0.25">
      <c r="A492" s="253"/>
      <c r="B492" s="239"/>
      <c r="D492" s="186" t="s">
        <v>297</v>
      </c>
      <c r="E492" s="430"/>
      <c r="F492" s="335" t="str">
        <f>IF(OR(X492="",X492=EUconst_NA),"",IF(CNTR_SmallEmitter,1,X492))</f>
        <v/>
      </c>
      <c r="G492" s="821"/>
      <c r="H492" s="822"/>
      <c r="I492" s="424"/>
      <c r="J492" s="424"/>
      <c r="K492" s="428"/>
      <c r="L492" s="429"/>
      <c r="M492" s="831" t="str">
        <f>IF(OR(ISBLANK(L492),L492=EUconst_NoTier),"",IF($Z492=0,EUconst_NotApplicable,IF(ISERROR($Z492),"",$Z492)))</f>
        <v/>
      </c>
      <c r="N492" s="832"/>
      <c r="O492" s="201"/>
      <c r="P492" s="395"/>
      <c r="Q492" s="395"/>
      <c r="R492" s="394" t="str">
        <f>R491</f>
        <v/>
      </c>
      <c r="S492" s="400"/>
      <c r="T492" s="403" t="str">
        <f>IF(COUNTIF(EUconst_FactorRelevantInklPFC,E492)=0,"",INDEX(EUwideConstants!$C$848:$C$863,MATCH(E492,EUconst_FactorRelevantInklPFC,0))&amp;R492)</f>
        <v/>
      </c>
      <c r="U492" s="322"/>
      <c r="V492" s="403" t="str">
        <f>IF(T492="","",INDEX(EUwideConstants!$E$848:$E$863,MATCH(E492,EUconst_FactorRelevantInklPFC,0)))</f>
        <v/>
      </c>
      <c r="W492" s="322"/>
      <c r="X492" s="334" t="str">
        <f>IF(OR(R492="",T492=""),"",IF(CNTR_IsCategoryA,INDEX(EUwideConstants!$G:$G,MATCH(T492,EUwideConstants!$S:$S,0)),INDEX(EUwideConstants!$P:$P,MATCH(T492,EUwideConstants!$S:$S,0))))</f>
        <v/>
      </c>
      <c r="Y492" s="403" t="str">
        <f>IF(F492="","",IF(F492=EUconst_NA,"",INDEX(EUwideConstants!$H:$O,MATCH(T492,EUwideConstants!$S:$S,0),MATCH(F492,CNTR_TierList,0))))</f>
        <v/>
      </c>
      <c r="Z492" s="403" t="str">
        <f>IF(ISBLANK(L492),"",IF(L492=EUconst_NA,"",INDEX(EUwideConstants!$H:$O,MATCH(T492,EUwideConstants!$S:$S,0),MATCH(L492,CNTR_TierList,0))))</f>
        <v/>
      </c>
      <c r="AA492" s="322"/>
      <c r="AB492" s="334" t="b">
        <f>AND(COUNTA(CNTR_ListRelevantSections)&gt;0,E484="")</f>
        <v>0</v>
      </c>
      <c r="AC492" s="334" t="b">
        <f>AND(COUNTA(CNTR_ListRelevantSections)&gt;0,OR(E492="",AB492))</f>
        <v>0</v>
      </c>
      <c r="AD492" s="334" t="b">
        <f t="shared" si="47"/>
        <v>0</v>
      </c>
      <c r="AE492" s="334" t="b">
        <f t="shared" si="48"/>
        <v>0</v>
      </c>
      <c r="AF492" s="334" t="b">
        <f>OR(AD492,AND(J492&lt;&gt;"",J492=FALSE))</f>
        <v>0</v>
      </c>
      <c r="AG492" s="334" t="b">
        <f>OR(AF492,AND(I492&lt;&gt;"",I492=FALSE))</f>
        <v>0</v>
      </c>
      <c r="AH492" s="322"/>
      <c r="AI492" s="322"/>
      <c r="AJ492" s="356"/>
      <c r="AK492" s="356"/>
      <c r="AL492" s="356"/>
      <c r="AM492" s="356"/>
      <c r="AN492" s="356"/>
      <c r="AO492" s="356"/>
      <c r="AP492" s="356"/>
      <c r="AQ492" s="356"/>
      <c r="AR492" s="356"/>
      <c r="AS492" s="356"/>
      <c r="AT492" s="356"/>
      <c r="AU492" s="356"/>
      <c r="AV492" s="356"/>
      <c r="AW492" s="356"/>
      <c r="AX492" s="356"/>
      <c r="AY492" s="356"/>
      <c r="AZ492" s="356"/>
      <c r="BA492" s="356"/>
      <c r="BB492" s="356"/>
      <c r="BC492" s="356"/>
      <c r="BD492" s="356"/>
      <c r="BE492" s="356"/>
      <c r="BF492" s="356"/>
      <c r="BG492" s="356"/>
      <c r="BH492" s="356"/>
      <c r="BI492" s="356"/>
      <c r="BJ492" s="356"/>
      <c r="BK492" s="356"/>
      <c r="BL492" s="356"/>
      <c r="BM492" s="356"/>
      <c r="BN492" s="356"/>
      <c r="BO492" s="356"/>
      <c r="BP492" s="356"/>
      <c r="BQ492" s="356"/>
      <c r="BR492" s="356"/>
      <c r="BS492" s="356"/>
      <c r="BT492" s="356"/>
      <c r="BU492" s="356"/>
      <c r="BV492" s="356"/>
      <c r="BW492" s="356"/>
      <c r="BX492" s="356"/>
      <c r="BY492" s="356"/>
      <c r="BZ492" s="356"/>
      <c r="CA492" s="356"/>
      <c r="CB492" s="356"/>
      <c r="CC492" s="356"/>
      <c r="CD492" s="356"/>
      <c r="CE492" s="356"/>
      <c r="CF492" s="356"/>
    </row>
    <row r="493" spans="1:84" s="312" customFormat="1" ht="5.0999999999999996" customHeight="1" x14ac:dyDescent="0.25">
      <c r="A493" s="253"/>
      <c r="B493" s="239"/>
      <c r="C493" s="13"/>
      <c r="D493" s="186"/>
      <c r="F493" s="89"/>
      <c r="G493" s="186"/>
      <c r="H493" s="186"/>
      <c r="I493" s="186"/>
      <c r="J493" s="186"/>
      <c r="M493" s="89"/>
      <c r="N493" s="89"/>
      <c r="O493" s="201"/>
      <c r="P493" s="395"/>
      <c r="Q493" s="395"/>
      <c r="R493" s="395"/>
      <c r="S493" s="395"/>
      <c r="T493" s="322"/>
      <c r="U493" s="322"/>
      <c r="V493" s="322"/>
      <c r="W493" s="322"/>
      <c r="X493" s="322"/>
      <c r="Y493" s="322"/>
      <c r="Z493" s="322"/>
      <c r="AA493" s="322"/>
      <c r="AB493" s="322"/>
      <c r="AC493" s="322"/>
      <c r="AD493" s="322"/>
      <c r="AE493" s="322"/>
      <c r="AF493" s="322"/>
      <c r="AG493" s="322"/>
      <c r="AH493" s="322"/>
      <c r="AI493" s="322"/>
    </row>
    <row r="494" spans="1:84" s="312" customFormat="1" ht="12.75" customHeight="1" x14ac:dyDescent="0.25">
      <c r="A494" s="253"/>
      <c r="B494" s="239"/>
      <c r="D494" s="383" t="s">
        <v>300</v>
      </c>
      <c r="E494" s="324" t="str">
        <f>Translations!$B$94</f>
        <v>Description</v>
      </c>
      <c r="G494" s="323"/>
      <c r="H494" s="186"/>
      <c r="I494" s="186"/>
      <c r="J494" s="186"/>
      <c r="K494" s="186"/>
      <c r="L494" s="186"/>
      <c r="M494" s="186"/>
      <c r="N494" s="186"/>
      <c r="O494" s="201"/>
      <c r="P494" s="395"/>
      <c r="Q494" s="395"/>
      <c r="R494" s="395"/>
      <c r="S494" s="395"/>
      <c r="T494" s="322"/>
      <c r="U494" s="322"/>
      <c r="V494" s="322"/>
      <c r="W494" s="322"/>
      <c r="X494" s="322"/>
      <c r="Y494" s="322"/>
      <c r="Z494" s="322"/>
      <c r="AA494" s="322"/>
      <c r="AB494" s="322"/>
      <c r="AC494" s="322"/>
      <c r="AD494" s="322"/>
      <c r="AE494" s="322"/>
      <c r="AF494" s="322"/>
      <c r="AG494" s="322"/>
      <c r="AH494" s="322"/>
      <c r="AI494" s="322"/>
    </row>
    <row r="495" spans="1:84" s="312" customFormat="1" ht="12.75" customHeight="1" x14ac:dyDescent="0.25">
      <c r="A495" s="253"/>
      <c r="B495" s="272"/>
      <c r="C495" s="13"/>
      <c r="D495" s="186"/>
      <c r="E495" s="833" t="str">
        <f>Translations!$B$588</f>
        <v>Si vous avez besoin de plus d'espace pour la description, vous pouvez également utiliser des fichiers externes et les référencer ici.</v>
      </c>
      <c r="F495" s="833"/>
      <c r="G495" s="833"/>
      <c r="H495" s="833"/>
      <c r="I495" s="833"/>
      <c r="J495" s="833"/>
      <c r="K495" s="833"/>
      <c r="L495" s="833"/>
      <c r="M495" s="833"/>
      <c r="N495" s="833"/>
      <c r="O495" s="201"/>
      <c r="P495" s="305"/>
      <c r="Q495" s="395"/>
      <c r="R495" s="395"/>
      <c r="S495" s="395"/>
      <c r="T495" s="322"/>
      <c r="U495" s="322"/>
      <c r="V495" s="322"/>
      <c r="W495" s="322"/>
      <c r="X495" s="322"/>
      <c r="Y495" s="322"/>
      <c r="Z495" s="322"/>
      <c r="AA495" s="322"/>
      <c r="AB495" s="322"/>
      <c r="AC495" s="322"/>
      <c r="AD495" s="322"/>
      <c r="AE495" s="322"/>
      <c r="AF495" s="322"/>
      <c r="AG495" s="322"/>
      <c r="AH495" s="322"/>
      <c r="AI495" s="322"/>
    </row>
    <row r="496" spans="1:84" s="312" customFormat="1" ht="12.75" customHeight="1" x14ac:dyDescent="0.25">
      <c r="A496" s="255"/>
      <c r="B496" s="387"/>
      <c r="C496" s="89"/>
      <c r="E496" s="834"/>
      <c r="F496" s="835"/>
      <c r="G496" s="835"/>
      <c r="H496" s="835"/>
      <c r="I496" s="835"/>
      <c r="J496" s="835"/>
      <c r="K496" s="835"/>
      <c r="L496" s="835"/>
      <c r="M496" s="835"/>
      <c r="N496" s="836"/>
      <c r="O496" s="185"/>
      <c r="P496" s="322"/>
      <c r="Q496" s="322"/>
      <c r="R496" s="322"/>
      <c r="S496" s="322"/>
      <c r="T496" s="322"/>
      <c r="U496" s="322"/>
      <c r="V496" s="322"/>
      <c r="W496" s="322"/>
      <c r="X496" s="322"/>
      <c r="Y496" s="322"/>
      <c r="Z496" s="322"/>
      <c r="AA496" s="322"/>
      <c r="AB496" s="322"/>
      <c r="AC496" s="322"/>
      <c r="AD496" s="322"/>
      <c r="AE496" s="322"/>
      <c r="AF496" s="322"/>
      <c r="AG496" s="322"/>
      <c r="AH496" s="322"/>
      <c r="AI496" s="403" t="b">
        <f>AND(COUNTA(CNTR_ListRelevantSections)&gt;0,OR(AB492,COUNTA(E490:E492)=0))</f>
        <v>0</v>
      </c>
    </row>
    <row r="497" spans="1:84" s="312" customFormat="1" ht="12.75" customHeight="1" x14ac:dyDescent="0.25">
      <c r="A497" s="255"/>
      <c r="B497" s="387"/>
      <c r="C497" s="89"/>
      <c r="E497" s="825"/>
      <c r="F497" s="826"/>
      <c r="G497" s="826"/>
      <c r="H497" s="826"/>
      <c r="I497" s="826"/>
      <c r="J497" s="826"/>
      <c r="K497" s="826"/>
      <c r="L497" s="826"/>
      <c r="M497" s="826"/>
      <c r="N497" s="827"/>
      <c r="O497" s="185"/>
      <c r="P497" s="322"/>
      <c r="Q497" s="322"/>
      <c r="R497" s="322"/>
      <c r="S497" s="322"/>
      <c r="T497" s="322"/>
      <c r="U497" s="322"/>
      <c r="V497" s="322"/>
      <c r="W497" s="322"/>
      <c r="X497" s="322"/>
      <c r="Y497" s="322"/>
      <c r="Z497" s="322"/>
      <c r="AA497" s="322"/>
      <c r="AB497" s="322"/>
      <c r="AC497" s="322"/>
      <c r="AD497" s="322"/>
      <c r="AE497" s="322"/>
      <c r="AF497" s="322"/>
      <c r="AG497" s="322"/>
      <c r="AH497" s="322"/>
      <c r="AI497" s="403" t="b">
        <f>AI496</f>
        <v>0</v>
      </c>
    </row>
    <row r="498" spans="1:84" s="312" customFormat="1" ht="12.75" customHeight="1" x14ac:dyDescent="0.25">
      <c r="A498" s="255"/>
      <c r="B498" s="387"/>
      <c r="C498" s="89"/>
      <c r="E498" s="825"/>
      <c r="F498" s="826"/>
      <c r="G498" s="826"/>
      <c r="H498" s="826"/>
      <c r="I498" s="826"/>
      <c r="J498" s="826"/>
      <c r="K498" s="826"/>
      <c r="L498" s="826"/>
      <c r="M498" s="826"/>
      <c r="N498" s="827"/>
      <c r="O498" s="185"/>
      <c r="P498" s="322"/>
      <c r="Q498" s="322"/>
      <c r="R498" s="322"/>
      <c r="S498" s="322"/>
      <c r="T498" s="322"/>
      <c r="U498" s="322"/>
      <c r="V498" s="322"/>
      <c r="W498" s="322"/>
      <c r="X498" s="322"/>
      <c r="Y498" s="322"/>
      <c r="Z498" s="322"/>
      <c r="AA498" s="322"/>
      <c r="AB498" s="322"/>
      <c r="AC498" s="322"/>
      <c r="AD498" s="322"/>
      <c r="AE498" s="322"/>
      <c r="AF498" s="322"/>
      <c r="AG498" s="322"/>
      <c r="AH498" s="322"/>
      <c r="AI498" s="403" t="b">
        <f>AI497</f>
        <v>0</v>
      </c>
    </row>
    <row r="499" spans="1:84" s="312" customFormat="1" ht="12.75" customHeight="1" x14ac:dyDescent="0.25">
      <c r="A499" s="255"/>
      <c r="B499" s="387"/>
      <c r="C499" s="89"/>
      <c r="E499" s="825"/>
      <c r="F499" s="826"/>
      <c r="G499" s="826"/>
      <c r="H499" s="826"/>
      <c r="I499" s="826"/>
      <c r="J499" s="826"/>
      <c r="K499" s="826"/>
      <c r="L499" s="826"/>
      <c r="M499" s="826"/>
      <c r="N499" s="827"/>
      <c r="O499" s="185"/>
      <c r="P499" s="322"/>
      <c r="Q499" s="322"/>
      <c r="R499" s="322"/>
      <c r="S499" s="322"/>
      <c r="T499" s="322"/>
      <c r="U499" s="322"/>
      <c r="V499" s="322"/>
      <c r="W499" s="322"/>
      <c r="X499" s="322"/>
      <c r="Y499" s="322"/>
      <c r="Z499" s="322"/>
      <c r="AA499" s="322"/>
      <c r="AB499" s="322"/>
      <c r="AC499" s="322"/>
      <c r="AD499" s="322"/>
      <c r="AE499" s="322"/>
      <c r="AF499" s="322"/>
      <c r="AG499" s="322"/>
      <c r="AH499" s="322"/>
      <c r="AI499" s="403" t="b">
        <f>AI498</f>
        <v>0</v>
      </c>
    </row>
    <row r="500" spans="1:84" s="312" customFormat="1" ht="12.75" customHeight="1" x14ac:dyDescent="0.25">
      <c r="A500" s="255"/>
      <c r="B500" s="387"/>
      <c r="C500" s="89"/>
      <c r="E500" s="828"/>
      <c r="F500" s="829"/>
      <c r="G500" s="829"/>
      <c r="H500" s="829"/>
      <c r="I500" s="829"/>
      <c r="J500" s="829"/>
      <c r="K500" s="829"/>
      <c r="L500" s="829"/>
      <c r="M500" s="829"/>
      <c r="N500" s="830"/>
      <c r="O500" s="185"/>
      <c r="P500" s="322"/>
      <c r="Q500" s="322"/>
      <c r="R500" s="322"/>
      <c r="S500" s="322"/>
      <c r="T500" s="322"/>
      <c r="U500" s="322"/>
      <c r="V500" s="322"/>
      <c r="W500" s="322"/>
      <c r="X500" s="322"/>
      <c r="Y500" s="322"/>
      <c r="Z500" s="322"/>
      <c r="AA500" s="322"/>
      <c r="AB500" s="322"/>
      <c r="AC500" s="322"/>
      <c r="AD500" s="322"/>
      <c r="AE500" s="322"/>
      <c r="AF500" s="322"/>
      <c r="AG500" s="322"/>
      <c r="AH500" s="322"/>
      <c r="AI500" s="403" t="b">
        <f>AI499</f>
        <v>0</v>
      </c>
    </row>
    <row r="501" spans="1:84" s="312" customFormat="1" ht="12.75" customHeight="1" thickBot="1" x14ac:dyDescent="0.3">
      <c r="A501" s="255"/>
      <c r="B501" s="387"/>
      <c r="C501" s="89"/>
      <c r="D501" s="186"/>
      <c r="E501" s="336"/>
      <c r="F501" s="336"/>
      <c r="G501" s="336"/>
      <c r="H501" s="336"/>
      <c r="I501" s="336"/>
      <c r="J501" s="336"/>
      <c r="K501" s="336"/>
      <c r="L501" s="336"/>
      <c r="M501" s="336"/>
      <c r="N501" s="186"/>
      <c r="O501" s="185"/>
      <c r="P501" s="322"/>
      <c r="Q501" s="322"/>
      <c r="R501" s="322"/>
      <c r="S501" s="322"/>
      <c r="T501" s="322"/>
      <c r="U501" s="322"/>
      <c r="V501" s="322"/>
      <c r="W501" s="322"/>
      <c r="X501" s="322"/>
      <c r="Y501" s="322"/>
      <c r="Z501" s="322"/>
      <c r="AA501" s="322"/>
      <c r="AB501" s="322"/>
      <c r="AC501" s="322"/>
      <c r="AD501" s="322"/>
      <c r="AE501" s="322"/>
      <c r="AF501" s="322"/>
      <c r="AG501" s="322"/>
      <c r="AH501" s="322"/>
      <c r="AI501" s="322"/>
      <c r="CF501" s="357"/>
    </row>
    <row r="502" spans="1:84" ht="13.8" thickBot="1" x14ac:dyDescent="0.3">
      <c r="A502" s="252"/>
      <c r="B502" s="240"/>
      <c r="C502" s="198"/>
      <c r="D502" s="22"/>
      <c r="E502" s="199"/>
      <c r="F502" s="24"/>
      <c r="G502" s="23"/>
      <c r="H502" s="23"/>
      <c r="I502" s="23"/>
      <c r="J502" s="23"/>
      <c r="K502" s="23"/>
      <c r="L502" s="23"/>
      <c r="M502" s="23"/>
      <c r="N502" s="23"/>
      <c r="O502" s="204"/>
      <c r="U502" s="404"/>
      <c r="X502" s="404"/>
    </row>
    <row r="503" spans="1:84" s="312" customFormat="1" ht="15" customHeight="1" thickBot="1" x14ac:dyDescent="0.3">
      <c r="A503" s="435" t="str">
        <f>IF(E503="","","PRINT")</f>
        <v/>
      </c>
      <c r="B503" s="239"/>
      <c r="C503" s="187">
        <f>C484+1</f>
        <v>26</v>
      </c>
      <c r="D503" s="13"/>
      <c r="E503" s="841"/>
      <c r="F503" s="842"/>
      <c r="G503" s="842"/>
      <c r="H503" s="842"/>
      <c r="I503" s="842"/>
      <c r="J503" s="842"/>
      <c r="K503" s="842"/>
      <c r="L503" s="843"/>
      <c r="M503" s="844" t="str">
        <f>IF(E504="","",INDEX(EUwideConstants!$F$314:$F$384,MATCH(E504,EUConst_TierActivityListNames,0)))</f>
        <v/>
      </c>
      <c r="N503" s="845"/>
      <c r="O503" s="206"/>
      <c r="P503" s="436" t="str">
        <f>IF(AND(E503&lt;&gt;"",COUNTIF(P504:$P$603,"PRINT")=0),"PRINT","")</f>
        <v/>
      </c>
      <c r="Q503" s="400"/>
      <c r="R503" s="401" t="str">
        <f>IF(E503="","",MATCH(E503,B_ImprovementDescription!$Q$54:$Q$83,0))</f>
        <v/>
      </c>
      <c r="S503" s="402" t="s">
        <v>636</v>
      </c>
      <c r="T503" s="400"/>
      <c r="U503" s="400"/>
      <c r="V503" s="400"/>
      <c r="W503" s="400"/>
      <c r="X503" s="400"/>
      <c r="Y503" s="400"/>
      <c r="Z503" s="400"/>
      <c r="AA503" s="400"/>
      <c r="AB503" s="400"/>
      <c r="AC503" s="400"/>
      <c r="AD503" s="400"/>
      <c r="AE503" s="400"/>
      <c r="AF503" s="400"/>
      <c r="AG503" s="400"/>
      <c r="AH503" s="400"/>
      <c r="AI503" s="403" t="b">
        <f>CNTR_CalcRelevant=EUconst_NotRelevant</f>
        <v>0</v>
      </c>
      <c r="AJ503" s="356"/>
      <c r="AK503" s="356"/>
      <c r="AL503" s="356"/>
      <c r="AM503" s="356"/>
      <c r="AN503" s="356"/>
      <c r="AO503" s="356"/>
      <c r="AP503" s="356"/>
      <c r="AQ503" s="356"/>
      <c r="AR503" s="356"/>
      <c r="AS503" s="356"/>
      <c r="AT503" s="356"/>
      <c r="AU503" s="356"/>
      <c r="AV503" s="356"/>
      <c r="AW503" s="356"/>
      <c r="AX503" s="356"/>
      <c r="AY503" s="356"/>
      <c r="AZ503" s="356"/>
      <c r="BA503" s="356"/>
      <c r="BB503" s="356"/>
      <c r="BC503" s="356"/>
      <c r="BD503" s="356"/>
      <c r="BE503" s="356"/>
      <c r="BF503" s="356"/>
      <c r="BG503" s="356"/>
      <c r="BH503" s="356"/>
      <c r="BI503" s="356"/>
      <c r="BJ503" s="356"/>
      <c r="BK503" s="356"/>
      <c r="BL503" s="356"/>
      <c r="BM503" s="356"/>
      <c r="BN503" s="356"/>
      <c r="BO503" s="356"/>
      <c r="BP503" s="356"/>
      <c r="BQ503" s="356"/>
      <c r="BR503" s="356"/>
      <c r="BS503" s="356"/>
      <c r="BT503" s="356"/>
      <c r="BU503" s="356"/>
      <c r="BV503" s="356"/>
      <c r="BW503" s="356"/>
      <c r="BX503" s="356"/>
      <c r="BY503" s="356"/>
      <c r="BZ503" s="356"/>
      <c r="CA503" s="356"/>
      <c r="CB503" s="356"/>
      <c r="CC503" s="356"/>
      <c r="CD503" s="356"/>
      <c r="CE503" s="356"/>
      <c r="CF503" s="356"/>
    </row>
    <row r="504" spans="1:84" s="312" customFormat="1" ht="15" customHeight="1" thickBot="1" x14ac:dyDescent="0.3">
      <c r="A504" s="253"/>
      <c r="B504" s="239"/>
      <c r="C504" s="13"/>
      <c r="D504" s="13"/>
      <c r="E504" s="846" t="str">
        <f>IF(E503="","",INDEX(B_ImprovementDescription!$E$54:$E$83,R503))</f>
        <v/>
      </c>
      <c r="F504" s="847"/>
      <c r="G504" s="847"/>
      <c r="H504" s="847"/>
      <c r="I504" s="847"/>
      <c r="J504" s="847"/>
      <c r="K504" s="847"/>
      <c r="L504" s="848"/>
      <c r="M504" s="844" t="str">
        <f>IF(E503="","",INDEX(B_ImprovementDescription!$M$54:$M$83,R503))</f>
        <v/>
      </c>
      <c r="N504" s="845"/>
      <c r="O504" s="206"/>
      <c r="P504" s="395"/>
      <c r="Q504" s="400"/>
      <c r="R504" s="394" t="str">
        <f>E504</f>
        <v/>
      </c>
      <c r="S504" s="394" t="str">
        <f>IF(E504="","",AND(MATCH(E504,EUConst_TierActivityListNames,0)&gt;59,MATCH(E504,EUConst_TierActivityListNames,0)&lt;62))</f>
        <v/>
      </c>
      <c r="T504" s="400"/>
      <c r="U504" s="400"/>
      <c r="V504" s="400"/>
      <c r="W504" s="400"/>
      <c r="X504" s="400"/>
      <c r="Y504" s="400"/>
      <c r="Z504" s="400"/>
      <c r="AA504" s="400"/>
      <c r="AB504" s="400"/>
      <c r="AC504" s="400"/>
      <c r="AD504" s="400"/>
      <c r="AE504" s="400"/>
      <c r="AF504" s="400"/>
      <c r="AG504" s="400"/>
      <c r="AH504" s="400"/>
      <c r="AI504" s="400"/>
      <c r="AJ504" s="356"/>
      <c r="AK504" s="356"/>
      <c r="AL504" s="356"/>
      <c r="AM504" s="356"/>
      <c r="AN504" s="356"/>
      <c r="AO504" s="356"/>
      <c r="AP504" s="356"/>
      <c r="AQ504" s="356"/>
      <c r="AR504" s="356"/>
      <c r="AS504" s="356"/>
      <c r="AT504" s="356"/>
      <c r="AU504" s="356"/>
      <c r="AV504" s="356"/>
      <c r="AW504" s="356"/>
      <c r="AX504" s="356"/>
      <c r="AY504" s="356"/>
      <c r="AZ504" s="356"/>
      <c r="BA504" s="356"/>
      <c r="BB504" s="356"/>
      <c r="BC504" s="356"/>
      <c r="BD504" s="356"/>
      <c r="BE504" s="356"/>
      <c r="BF504" s="356"/>
      <c r="BG504" s="356"/>
      <c r="BH504" s="356"/>
      <c r="BI504" s="356"/>
      <c r="BJ504" s="356"/>
      <c r="BK504" s="356"/>
      <c r="BL504" s="356"/>
      <c r="BM504" s="356"/>
      <c r="BN504" s="356"/>
      <c r="BO504" s="356"/>
      <c r="BP504" s="356"/>
      <c r="BQ504" s="356"/>
      <c r="BR504" s="356"/>
      <c r="BS504" s="356"/>
      <c r="BT504" s="356"/>
      <c r="BU504" s="356"/>
      <c r="BV504" s="356"/>
      <c r="BW504" s="356"/>
      <c r="BX504" s="356"/>
      <c r="BY504" s="356"/>
      <c r="BZ504" s="356"/>
      <c r="CA504" s="356"/>
      <c r="CB504" s="356"/>
      <c r="CC504" s="356"/>
      <c r="CD504" s="356"/>
      <c r="CE504" s="356"/>
      <c r="CF504" s="356"/>
    </row>
    <row r="505" spans="1:84" s="312" customFormat="1" ht="5.0999999999999996" customHeight="1" x14ac:dyDescent="0.25">
      <c r="A505" s="253"/>
      <c r="B505" s="239"/>
      <c r="C505" s="13"/>
      <c r="D505" s="13"/>
      <c r="E505" s="13"/>
      <c r="F505" s="13"/>
      <c r="G505" s="14"/>
      <c r="H505" s="14"/>
      <c r="I505" s="14"/>
      <c r="J505" s="89"/>
      <c r="K505" s="89"/>
      <c r="L505" s="89"/>
      <c r="M505" s="14"/>
      <c r="N505" s="14"/>
      <c r="O505" s="206"/>
      <c r="P505" s="395"/>
      <c r="Q505" s="400"/>
      <c r="R505" s="400"/>
      <c r="S505" s="400"/>
      <c r="T505" s="400"/>
      <c r="U505" s="400"/>
      <c r="V505" s="400"/>
      <c r="W505" s="400"/>
      <c r="X505" s="400"/>
      <c r="Y505" s="400"/>
      <c r="Z505" s="400"/>
      <c r="AA505" s="400"/>
      <c r="AB505" s="400"/>
      <c r="AC505" s="400"/>
      <c r="AD505" s="400"/>
      <c r="AE505" s="400"/>
      <c r="AF505" s="400"/>
      <c r="AG505" s="400"/>
      <c r="AH505" s="400"/>
      <c r="AI505" s="400"/>
      <c r="AJ505" s="356"/>
      <c r="AK505" s="356"/>
      <c r="AL505" s="356"/>
      <c r="AM505" s="356"/>
      <c r="AN505" s="356"/>
      <c r="AO505" s="356"/>
      <c r="AP505" s="356"/>
      <c r="AQ505" s="356"/>
      <c r="AR505" s="356"/>
      <c r="AS505" s="356"/>
      <c r="AT505" s="356"/>
      <c r="AU505" s="356"/>
      <c r="AV505" s="356"/>
      <c r="AW505" s="356"/>
      <c r="AX505" s="356"/>
      <c r="AY505" s="356"/>
      <c r="AZ505" s="356"/>
      <c r="BA505" s="356"/>
      <c r="BB505" s="356"/>
      <c r="BC505" s="356"/>
      <c r="BD505" s="356"/>
      <c r="BE505" s="356"/>
      <c r="BF505" s="356"/>
      <c r="BG505" s="356"/>
      <c r="BH505" s="356"/>
      <c r="BI505" s="356"/>
      <c r="BJ505" s="356"/>
      <c r="BK505" s="356"/>
      <c r="BL505" s="356"/>
      <c r="BM505" s="356"/>
      <c r="BN505" s="356"/>
      <c r="BO505" s="356"/>
      <c r="BP505" s="356"/>
      <c r="BQ505" s="356"/>
      <c r="BR505" s="356"/>
      <c r="BS505" s="356"/>
      <c r="BT505" s="356"/>
      <c r="BU505" s="356"/>
      <c r="BV505" s="356"/>
      <c r="BW505" s="356"/>
      <c r="BX505" s="356"/>
      <c r="BY505" s="356"/>
      <c r="BZ505" s="356"/>
      <c r="CA505" s="356"/>
      <c r="CB505" s="356"/>
      <c r="CC505" s="356"/>
      <c r="CD505" s="356"/>
      <c r="CE505" s="356"/>
      <c r="CF505" s="356"/>
    </row>
    <row r="506" spans="1:84" s="312" customFormat="1" ht="12.75" customHeight="1" x14ac:dyDescent="0.25">
      <c r="A506" s="253"/>
      <c r="B506" s="239"/>
      <c r="C506" s="13"/>
      <c r="D506" s="13"/>
      <c r="F506" s="837" t="str">
        <f>IF(E503="","",HYPERLINK("#JUMP_E_8",EUconst_FurtherGuidancePoint1))</f>
        <v/>
      </c>
      <c r="G506" s="838"/>
      <c r="H506" s="838"/>
      <c r="I506" s="838"/>
      <c r="J506" s="838"/>
      <c r="K506" s="838"/>
      <c r="L506" s="838"/>
      <c r="M506" s="839"/>
      <c r="N506" s="14"/>
      <c r="O506" s="206"/>
      <c r="P506" s="395"/>
      <c r="Q506" s="400"/>
      <c r="R506" s="400"/>
      <c r="S506" s="400"/>
      <c r="T506" s="400"/>
      <c r="U506" s="400"/>
      <c r="V506" s="400"/>
      <c r="W506" s="400"/>
      <c r="X506" s="400"/>
      <c r="Y506" s="400"/>
      <c r="Z506" s="400"/>
      <c r="AA506" s="400"/>
      <c r="AB506" s="400"/>
      <c r="AC506" s="400"/>
      <c r="AD506" s="400"/>
      <c r="AE506" s="400"/>
      <c r="AF506" s="400"/>
      <c r="AG506" s="400"/>
      <c r="AH506" s="400"/>
      <c r="AI506" s="400"/>
      <c r="AJ506" s="356"/>
      <c r="AK506" s="356"/>
      <c r="AL506" s="356"/>
      <c r="AM506" s="356"/>
      <c r="AN506" s="356"/>
      <c r="AO506" s="356"/>
      <c r="AP506" s="356"/>
      <c r="AQ506" s="356"/>
      <c r="AR506" s="356"/>
      <c r="AS506" s="356"/>
      <c r="AT506" s="356"/>
      <c r="AU506" s="356"/>
      <c r="AV506" s="356"/>
      <c r="AW506" s="356"/>
      <c r="AX506" s="356"/>
      <c r="AY506" s="356"/>
      <c r="AZ506" s="356"/>
      <c r="BA506" s="356"/>
      <c r="BB506" s="356"/>
      <c r="BC506" s="356"/>
      <c r="BD506" s="356"/>
      <c r="BE506" s="356"/>
      <c r="BF506" s="356"/>
      <c r="BG506" s="356"/>
      <c r="BH506" s="356"/>
      <c r="BI506" s="356"/>
      <c r="BJ506" s="356"/>
      <c r="BK506" s="356"/>
      <c r="BL506" s="356"/>
      <c r="BM506" s="356"/>
      <c r="BN506" s="356"/>
      <c r="BO506" s="356"/>
      <c r="BP506" s="356"/>
      <c r="BQ506" s="356"/>
      <c r="BR506" s="356"/>
      <c r="BS506" s="356"/>
      <c r="BT506" s="356"/>
      <c r="BU506" s="356"/>
      <c r="BV506" s="356"/>
      <c r="BW506" s="356"/>
      <c r="BX506" s="356"/>
      <c r="BY506" s="356"/>
      <c r="BZ506" s="356"/>
      <c r="CA506" s="356"/>
      <c r="CB506" s="356"/>
      <c r="CC506" s="356"/>
      <c r="CD506" s="356"/>
      <c r="CE506" s="356"/>
      <c r="CF506" s="356"/>
    </row>
    <row r="507" spans="1:84" s="312" customFormat="1" ht="5.0999999999999996" customHeight="1" x14ac:dyDescent="0.25">
      <c r="A507" s="253"/>
      <c r="B507" s="239"/>
      <c r="C507" s="13"/>
      <c r="D507" s="186"/>
      <c r="F507" s="89"/>
      <c r="G507" s="89"/>
      <c r="H507" s="89"/>
      <c r="I507" s="89"/>
      <c r="J507" s="89"/>
      <c r="M507" s="89"/>
      <c r="N507" s="89"/>
      <c r="O507" s="201"/>
      <c r="P507" s="395"/>
      <c r="Q507" s="395"/>
      <c r="R507" s="395"/>
      <c r="S507" s="400"/>
      <c r="T507" s="322"/>
      <c r="U507" s="322"/>
      <c r="V507" s="322"/>
      <c r="W507" s="322"/>
      <c r="X507" s="322"/>
      <c r="Y507" s="322"/>
      <c r="Z507" s="400"/>
      <c r="AA507" s="322"/>
      <c r="AB507" s="322"/>
      <c r="AC507" s="322"/>
      <c r="AD507" s="322"/>
      <c r="AE507" s="322"/>
      <c r="AF507" s="322"/>
      <c r="AG507" s="322"/>
      <c r="AH507" s="322"/>
      <c r="AI507" s="322"/>
    </row>
    <row r="508" spans="1:84" s="312" customFormat="1" ht="38.85" customHeight="1" x14ac:dyDescent="0.25">
      <c r="A508" s="253"/>
      <c r="B508" s="239"/>
      <c r="C508" s="13"/>
      <c r="E508" s="432" t="str">
        <f>Translations!$B$609</f>
        <v>DA ou facteur de calcul</v>
      </c>
      <c r="F508" s="431" t="str">
        <f>Translations!$B$601</f>
        <v>Niveau requis :</v>
      </c>
      <c r="G508" s="840" t="str">
        <f>Translations!$B$610</f>
        <v xml:space="preserve"> Raison de l'écart dans le passé</v>
      </c>
      <c r="H508" s="840"/>
      <c r="I508" s="432" t="str">
        <f>Translations!$B$611</f>
        <v>Impact sur les niveaux ?</v>
      </c>
      <c r="J508" s="432" t="str">
        <f>Translations!$B$612</f>
        <v>Mesures prises</v>
      </c>
      <c r="K508" s="431" t="str">
        <f>Translations!$B$585</f>
        <v>Quand?</v>
      </c>
      <c r="L508" s="431" t="str">
        <f>Translations!$B$603</f>
        <v>Niveau appliqué :</v>
      </c>
      <c r="O508" s="206"/>
      <c r="P508" s="395"/>
      <c r="Q508" s="400"/>
      <c r="R508" s="395"/>
      <c r="S508" s="395"/>
      <c r="T508" s="400"/>
      <c r="U508" s="400"/>
      <c r="V508" s="400"/>
      <c r="W508" s="400"/>
      <c r="X508" s="400"/>
      <c r="Y508" s="400"/>
      <c r="Z508" s="400"/>
      <c r="AA508" s="433" t="s">
        <v>908</v>
      </c>
      <c r="AB508" s="400" t="str">
        <f>$E$33</f>
        <v>DA ou facteur de calcul</v>
      </c>
      <c r="AC508" s="400" t="str">
        <f>G508</f>
        <v xml:space="preserve"> Raison de l'écart dans le passé</v>
      </c>
      <c r="AD508" s="400" t="str">
        <f>I508</f>
        <v>Impact sur les niveaux ?</v>
      </c>
      <c r="AE508" s="400" t="str">
        <f>J508</f>
        <v>Mesures prises</v>
      </c>
      <c r="AF508" s="400" t="str">
        <f>K508</f>
        <v>Quand?</v>
      </c>
      <c r="AG508" s="400" t="str">
        <f>L508</f>
        <v>Niveau appliqué :</v>
      </c>
      <c r="AH508" s="400"/>
      <c r="AI508" s="322"/>
      <c r="AJ508" s="356"/>
      <c r="AK508" s="356"/>
      <c r="AL508" s="356"/>
      <c r="AM508" s="356"/>
      <c r="AN508" s="356"/>
      <c r="AO508" s="356"/>
      <c r="AP508" s="356"/>
      <c r="AQ508" s="356"/>
      <c r="AR508" s="356"/>
      <c r="AS508" s="356"/>
      <c r="AT508" s="356"/>
      <c r="AU508" s="356"/>
      <c r="AV508" s="356"/>
      <c r="AW508" s="356"/>
      <c r="AX508" s="356"/>
      <c r="AY508" s="356"/>
      <c r="AZ508" s="356"/>
      <c r="BA508" s="356"/>
      <c r="BB508" s="356"/>
      <c r="BC508" s="356"/>
      <c r="BD508" s="356"/>
      <c r="BE508" s="356"/>
      <c r="BF508" s="356"/>
      <c r="BG508" s="356"/>
      <c r="BH508" s="356"/>
      <c r="BI508" s="356"/>
      <c r="BJ508" s="356"/>
      <c r="BK508" s="356"/>
      <c r="BL508" s="356"/>
      <c r="BM508" s="356"/>
      <c r="BN508" s="356"/>
      <c r="BO508" s="356"/>
      <c r="BP508" s="356"/>
      <c r="BQ508" s="356"/>
      <c r="BR508" s="356"/>
      <c r="BS508" s="356"/>
      <c r="BT508" s="356"/>
      <c r="BU508" s="356"/>
      <c r="BV508" s="356"/>
      <c r="BW508" s="356"/>
      <c r="BX508" s="356"/>
      <c r="BY508" s="356"/>
      <c r="BZ508" s="356"/>
      <c r="CA508" s="356"/>
      <c r="CB508" s="356"/>
      <c r="CC508" s="356"/>
      <c r="CD508" s="356"/>
      <c r="CE508" s="356"/>
      <c r="CF508" s="356"/>
    </row>
    <row r="509" spans="1:84" s="312" customFormat="1" ht="15" customHeight="1" x14ac:dyDescent="0.25">
      <c r="A509" s="253"/>
      <c r="B509" s="239"/>
      <c r="D509" s="186" t="s">
        <v>14</v>
      </c>
      <c r="E509" s="430"/>
      <c r="F509" s="335" t="str">
        <f>IF(OR(X509="",X509=EUconst_NA),"",IF(CNTR_SmallEmitter,1,X509))</f>
        <v/>
      </c>
      <c r="G509" s="821"/>
      <c r="H509" s="822"/>
      <c r="I509" s="424"/>
      <c r="J509" s="424"/>
      <c r="K509" s="428"/>
      <c r="L509" s="429"/>
      <c r="M509" s="831" t="str">
        <f>IF(OR(ISBLANK(L509),L509=EUconst_NoTier),"",IF($Z509=0,EUconst_NotApplicable,IF(ISERROR($Z509),"",$Z509)))</f>
        <v/>
      </c>
      <c r="N509" s="832"/>
      <c r="O509" s="201"/>
      <c r="P509" s="395"/>
      <c r="Q509" s="395"/>
      <c r="R509" s="394" t="str">
        <f>E504</f>
        <v/>
      </c>
      <c r="S509" s="400"/>
      <c r="T509" s="403" t="str">
        <f>IF(COUNTIF(EUconst_FactorRelevantInklPFC,E509)=0,"",INDEX(EUwideConstants!$C$848:$C$863,MATCH(E509,EUconst_FactorRelevantInklPFC,0))&amp;R509)</f>
        <v/>
      </c>
      <c r="U509" s="322"/>
      <c r="V509" s="403" t="str">
        <f>IF(T509="","",INDEX(EUwideConstants!$E$848:$E$863,MATCH(E509,EUconst_FactorRelevantInklPFC,0)))</f>
        <v/>
      </c>
      <c r="W509" s="322"/>
      <c r="X509" s="334" t="str">
        <f>IF(OR(R509="",T509=""),"",IF(CNTR_IsCategoryA,INDEX(EUwideConstants!$G:$G,MATCH(T509,EUwideConstants!$S:$S,0)),INDEX(EUwideConstants!$P:$P,MATCH(T509,EUwideConstants!$S:$S,0))))</f>
        <v/>
      </c>
      <c r="Y509" s="403" t="str">
        <f>IF(F509="","",IF(F509=EUconst_NA,"",INDEX(EUwideConstants!$H:$O,MATCH(T509,EUwideConstants!$S:$S,0),MATCH(F509,CNTR_TierList,0))))</f>
        <v/>
      </c>
      <c r="Z509" s="403" t="str">
        <f>IF(ISBLANK(L509),"",IF(L509=EUconst_NA,"",INDEX(EUwideConstants!$H:$O,MATCH(T509,EUwideConstants!$S:$S,0),MATCH(L509,CNTR_TierList,0))))</f>
        <v/>
      </c>
      <c r="AA509" s="322"/>
      <c r="AB509" s="334" t="b">
        <f>AND(COUNTA(CNTR_ListRelevantSections)&gt;0,E503="")</f>
        <v>0</v>
      </c>
      <c r="AC509" s="334" t="b">
        <f>AND(COUNTA(CNTR_ListRelevantSections)&gt;0,OR(E509="",AB509))</f>
        <v>0</v>
      </c>
      <c r="AD509" s="334" t="b">
        <f t="shared" ref="AD509:AD511" si="49">AC509</f>
        <v>0</v>
      </c>
      <c r="AE509" s="334" t="b">
        <f t="shared" ref="AE509:AE511" si="50">AD509</f>
        <v>0</v>
      </c>
      <c r="AF509" s="334" t="b">
        <f>OR(AD509,AND(J509&lt;&gt;"",J509=FALSE))</f>
        <v>0</v>
      </c>
      <c r="AG509" s="334" t="b">
        <f>OR(AF509,AND(I509&lt;&gt;"",I509=FALSE))</f>
        <v>0</v>
      </c>
      <c r="AH509" s="322"/>
      <c r="AI509" s="322"/>
      <c r="AJ509" s="356"/>
      <c r="AK509" s="356"/>
      <c r="AL509" s="356"/>
      <c r="AM509" s="356"/>
      <c r="AN509" s="356"/>
      <c r="AO509" s="356"/>
      <c r="AP509" s="356"/>
      <c r="AQ509" s="356"/>
      <c r="AR509" s="356"/>
      <c r="AS509" s="356"/>
      <c r="AT509" s="356"/>
      <c r="AU509" s="356"/>
      <c r="AV509" s="356"/>
      <c r="AW509" s="356"/>
      <c r="AX509" s="356"/>
      <c r="AY509" s="356"/>
      <c r="AZ509" s="356"/>
      <c r="BA509" s="356"/>
      <c r="BB509" s="356"/>
      <c r="BC509" s="356"/>
      <c r="BD509" s="356"/>
      <c r="BE509" s="356"/>
      <c r="BF509" s="356"/>
      <c r="BG509" s="356"/>
      <c r="BH509" s="356"/>
      <c r="BI509" s="356"/>
      <c r="BJ509" s="356"/>
      <c r="BK509" s="356"/>
      <c r="BL509" s="356"/>
      <c r="BM509" s="356"/>
      <c r="BN509" s="356"/>
      <c r="BO509" s="356"/>
      <c r="BP509" s="356"/>
      <c r="BQ509" s="356"/>
      <c r="BR509" s="356"/>
      <c r="BS509" s="356"/>
      <c r="BT509" s="356"/>
      <c r="BU509" s="356"/>
      <c r="BV509" s="356"/>
      <c r="BW509" s="356"/>
      <c r="BX509" s="356"/>
      <c r="BY509" s="356"/>
      <c r="BZ509" s="356"/>
      <c r="CA509" s="356"/>
      <c r="CB509" s="356"/>
      <c r="CC509" s="356"/>
      <c r="CD509" s="356"/>
      <c r="CE509" s="356"/>
      <c r="CF509" s="356"/>
    </row>
    <row r="510" spans="1:84" s="312" customFormat="1" ht="15" customHeight="1" x14ac:dyDescent="0.25">
      <c r="A510" s="253"/>
      <c r="B510" s="239"/>
      <c r="D510" s="186" t="s">
        <v>15</v>
      </c>
      <c r="E510" s="430"/>
      <c r="F510" s="335" t="str">
        <f>IF(OR(X510="",X510=EUconst_NA),"",IF(CNTR_SmallEmitter,1,X510))</f>
        <v/>
      </c>
      <c r="G510" s="821"/>
      <c r="H510" s="822"/>
      <c r="I510" s="424"/>
      <c r="J510" s="424"/>
      <c r="K510" s="428"/>
      <c r="L510" s="429"/>
      <c r="M510" s="831" t="str">
        <f>IF(OR(ISBLANK(L510),L510=EUconst_NoTier),"",IF($Z510=0,EUconst_NotApplicable,IF(ISERROR($Z510),"",$Z510)))</f>
        <v/>
      </c>
      <c r="N510" s="832"/>
      <c r="O510" s="201"/>
      <c r="P510" s="395"/>
      <c r="Q510" s="395"/>
      <c r="R510" s="394" t="str">
        <f>R509</f>
        <v/>
      </c>
      <c r="S510" s="400"/>
      <c r="T510" s="403" t="str">
        <f>IF(COUNTIF(EUconst_FactorRelevantInklPFC,E510)=0,"",INDEX(EUwideConstants!$C$848:$C$863,MATCH(E510,EUconst_FactorRelevantInklPFC,0))&amp;R510)</f>
        <v/>
      </c>
      <c r="U510" s="322"/>
      <c r="V510" s="403" t="str">
        <f>IF(T510="","",INDEX(EUwideConstants!$E$848:$E$863,MATCH(E510,EUconst_FactorRelevantInklPFC,0)))</f>
        <v/>
      </c>
      <c r="W510" s="322"/>
      <c r="X510" s="334" t="str">
        <f>IF(OR(R510="",T510=""),"",IF(CNTR_IsCategoryA,INDEX(EUwideConstants!$G:$G,MATCH(T510,EUwideConstants!$S:$S,0)),INDEX(EUwideConstants!$P:$P,MATCH(T510,EUwideConstants!$S:$S,0))))</f>
        <v/>
      </c>
      <c r="Y510" s="403" t="str">
        <f>IF(F510="","",IF(F510=EUconst_NA,"",INDEX(EUwideConstants!$H:$O,MATCH(T510,EUwideConstants!$S:$S,0),MATCH(F510,CNTR_TierList,0))))</f>
        <v/>
      </c>
      <c r="Z510" s="403" t="str">
        <f>IF(ISBLANK(L510),"",IF(L510=EUconst_NA,"",INDEX(EUwideConstants!$H:$O,MATCH(T510,EUwideConstants!$S:$S,0),MATCH(L510,CNTR_TierList,0))))</f>
        <v/>
      </c>
      <c r="AA510" s="322"/>
      <c r="AB510" s="334" t="b">
        <f>AND(COUNTA(CNTR_ListRelevantSections)&gt;0,E503="")</f>
        <v>0</v>
      </c>
      <c r="AC510" s="334" t="b">
        <f>AND(COUNTA(CNTR_ListRelevantSections)&gt;0,OR(E510="",AB510))</f>
        <v>0</v>
      </c>
      <c r="AD510" s="334" t="b">
        <f t="shared" si="49"/>
        <v>0</v>
      </c>
      <c r="AE510" s="334" t="b">
        <f t="shared" si="50"/>
        <v>0</v>
      </c>
      <c r="AF510" s="334" t="b">
        <f>OR(AD510,AND(J510&lt;&gt;"",J510=FALSE))</f>
        <v>0</v>
      </c>
      <c r="AG510" s="334" t="b">
        <f>OR(AF510,AND(I510&lt;&gt;"",I510=FALSE))</f>
        <v>0</v>
      </c>
      <c r="AH510" s="322"/>
      <c r="AI510" s="322"/>
      <c r="AJ510" s="356"/>
      <c r="AK510" s="356"/>
      <c r="AL510" s="356"/>
      <c r="AM510" s="356"/>
      <c r="AN510" s="356"/>
      <c r="AO510" s="356"/>
      <c r="AP510" s="356"/>
      <c r="AQ510" s="356"/>
      <c r="AR510" s="356"/>
      <c r="AS510" s="356"/>
      <c r="AT510" s="356"/>
      <c r="AU510" s="356"/>
      <c r="AV510" s="356"/>
      <c r="AW510" s="356"/>
      <c r="AX510" s="356"/>
      <c r="AY510" s="356"/>
      <c r="AZ510" s="356"/>
      <c r="BA510" s="356"/>
      <c r="BB510" s="356"/>
      <c r="BC510" s="356"/>
      <c r="BD510" s="356"/>
      <c r="BE510" s="356"/>
      <c r="BF510" s="356"/>
      <c r="BG510" s="356"/>
      <c r="BH510" s="356"/>
      <c r="BI510" s="356"/>
      <c r="BJ510" s="356"/>
      <c r="BK510" s="356"/>
      <c r="BL510" s="356"/>
      <c r="BM510" s="356"/>
      <c r="BN510" s="356"/>
      <c r="BO510" s="356"/>
      <c r="BP510" s="356"/>
      <c r="BQ510" s="356"/>
      <c r="BR510" s="356"/>
      <c r="BS510" s="356"/>
      <c r="BT510" s="356"/>
      <c r="BU510" s="356"/>
      <c r="BV510" s="356"/>
      <c r="BW510" s="356"/>
      <c r="BX510" s="356"/>
      <c r="BY510" s="356"/>
      <c r="BZ510" s="356"/>
      <c r="CA510" s="356"/>
      <c r="CB510" s="356"/>
      <c r="CC510" s="356"/>
      <c r="CD510" s="356"/>
      <c r="CE510" s="356"/>
      <c r="CF510" s="356"/>
    </row>
    <row r="511" spans="1:84" s="312" customFormat="1" ht="15" customHeight="1" x14ac:dyDescent="0.25">
      <c r="A511" s="253"/>
      <c r="B511" s="239"/>
      <c r="D511" s="186" t="s">
        <v>297</v>
      </c>
      <c r="E511" s="430"/>
      <c r="F511" s="335" t="str">
        <f>IF(OR(X511="",X511=EUconst_NA),"",IF(CNTR_SmallEmitter,1,X511))</f>
        <v/>
      </c>
      <c r="G511" s="821"/>
      <c r="H511" s="822"/>
      <c r="I511" s="424"/>
      <c r="J511" s="424"/>
      <c r="K511" s="428"/>
      <c r="L511" s="429"/>
      <c r="M511" s="831" t="str">
        <f>IF(OR(ISBLANK(L511),L511=EUconst_NoTier),"",IF($Z511=0,EUconst_NotApplicable,IF(ISERROR($Z511),"",$Z511)))</f>
        <v/>
      </c>
      <c r="N511" s="832"/>
      <c r="O511" s="201"/>
      <c r="P511" s="395"/>
      <c r="Q511" s="395"/>
      <c r="R511" s="394" t="str">
        <f>R510</f>
        <v/>
      </c>
      <c r="S511" s="400"/>
      <c r="T511" s="403" t="str">
        <f>IF(COUNTIF(EUconst_FactorRelevantInklPFC,E511)=0,"",INDEX(EUwideConstants!$C$848:$C$863,MATCH(E511,EUconst_FactorRelevantInklPFC,0))&amp;R511)</f>
        <v/>
      </c>
      <c r="U511" s="322"/>
      <c r="V511" s="403" t="str">
        <f>IF(T511="","",INDEX(EUwideConstants!$E$848:$E$863,MATCH(E511,EUconst_FactorRelevantInklPFC,0)))</f>
        <v/>
      </c>
      <c r="W511" s="322"/>
      <c r="X511" s="334" t="str">
        <f>IF(OR(R511="",T511=""),"",IF(CNTR_IsCategoryA,INDEX(EUwideConstants!$G:$G,MATCH(T511,EUwideConstants!$S:$S,0)),INDEX(EUwideConstants!$P:$P,MATCH(T511,EUwideConstants!$S:$S,0))))</f>
        <v/>
      </c>
      <c r="Y511" s="403" t="str">
        <f>IF(F511="","",IF(F511=EUconst_NA,"",INDEX(EUwideConstants!$H:$O,MATCH(T511,EUwideConstants!$S:$S,0),MATCH(F511,CNTR_TierList,0))))</f>
        <v/>
      </c>
      <c r="Z511" s="403" t="str">
        <f>IF(ISBLANK(L511),"",IF(L511=EUconst_NA,"",INDEX(EUwideConstants!$H:$O,MATCH(T511,EUwideConstants!$S:$S,0),MATCH(L511,CNTR_TierList,0))))</f>
        <v/>
      </c>
      <c r="AA511" s="322"/>
      <c r="AB511" s="334" t="b">
        <f>AND(COUNTA(CNTR_ListRelevantSections)&gt;0,E503="")</f>
        <v>0</v>
      </c>
      <c r="AC511" s="334" t="b">
        <f>AND(COUNTA(CNTR_ListRelevantSections)&gt;0,OR(E511="",AB511))</f>
        <v>0</v>
      </c>
      <c r="AD511" s="334" t="b">
        <f t="shared" si="49"/>
        <v>0</v>
      </c>
      <c r="AE511" s="334" t="b">
        <f t="shared" si="50"/>
        <v>0</v>
      </c>
      <c r="AF511" s="334" t="b">
        <f>OR(AD511,AND(J511&lt;&gt;"",J511=FALSE))</f>
        <v>0</v>
      </c>
      <c r="AG511" s="334" t="b">
        <f>OR(AF511,AND(I511&lt;&gt;"",I511=FALSE))</f>
        <v>0</v>
      </c>
      <c r="AH511" s="322"/>
      <c r="AI511" s="322"/>
      <c r="AJ511" s="356"/>
      <c r="AK511" s="356"/>
      <c r="AL511" s="356"/>
      <c r="AM511" s="356"/>
      <c r="AN511" s="356"/>
      <c r="AO511" s="356"/>
      <c r="AP511" s="356"/>
      <c r="AQ511" s="356"/>
      <c r="AR511" s="356"/>
      <c r="AS511" s="356"/>
      <c r="AT511" s="356"/>
      <c r="AU511" s="356"/>
      <c r="AV511" s="356"/>
      <c r="AW511" s="356"/>
      <c r="AX511" s="356"/>
      <c r="AY511" s="356"/>
      <c r="AZ511" s="356"/>
      <c r="BA511" s="356"/>
      <c r="BB511" s="356"/>
      <c r="BC511" s="356"/>
      <c r="BD511" s="356"/>
      <c r="BE511" s="356"/>
      <c r="BF511" s="356"/>
      <c r="BG511" s="356"/>
      <c r="BH511" s="356"/>
      <c r="BI511" s="356"/>
      <c r="BJ511" s="356"/>
      <c r="BK511" s="356"/>
      <c r="BL511" s="356"/>
      <c r="BM511" s="356"/>
      <c r="BN511" s="356"/>
      <c r="BO511" s="356"/>
      <c r="BP511" s="356"/>
      <c r="BQ511" s="356"/>
      <c r="BR511" s="356"/>
      <c r="BS511" s="356"/>
      <c r="BT511" s="356"/>
      <c r="BU511" s="356"/>
      <c r="BV511" s="356"/>
      <c r="BW511" s="356"/>
      <c r="BX511" s="356"/>
      <c r="BY511" s="356"/>
      <c r="BZ511" s="356"/>
      <c r="CA511" s="356"/>
      <c r="CB511" s="356"/>
      <c r="CC511" s="356"/>
      <c r="CD511" s="356"/>
      <c r="CE511" s="356"/>
      <c r="CF511" s="356"/>
    </row>
    <row r="512" spans="1:84" s="312" customFormat="1" ht="5.0999999999999996" customHeight="1" x14ac:dyDescent="0.25">
      <c r="A512" s="253"/>
      <c r="B512" s="239"/>
      <c r="C512" s="13"/>
      <c r="D512" s="186"/>
      <c r="F512" s="89"/>
      <c r="G512" s="186"/>
      <c r="H512" s="186"/>
      <c r="I512" s="186"/>
      <c r="J512" s="186"/>
      <c r="M512" s="89"/>
      <c r="N512" s="89"/>
      <c r="O512" s="201"/>
      <c r="P512" s="395"/>
      <c r="Q512" s="395"/>
      <c r="R512" s="395"/>
      <c r="S512" s="395"/>
      <c r="T512" s="322"/>
      <c r="U512" s="322"/>
      <c r="V512" s="322"/>
      <c r="W512" s="322"/>
      <c r="X512" s="322"/>
      <c r="Y512" s="322"/>
      <c r="Z512" s="322"/>
      <c r="AA512" s="322"/>
      <c r="AB512" s="322"/>
      <c r="AC512" s="322"/>
      <c r="AD512" s="322"/>
      <c r="AE512" s="322"/>
      <c r="AF512" s="322"/>
      <c r="AG512" s="322"/>
      <c r="AH512" s="322"/>
      <c r="AI512" s="322"/>
    </row>
    <row r="513" spans="1:84" s="312" customFormat="1" ht="12.75" customHeight="1" x14ac:dyDescent="0.25">
      <c r="A513" s="253"/>
      <c r="B513" s="239"/>
      <c r="D513" s="383" t="s">
        <v>300</v>
      </c>
      <c r="E513" s="324" t="str">
        <f>Translations!$B$94</f>
        <v>Description</v>
      </c>
      <c r="G513" s="323"/>
      <c r="H513" s="186"/>
      <c r="I513" s="186"/>
      <c r="J513" s="186"/>
      <c r="K513" s="186"/>
      <c r="L513" s="186"/>
      <c r="M513" s="186"/>
      <c r="N513" s="186"/>
      <c r="O513" s="201"/>
      <c r="P513" s="395"/>
      <c r="Q513" s="395"/>
      <c r="R513" s="395"/>
      <c r="S513" s="395"/>
      <c r="T513" s="322"/>
      <c r="U513" s="322"/>
      <c r="V513" s="322"/>
      <c r="W513" s="322"/>
      <c r="X513" s="322"/>
      <c r="Y513" s="322"/>
      <c r="Z513" s="322"/>
      <c r="AA513" s="322"/>
      <c r="AB513" s="322"/>
      <c r="AC513" s="322"/>
      <c r="AD513" s="322"/>
      <c r="AE513" s="322"/>
      <c r="AF513" s="322"/>
      <c r="AG513" s="322"/>
      <c r="AH513" s="322"/>
      <c r="AI513" s="322"/>
    </row>
    <row r="514" spans="1:84" s="312" customFormat="1" ht="12.75" customHeight="1" x14ac:dyDescent="0.25">
      <c r="A514" s="253"/>
      <c r="B514" s="272"/>
      <c r="C514" s="13"/>
      <c r="D514" s="186"/>
      <c r="E514" s="833" t="str">
        <f>Translations!$B$588</f>
        <v>Si vous avez besoin de plus d'espace pour la description, vous pouvez également utiliser des fichiers externes et les référencer ici.</v>
      </c>
      <c r="F514" s="833"/>
      <c r="G514" s="833"/>
      <c r="H514" s="833"/>
      <c r="I514" s="833"/>
      <c r="J514" s="833"/>
      <c r="K514" s="833"/>
      <c r="L514" s="833"/>
      <c r="M514" s="833"/>
      <c r="N514" s="833"/>
      <c r="O514" s="201"/>
      <c r="P514" s="305"/>
      <c r="Q514" s="395"/>
      <c r="R514" s="395"/>
      <c r="S514" s="395"/>
      <c r="T514" s="322"/>
      <c r="U514" s="322"/>
      <c r="V514" s="322"/>
      <c r="W514" s="322"/>
      <c r="X514" s="322"/>
      <c r="Y514" s="322"/>
      <c r="Z514" s="322"/>
      <c r="AA514" s="322"/>
      <c r="AB514" s="322"/>
      <c r="AC514" s="322"/>
      <c r="AD514" s="322"/>
      <c r="AE514" s="322"/>
      <c r="AF514" s="322"/>
      <c r="AG514" s="322"/>
      <c r="AH514" s="322"/>
      <c r="AI514" s="322"/>
    </row>
    <row r="515" spans="1:84" s="312" customFormat="1" ht="12.75" customHeight="1" x14ac:dyDescent="0.25">
      <c r="A515" s="255"/>
      <c r="B515" s="387"/>
      <c r="C515" s="89"/>
      <c r="E515" s="834"/>
      <c r="F515" s="835"/>
      <c r="G515" s="835"/>
      <c r="H515" s="835"/>
      <c r="I515" s="835"/>
      <c r="J515" s="835"/>
      <c r="K515" s="835"/>
      <c r="L515" s="835"/>
      <c r="M515" s="835"/>
      <c r="N515" s="836"/>
      <c r="O515" s="185"/>
      <c r="P515" s="322"/>
      <c r="Q515" s="322"/>
      <c r="R515" s="322"/>
      <c r="S515" s="322"/>
      <c r="T515" s="322"/>
      <c r="U515" s="322"/>
      <c r="V515" s="322"/>
      <c r="W515" s="322"/>
      <c r="X515" s="322"/>
      <c r="Y515" s="322"/>
      <c r="Z515" s="322"/>
      <c r="AA515" s="322"/>
      <c r="AB515" s="322"/>
      <c r="AC515" s="322"/>
      <c r="AD515" s="322"/>
      <c r="AE515" s="322"/>
      <c r="AF515" s="322"/>
      <c r="AG515" s="322"/>
      <c r="AH515" s="322"/>
      <c r="AI515" s="403" t="b">
        <f>AND(COUNTA(CNTR_ListRelevantSections)&gt;0,OR(AB511,COUNTA(E509:E511)=0))</f>
        <v>0</v>
      </c>
    </row>
    <row r="516" spans="1:84" s="312" customFormat="1" ht="12.75" customHeight="1" x14ac:dyDescent="0.25">
      <c r="A516" s="255"/>
      <c r="B516" s="387"/>
      <c r="C516" s="89"/>
      <c r="E516" s="825"/>
      <c r="F516" s="826"/>
      <c r="G516" s="826"/>
      <c r="H516" s="826"/>
      <c r="I516" s="826"/>
      <c r="J516" s="826"/>
      <c r="K516" s="826"/>
      <c r="L516" s="826"/>
      <c r="M516" s="826"/>
      <c r="N516" s="827"/>
      <c r="O516" s="185"/>
      <c r="P516" s="322"/>
      <c r="Q516" s="322"/>
      <c r="R516" s="322"/>
      <c r="S516" s="322"/>
      <c r="T516" s="322"/>
      <c r="U516" s="322"/>
      <c r="V516" s="322"/>
      <c r="W516" s="322"/>
      <c r="X516" s="322"/>
      <c r="Y516" s="322"/>
      <c r="Z516" s="322"/>
      <c r="AA516" s="322"/>
      <c r="AB516" s="322"/>
      <c r="AC516" s="322"/>
      <c r="AD516" s="322"/>
      <c r="AE516" s="322"/>
      <c r="AF516" s="322"/>
      <c r="AG516" s="322"/>
      <c r="AH516" s="322"/>
      <c r="AI516" s="403" t="b">
        <f>AI515</f>
        <v>0</v>
      </c>
    </row>
    <row r="517" spans="1:84" s="312" customFormat="1" ht="12.75" customHeight="1" x14ac:dyDescent="0.25">
      <c r="A517" s="255"/>
      <c r="B517" s="387"/>
      <c r="C517" s="89"/>
      <c r="E517" s="825"/>
      <c r="F517" s="826"/>
      <c r="G517" s="826"/>
      <c r="H517" s="826"/>
      <c r="I517" s="826"/>
      <c r="J517" s="826"/>
      <c r="K517" s="826"/>
      <c r="L517" s="826"/>
      <c r="M517" s="826"/>
      <c r="N517" s="827"/>
      <c r="O517" s="185"/>
      <c r="P517" s="322"/>
      <c r="Q517" s="322"/>
      <c r="R517" s="322"/>
      <c r="S517" s="322"/>
      <c r="T517" s="322"/>
      <c r="U517" s="322"/>
      <c r="V517" s="322"/>
      <c r="W517" s="322"/>
      <c r="X517" s="322"/>
      <c r="Y517" s="322"/>
      <c r="Z517" s="322"/>
      <c r="AA517" s="322"/>
      <c r="AB517" s="322"/>
      <c r="AC517" s="322"/>
      <c r="AD517" s="322"/>
      <c r="AE517" s="322"/>
      <c r="AF517" s="322"/>
      <c r="AG517" s="322"/>
      <c r="AH517" s="322"/>
      <c r="AI517" s="403" t="b">
        <f>AI516</f>
        <v>0</v>
      </c>
    </row>
    <row r="518" spans="1:84" s="312" customFormat="1" ht="12.75" customHeight="1" x14ac:dyDescent="0.25">
      <c r="A518" s="255"/>
      <c r="B518" s="387"/>
      <c r="C518" s="89"/>
      <c r="E518" s="825"/>
      <c r="F518" s="826"/>
      <c r="G518" s="826"/>
      <c r="H518" s="826"/>
      <c r="I518" s="826"/>
      <c r="J518" s="826"/>
      <c r="K518" s="826"/>
      <c r="L518" s="826"/>
      <c r="M518" s="826"/>
      <c r="N518" s="827"/>
      <c r="O518" s="185"/>
      <c r="P518" s="322"/>
      <c r="Q518" s="322"/>
      <c r="R518" s="322"/>
      <c r="S518" s="322"/>
      <c r="T518" s="322"/>
      <c r="U518" s="322"/>
      <c r="V518" s="322"/>
      <c r="W518" s="322"/>
      <c r="X518" s="322"/>
      <c r="Y518" s="322"/>
      <c r="Z518" s="322"/>
      <c r="AA518" s="322"/>
      <c r="AB518" s="322"/>
      <c r="AC518" s="322"/>
      <c r="AD518" s="322"/>
      <c r="AE518" s="322"/>
      <c r="AF518" s="322"/>
      <c r="AG518" s="322"/>
      <c r="AH518" s="322"/>
      <c r="AI518" s="403" t="b">
        <f>AI517</f>
        <v>0</v>
      </c>
    </row>
    <row r="519" spans="1:84" s="312" customFormat="1" ht="12.75" customHeight="1" x14ac:dyDescent="0.25">
      <c r="A519" s="255"/>
      <c r="B519" s="387"/>
      <c r="C519" s="89"/>
      <c r="E519" s="828"/>
      <c r="F519" s="829"/>
      <c r="G519" s="829"/>
      <c r="H519" s="829"/>
      <c r="I519" s="829"/>
      <c r="J519" s="829"/>
      <c r="K519" s="829"/>
      <c r="L519" s="829"/>
      <c r="M519" s="829"/>
      <c r="N519" s="830"/>
      <c r="O519" s="185"/>
      <c r="P519" s="322"/>
      <c r="Q519" s="322"/>
      <c r="R519" s="322"/>
      <c r="S519" s="322"/>
      <c r="T519" s="322"/>
      <c r="U519" s="322"/>
      <c r="V519" s="322"/>
      <c r="W519" s="322"/>
      <c r="X519" s="322"/>
      <c r="Y519" s="322"/>
      <c r="Z519" s="322"/>
      <c r="AA519" s="322"/>
      <c r="AB519" s="322"/>
      <c r="AC519" s="322"/>
      <c r="AD519" s="322"/>
      <c r="AE519" s="322"/>
      <c r="AF519" s="322"/>
      <c r="AG519" s="322"/>
      <c r="AH519" s="322"/>
      <c r="AI519" s="403" t="b">
        <f>AI518</f>
        <v>0</v>
      </c>
    </row>
    <row r="520" spans="1:84" s="312" customFormat="1" ht="12.75" customHeight="1" thickBot="1" x14ac:dyDescent="0.3">
      <c r="A520" s="255"/>
      <c r="B520" s="387"/>
      <c r="C520" s="89"/>
      <c r="D520" s="186"/>
      <c r="E520" s="336"/>
      <c r="F520" s="336"/>
      <c r="G520" s="336"/>
      <c r="H520" s="336"/>
      <c r="I520" s="336"/>
      <c r="J520" s="336"/>
      <c r="K520" s="336"/>
      <c r="L520" s="336"/>
      <c r="M520" s="336"/>
      <c r="N520" s="186"/>
      <c r="O520" s="185"/>
      <c r="P520" s="322"/>
      <c r="Q520" s="322"/>
      <c r="R520" s="322"/>
      <c r="S520" s="322"/>
      <c r="T520" s="322"/>
      <c r="U520" s="322"/>
      <c r="V520" s="322"/>
      <c r="W520" s="322"/>
      <c r="X520" s="322"/>
      <c r="Y520" s="322"/>
      <c r="Z520" s="322"/>
      <c r="AA520" s="322"/>
      <c r="AB520" s="322"/>
      <c r="AC520" s="322"/>
      <c r="AD520" s="322"/>
      <c r="AE520" s="322"/>
      <c r="AF520" s="322"/>
      <c r="AG520" s="322"/>
      <c r="AH520" s="322"/>
      <c r="AI520" s="322"/>
      <c r="CF520" s="357"/>
    </row>
    <row r="521" spans="1:84" ht="13.8" thickBot="1" x14ac:dyDescent="0.3">
      <c r="A521" s="252"/>
      <c r="B521" s="240"/>
      <c r="C521" s="198"/>
      <c r="D521" s="22"/>
      <c r="E521" s="199"/>
      <c r="F521" s="24"/>
      <c r="G521" s="23"/>
      <c r="H521" s="23"/>
      <c r="I521" s="23"/>
      <c r="J521" s="23"/>
      <c r="K521" s="23"/>
      <c r="L521" s="23"/>
      <c r="M521" s="23"/>
      <c r="N521" s="23"/>
      <c r="O521" s="204"/>
      <c r="U521" s="404"/>
      <c r="X521" s="404"/>
    </row>
    <row r="522" spans="1:84" s="312" customFormat="1" ht="15" customHeight="1" thickBot="1" x14ac:dyDescent="0.3">
      <c r="A522" s="435" t="str">
        <f>IF(E522="","","PRINT")</f>
        <v/>
      </c>
      <c r="B522" s="239"/>
      <c r="C522" s="187">
        <f>C503+1</f>
        <v>27</v>
      </c>
      <c r="D522" s="13"/>
      <c r="E522" s="841"/>
      <c r="F522" s="842"/>
      <c r="G522" s="842"/>
      <c r="H522" s="842"/>
      <c r="I522" s="842"/>
      <c r="J522" s="842"/>
      <c r="K522" s="842"/>
      <c r="L522" s="843"/>
      <c r="M522" s="844" t="str">
        <f>IF(E523="","",INDEX(EUwideConstants!$F$314:$F$384,MATCH(E523,EUConst_TierActivityListNames,0)))</f>
        <v/>
      </c>
      <c r="N522" s="845"/>
      <c r="O522" s="206"/>
      <c r="P522" s="436" t="str">
        <f>IF(AND(E522&lt;&gt;"",COUNTIF(P523:$P$603,"PRINT")=0),"PRINT","")</f>
        <v/>
      </c>
      <c r="Q522" s="400"/>
      <c r="R522" s="401" t="str">
        <f>IF(E522="","",MATCH(E522,B_ImprovementDescription!$Q$54:$Q$83,0))</f>
        <v/>
      </c>
      <c r="S522" s="402" t="s">
        <v>636</v>
      </c>
      <c r="T522" s="400"/>
      <c r="U522" s="400"/>
      <c r="V522" s="400"/>
      <c r="W522" s="400"/>
      <c r="X522" s="400"/>
      <c r="Y522" s="400"/>
      <c r="Z522" s="400"/>
      <c r="AA522" s="400"/>
      <c r="AB522" s="400"/>
      <c r="AC522" s="400"/>
      <c r="AD522" s="400"/>
      <c r="AE522" s="400"/>
      <c r="AF522" s="400"/>
      <c r="AG522" s="400"/>
      <c r="AH522" s="400"/>
      <c r="AI522" s="403" t="b">
        <f>CNTR_CalcRelevant=EUconst_NotRelevant</f>
        <v>0</v>
      </c>
      <c r="AJ522" s="356"/>
      <c r="AK522" s="356"/>
      <c r="AL522" s="356"/>
      <c r="AM522" s="356"/>
      <c r="AN522" s="356"/>
      <c r="AO522" s="356"/>
      <c r="AP522" s="356"/>
      <c r="AQ522" s="356"/>
      <c r="AR522" s="356"/>
      <c r="AS522" s="356"/>
      <c r="AT522" s="356"/>
      <c r="AU522" s="356"/>
      <c r="AV522" s="356"/>
      <c r="AW522" s="356"/>
      <c r="AX522" s="356"/>
      <c r="AY522" s="356"/>
      <c r="AZ522" s="356"/>
      <c r="BA522" s="356"/>
      <c r="BB522" s="356"/>
      <c r="BC522" s="356"/>
      <c r="BD522" s="356"/>
      <c r="BE522" s="356"/>
      <c r="BF522" s="356"/>
      <c r="BG522" s="356"/>
      <c r="BH522" s="356"/>
      <c r="BI522" s="356"/>
      <c r="BJ522" s="356"/>
      <c r="BK522" s="356"/>
      <c r="BL522" s="356"/>
      <c r="BM522" s="356"/>
      <c r="BN522" s="356"/>
      <c r="BO522" s="356"/>
      <c r="BP522" s="356"/>
      <c r="BQ522" s="356"/>
      <c r="BR522" s="356"/>
      <c r="BS522" s="356"/>
      <c r="BT522" s="356"/>
      <c r="BU522" s="356"/>
      <c r="BV522" s="356"/>
      <c r="BW522" s="356"/>
      <c r="BX522" s="356"/>
      <c r="BY522" s="356"/>
      <c r="BZ522" s="356"/>
      <c r="CA522" s="356"/>
      <c r="CB522" s="356"/>
      <c r="CC522" s="356"/>
      <c r="CD522" s="356"/>
      <c r="CE522" s="356"/>
      <c r="CF522" s="356"/>
    </row>
    <row r="523" spans="1:84" s="312" customFormat="1" ht="15" customHeight="1" thickBot="1" x14ac:dyDescent="0.3">
      <c r="A523" s="253"/>
      <c r="B523" s="239"/>
      <c r="C523" s="13"/>
      <c r="D523" s="13"/>
      <c r="E523" s="846" t="str">
        <f>IF(E522="","",INDEX(B_ImprovementDescription!$E$54:$E$83,R522))</f>
        <v/>
      </c>
      <c r="F523" s="847"/>
      <c r="G523" s="847"/>
      <c r="H523" s="847"/>
      <c r="I523" s="847"/>
      <c r="J523" s="847"/>
      <c r="K523" s="847"/>
      <c r="L523" s="848"/>
      <c r="M523" s="844" t="str">
        <f>IF(E522="","",INDEX(B_ImprovementDescription!$M$54:$M$83,R522))</f>
        <v/>
      </c>
      <c r="N523" s="845"/>
      <c r="O523" s="206"/>
      <c r="P523" s="395"/>
      <c r="Q523" s="400"/>
      <c r="R523" s="394" t="str">
        <f>E523</f>
        <v/>
      </c>
      <c r="S523" s="394" t="str">
        <f>IF(E523="","",AND(MATCH(E523,EUConst_TierActivityListNames,0)&gt;59,MATCH(E523,EUConst_TierActivityListNames,0)&lt;62))</f>
        <v/>
      </c>
      <c r="T523" s="400"/>
      <c r="U523" s="400"/>
      <c r="V523" s="400"/>
      <c r="W523" s="400"/>
      <c r="X523" s="400"/>
      <c r="Y523" s="400"/>
      <c r="Z523" s="400"/>
      <c r="AA523" s="400"/>
      <c r="AB523" s="400"/>
      <c r="AC523" s="400"/>
      <c r="AD523" s="400"/>
      <c r="AE523" s="400"/>
      <c r="AF523" s="400"/>
      <c r="AG523" s="400"/>
      <c r="AH523" s="400"/>
      <c r="AI523" s="400"/>
      <c r="AJ523" s="356"/>
      <c r="AK523" s="356"/>
      <c r="AL523" s="356"/>
      <c r="AM523" s="356"/>
      <c r="AN523" s="356"/>
      <c r="AO523" s="356"/>
      <c r="AP523" s="356"/>
      <c r="AQ523" s="356"/>
      <c r="AR523" s="356"/>
      <c r="AS523" s="356"/>
      <c r="AT523" s="356"/>
      <c r="AU523" s="356"/>
      <c r="AV523" s="356"/>
      <c r="AW523" s="356"/>
      <c r="AX523" s="356"/>
      <c r="AY523" s="356"/>
      <c r="AZ523" s="356"/>
      <c r="BA523" s="356"/>
      <c r="BB523" s="356"/>
      <c r="BC523" s="356"/>
      <c r="BD523" s="356"/>
      <c r="BE523" s="356"/>
      <c r="BF523" s="356"/>
      <c r="BG523" s="356"/>
      <c r="BH523" s="356"/>
      <c r="BI523" s="356"/>
      <c r="BJ523" s="356"/>
      <c r="BK523" s="356"/>
      <c r="BL523" s="356"/>
      <c r="BM523" s="356"/>
      <c r="BN523" s="356"/>
      <c r="BO523" s="356"/>
      <c r="BP523" s="356"/>
      <c r="BQ523" s="356"/>
      <c r="BR523" s="356"/>
      <c r="BS523" s="356"/>
      <c r="BT523" s="356"/>
      <c r="BU523" s="356"/>
      <c r="BV523" s="356"/>
      <c r="BW523" s="356"/>
      <c r="BX523" s="356"/>
      <c r="BY523" s="356"/>
      <c r="BZ523" s="356"/>
      <c r="CA523" s="356"/>
      <c r="CB523" s="356"/>
      <c r="CC523" s="356"/>
      <c r="CD523" s="356"/>
      <c r="CE523" s="356"/>
      <c r="CF523" s="356"/>
    </row>
    <row r="524" spans="1:84" s="312" customFormat="1" ht="5.0999999999999996" customHeight="1" x14ac:dyDescent="0.25">
      <c r="A524" s="253"/>
      <c r="B524" s="239"/>
      <c r="C524" s="13"/>
      <c r="D524" s="13"/>
      <c r="E524" s="13"/>
      <c r="F524" s="13"/>
      <c r="G524" s="14"/>
      <c r="H524" s="14"/>
      <c r="I524" s="14"/>
      <c r="J524" s="89"/>
      <c r="K524" s="89"/>
      <c r="L524" s="89"/>
      <c r="M524" s="14"/>
      <c r="N524" s="14"/>
      <c r="O524" s="206"/>
      <c r="P524" s="395"/>
      <c r="Q524" s="400"/>
      <c r="R524" s="400"/>
      <c r="S524" s="400"/>
      <c r="T524" s="400"/>
      <c r="U524" s="400"/>
      <c r="V524" s="400"/>
      <c r="W524" s="400"/>
      <c r="X524" s="400"/>
      <c r="Y524" s="400"/>
      <c r="Z524" s="400"/>
      <c r="AA524" s="400"/>
      <c r="AB524" s="400"/>
      <c r="AC524" s="400"/>
      <c r="AD524" s="400"/>
      <c r="AE524" s="400"/>
      <c r="AF524" s="400"/>
      <c r="AG524" s="400"/>
      <c r="AH524" s="400"/>
      <c r="AI524" s="400"/>
      <c r="AJ524" s="356"/>
      <c r="AK524" s="356"/>
      <c r="AL524" s="356"/>
      <c r="AM524" s="356"/>
      <c r="AN524" s="356"/>
      <c r="AO524" s="356"/>
      <c r="AP524" s="356"/>
      <c r="AQ524" s="356"/>
      <c r="AR524" s="356"/>
      <c r="AS524" s="356"/>
      <c r="AT524" s="356"/>
      <c r="AU524" s="356"/>
      <c r="AV524" s="356"/>
      <c r="AW524" s="356"/>
      <c r="AX524" s="356"/>
      <c r="AY524" s="356"/>
      <c r="AZ524" s="356"/>
      <c r="BA524" s="356"/>
      <c r="BB524" s="356"/>
      <c r="BC524" s="356"/>
      <c r="BD524" s="356"/>
      <c r="BE524" s="356"/>
      <c r="BF524" s="356"/>
      <c r="BG524" s="356"/>
      <c r="BH524" s="356"/>
      <c r="BI524" s="356"/>
      <c r="BJ524" s="356"/>
      <c r="BK524" s="356"/>
      <c r="BL524" s="356"/>
      <c r="BM524" s="356"/>
      <c r="BN524" s="356"/>
      <c r="BO524" s="356"/>
      <c r="BP524" s="356"/>
      <c r="BQ524" s="356"/>
      <c r="BR524" s="356"/>
      <c r="BS524" s="356"/>
      <c r="BT524" s="356"/>
      <c r="BU524" s="356"/>
      <c r="BV524" s="356"/>
      <c r="BW524" s="356"/>
      <c r="BX524" s="356"/>
      <c r="BY524" s="356"/>
      <c r="BZ524" s="356"/>
      <c r="CA524" s="356"/>
      <c r="CB524" s="356"/>
      <c r="CC524" s="356"/>
      <c r="CD524" s="356"/>
      <c r="CE524" s="356"/>
      <c r="CF524" s="356"/>
    </row>
    <row r="525" spans="1:84" s="312" customFormat="1" ht="12.75" customHeight="1" x14ac:dyDescent="0.25">
      <c r="A525" s="253"/>
      <c r="B525" s="239"/>
      <c r="C525" s="13"/>
      <c r="D525" s="13"/>
      <c r="F525" s="837" t="str">
        <f>IF(E522="","",HYPERLINK("#JUMP_E_8",EUconst_FurtherGuidancePoint1))</f>
        <v/>
      </c>
      <c r="G525" s="838"/>
      <c r="H525" s="838"/>
      <c r="I525" s="838"/>
      <c r="J525" s="838"/>
      <c r="K525" s="838"/>
      <c r="L525" s="838"/>
      <c r="M525" s="839"/>
      <c r="N525" s="14"/>
      <c r="O525" s="206"/>
      <c r="P525" s="395"/>
      <c r="Q525" s="400"/>
      <c r="R525" s="400"/>
      <c r="S525" s="400"/>
      <c r="T525" s="400"/>
      <c r="U525" s="400"/>
      <c r="V525" s="400"/>
      <c r="W525" s="400"/>
      <c r="X525" s="400"/>
      <c r="Y525" s="400"/>
      <c r="Z525" s="400"/>
      <c r="AA525" s="400"/>
      <c r="AB525" s="400"/>
      <c r="AC525" s="400"/>
      <c r="AD525" s="400"/>
      <c r="AE525" s="400"/>
      <c r="AF525" s="400"/>
      <c r="AG525" s="400"/>
      <c r="AH525" s="400"/>
      <c r="AI525" s="400"/>
      <c r="AJ525" s="356"/>
      <c r="AK525" s="356"/>
      <c r="AL525" s="356"/>
      <c r="AM525" s="356"/>
      <c r="AN525" s="356"/>
      <c r="AO525" s="356"/>
      <c r="AP525" s="356"/>
      <c r="AQ525" s="356"/>
      <c r="AR525" s="356"/>
      <c r="AS525" s="356"/>
      <c r="AT525" s="356"/>
      <c r="AU525" s="356"/>
      <c r="AV525" s="356"/>
      <c r="AW525" s="356"/>
      <c r="AX525" s="356"/>
      <c r="AY525" s="356"/>
      <c r="AZ525" s="356"/>
      <c r="BA525" s="356"/>
      <c r="BB525" s="356"/>
      <c r="BC525" s="356"/>
      <c r="BD525" s="356"/>
      <c r="BE525" s="356"/>
      <c r="BF525" s="356"/>
      <c r="BG525" s="356"/>
      <c r="BH525" s="356"/>
      <c r="BI525" s="356"/>
      <c r="BJ525" s="356"/>
      <c r="BK525" s="356"/>
      <c r="BL525" s="356"/>
      <c r="BM525" s="356"/>
      <c r="BN525" s="356"/>
      <c r="BO525" s="356"/>
      <c r="BP525" s="356"/>
      <c r="BQ525" s="356"/>
      <c r="BR525" s="356"/>
      <c r="BS525" s="356"/>
      <c r="BT525" s="356"/>
      <c r="BU525" s="356"/>
      <c r="BV525" s="356"/>
      <c r="BW525" s="356"/>
      <c r="BX525" s="356"/>
      <c r="BY525" s="356"/>
      <c r="BZ525" s="356"/>
      <c r="CA525" s="356"/>
      <c r="CB525" s="356"/>
      <c r="CC525" s="356"/>
      <c r="CD525" s="356"/>
      <c r="CE525" s="356"/>
      <c r="CF525" s="356"/>
    </row>
    <row r="526" spans="1:84" s="312" customFormat="1" ht="5.0999999999999996" customHeight="1" x14ac:dyDescent="0.25">
      <c r="A526" s="253"/>
      <c r="B526" s="239"/>
      <c r="C526" s="13"/>
      <c r="D526" s="186"/>
      <c r="F526" s="89"/>
      <c r="G526" s="89"/>
      <c r="H526" s="89"/>
      <c r="I526" s="89"/>
      <c r="J526" s="89"/>
      <c r="M526" s="89"/>
      <c r="N526" s="89"/>
      <c r="O526" s="201"/>
      <c r="P526" s="395"/>
      <c r="Q526" s="395"/>
      <c r="R526" s="395"/>
      <c r="S526" s="400"/>
      <c r="T526" s="322"/>
      <c r="U526" s="322"/>
      <c r="V526" s="322"/>
      <c r="W526" s="322"/>
      <c r="X526" s="322"/>
      <c r="Y526" s="322"/>
      <c r="Z526" s="400"/>
      <c r="AA526" s="322"/>
      <c r="AB526" s="322"/>
      <c r="AC526" s="322"/>
      <c r="AD526" s="322"/>
      <c r="AE526" s="322"/>
      <c r="AF526" s="322"/>
      <c r="AG526" s="322"/>
      <c r="AH526" s="322"/>
      <c r="AI526" s="322"/>
    </row>
    <row r="527" spans="1:84" s="312" customFormat="1" ht="38.85" customHeight="1" x14ac:dyDescent="0.25">
      <c r="A527" s="253"/>
      <c r="B527" s="239"/>
      <c r="C527" s="13"/>
      <c r="E527" s="432" t="str">
        <f>Translations!$B$609</f>
        <v>DA ou facteur de calcul</v>
      </c>
      <c r="F527" s="431" t="str">
        <f>Translations!$B$601</f>
        <v>Niveau requis :</v>
      </c>
      <c r="G527" s="840" t="str">
        <f>Translations!$B$610</f>
        <v xml:space="preserve"> Raison de l'écart dans le passé</v>
      </c>
      <c r="H527" s="840"/>
      <c r="I527" s="432" t="str">
        <f>Translations!$B$611</f>
        <v>Impact sur les niveaux ?</v>
      </c>
      <c r="J527" s="432" t="str">
        <f>Translations!$B$612</f>
        <v>Mesures prises</v>
      </c>
      <c r="K527" s="431" t="str">
        <f>Translations!$B$585</f>
        <v>Quand?</v>
      </c>
      <c r="L527" s="431" t="str">
        <f>Translations!$B$603</f>
        <v>Niveau appliqué :</v>
      </c>
      <c r="O527" s="206"/>
      <c r="P527" s="395"/>
      <c r="Q527" s="400"/>
      <c r="R527" s="395"/>
      <c r="S527" s="395"/>
      <c r="T527" s="400"/>
      <c r="U527" s="400"/>
      <c r="V527" s="400"/>
      <c r="W527" s="400"/>
      <c r="X527" s="400"/>
      <c r="Y527" s="400"/>
      <c r="Z527" s="400"/>
      <c r="AA527" s="433" t="s">
        <v>908</v>
      </c>
      <c r="AB527" s="400" t="str">
        <f>$E$33</f>
        <v>DA ou facteur de calcul</v>
      </c>
      <c r="AC527" s="400" t="str">
        <f>G527</f>
        <v xml:space="preserve"> Raison de l'écart dans le passé</v>
      </c>
      <c r="AD527" s="400" t="str">
        <f>I527</f>
        <v>Impact sur les niveaux ?</v>
      </c>
      <c r="AE527" s="400" t="str">
        <f>J527</f>
        <v>Mesures prises</v>
      </c>
      <c r="AF527" s="400" t="str">
        <f>K527</f>
        <v>Quand?</v>
      </c>
      <c r="AG527" s="400" t="str">
        <f>L527</f>
        <v>Niveau appliqué :</v>
      </c>
      <c r="AH527" s="400"/>
      <c r="AI527" s="322"/>
      <c r="AJ527" s="356"/>
      <c r="AK527" s="356"/>
      <c r="AL527" s="356"/>
      <c r="AM527" s="356"/>
      <c r="AN527" s="356"/>
      <c r="AO527" s="356"/>
      <c r="AP527" s="356"/>
      <c r="AQ527" s="356"/>
      <c r="AR527" s="356"/>
      <c r="AS527" s="356"/>
      <c r="AT527" s="356"/>
      <c r="AU527" s="356"/>
      <c r="AV527" s="356"/>
      <c r="AW527" s="356"/>
      <c r="AX527" s="356"/>
      <c r="AY527" s="356"/>
      <c r="AZ527" s="356"/>
      <c r="BA527" s="356"/>
      <c r="BB527" s="356"/>
      <c r="BC527" s="356"/>
      <c r="BD527" s="356"/>
      <c r="BE527" s="356"/>
      <c r="BF527" s="356"/>
      <c r="BG527" s="356"/>
      <c r="BH527" s="356"/>
      <c r="BI527" s="356"/>
      <c r="BJ527" s="356"/>
      <c r="BK527" s="356"/>
      <c r="BL527" s="356"/>
      <c r="BM527" s="356"/>
      <c r="BN527" s="356"/>
      <c r="BO527" s="356"/>
      <c r="BP527" s="356"/>
      <c r="BQ527" s="356"/>
      <c r="BR527" s="356"/>
      <c r="BS527" s="356"/>
      <c r="BT527" s="356"/>
      <c r="BU527" s="356"/>
      <c r="BV527" s="356"/>
      <c r="BW527" s="356"/>
      <c r="BX527" s="356"/>
      <c r="BY527" s="356"/>
      <c r="BZ527" s="356"/>
      <c r="CA527" s="356"/>
      <c r="CB527" s="356"/>
      <c r="CC527" s="356"/>
      <c r="CD527" s="356"/>
      <c r="CE527" s="356"/>
      <c r="CF527" s="356"/>
    </row>
    <row r="528" spans="1:84" s="312" customFormat="1" ht="15" customHeight="1" x14ac:dyDescent="0.25">
      <c r="A528" s="253"/>
      <c r="B528" s="239"/>
      <c r="D528" s="186" t="s">
        <v>14</v>
      </c>
      <c r="E528" s="430"/>
      <c r="F528" s="335" t="str">
        <f>IF(OR(X528="",X528=EUconst_NA),"",IF(CNTR_SmallEmitter,1,X528))</f>
        <v/>
      </c>
      <c r="G528" s="821"/>
      <c r="H528" s="822"/>
      <c r="I528" s="424"/>
      <c r="J528" s="424"/>
      <c r="K528" s="428"/>
      <c r="L528" s="429"/>
      <c r="M528" s="831" t="str">
        <f>IF(OR(ISBLANK(L528),L528=EUconst_NoTier),"",IF($Z528=0,EUconst_NotApplicable,IF(ISERROR($Z528),"",$Z528)))</f>
        <v/>
      </c>
      <c r="N528" s="832"/>
      <c r="O528" s="201"/>
      <c r="P528" s="395"/>
      <c r="Q528" s="395"/>
      <c r="R528" s="394" t="str">
        <f>E523</f>
        <v/>
      </c>
      <c r="S528" s="400"/>
      <c r="T528" s="403" t="str">
        <f>IF(COUNTIF(EUconst_FactorRelevantInklPFC,E528)=0,"",INDEX(EUwideConstants!$C$848:$C$863,MATCH(E528,EUconst_FactorRelevantInklPFC,0))&amp;R528)</f>
        <v/>
      </c>
      <c r="U528" s="322"/>
      <c r="V528" s="403" t="str">
        <f>IF(T528="","",INDEX(EUwideConstants!$E$848:$E$863,MATCH(E528,EUconst_FactorRelevantInklPFC,0)))</f>
        <v/>
      </c>
      <c r="W528" s="322"/>
      <c r="X528" s="334" t="str">
        <f>IF(OR(R528="",T528=""),"",IF(CNTR_IsCategoryA,INDEX(EUwideConstants!$G:$G,MATCH(T528,EUwideConstants!$S:$S,0)),INDEX(EUwideConstants!$P:$P,MATCH(T528,EUwideConstants!$S:$S,0))))</f>
        <v/>
      </c>
      <c r="Y528" s="403" t="str">
        <f>IF(F528="","",IF(F528=EUconst_NA,"",INDEX(EUwideConstants!$H:$O,MATCH(T528,EUwideConstants!$S:$S,0),MATCH(F528,CNTR_TierList,0))))</f>
        <v/>
      </c>
      <c r="Z528" s="403" t="str">
        <f>IF(ISBLANK(L528),"",IF(L528=EUconst_NA,"",INDEX(EUwideConstants!$H:$O,MATCH(T528,EUwideConstants!$S:$S,0),MATCH(L528,CNTR_TierList,0))))</f>
        <v/>
      </c>
      <c r="AA528" s="322"/>
      <c r="AB528" s="334" t="b">
        <f>AND(COUNTA(CNTR_ListRelevantSections)&gt;0,E522="")</f>
        <v>0</v>
      </c>
      <c r="AC528" s="334" t="b">
        <f>AND(COUNTA(CNTR_ListRelevantSections)&gt;0,OR(E528="",AB528))</f>
        <v>0</v>
      </c>
      <c r="AD528" s="334" t="b">
        <f t="shared" ref="AD528:AD530" si="51">AC528</f>
        <v>0</v>
      </c>
      <c r="AE528" s="334" t="b">
        <f t="shared" ref="AE528:AE530" si="52">AD528</f>
        <v>0</v>
      </c>
      <c r="AF528" s="334" t="b">
        <f>OR(AD528,AND(J528&lt;&gt;"",J528=FALSE))</f>
        <v>0</v>
      </c>
      <c r="AG528" s="334" t="b">
        <f>OR(AF528,AND(I528&lt;&gt;"",I528=FALSE))</f>
        <v>0</v>
      </c>
      <c r="AH528" s="322"/>
      <c r="AI528" s="322"/>
      <c r="AJ528" s="356"/>
      <c r="AK528" s="356"/>
      <c r="AL528" s="356"/>
      <c r="AM528" s="356"/>
      <c r="AN528" s="356"/>
      <c r="AO528" s="356"/>
      <c r="AP528" s="356"/>
      <c r="AQ528" s="356"/>
      <c r="AR528" s="356"/>
      <c r="AS528" s="356"/>
      <c r="AT528" s="356"/>
      <c r="AU528" s="356"/>
      <c r="AV528" s="356"/>
      <c r="AW528" s="356"/>
      <c r="AX528" s="356"/>
      <c r="AY528" s="356"/>
      <c r="AZ528" s="356"/>
      <c r="BA528" s="356"/>
      <c r="BB528" s="356"/>
      <c r="BC528" s="356"/>
      <c r="BD528" s="356"/>
      <c r="BE528" s="356"/>
      <c r="BF528" s="356"/>
      <c r="BG528" s="356"/>
      <c r="BH528" s="356"/>
      <c r="BI528" s="356"/>
      <c r="BJ528" s="356"/>
      <c r="BK528" s="356"/>
      <c r="BL528" s="356"/>
      <c r="BM528" s="356"/>
      <c r="BN528" s="356"/>
      <c r="BO528" s="356"/>
      <c r="BP528" s="356"/>
      <c r="BQ528" s="356"/>
      <c r="BR528" s="356"/>
      <c r="BS528" s="356"/>
      <c r="BT528" s="356"/>
      <c r="BU528" s="356"/>
      <c r="BV528" s="356"/>
      <c r="BW528" s="356"/>
      <c r="BX528" s="356"/>
      <c r="BY528" s="356"/>
      <c r="BZ528" s="356"/>
      <c r="CA528" s="356"/>
      <c r="CB528" s="356"/>
      <c r="CC528" s="356"/>
      <c r="CD528" s="356"/>
      <c r="CE528" s="356"/>
      <c r="CF528" s="356"/>
    </row>
    <row r="529" spans="1:84" s="312" customFormat="1" ht="15" customHeight="1" x14ac:dyDescent="0.25">
      <c r="A529" s="253"/>
      <c r="B529" s="239"/>
      <c r="D529" s="186" t="s">
        <v>15</v>
      </c>
      <c r="E529" s="430"/>
      <c r="F529" s="335" t="str">
        <f>IF(OR(X529="",X529=EUconst_NA),"",IF(CNTR_SmallEmitter,1,X529))</f>
        <v/>
      </c>
      <c r="G529" s="821"/>
      <c r="H529" s="822"/>
      <c r="I529" s="424"/>
      <c r="J529" s="424"/>
      <c r="K529" s="428"/>
      <c r="L529" s="429"/>
      <c r="M529" s="831" t="str">
        <f>IF(OR(ISBLANK(L529),L529=EUconst_NoTier),"",IF($Z529=0,EUconst_NotApplicable,IF(ISERROR($Z529),"",$Z529)))</f>
        <v/>
      </c>
      <c r="N529" s="832"/>
      <c r="O529" s="201"/>
      <c r="P529" s="395"/>
      <c r="Q529" s="395"/>
      <c r="R529" s="394" t="str">
        <f>R528</f>
        <v/>
      </c>
      <c r="S529" s="400"/>
      <c r="T529" s="403" t="str">
        <f>IF(COUNTIF(EUconst_FactorRelevantInklPFC,E529)=0,"",INDEX(EUwideConstants!$C$848:$C$863,MATCH(E529,EUconst_FactorRelevantInklPFC,0))&amp;R529)</f>
        <v/>
      </c>
      <c r="U529" s="322"/>
      <c r="V529" s="403" t="str">
        <f>IF(T529="","",INDEX(EUwideConstants!$E$848:$E$863,MATCH(E529,EUconst_FactorRelevantInklPFC,0)))</f>
        <v/>
      </c>
      <c r="W529" s="322"/>
      <c r="X529" s="334" t="str">
        <f>IF(OR(R529="",T529=""),"",IF(CNTR_IsCategoryA,INDEX(EUwideConstants!$G:$G,MATCH(T529,EUwideConstants!$S:$S,0)),INDEX(EUwideConstants!$P:$P,MATCH(T529,EUwideConstants!$S:$S,0))))</f>
        <v/>
      </c>
      <c r="Y529" s="403" t="str">
        <f>IF(F529="","",IF(F529=EUconst_NA,"",INDEX(EUwideConstants!$H:$O,MATCH(T529,EUwideConstants!$S:$S,0),MATCH(F529,CNTR_TierList,0))))</f>
        <v/>
      </c>
      <c r="Z529" s="403" t="str">
        <f>IF(ISBLANK(L529),"",IF(L529=EUconst_NA,"",INDEX(EUwideConstants!$H:$O,MATCH(T529,EUwideConstants!$S:$S,0),MATCH(L529,CNTR_TierList,0))))</f>
        <v/>
      </c>
      <c r="AA529" s="322"/>
      <c r="AB529" s="334" t="b">
        <f>AND(COUNTA(CNTR_ListRelevantSections)&gt;0,E522="")</f>
        <v>0</v>
      </c>
      <c r="AC529" s="334" t="b">
        <f>AND(COUNTA(CNTR_ListRelevantSections)&gt;0,OR(E529="",AB529))</f>
        <v>0</v>
      </c>
      <c r="AD529" s="334" t="b">
        <f t="shared" si="51"/>
        <v>0</v>
      </c>
      <c r="AE529" s="334" t="b">
        <f t="shared" si="52"/>
        <v>0</v>
      </c>
      <c r="AF529" s="334" t="b">
        <f>OR(AD529,AND(J529&lt;&gt;"",J529=FALSE))</f>
        <v>0</v>
      </c>
      <c r="AG529" s="334" t="b">
        <f>OR(AF529,AND(I529&lt;&gt;"",I529=FALSE))</f>
        <v>0</v>
      </c>
      <c r="AH529" s="322"/>
      <c r="AI529" s="322"/>
      <c r="AJ529" s="356"/>
      <c r="AK529" s="356"/>
      <c r="AL529" s="356"/>
      <c r="AM529" s="356"/>
      <c r="AN529" s="356"/>
      <c r="AO529" s="356"/>
      <c r="AP529" s="356"/>
      <c r="AQ529" s="356"/>
      <c r="AR529" s="356"/>
      <c r="AS529" s="356"/>
      <c r="AT529" s="356"/>
      <c r="AU529" s="356"/>
      <c r="AV529" s="356"/>
      <c r="AW529" s="356"/>
      <c r="AX529" s="356"/>
      <c r="AY529" s="356"/>
      <c r="AZ529" s="356"/>
      <c r="BA529" s="356"/>
      <c r="BB529" s="356"/>
      <c r="BC529" s="356"/>
      <c r="BD529" s="356"/>
      <c r="BE529" s="356"/>
      <c r="BF529" s="356"/>
      <c r="BG529" s="356"/>
      <c r="BH529" s="356"/>
      <c r="BI529" s="356"/>
      <c r="BJ529" s="356"/>
      <c r="BK529" s="356"/>
      <c r="BL529" s="356"/>
      <c r="BM529" s="356"/>
      <c r="BN529" s="356"/>
      <c r="BO529" s="356"/>
      <c r="BP529" s="356"/>
      <c r="BQ529" s="356"/>
      <c r="BR529" s="356"/>
      <c r="BS529" s="356"/>
      <c r="BT529" s="356"/>
      <c r="BU529" s="356"/>
      <c r="BV529" s="356"/>
      <c r="BW529" s="356"/>
      <c r="BX529" s="356"/>
      <c r="BY529" s="356"/>
      <c r="BZ529" s="356"/>
      <c r="CA529" s="356"/>
      <c r="CB529" s="356"/>
      <c r="CC529" s="356"/>
      <c r="CD529" s="356"/>
      <c r="CE529" s="356"/>
      <c r="CF529" s="356"/>
    </row>
    <row r="530" spans="1:84" s="312" customFormat="1" ht="15" customHeight="1" x14ac:dyDescent="0.25">
      <c r="A530" s="253"/>
      <c r="B530" s="239"/>
      <c r="D530" s="186" t="s">
        <v>297</v>
      </c>
      <c r="E530" s="430"/>
      <c r="F530" s="335" t="str">
        <f>IF(OR(X530="",X530=EUconst_NA),"",IF(CNTR_SmallEmitter,1,X530))</f>
        <v/>
      </c>
      <c r="G530" s="821"/>
      <c r="H530" s="822"/>
      <c r="I530" s="424"/>
      <c r="J530" s="424"/>
      <c r="K530" s="428"/>
      <c r="L530" s="429"/>
      <c r="M530" s="831" t="str">
        <f>IF(OR(ISBLANK(L530),L530=EUconst_NoTier),"",IF($Z530=0,EUconst_NotApplicable,IF(ISERROR($Z530),"",$Z530)))</f>
        <v/>
      </c>
      <c r="N530" s="832"/>
      <c r="O530" s="201"/>
      <c r="P530" s="395"/>
      <c r="Q530" s="395"/>
      <c r="R530" s="394" t="str">
        <f>R529</f>
        <v/>
      </c>
      <c r="S530" s="400"/>
      <c r="T530" s="403" t="str">
        <f>IF(COUNTIF(EUconst_FactorRelevantInklPFC,E530)=0,"",INDEX(EUwideConstants!$C$848:$C$863,MATCH(E530,EUconst_FactorRelevantInklPFC,0))&amp;R530)</f>
        <v/>
      </c>
      <c r="U530" s="322"/>
      <c r="V530" s="403" t="str">
        <f>IF(T530="","",INDEX(EUwideConstants!$E$848:$E$863,MATCH(E530,EUconst_FactorRelevantInklPFC,0)))</f>
        <v/>
      </c>
      <c r="W530" s="322"/>
      <c r="X530" s="334" t="str">
        <f>IF(OR(R530="",T530=""),"",IF(CNTR_IsCategoryA,INDEX(EUwideConstants!$G:$G,MATCH(T530,EUwideConstants!$S:$S,0)),INDEX(EUwideConstants!$P:$P,MATCH(T530,EUwideConstants!$S:$S,0))))</f>
        <v/>
      </c>
      <c r="Y530" s="403" t="str">
        <f>IF(F530="","",IF(F530=EUconst_NA,"",INDEX(EUwideConstants!$H:$O,MATCH(T530,EUwideConstants!$S:$S,0),MATCH(F530,CNTR_TierList,0))))</f>
        <v/>
      </c>
      <c r="Z530" s="403" t="str">
        <f>IF(ISBLANK(L530),"",IF(L530=EUconst_NA,"",INDEX(EUwideConstants!$H:$O,MATCH(T530,EUwideConstants!$S:$S,0),MATCH(L530,CNTR_TierList,0))))</f>
        <v/>
      </c>
      <c r="AA530" s="322"/>
      <c r="AB530" s="334" t="b">
        <f>AND(COUNTA(CNTR_ListRelevantSections)&gt;0,E522="")</f>
        <v>0</v>
      </c>
      <c r="AC530" s="334" t="b">
        <f>AND(COUNTA(CNTR_ListRelevantSections)&gt;0,OR(E530="",AB530))</f>
        <v>0</v>
      </c>
      <c r="AD530" s="334" t="b">
        <f t="shared" si="51"/>
        <v>0</v>
      </c>
      <c r="AE530" s="334" t="b">
        <f t="shared" si="52"/>
        <v>0</v>
      </c>
      <c r="AF530" s="334" t="b">
        <f>OR(AD530,AND(J530&lt;&gt;"",J530=FALSE))</f>
        <v>0</v>
      </c>
      <c r="AG530" s="334" t="b">
        <f>OR(AF530,AND(I530&lt;&gt;"",I530=FALSE))</f>
        <v>0</v>
      </c>
      <c r="AH530" s="322"/>
      <c r="AI530" s="322"/>
      <c r="AJ530" s="356"/>
      <c r="AK530" s="356"/>
      <c r="AL530" s="356"/>
      <c r="AM530" s="356"/>
      <c r="AN530" s="356"/>
      <c r="AO530" s="356"/>
      <c r="AP530" s="356"/>
      <c r="AQ530" s="356"/>
      <c r="AR530" s="356"/>
      <c r="AS530" s="356"/>
      <c r="AT530" s="356"/>
      <c r="AU530" s="356"/>
      <c r="AV530" s="356"/>
      <c r="AW530" s="356"/>
      <c r="AX530" s="356"/>
      <c r="AY530" s="356"/>
      <c r="AZ530" s="356"/>
      <c r="BA530" s="356"/>
      <c r="BB530" s="356"/>
      <c r="BC530" s="356"/>
      <c r="BD530" s="356"/>
      <c r="BE530" s="356"/>
      <c r="BF530" s="356"/>
      <c r="BG530" s="356"/>
      <c r="BH530" s="356"/>
      <c r="BI530" s="356"/>
      <c r="BJ530" s="356"/>
      <c r="BK530" s="356"/>
      <c r="BL530" s="356"/>
      <c r="BM530" s="356"/>
      <c r="BN530" s="356"/>
      <c r="BO530" s="356"/>
      <c r="BP530" s="356"/>
      <c r="BQ530" s="356"/>
      <c r="BR530" s="356"/>
      <c r="BS530" s="356"/>
      <c r="BT530" s="356"/>
      <c r="BU530" s="356"/>
      <c r="BV530" s="356"/>
      <c r="BW530" s="356"/>
      <c r="BX530" s="356"/>
      <c r="BY530" s="356"/>
      <c r="BZ530" s="356"/>
      <c r="CA530" s="356"/>
      <c r="CB530" s="356"/>
      <c r="CC530" s="356"/>
      <c r="CD530" s="356"/>
      <c r="CE530" s="356"/>
      <c r="CF530" s="356"/>
    </row>
    <row r="531" spans="1:84" s="312" customFormat="1" ht="5.0999999999999996" customHeight="1" x14ac:dyDescent="0.25">
      <c r="A531" s="253"/>
      <c r="B531" s="239"/>
      <c r="C531" s="13"/>
      <c r="D531" s="186"/>
      <c r="F531" s="89"/>
      <c r="G531" s="186"/>
      <c r="H531" s="186"/>
      <c r="I531" s="186"/>
      <c r="J531" s="186"/>
      <c r="M531" s="89"/>
      <c r="N531" s="89"/>
      <c r="O531" s="201"/>
      <c r="P531" s="395"/>
      <c r="Q531" s="395"/>
      <c r="R531" s="395"/>
      <c r="S531" s="395"/>
      <c r="T531" s="322"/>
      <c r="U531" s="322"/>
      <c r="V531" s="322"/>
      <c r="W531" s="322"/>
      <c r="X531" s="322"/>
      <c r="Y531" s="322"/>
      <c r="Z531" s="322"/>
      <c r="AA531" s="322"/>
      <c r="AB531" s="322"/>
      <c r="AC531" s="322"/>
      <c r="AD531" s="322"/>
      <c r="AE531" s="322"/>
      <c r="AF531" s="322"/>
      <c r="AG531" s="322"/>
      <c r="AH531" s="322"/>
      <c r="AI531" s="322"/>
    </row>
    <row r="532" spans="1:84" s="312" customFormat="1" ht="12.75" customHeight="1" x14ac:dyDescent="0.25">
      <c r="A532" s="253"/>
      <c r="B532" s="239"/>
      <c r="D532" s="383" t="s">
        <v>300</v>
      </c>
      <c r="E532" s="324" t="str">
        <f>Translations!$B$94</f>
        <v>Description</v>
      </c>
      <c r="G532" s="323"/>
      <c r="H532" s="186"/>
      <c r="I532" s="186"/>
      <c r="J532" s="186"/>
      <c r="K532" s="186"/>
      <c r="L532" s="186"/>
      <c r="M532" s="186"/>
      <c r="N532" s="186"/>
      <c r="O532" s="201"/>
      <c r="P532" s="395"/>
      <c r="Q532" s="395"/>
      <c r="R532" s="395"/>
      <c r="S532" s="395"/>
      <c r="T532" s="322"/>
      <c r="U532" s="322"/>
      <c r="V532" s="322"/>
      <c r="W532" s="322"/>
      <c r="X532" s="322"/>
      <c r="Y532" s="322"/>
      <c r="Z532" s="322"/>
      <c r="AA532" s="322"/>
      <c r="AB532" s="322"/>
      <c r="AC532" s="322"/>
      <c r="AD532" s="322"/>
      <c r="AE532" s="322"/>
      <c r="AF532" s="322"/>
      <c r="AG532" s="322"/>
      <c r="AH532" s="322"/>
      <c r="AI532" s="322"/>
    </row>
    <row r="533" spans="1:84" s="312" customFormat="1" ht="12.75" customHeight="1" x14ac:dyDescent="0.25">
      <c r="A533" s="253"/>
      <c r="B533" s="272"/>
      <c r="C533" s="13"/>
      <c r="D533" s="186"/>
      <c r="E533" s="833" t="str">
        <f>Translations!$B$588</f>
        <v>Si vous avez besoin de plus d'espace pour la description, vous pouvez également utiliser des fichiers externes et les référencer ici.</v>
      </c>
      <c r="F533" s="833"/>
      <c r="G533" s="833"/>
      <c r="H533" s="833"/>
      <c r="I533" s="833"/>
      <c r="J533" s="833"/>
      <c r="K533" s="833"/>
      <c r="L533" s="833"/>
      <c r="M533" s="833"/>
      <c r="N533" s="833"/>
      <c r="O533" s="201"/>
      <c r="P533" s="305"/>
      <c r="Q533" s="395"/>
      <c r="R533" s="395"/>
      <c r="S533" s="395"/>
      <c r="T533" s="322"/>
      <c r="U533" s="322"/>
      <c r="V533" s="322"/>
      <c r="W533" s="322"/>
      <c r="X533" s="322"/>
      <c r="Y533" s="322"/>
      <c r="Z533" s="322"/>
      <c r="AA533" s="322"/>
      <c r="AB533" s="322"/>
      <c r="AC533" s="322"/>
      <c r="AD533" s="322"/>
      <c r="AE533" s="322"/>
      <c r="AF533" s="322"/>
      <c r="AG533" s="322"/>
      <c r="AH533" s="322"/>
      <c r="AI533" s="322"/>
    </row>
    <row r="534" spans="1:84" s="312" customFormat="1" ht="12.75" customHeight="1" x14ac:dyDescent="0.25">
      <c r="A534" s="255"/>
      <c r="B534" s="387"/>
      <c r="C534" s="89"/>
      <c r="E534" s="834"/>
      <c r="F534" s="835"/>
      <c r="G534" s="835"/>
      <c r="H534" s="835"/>
      <c r="I534" s="835"/>
      <c r="J534" s="835"/>
      <c r="K534" s="835"/>
      <c r="L534" s="835"/>
      <c r="M534" s="835"/>
      <c r="N534" s="836"/>
      <c r="O534" s="185"/>
      <c r="P534" s="322"/>
      <c r="Q534" s="322"/>
      <c r="R534" s="322"/>
      <c r="S534" s="322"/>
      <c r="T534" s="322"/>
      <c r="U534" s="322"/>
      <c r="V534" s="322"/>
      <c r="W534" s="322"/>
      <c r="X534" s="322"/>
      <c r="Y534" s="322"/>
      <c r="Z534" s="322"/>
      <c r="AA534" s="322"/>
      <c r="AB534" s="322"/>
      <c r="AC534" s="322"/>
      <c r="AD534" s="322"/>
      <c r="AE534" s="322"/>
      <c r="AF534" s="322"/>
      <c r="AG534" s="322"/>
      <c r="AH534" s="322"/>
      <c r="AI534" s="403" t="b">
        <f>AND(COUNTA(CNTR_ListRelevantSections)&gt;0,OR(AB530,COUNTA(E528:E530)=0))</f>
        <v>0</v>
      </c>
    </row>
    <row r="535" spans="1:84" s="312" customFormat="1" ht="12.75" customHeight="1" x14ac:dyDescent="0.25">
      <c r="A535" s="255"/>
      <c r="B535" s="387"/>
      <c r="C535" s="89"/>
      <c r="E535" s="825"/>
      <c r="F535" s="826"/>
      <c r="G535" s="826"/>
      <c r="H535" s="826"/>
      <c r="I535" s="826"/>
      <c r="J535" s="826"/>
      <c r="K535" s="826"/>
      <c r="L535" s="826"/>
      <c r="M535" s="826"/>
      <c r="N535" s="827"/>
      <c r="O535" s="185"/>
      <c r="P535" s="322"/>
      <c r="Q535" s="322"/>
      <c r="R535" s="322"/>
      <c r="S535" s="322"/>
      <c r="T535" s="322"/>
      <c r="U535" s="322"/>
      <c r="V535" s="322"/>
      <c r="W535" s="322"/>
      <c r="X535" s="322"/>
      <c r="Y535" s="322"/>
      <c r="Z535" s="322"/>
      <c r="AA535" s="322"/>
      <c r="AB535" s="322"/>
      <c r="AC535" s="322"/>
      <c r="AD535" s="322"/>
      <c r="AE535" s="322"/>
      <c r="AF535" s="322"/>
      <c r="AG535" s="322"/>
      <c r="AH535" s="322"/>
      <c r="AI535" s="403" t="b">
        <f>AI534</f>
        <v>0</v>
      </c>
    </row>
    <row r="536" spans="1:84" s="312" customFormat="1" ht="12.75" customHeight="1" x14ac:dyDescent="0.25">
      <c r="A536" s="255"/>
      <c r="B536" s="387"/>
      <c r="C536" s="89"/>
      <c r="E536" s="825"/>
      <c r="F536" s="826"/>
      <c r="G536" s="826"/>
      <c r="H536" s="826"/>
      <c r="I536" s="826"/>
      <c r="J536" s="826"/>
      <c r="K536" s="826"/>
      <c r="L536" s="826"/>
      <c r="M536" s="826"/>
      <c r="N536" s="827"/>
      <c r="O536" s="185"/>
      <c r="P536" s="322"/>
      <c r="Q536" s="322"/>
      <c r="R536" s="322"/>
      <c r="S536" s="322"/>
      <c r="T536" s="322"/>
      <c r="U536" s="322"/>
      <c r="V536" s="322"/>
      <c r="W536" s="322"/>
      <c r="X536" s="322"/>
      <c r="Y536" s="322"/>
      <c r="Z536" s="322"/>
      <c r="AA536" s="322"/>
      <c r="AB536" s="322"/>
      <c r="AC536" s="322"/>
      <c r="AD536" s="322"/>
      <c r="AE536" s="322"/>
      <c r="AF536" s="322"/>
      <c r="AG536" s="322"/>
      <c r="AH536" s="322"/>
      <c r="AI536" s="403" t="b">
        <f>AI535</f>
        <v>0</v>
      </c>
    </row>
    <row r="537" spans="1:84" s="312" customFormat="1" ht="12.75" customHeight="1" x14ac:dyDescent="0.25">
      <c r="A537" s="255"/>
      <c r="B537" s="387"/>
      <c r="C537" s="89"/>
      <c r="E537" s="825"/>
      <c r="F537" s="826"/>
      <c r="G537" s="826"/>
      <c r="H537" s="826"/>
      <c r="I537" s="826"/>
      <c r="J537" s="826"/>
      <c r="K537" s="826"/>
      <c r="L537" s="826"/>
      <c r="M537" s="826"/>
      <c r="N537" s="827"/>
      <c r="O537" s="185"/>
      <c r="P537" s="322"/>
      <c r="Q537" s="322"/>
      <c r="R537" s="322"/>
      <c r="S537" s="322"/>
      <c r="T537" s="322"/>
      <c r="U537" s="322"/>
      <c r="V537" s="322"/>
      <c r="W537" s="322"/>
      <c r="X537" s="322"/>
      <c r="Y537" s="322"/>
      <c r="Z537" s="322"/>
      <c r="AA537" s="322"/>
      <c r="AB537" s="322"/>
      <c r="AC537" s="322"/>
      <c r="AD537" s="322"/>
      <c r="AE537" s="322"/>
      <c r="AF537" s="322"/>
      <c r="AG537" s="322"/>
      <c r="AH537" s="322"/>
      <c r="AI537" s="403" t="b">
        <f>AI536</f>
        <v>0</v>
      </c>
    </row>
    <row r="538" spans="1:84" s="312" customFormat="1" ht="12.75" customHeight="1" x14ac:dyDescent="0.25">
      <c r="A538" s="255"/>
      <c r="B538" s="387"/>
      <c r="C538" s="89"/>
      <c r="E538" s="828"/>
      <c r="F538" s="829"/>
      <c r="G538" s="829"/>
      <c r="H538" s="829"/>
      <c r="I538" s="829"/>
      <c r="J538" s="829"/>
      <c r="K538" s="829"/>
      <c r="L538" s="829"/>
      <c r="M538" s="829"/>
      <c r="N538" s="830"/>
      <c r="O538" s="185"/>
      <c r="P538" s="322"/>
      <c r="Q538" s="322"/>
      <c r="R538" s="322"/>
      <c r="S538" s="322"/>
      <c r="T538" s="322"/>
      <c r="U538" s="322"/>
      <c r="V538" s="322"/>
      <c r="W538" s="322"/>
      <c r="X538" s="322"/>
      <c r="Y538" s="322"/>
      <c r="Z538" s="322"/>
      <c r="AA538" s="322"/>
      <c r="AB538" s="322"/>
      <c r="AC538" s="322"/>
      <c r="AD538" s="322"/>
      <c r="AE538" s="322"/>
      <c r="AF538" s="322"/>
      <c r="AG538" s="322"/>
      <c r="AH538" s="322"/>
      <c r="AI538" s="403" t="b">
        <f>AI537</f>
        <v>0</v>
      </c>
    </row>
    <row r="539" spans="1:84" s="312" customFormat="1" ht="12.75" customHeight="1" thickBot="1" x14ac:dyDescent="0.3">
      <c r="A539" s="255"/>
      <c r="B539" s="387"/>
      <c r="C539" s="89"/>
      <c r="D539" s="186"/>
      <c r="E539" s="336"/>
      <c r="F539" s="336"/>
      <c r="G539" s="336"/>
      <c r="H539" s="336"/>
      <c r="I539" s="336"/>
      <c r="J539" s="336"/>
      <c r="K539" s="336"/>
      <c r="L539" s="336"/>
      <c r="M539" s="336"/>
      <c r="N539" s="186"/>
      <c r="O539" s="185"/>
      <c r="P539" s="322"/>
      <c r="Q539" s="322"/>
      <c r="R539" s="322"/>
      <c r="S539" s="322"/>
      <c r="T539" s="322"/>
      <c r="U539" s="322"/>
      <c r="V539" s="322"/>
      <c r="W539" s="322"/>
      <c r="X539" s="322"/>
      <c r="Y539" s="322"/>
      <c r="Z539" s="322"/>
      <c r="AA539" s="322"/>
      <c r="AB539" s="322"/>
      <c r="AC539" s="322"/>
      <c r="AD539" s="322"/>
      <c r="AE539" s="322"/>
      <c r="AF539" s="322"/>
      <c r="AG539" s="322"/>
      <c r="AH539" s="322"/>
      <c r="AI539" s="322"/>
      <c r="CF539" s="357"/>
    </row>
    <row r="540" spans="1:84" ht="13.8" thickBot="1" x14ac:dyDescent="0.3">
      <c r="A540" s="252"/>
      <c r="B540" s="240"/>
      <c r="C540" s="198"/>
      <c r="D540" s="22"/>
      <c r="E540" s="199"/>
      <c r="F540" s="24"/>
      <c r="G540" s="23"/>
      <c r="H540" s="23"/>
      <c r="I540" s="23"/>
      <c r="J540" s="23"/>
      <c r="K540" s="23"/>
      <c r="L540" s="23"/>
      <c r="M540" s="23"/>
      <c r="N540" s="23"/>
      <c r="O540" s="204"/>
      <c r="U540" s="404"/>
      <c r="X540" s="404"/>
    </row>
    <row r="541" spans="1:84" s="312" customFormat="1" ht="15" customHeight="1" thickBot="1" x14ac:dyDescent="0.3">
      <c r="A541" s="435" t="str">
        <f>IF(E541="","","PRINT")</f>
        <v/>
      </c>
      <c r="B541" s="239"/>
      <c r="C541" s="187">
        <f>C522+1</f>
        <v>28</v>
      </c>
      <c r="D541" s="13"/>
      <c r="E541" s="841"/>
      <c r="F541" s="842"/>
      <c r="G541" s="842"/>
      <c r="H541" s="842"/>
      <c r="I541" s="842"/>
      <c r="J541" s="842"/>
      <c r="K541" s="842"/>
      <c r="L541" s="843"/>
      <c r="M541" s="844" t="str">
        <f>IF(E542="","",INDEX(EUwideConstants!$F$314:$F$384,MATCH(E542,EUConst_TierActivityListNames,0)))</f>
        <v/>
      </c>
      <c r="N541" s="845"/>
      <c r="O541" s="206"/>
      <c r="P541" s="436" t="str">
        <f>IF(AND(E541&lt;&gt;"",COUNTIF(P542:$P$603,"PRINT")=0),"PRINT","")</f>
        <v/>
      </c>
      <c r="Q541" s="400"/>
      <c r="R541" s="401" t="str">
        <f>IF(E541="","",MATCH(E541,B_ImprovementDescription!$Q$54:$Q$83,0))</f>
        <v/>
      </c>
      <c r="S541" s="402" t="s">
        <v>636</v>
      </c>
      <c r="T541" s="400"/>
      <c r="U541" s="400"/>
      <c r="V541" s="400"/>
      <c r="W541" s="400"/>
      <c r="X541" s="400"/>
      <c r="Y541" s="400"/>
      <c r="Z541" s="400"/>
      <c r="AA541" s="400"/>
      <c r="AB541" s="400"/>
      <c r="AC541" s="400"/>
      <c r="AD541" s="400"/>
      <c r="AE541" s="400"/>
      <c r="AF541" s="400"/>
      <c r="AG541" s="400"/>
      <c r="AH541" s="400"/>
      <c r="AI541" s="403" t="b">
        <f>CNTR_CalcRelevant=EUconst_NotRelevant</f>
        <v>0</v>
      </c>
      <c r="AJ541" s="356"/>
      <c r="AK541" s="356"/>
      <c r="AL541" s="356"/>
      <c r="AM541" s="356"/>
      <c r="AN541" s="356"/>
      <c r="AO541" s="356"/>
      <c r="AP541" s="356"/>
      <c r="AQ541" s="356"/>
      <c r="AR541" s="356"/>
      <c r="AS541" s="356"/>
      <c r="AT541" s="356"/>
      <c r="AU541" s="356"/>
      <c r="AV541" s="356"/>
      <c r="AW541" s="356"/>
      <c r="AX541" s="356"/>
      <c r="AY541" s="356"/>
      <c r="AZ541" s="356"/>
      <c r="BA541" s="356"/>
      <c r="BB541" s="356"/>
      <c r="BC541" s="356"/>
      <c r="BD541" s="356"/>
      <c r="BE541" s="356"/>
      <c r="BF541" s="356"/>
      <c r="BG541" s="356"/>
      <c r="BH541" s="356"/>
      <c r="BI541" s="356"/>
      <c r="BJ541" s="356"/>
      <c r="BK541" s="356"/>
      <c r="BL541" s="356"/>
      <c r="BM541" s="356"/>
      <c r="BN541" s="356"/>
      <c r="BO541" s="356"/>
      <c r="BP541" s="356"/>
      <c r="BQ541" s="356"/>
      <c r="BR541" s="356"/>
      <c r="BS541" s="356"/>
      <c r="BT541" s="356"/>
      <c r="BU541" s="356"/>
      <c r="BV541" s="356"/>
      <c r="BW541" s="356"/>
      <c r="BX541" s="356"/>
      <c r="BY541" s="356"/>
      <c r="BZ541" s="356"/>
      <c r="CA541" s="356"/>
      <c r="CB541" s="356"/>
      <c r="CC541" s="356"/>
      <c r="CD541" s="356"/>
      <c r="CE541" s="356"/>
      <c r="CF541" s="356"/>
    </row>
    <row r="542" spans="1:84" s="312" customFormat="1" ht="15" customHeight="1" thickBot="1" x14ac:dyDescent="0.3">
      <c r="A542" s="253"/>
      <c r="B542" s="239"/>
      <c r="C542" s="13"/>
      <c r="D542" s="13"/>
      <c r="E542" s="846" t="str">
        <f>IF(E541="","",INDEX(B_ImprovementDescription!$E$54:$E$83,R541))</f>
        <v/>
      </c>
      <c r="F542" s="847"/>
      <c r="G542" s="847"/>
      <c r="H542" s="847"/>
      <c r="I542" s="847"/>
      <c r="J542" s="847"/>
      <c r="K542" s="847"/>
      <c r="L542" s="848"/>
      <c r="M542" s="844" t="str">
        <f>IF(E541="","",INDEX(B_ImprovementDescription!$M$54:$M$83,R541))</f>
        <v/>
      </c>
      <c r="N542" s="845"/>
      <c r="O542" s="206"/>
      <c r="P542" s="395"/>
      <c r="Q542" s="400"/>
      <c r="R542" s="394" t="str">
        <f>E542</f>
        <v/>
      </c>
      <c r="S542" s="394" t="str">
        <f>IF(E542="","",AND(MATCH(E542,EUConst_TierActivityListNames,0)&gt;59,MATCH(E542,EUConst_TierActivityListNames,0)&lt;62))</f>
        <v/>
      </c>
      <c r="T542" s="400"/>
      <c r="U542" s="400"/>
      <c r="V542" s="400"/>
      <c r="W542" s="400"/>
      <c r="X542" s="400"/>
      <c r="Y542" s="400"/>
      <c r="Z542" s="400"/>
      <c r="AA542" s="400"/>
      <c r="AB542" s="400"/>
      <c r="AC542" s="400"/>
      <c r="AD542" s="400"/>
      <c r="AE542" s="400"/>
      <c r="AF542" s="400"/>
      <c r="AG542" s="400"/>
      <c r="AH542" s="400"/>
      <c r="AI542" s="400"/>
      <c r="AJ542" s="356"/>
      <c r="AK542" s="356"/>
      <c r="AL542" s="356"/>
      <c r="AM542" s="356"/>
      <c r="AN542" s="356"/>
      <c r="AO542" s="356"/>
      <c r="AP542" s="356"/>
      <c r="AQ542" s="356"/>
      <c r="AR542" s="356"/>
      <c r="AS542" s="356"/>
      <c r="AT542" s="356"/>
      <c r="AU542" s="356"/>
      <c r="AV542" s="356"/>
      <c r="AW542" s="356"/>
      <c r="AX542" s="356"/>
      <c r="AY542" s="356"/>
      <c r="AZ542" s="356"/>
      <c r="BA542" s="356"/>
      <c r="BB542" s="356"/>
      <c r="BC542" s="356"/>
      <c r="BD542" s="356"/>
      <c r="BE542" s="356"/>
      <c r="BF542" s="356"/>
      <c r="BG542" s="356"/>
      <c r="BH542" s="356"/>
      <c r="BI542" s="356"/>
      <c r="BJ542" s="356"/>
      <c r="BK542" s="356"/>
      <c r="BL542" s="356"/>
      <c r="BM542" s="356"/>
      <c r="BN542" s="356"/>
      <c r="BO542" s="356"/>
      <c r="BP542" s="356"/>
      <c r="BQ542" s="356"/>
      <c r="BR542" s="356"/>
      <c r="BS542" s="356"/>
      <c r="BT542" s="356"/>
      <c r="BU542" s="356"/>
      <c r="BV542" s="356"/>
      <c r="BW542" s="356"/>
      <c r="BX542" s="356"/>
      <c r="BY542" s="356"/>
      <c r="BZ542" s="356"/>
      <c r="CA542" s="356"/>
      <c r="CB542" s="356"/>
      <c r="CC542" s="356"/>
      <c r="CD542" s="356"/>
      <c r="CE542" s="356"/>
      <c r="CF542" s="356"/>
    </row>
    <row r="543" spans="1:84" s="312" customFormat="1" ht="5.0999999999999996" customHeight="1" x14ac:dyDescent="0.25">
      <c r="A543" s="253"/>
      <c r="B543" s="239"/>
      <c r="C543" s="13"/>
      <c r="D543" s="13"/>
      <c r="E543" s="13"/>
      <c r="F543" s="13"/>
      <c r="G543" s="14"/>
      <c r="H543" s="14"/>
      <c r="I543" s="14"/>
      <c r="J543" s="89"/>
      <c r="K543" s="89"/>
      <c r="L543" s="89"/>
      <c r="M543" s="14"/>
      <c r="N543" s="14"/>
      <c r="O543" s="206"/>
      <c r="P543" s="395"/>
      <c r="Q543" s="400"/>
      <c r="R543" s="400"/>
      <c r="S543" s="400"/>
      <c r="T543" s="400"/>
      <c r="U543" s="400"/>
      <c r="V543" s="400"/>
      <c r="W543" s="400"/>
      <c r="X543" s="400"/>
      <c r="Y543" s="400"/>
      <c r="Z543" s="400"/>
      <c r="AA543" s="400"/>
      <c r="AB543" s="400"/>
      <c r="AC543" s="400"/>
      <c r="AD543" s="400"/>
      <c r="AE543" s="400"/>
      <c r="AF543" s="400"/>
      <c r="AG543" s="400"/>
      <c r="AH543" s="400"/>
      <c r="AI543" s="400"/>
      <c r="AJ543" s="356"/>
      <c r="AK543" s="356"/>
      <c r="AL543" s="356"/>
      <c r="AM543" s="356"/>
      <c r="AN543" s="356"/>
      <c r="AO543" s="356"/>
      <c r="AP543" s="356"/>
      <c r="AQ543" s="356"/>
      <c r="AR543" s="356"/>
      <c r="AS543" s="356"/>
      <c r="AT543" s="356"/>
      <c r="AU543" s="356"/>
      <c r="AV543" s="356"/>
      <c r="AW543" s="356"/>
      <c r="AX543" s="356"/>
      <c r="AY543" s="356"/>
      <c r="AZ543" s="356"/>
      <c r="BA543" s="356"/>
      <c r="BB543" s="356"/>
      <c r="BC543" s="356"/>
      <c r="BD543" s="356"/>
      <c r="BE543" s="356"/>
      <c r="BF543" s="356"/>
      <c r="BG543" s="356"/>
      <c r="BH543" s="356"/>
      <c r="BI543" s="356"/>
      <c r="BJ543" s="356"/>
      <c r="BK543" s="356"/>
      <c r="BL543" s="356"/>
      <c r="BM543" s="356"/>
      <c r="BN543" s="356"/>
      <c r="BO543" s="356"/>
      <c r="BP543" s="356"/>
      <c r="BQ543" s="356"/>
      <c r="BR543" s="356"/>
      <c r="BS543" s="356"/>
      <c r="BT543" s="356"/>
      <c r="BU543" s="356"/>
      <c r="BV543" s="356"/>
      <c r="BW543" s="356"/>
      <c r="BX543" s="356"/>
      <c r="BY543" s="356"/>
      <c r="BZ543" s="356"/>
      <c r="CA543" s="356"/>
      <c r="CB543" s="356"/>
      <c r="CC543" s="356"/>
      <c r="CD543" s="356"/>
      <c r="CE543" s="356"/>
      <c r="CF543" s="356"/>
    </row>
    <row r="544" spans="1:84" s="312" customFormat="1" ht="12.75" customHeight="1" x14ac:dyDescent="0.25">
      <c r="A544" s="253"/>
      <c r="B544" s="239"/>
      <c r="C544" s="13"/>
      <c r="D544" s="13"/>
      <c r="F544" s="837" t="str">
        <f>IF(E541="","",HYPERLINK("#JUMP_E_8",EUconst_FurtherGuidancePoint1))</f>
        <v/>
      </c>
      <c r="G544" s="838"/>
      <c r="H544" s="838"/>
      <c r="I544" s="838"/>
      <c r="J544" s="838"/>
      <c r="K544" s="838"/>
      <c r="L544" s="838"/>
      <c r="M544" s="839"/>
      <c r="N544" s="14"/>
      <c r="O544" s="206"/>
      <c r="P544" s="395"/>
      <c r="Q544" s="400"/>
      <c r="R544" s="400"/>
      <c r="S544" s="400"/>
      <c r="T544" s="400"/>
      <c r="U544" s="400"/>
      <c r="V544" s="400"/>
      <c r="W544" s="400"/>
      <c r="X544" s="400"/>
      <c r="Y544" s="400"/>
      <c r="Z544" s="400"/>
      <c r="AA544" s="400"/>
      <c r="AB544" s="400"/>
      <c r="AC544" s="400"/>
      <c r="AD544" s="400"/>
      <c r="AE544" s="400"/>
      <c r="AF544" s="400"/>
      <c r="AG544" s="400"/>
      <c r="AH544" s="400"/>
      <c r="AI544" s="400"/>
      <c r="AJ544" s="356"/>
      <c r="AK544" s="356"/>
      <c r="AL544" s="356"/>
      <c r="AM544" s="356"/>
      <c r="AN544" s="356"/>
      <c r="AO544" s="356"/>
      <c r="AP544" s="356"/>
      <c r="AQ544" s="356"/>
      <c r="AR544" s="356"/>
      <c r="AS544" s="356"/>
      <c r="AT544" s="356"/>
      <c r="AU544" s="356"/>
      <c r="AV544" s="356"/>
      <c r="AW544" s="356"/>
      <c r="AX544" s="356"/>
      <c r="AY544" s="356"/>
      <c r="AZ544" s="356"/>
      <c r="BA544" s="356"/>
      <c r="BB544" s="356"/>
      <c r="BC544" s="356"/>
      <c r="BD544" s="356"/>
      <c r="BE544" s="356"/>
      <c r="BF544" s="356"/>
      <c r="BG544" s="356"/>
      <c r="BH544" s="356"/>
      <c r="BI544" s="356"/>
      <c r="BJ544" s="356"/>
      <c r="BK544" s="356"/>
      <c r="BL544" s="356"/>
      <c r="BM544" s="356"/>
      <c r="BN544" s="356"/>
      <c r="BO544" s="356"/>
      <c r="BP544" s="356"/>
      <c r="BQ544" s="356"/>
      <c r="BR544" s="356"/>
      <c r="BS544" s="356"/>
      <c r="BT544" s="356"/>
      <c r="BU544" s="356"/>
      <c r="BV544" s="356"/>
      <c r="BW544" s="356"/>
      <c r="BX544" s="356"/>
      <c r="BY544" s="356"/>
      <c r="BZ544" s="356"/>
      <c r="CA544" s="356"/>
      <c r="CB544" s="356"/>
      <c r="CC544" s="356"/>
      <c r="CD544" s="356"/>
      <c r="CE544" s="356"/>
      <c r="CF544" s="356"/>
    </row>
    <row r="545" spans="1:84" s="312" customFormat="1" ht="5.0999999999999996" customHeight="1" x14ac:dyDescent="0.25">
      <c r="A545" s="253"/>
      <c r="B545" s="239"/>
      <c r="C545" s="13"/>
      <c r="D545" s="186"/>
      <c r="F545" s="89"/>
      <c r="G545" s="89"/>
      <c r="H545" s="89"/>
      <c r="I545" s="89"/>
      <c r="J545" s="89"/>
      <c r="M545" s="89"/>
      <c r="N545" s="89"/>
      <c r="O545" s="201"/>
      <c r="P545" s="395"/>
      <c r="Q545" s="395"/>
      <c r="R545" s="395"/>
      <c r="S545" s="400"/>
      <c r="T545" s="322"/>
      <c r="U545" s="322"/>
      <c r="V545" s="322"/>
      <c r="W545" s="322"/>
      <c r="X545" s="322"/>
      <c r="Y545" s="322"/>
      <c r="Z545" s="400"/>
      <c r="AA545" s="322"/>
      <c r="AB545" s="322"/>
      <c r="AC545" s="322"/>
      <c r="AD545" s="322"/>
      <c r="AE545" s="322"/>
      <c r="AF545" s="322"/>
      <c r="AG545" s="322"/>
      <c r="AH545" s="322"/>
      <c r="AI545" s="322"/>
    </row>
    <row r="546" spans="1:84" s="312" customFormat="1" ht="38.85" customHeight="1" x14ac:dyDescent="0.25">
      <c r="A546" s="253"/>
      <c r="B546" s="239"/>
      <c r="C546" s="13"/>
      <c r="E546" s="432" t="str">
        <f>Translations!$B$609</f>
        <v>DA ou facteur de calcul</v>
      </c>
      <c r="F546" s="431" t="str">
        <f>Translations!$B$601</f>
        <v>Niveau requis :</v>
      </c>
      <c r="G546" s="840" t="str">
        <f>Translations!$B$610</f>
        <v xml:space="preserve"> Raison de l'écart dans le passé</v>
      </c>
      <c r="H546" s="840"/>
      <c r="I546" s="432" t="str">
        <f>Translations!$B$611</f>
        <v>Impact sur les niveaux ?</v>
      </c>
      <c r="J546" s="432" t="str">
        <f>Translations!$B$612</f>
        <v>Mesures prises</v>
      </c>
      <c r="K546" s="431" t="str">
        <f>Translations!$B$585</f>
        <v>Quand?</v>
      </c>
      <c r="L546" s="431" t="str">
        <f>Translations!$B$603</f>
        <v>Niveau appliqué :</v>
      </c>
      <c r="O546" s="206"/>
      <c r="P546" s="395"/>
      <c r="Q546" s="400"/>
      <c r="R546" s="395"/>
      <c r="S546" s="395"/>
      <c r="T546" s="400"/>
      <c r="U546" s="400"/>
      <c r="V546" s="400"/>
      <c r="W546" s="400"/>
      <c r="X546" s="400"/>
      <c r="Y546" s="400"/>
      <c r="Z546" s="400"/>
      <c r="AA546" s="433" t="s">
        <v>908</v>
      </c>
      <c r="AB546" s="400" t="str">
        <f>$E$33</f>
        <v>DA ou facteur de calcul</v>
      </c>
      <c r="AC546" s="400" t="str">
        <f>G546</f>
        <v xml:space="preserve"> Raison de l'écart dans le passé</v>
      </c>
      <c r="AD546" s="400" t="str">
        <f>I546</f>
        <v>Impact sur les niveaux ?</v>
      </c>
      <c r="AE546" s="400" t="str">
        <f>J546</f>
        <v>Mesures prises</v>
      </c>
      <c r="AF546" s="400" t="str">
        <f>K546</f>
        <v>Quand?</v>
      </c>
      <c r="AG546" s="400" t="str">
        <f>L546</f>
        <v>Niveau appliqué :</v>
      </c>
      <c r="AH546" s="400"/>
      <c r="AI546" s="322"/>
      <c r="AJ546" s="356"/>
      <c r="AK546" s="356"/>
      <c r="AL546" s="356"/>
      <c r="AM546" s="356"/>
      <c r="AN546" s="356"/>
      <c r="AO546" s="356"/>
      <c r="AP546" s="356"/>
      <c r="AQ546" s="356"/>
      <c r="AR546" s="356"/>
      <c r="AS546" s="356"/>
      <c r="AT546" s="356"/>
      <c r="AU546" s="356"/>
      <c r="AV546" s="356"/>
      <c r="AW546" s="356"/>
      <c r="AX546" s="356"/>
      <c r="AY546" s="356"/>
      <c r="AZ546" s="356"/>
      <c r="BA546" s="356"/>
      <c r="BB546" s="356"/>
      <c r="BC546" s="356"/>
      <c r="BD546" s="356"/>
      <c r="BE546" s="356"/>
      <c r="BF546" s="356"/>
      <c r="BG546" s="356"/>
      <c r="BH546" s="356"/>
      <c r="BI546" s="356"/>
      <c r="BJ546" s="356"/>
      <c r="BK546" s="356"/>
      <c r="BL546" s="356"/>
      <c r="BM546" s="356"/>
      <c r="BN546" s="356"/>
      <c r="BO546" s="356"/>
      <c r="BP546" s="356"/>
      <c r="BQ546" s="356"/>
      <c r="BR546" s="356"/>
      <c r="BS546" s="356"/>
      <c r="BT546" s="356"/>
      <c r="BU546" s="356"/>
      <c r="BV546" s="356"/>
      <c r="BW546" s="356"/>
      <c r="BX546" s="356"/>
      <c r="BY546" s="356"/>
      <c r="BZ546" s="356"/>
      <c r="CA546" s="356"/>
      <c r="CB546" s="356"/>
      <c r="CC546" s="356"/>
      <c r="CD546" s="356"/>
      <c r="CE546" s="356"/>
      <c r="CF546" s="356"/>
    </row>
    <row r="547" spans="1:84" s="312" customFormat="1" ht="15" customHeight="1" x14ac:dyDescent="0.25">
      <c r="A547" s="253"/>
      <c r="B547" s="239"/>
      <c r="D547" s="186" t="s">
        <v>14</v>
      </c>
      <c r="E547" s="430"/>
      <c r="F547" s="335" t="str">
        <f>IF(OR(X547="",X547=EUconst_NA),"",IF(CNTR_SmallEmitter,1,X547))</f>
        <v/>
      </c>
      <c r="G547" s="821"/>
      <c r="H547" s="822"/>
      <c r="I547" s="424"/>
      <c r="J547" s="424"/>
      <c r="K547" s="428"/>
      <c r="L547" s="429"/>
      <c r="M547" s="831" t="str">
        <f>IF(OR(ISBLANK(L547),L547=EUconst_NoTier),"",IF($Z547=0,EUconst_NotApplicable,IF(ISERROR($Z547),"",$Z547)))</f>
        <v/>
      </c>
      <c r="N547" s="832"/>
      <c r="O547" s="201"/>
      <c r="P547" s="395"/>
      <c r="Q547" s="395"/>
      <c r="R547" s="394" t="str">
        <f>E542</f>
        <v/>
      </c>
      <c r="S547" s="400"/>
      <c r="T547" s="403" t="str">
        <f>IF(COUNTIF(EUconst_FactorRelevantInklPFC,E547)=0,"",INDEX(EUwideConstants!$C$848:$C$863,MATCH(E547,EUconst_FactorRelevantInklPFC,0))&amp;R547)</f>
        <v/>
      </c>
      <c r="U547" s="322"/>
      <c r="V547" s="403" t="str">
        <f>IF(T547="","",INDEX(EUwideConstants!$E$848:$E$863,MATCH(E547,EUconst_FactorRelevantInklPFC,0)))</f>
        <v/>
      </c>
      <c r="W547" s="322"/>
      <c r="X547" s="334" t="str">
        <f>IF(OR(R547="",T547=""),"",IF(CNTR_IsCategoryA,INDEX(EUwideConstants!$G:$G,MATCH(T547,EUwideConstants!$S:$S,0)),INDEX(EUwideConstants!$P:$P,MATCH(T547,EUwideConstants!$S:$S,0))))</f>
        <v/>
      </c>
      <c r="Y547" s="403" t="str">
        <f>IF(F547="","",IF(F547=EUconst_NA,"",INDEX(EUwideConstants!$H:$O,MATCH(T547,EUwideConstants!$S:$S,0),MATCH(F547,CNTR_TierList,0))))</f>
        <v/>
      </c>
      <c r="Z547" s="403" t="str">
        <f>IF(ISBLANK(L547),"",IF(L547=EUconst_NA,"",INDEX(EUwideConstants!$H:$O,MATCH(T547,EUwideConstants!$S:$S,0),MATCH(L547,CNTR_TierList,0))))</f>
        <v/>
      </c>
      <c r="AA547" s="322"/>
      <c r="AB547" s="334" t="b">
        <f>AND(COUNTA(CNTR_ListRelevantSections)&gt;0,E541="")</f>
        <v>0</v>
      </c>
      <c r="AC547" s="334" t="b">
        <f>AND(COUNTA(CNTR_ListRelevantSections)&gt;0,OR(E547="",AB547))</f>
        <v>0</v>
      </c>
      <c r="AD547" s="334" t="b">
        <f t="shared" ref="AD547:AD549" si="53">AC547</f>
        <v>0</v>
      </c>
      <c r="AE547" s="334" t="b">
        <f t="shared" ref="AE547:AE549" si="54">AD547</f>
        <v>0</v>
      </c>
      <c r="AF547" s="334" t="b">
        <f>OR(AD547,AND(J547&lt;&gt;"",J547=FALSE))</f>
        <v>0</v>
      </c>
      <c r="AG547" s="334" t="b">
        <f>OR(AF547,AND(I547&lt;&gt;"",I547=FALSE))</f>
        <v>0</v>
      </c>
      <c r="AH547" s="322"/>
      <c r="AI547" s="322"/>
      <c r="AJ547" s="356"/>
      <c r="AK547" s="356"/>
      <c r="AL547" s="356"/>
      <c r="AM547" s="356"/>
      <c r="AN547" s="356"/>
      <c r="AO547" s="356"/>
      <c r="AP547" s="356"/>
      <c r="AQ547" s="356"/>
      <c r="AR547" s="356"/>
      <c r="AS547" s="356"/>
      <c r="AT547" s="356"/>
      <c r="AU547" s="356"/>
      <c r="AV547" s="356"/>
      <c r="AW547" s="356"/>
      <c r="AX547" s="356"/>
      <c r="AY547" s="356"/>
      <c r="AZ547" s="356"/>
      <c r="BA547" s="356"/>
      <c r="BB547" s="356"/>
      <c r="BC547" s="356"/>
      <c r="BD547" s="356"/>
      <c r="BE547" s="356"/>
      <c r="BF547" s="356"/>
      <c r="BG547" s="356"/>
      <c r="BH547" s="356"/>
      <c r="BI547" s="356"/>
      <c r="BJ547" s="356"/>
      <c r="BK547" s="356"/>
      <c r="BL547" s="356"/>
      <c r="BM547" s="356"/>
      <c r="BN547" s="356"/>
      <c r="BO547" s="356"/>
      <c r="BP547" s="356"/>
      <c r="BQ547" s="356"/>
      <c r="BR547" s="356"/>
      <c r="BS547" s="356"/>
      <c r="BT547" s="356"/>
      <c r="BU547" s="356"/>
      <c r="BV547" s="356"/>
      <c r="BW547" s="356"/>
      <c r="BX547" s="356"/>
      <c r="BY547" s="356"/>
      <c r="BZ547" s="356"/>
      <c r="CA547" s="356"/>
      <c r="CB547" s="356"/>
      <c r="CC547" s="356"/>
      <c r="CD547" s="356"/>
      <c r="CE547" s="356"/>
      <c r="CF547" s="356"/>
    </row>
    <row r="548" spans="1:84" s="312" customFormat="1" ht="15" customHeight="1" x14ac:dyDescent="0.25">
      <c r="A548" s="253"/>
      <c r="B548" s="239"/>
      <c r="D548" s="186" t="s">
        <v>15</v>
      </c>
      <c r="E548" s="430"/>
      <c r="F548" s="335" t="str">
        <f>IF(OR(X548="",X548=EUconst_NA),"",IF(CNTR_SmallEmitter,1,X548))</f>
        <v/>
      </c>
      <c r="G548" s="821"/>
      <c r="H548" s="822"/>
      <c r="I548" s="424"/>
      <c r="J548" s="424"/>
      <c r="K548" s="428"/>
      <c r="L548" s="429"/>
      <c r="M548" s="831" t="str">
        <f>IF(OR(ISBLANK(L548),L548=EUconst_NoTier),"",IF($Z548=0,EUconst_NotApplicable,IF(ISERROR($Z548),"",$Z548)))</f>
        <v/>
      </c>
      <c r="N548" s="832"/>
      <c r="O548" s="201"/>
      <c r="P548" s="395"/>
      <c r="Q548" s="395"/>
      <c r="R548" s="394" t="str">
        <f>R547</f>
        <v/>
      </c>
      <c r="S548" s="400"/>
      <c r="T548" s="403" t="str">
        <f>IF(COUNTIF(EUconst_FactorRelevantInklPFC,E548)=0,"",INDEX(EUwideConstants!$C$848:$C$863,MATCH(E548,EUconst_FactorRelevantInklPFC,0))&amp;R548)</f>
        <v/>
      </c>
      <c r="U548" s="322"/>
      <c r="V548" s="403" t="str">
        <f>IF(T548="","",INDEX(EUwideConstants!$E$848:$E$863,MATCH(E548,EUconst_FactorRelevantInklPFC,0)))</f>
        <v/>
      </c>
      <c r="W548" s="322"/>
      <c r="X548" s="334" t="str">
        <f>IF(OR(R548="",T548=""),"",IF(CNTR_IsCategoryA,INDEX(EUwideConstants!$G:$G,MATCH(T548,EUwideConstants!$S:$S,0)),INDEX(EUwideConstants!$P:$P,MATCH(T548,EUwideConstants!$S:$S,0))))</f>
        <v/>
      </c>
      <c r="Y548" s="403" t="str">
        <f>IF(F548="","",IF(F548=EUconst_NA,"",INDEX(EUwideConstants!$H:$O,MATCH(T548,EUwideConstants!$S:$S,0),MATCH(F548,CNTR_TierList,0))))</f>
        <v/>
      </c>
      <c r="Z548" s="403" t="str">
        <f>IF(ISBLANK(L548),"",IF(L548=EUconst_NA,"",INDEX(EUwideConstants!$H:$O,MATCH(T548,EUwideConstants!$S:$S,0),MATCH(L548,CNTR_TierList,0))))</f>
        <v/>
      </c>
      <c r="AA548" s="322"/>
      <c r="AB548" s="334" t="b">
        <f>AND(COUNTA(CNTR_ListRelevantSections)&gt;0,E541="")</f>
        <v>0</v>
      </c>
      <c r="AC548" s="334" t="b">
        <f>AND(COUNTA(CNTR_ListRelevantSections)&gt;0,OR(E548="",AB548))</f>
        <v>0</v>
      </c>
      <c r="AD548" s="334" t="b">
        <f t="shared" si="53"/>
        <v>0</v>
      </c>
      <c r="AE548" s="334" t="b">
        <f t="shared" si="54"/>
        <v>0</v>
      </c>
      <c r="AF548" s="334" t="b">
        <f>OR(AD548,AND(J548&lt;&gt;"",J548=FALSE))</f>
        <v>0</v>
      </c>
      <c r="AG548" s="334" t="b">
        <f>OR(AF548,AND(I548&lt;&gt;"",I548=FALSE))</f>
        <v>0</v>
      </c>
      <c r="AH548" s="322"/>
      <c r="AI548" s="322"/>
      <c r="AJ548" s="356"/>
      <c r="AK548" s="356"/>
      <c r="AL548" s="356"/>
      <c r="AM548" s="356"/>
      <c r="AN548" s="356"/>
      <c r="AO548" s="356"/>
      <c r="AP548" s="356"/>
      <c r="AQ548" s="356"/>
      <c r="AR548" s="356"/>
      <c r="AS548" s="356"/>
      <c r="AT548" s="356"/>
      <c r="AU548" s="356"/>
      <c r="AV548" s="356"/>
      <c r="AW548" s="356"/>
      <c r="AX548" s="356"/>
      <c r="AY548" s="356"/>
      <c r="AZ548" s="356"/>
      <c r="BA548" s="356"/>
      <c r="BB548" s="356"/>
      <c r="BC548" s="356"/>
      <c r="BD548" s="356"/>
      <c r="BE548" s="356"/>
      <c r="BF548" s="356"/>
      <c r="BG548" s="356"/>
      <c r="BH548" s="356"/>
      <c r="BI548" s="356"/>
      <c r="BJ548" s="356"/>
      <c r="BK548" s="356"/>
      <c r="BL548" s="356"/>
      <c r="BM548" s="356"/>
      <c r="BN548" s="356"/>
      <c r="BO548" s="356"/>
      <c r="BP548" s="356"/>
      <c r="BQ548" s="356"/>
      <c r="BR548" s="356"/>
      <c r="BS548" s="356"/>
      <c r="BT548" s="356"/>
      <c r="BU548" s="356"/>
      <c r="BV548" s="356"/>
      <c r="BW548" s="356"/>
      <c r="BX548" s="356"/>
      <c r="BY548" s="356"/>
      <c r="BZ548" s="356"/>
      <c r="CA548" s="356"/>
      <c r="CB548" s="356"/>
      <c r="CC548" s="356"/>
      <c r="CD548" s="356"/>
      <c r="CE548" s="356"/>
      <c r="CF548" s="356"/>
    </row>
    <row r="549" spans="1:84" s="312" customFormat="1" ht="15" customHeight="1" x14ac:dyDescent="0.25">
      <c r="A549" s="253"/>
      <c r="B549" s="239"/>
      <c r="D549" s="186" t="s">
        <v>297</v>
      </c>
      <c r="E549" s="430"/>
      <c r="F549" s="335" t="str">
        <f>IF(OR(X549="",X549=EUconst_NA),"",IF(CNTR_SmallEmitter,1,X549))</f>
        <v/>
      </c>
      <c r="G549" s="821"/>
      <c r="H549" s="822"/>
      <c r="I549" s="424"/>
      <c r="J549" s="424"/>
      <c r="K549" s="428"/>
      <c r="L549" s="429"/>
      <c r="M549" s="831" t="str">
        <f>IF(OR(ISBLANK(L549),L549=EUconst_NoTier),"",IF($Z549=0,EUconst_NotApplicable,IF(ISERROR($Z549),"",$Z549)))</f>
        <v/>
      </c>
      <c r="N549" s="832"/>
      <c r="O549" s="201"/>
      <c r="P549" s="395"/>
      <c r="Q549" s="395"/>
      <c r="R549" s="394" t="str">
        <f>R548</f>
        <v/>
      </c>
      <c r="S549" s="400"/>
      <c r="T549" s="403" t="str">
        <f>IF(COUNTIF(EUconst_FactorRelevantInklPFC,E549)=0,"",INDEX(EUwideConstants!$C$848:$C$863,MATCH(E549,EUconst_FactorRelevantInklPFC,0))&amp;R549)</f>
        <v/>
      </c>
      <c r="U549" s="322"/>
      <c r="V549" s="403" t="str">
        <f>IF(T549="","",INDEX(EUwideConstants!$E$848:$E$863,MATCH(E549,EUconst_FactorRelevantInklPFC,0)))</f>
        <v/>
      </c>
      <c r="W549" s="322"/>
      <c r="X549" s="334" t="str">
        <f>IF(OR(R549="",T549=""),"",IF(CNTR_IsCategoryA,INDEX(EUwideConstants!$G:$G,MATCH(T549,EUwideConstants!$S:$S,0)),INDEX(EUwideConstants!$P:$P,MATCH(T549,EUwideConstants!$S:$S,0))))</f>
        <v/>
      </c>
      <c r="Y549" s="403" t="str">
        <f>IF(F549="","",IF(F549=EUconst_NA,"",INDEX(EUwideConstants!$H:$O,MATCH(T549,EUwideConstants!$S:$S,0),MATCH(F549,CNTR_TierList,0))))</f>
        <v/>
      </c>
      <c r="Z549" s="403" t="str">
        <f>IF(ISBLANK(L549),"",IF(L549=EUconst_NA,"",INDEX(EUwideConstants!$H:$O,MATCH(T549,EUwideConstants!$S:$S,0),MATCH(L549,CNTR_TierList,0))))</f>
        <v/>
      </c>
      <c r="AA549" s="322"/>
      <c r="AB549" s="334" t="b">
        <f>AND(COUNTA(CNTR_ListRelevantSections)&gt;0,E541="")</f>
        <v>0</v>
      </c>
      <c r="AC549" s="334" t="b">
        <f>AND(COUNTA(CNTR_ListRelevantSections)&gt;0,OR(E549="",AB549))</f>
        <v>0</v>
      </c>
      <c r="AD549" s="334" t="b">
        <f t="shared" si="53"/>
        <v>0</v>
      </c>
      <c r="AE549" s="334" t="b">
        <f t="shared" si="54"/>
        <v>0</v>
      </c>
      <c r="AF549" s="334" t="b">
        <f>OR(AD549,AND(J549&lt;&gt;"",J549=FALSE))</f>
        <v>0</v>
      </c>
      <c r="AG549" s="334" t="b">
        <f>OR(AF549,AND(I549&lt;&gt;"",I549=FALSE))</f>
        <v>0</v>
      </c>
      <c r="AH549" s="322"/>
      <c r="AI549" s="322"/>
      <c r="AJ549" s="356"/>
      <c r="AK549" s="356"/>
      <c r="AL549" s="356"/>
      <c r="AM549" s="356"/>
      <c r="AN549" s="356"/>
      <c r="AO549" s="356"/>
      <c r="AP549" s="356"/>
      <c r="AQ549" s="356"/>
      <c r="AR549" s="356"/>
      <c r="AS549" s="356"/>
      <c r="AT549" s="356"/>
      <c r="AU549" s="356"/>
      <c r="AV549" s="356"/>
      <c r="AW549" s="356"/>
      <c r="AX549" s="356"/>
      <c r="AY549" s="356"/>
      <c r="AZ549" s="356"/>
      <c r="BA549" s="356"/>
      <c r="BB549" s="356"/>
      <c r="BC549" s="356"/>
      <c r="BD549" s="356"/>
      <c r="BE549" s="356"/>
      <c r="BF549" s="356"/>
      <c r="BG549" s="356"/>
      <c r="BH549" s="356"/>
      <c r="BI549" s="356"/>
      <c r="BJ549" s="356"/>
      <c r="BK549" s="356"/>
      <c r="BL549" s="356"/>
      <c r="BM549" s="356"/>
      <c r="BN549" s="356"/>
      <c r="BO549" s="356"/>
      <c r="BP549" s="356"/>
      <c r="BQ549" s="356"/>
      <c r="BR549" s="356"/>
      <c r="BS549" s="356"/>
      <c r="BT549" s="356"/>
      <c r="BU549" s="356"/>
      <c r="BV549" s="356"/>
      <c r="BW549" s="356"/>
      <c r="BX549" s="356"/>
      <c r="BY549" s="356"/>
      <c r="BZ549" s="356"/>
      <c r="CA549" s="356"/>
      <c r="CB549" s="356"/>
      <c r="CC549" s="356"/>
      <c r="CD549" s="356"/>
      <c r="CE549" s="356"/>
      <c r="CF549" s="356"/>
    </row>
    <row r="550" spans="1:84" s="312" customFormat="1" ht="5.0999999999999996" customHeight="1" x14ac:dyDescent="0.25">
      <c r="A550" s="253"/>
      <c r="B550" s="239"/>
      <c r="C550" s="13"/>
      <c r="D550" s="186"/>
      <c r="F550" s="89"/>
      <c r="G550" s="186"/>
      <c r="H550" s="186"/>
      <c r="I550" s="186"/>
      <c r="J550" s="186"/>
      <c r="M550" s="89"/>
      <c r="N550" s="89"/>
      <c r="O550" s="201"/>
      <c r="P550" s="395"/>
      <c r="Q550" s="395"/>
      <c r="R550" s="395"/>
      <c r="S550" s="395"/>
      <c r="T550" s="322"/>
      <c r="U550" s="322"/>
      <c r="V550" s="322"/>
      <c r="W550" s="322"/>
      <c r="X550" s="322"/>
      <c r="Y550" s="322"/>
      <c r="Z550" s="322"/>
      <c r="AA550" s="322"/>
      <c r="AB550" s="322"/>
      <c r="AC550" s="322"/>
      <c r="AD550" s="322"/>
      <c r="AE550" s="322"/>
      <c r="AF550" s="322"/>
      <c r="AG550" s="322"/>
      <c r="AH550" s="322"/>
      <c r="AI550" s="322"/>
    </row>
    <row r="551" spans="1:84" s="312" customFormat="1" ht="12.75" customHeight="1" x14ac:dyDescent="0.25">
      <c r="A551" s="253"/>
      <c r="B551" s="239"/>
      <c r="D551" s="383" t="s">
        <v>300</v>
      </c>
      <c r="E551" s="324" t="str">
        <f>Translations!$B$94</f>
        <v>Description</v>
      </c>
      <c r="G551" s="323"/>
      <c r="H551" s="186"/>
      <c r="I551" s="186"/>
      <c r="J551" s="186"/>
      <c r="K551" s="186"/>
      <c r="L551" s="186"/>
      <c r="M551" s="186"/>
      <c r="N551" s="186"/>
      <c r="O551" s="201"/>
      <c r="P551" s="395"/>
      <c r="Q551" s="395"/>
      <c r="R551" s="395"/>
      <c r="S551" s="395"/>
      <c r="T551" s="322"/>
      <c r="U551" s="322"/>
      <c r="V551" s="322"/>
      <c r="W551" s="322"/>
      <c r="X551" s="322"/>
      <c r="Y551" s="322"/>
      <c r="Z551" s="322"/>
      <c r="AA551" s="322"/>
      <c r="AB551" s="322"/>
      <c r="AC551" s="322"/>
      <c r="AD551" s="322"/>
      <c r="AE551" s="322"/>
      <c r="AF551" s="322"/>
      <c r="AG551" s="322"/>
      <c r="AH551" s="322"/>
      <c r="AI551" s="322"/>
    </row>
    <row r="552" spans="1:84" s="312" customFormat="1" ht="12.75" customHeight="1" x14ac:dyDescent="0.25">
      <c r="A552" s="253"/>
      <c r="B552" s="272"/>
      <c r="C552" s="13"/>
      <c r="D552" s="186"/>
      <c r="E552" s="833" t="str">
        <f>Translations!$B$588</f>
        <v>Si vous avez besoin de plus d'espace pour la description, vous pouvez également utiliser des fichiers externes et les référencer ici.</v>
      </c>
      <c r="F552" s="833"/>
      <c r="G552" s="833"/>
      <c r="H552" s="833"/>
      <c r="I552" s="833"/>
      <c r="J552" s="833"/>
      <c r="K552" s="833"/>
      <c r="L552" s="833"/>
      <c r="M552" s="833"/>
      <c r="N552" s="833"/>
      <c r="O552" s="201"/>
      <c r="P552" s="305"/>
      <c r="Q552" s="395"/>
      <c r="R552" s="395"/>
      <c r="S552" s="395"/>
      <c r="T552" s="322"/>
      <c r="U552" s="322"/>
      <c r="V552" s="322"/>
      <c r="W552" s="322"/>
      <c r="X552" s="322"/>
      <c r="Y552" s="322"/>
      <c r="Z552" s="322"/>
      <c r="AA552" s="322"/>
      <c r="AB552" s="322"/>
      <c r="AC552" s="322"/>
      <c r="AD552" s="322"/>
      <c r="AE552" s="322"/>
      <c r="AF552" s="322"/>
      <c r="AG552" s="322"/>
      <c r="AH552" s="322"/>
      <c r="AI552" s="322"/>
    </row>
    <row r="553" spans="1:84" s="312" customFormat="1" ht="12.75" customHeight="1" x14ac:dyDescent="0.25">
      <c r="A553" s="255"/>
      <c r="B553" s="387"/>
      <c r="C553" s="89"/>
      <c r="E553" s="834"/>
      <c r="F553" s="835"/>
      <c r="G553" s="835"/>
      <c r="H553" s="835"/>
      <c r="I553" s="835"/>
      <c r="J553" s="835"/>
      <c r="K553" s="835"/>
      <c r="L553" s="835"/>
      <c r="M553" s="835"/>
      <c r="N553" s="836"/>
      <c r="O553" s="185"/>
      <c r="P553" s="322"/>
      <c r="Q553" s="322"/>
      <c r="R553" s="322"/>
      <c r="S553" s="322"/>
      <c r="T553" s="322"/>
      <c r="U553" s="322"/>
      <c r="V553" s="322"/>
      <c r="W553" s="322"/>
      <c r="X553" s="322"/>
      <c r="Y553" s="322"/>
      <c r="Z553" s="322"/>
      <c r="AA553" s="322"/>
      <c r="AB553" s="322"/>
      <c r="AC553" s="322"/>
      <c r="AD553" s="322"/>
      <c r="AE553" s="322"/>
      <c r="AF553" s="322"/>
      <c r="AG553" s="322"/>
      <c r="AH553" s="322"/>
      <c r="AI553" s="403" t="b">
        <f>AND(COUNTA(CNTR_ListRelevantSections)&gt;0,OR(AB549,COUNTA(E547:E549)=0))</f>
        <v>0</v>
      </c>
    </row>
    <row r="554" spans="1:84" s="312" customFormat="1" ht="12.75" customHeight="1" x14ac:dyDescent="0.25">
      <c r="A554" s="255"/>
      <c r="B554" s="387"/>
      <c r="C554" s="89"/>
      <c r="E554" s="825"/>
      <c r="F554" s="826"/>
      <c r="G554" s="826"/>
      <c r="H554" s="826"/>
      <c r="I554" s="826"/>
      <c r="J554" s="826"/>
      <c r="K554" s="826"/>
      <c r="L554" s="826"/>
      <c r="M554" s="826"/>
      <c r="N554" s="827"/>
      <c r="O554" s="185"/>
      <c r="P554" s="322"/>
      <c r="Q554" s="322"/>
      <c r="R554" s="322"/>
      <c r="S554" s="322"/>
      <c r="T554" s="322"/>
      <c r="U554" s="322"/>
      <c r="V554" s="322"/>
      <c r="W554" s="322"/>
      <c r="X554" s="322"/>
      <c r="Y554" s="322"/>
      <c r="Z554" s="322"/>
      <c r="AA554" s="322"/>
      <c r="AB554" s="322"/>
      <c r="AC554" s="322"/>
      <c r="AD554" s="322"/>
      <c r="AE554" s="322"/>
      <c r="AF554" s="322"/>
      <c r="AG554" s="322"/>
      <c r="AH554" s="322"/>
      <c r="AI554" s="403" t="b">
        <f>AI553</f>
        <v>0</v>
      </c>
    </row>
    <row r="555" spans="1:84" s="312" customFormat="1" ht="12.75" customHeight="1" x14ac:dyDescent="0.25">
      <c r="A555" s="255"/>
      <c r="B555" s="387"/>
      <c r="C555" s="89"/>
      <c r="E555" s="825"/>
      <c r="F555" s="826"/>
      <c r="G555" s="826"/>
      <c r="H555" s="826"/>
      <c r="I555" s="826"/>
      <c r="J555" s="826"/>
      <c r="K555" s="826"/>
      <c r="L555" s="826"/>
      <c r="M555" s="826"/>
      <c r="N555" s="827"/>
      <c r="O555" s="185"/>
      <c r="P555" s="322"/>
      <c r="Q555" s="322"/>
      <c r="R555" s="322"/>
      <c r="S555" s="322"/>
      <c r="T555" s="322"/>
      <c r="U555" s="322"/>
      <c r="V555" s="322"/>
      <c r="W555" s="322"/>
      <c r="X555" s="322"/>
      <c r="Y555" s="322"/>
      <c r="Z555" s="322"/>
      <c r="AA555" s="322"/>
      <c r="AB555" s="322"/>
      <c r="AC555" s="322"/>
      <c r="AD555" s="322"/>
      <c r="AE555" s="322"/>
      <c r="AF555" s="322"/>
      <c r="AG555" s="322"/>
      <c r="AH555" s="322"/>
      <c r="AI555" s="403" t="b">
        <f>AI554</f>
        <v>0</v>
      </c>
    </row>
    <row r="556" spans="1:84" s="312" customFormat="1" ht="12.75" customHeight="1" x14ac:dyDescent="0.25">
      <c r="A556" s="255"/>
      <c r="B556" s="387"/>
      <c r="C556" s="89"/>
      <c r="E556" s="825"/>
      <c r="F556" s="826"/>
      <c r="G556" s="826"/>
      <c r="H556" s="826"/>
      <c r="I556" s="826"/>
      <c r="J556" s="826"/>
      <c r="K556" s="826"/>
      <c r="L556" s="826"/>
      <c r="M556" s="826"/>
      <c r="N556" s="827"/>
      <c r="O556" s="185"/>
      <c r="P556" s="322"/>
      <c r="Q556" s="322"/>
      <c r="R556" s="322"/>
      <c r="S556" s="322"/>
      <c r="T556" s="322"/>
      <c r="U556" s="322"/>
      <c r="V556" s="322"/>
      <c r="W556" s="322"/>
      <c r="X556" s="322"/>
      <c r="Y556" s="322"/>
      <c r="Z556" s="322"/>
      <c r="AA556" s="322"/>
      <c r="AB556" s="322"/>
      <c r="AC556" s="322"/>
      <c r="AD556" s="322"/>
      <c r="AE556" s="322"/>
      <c r="AF556" s="322"/>
      <c r="AG556" s="322"/>
      <c r="AH556" s="322"/>
      <c r="AI556" s="403" t="b">
        <f>AI555</f>
        <v>0</v>
      </c>
    </row>
    <row r="557" spans="1:84" s="312" customFormat="1" ht="12.75" customHeight="1" x14ac:dyDescent="0.25">
      <c r="A557" s="255"/>
      <c r="B557" s="387"/>
      <c r="C557" s="89"/>
      <c r="E557" s="828"/>
      <c r="F557" s="829"/>
      <c r="G557" s="829"/>
      <c r="H557" s="829"/>
      <c r="I557" s="829"/>
      <c r="J557" s="829"/>
      <c r="K557" s="829"/>
      <c r="L557" s="829"/>
      <c r="M557" s="829"/>
      <c r="N557" s="830"/>
      <c r="O557" s="185"/>
      <c r="P557" s="322"/>
      <c r="Q557" s="322"/>
      <c r="R557" s="322"/>
      <c r="S557" s="322"/>
      <c r="T557" s="322"/>
      <c r="U557" s="322"/>
      <c r="V557" s="322"/>
      <c r="W557" s="322"/>
      <c r="X557" s="322"/>
      <c r="Y557" s="322"/>
      <c r="Z557" s="322"/>
      <c r="AA557" s="322"/>
      <c r="AB557" s="322"/>
      <c r="AC557" s="322"/>
      <c r="AD557" s="322"/>
      <c r="AE557" s="322"/>
      <c r="AF557" s="322"/>
      <c r="AG557" s="322"/>
      <c r="AH557" s="322"/>
      <c r="AI557" s="403" t="b">
        <f>AI556</f>
        <v>0</v>
      </c>
    </row>
    <row r="558" spans="1:84" s="312" customFormat="1" ht="12.75" customHeight="1" thickBot="1" x14ac:dyDescent="0.3">
      <c r="A558" s="255"/>
      <c r="B558" s="387"/>
      <c r="C558" s="89"/>
      <c r="D558" s="186"/>
      <c r="E558" s="336"/>
      <c r="F558" s="336"/>
      <c r="G558" s="336"/>
      <c r="H558" s="336"/>
      <c r="I558" s="336"/>
      <c r="J558" s="336"/>
      <c r="K558" s="336"/>
      <c r="L558" s="336"/>
      <c r="M558" s="336"/>
      <c r="N558" s="186"/>
      <c r="O558" s="185"/>
      <c r="P558" s="322"/>
      <c r="Q558" s="322"/>
      <c r="R558" s="322"/>
      <c r="S558" s="322"/>
      <c r="T558" s="322"/>
      <c r="U558" s="322"/>
      <c r="V558" s="322"/>
      <c r="W558" s="322"/>
      <c r="X558" s="322"/>
      <c r="Y558" s="322"/>
      <c r="Z558" s="322"/>
      <c r="AA558" s="322"/>
      <c r="AB558" s="322"/>
      <c r="AC558" s="322"/>
      <c r="AD558" s="322"/>
      <c r="AE558" s="322"/>
      <c r="AF558" s="322"/>
      <c r="AG558" s="322"/>
      <c r="AH558" s="322"/>
      <c r="AI558" s="322"/>
      <c r="CF558" s="357"/>
    </row>
    <row r="559" spans="1:84" ht="13.8" thickBot="1" x14ac:dyDescent="0.3">
      <c r="A559" s="252"/>
      <c r="B559" s="240"/>
      <c r="C559" s="198"/>
      <c r="D559" s="22"/>
      <c r="E559" s="199"/>
      <c r="F559" s="24"/>
      <c r="G559" s="23"/>
      <c r="H559" s="23"/>
      <c r="I559" s="23"/>
      <c r="J559" s="23"/>
      <c r="K559" s="23"/>
      <c r="L559" s="23"/>
      <c r="M559" s="23"/>
      <c r="N559" s="23"/>
      <c r="O559" s="204"/>
      <c r="U559" s="404"/>
      <c r="X559" s="404"/>
    </row>
    <row r="560" spans="1:84" s="312" customFormat="1" ht="15" customHeight="1" thickBot="1" x14ac:dyDescent="0.3">
      <c r="A560" s="435" t="str">
        <f>IF(E560="","","PRINT")</f>
        <v/>
      </c>
      <c r="B560" s="239"/>
      <c r="C560" s="187">
        <f>C541+1</f>
        <v>29</v>
      </c>
      <c r="D560" s="13"/>
      <c r="E560" s="841"/>
      <c r="F560" s="842"/>
      <c r="G560" s="842"/>
      <c r="H560" s="842"/>
      <c r="I560" s="842"/>
      <c r="J560" s="842"/>
      <c r="K560" s="842"/>
      <c r="L560" s="843"/>
      <c r="M560" s="844" t="str">
        <f>IF(E561="","",INDEX(EUwideConstants!$F$314:$F$384,MATCH(E561,EUConst_TierActivityListNames,0)))</f>
        <v/>
      </c>
      <c r="N560" s="845"/>
      <c r="O560" s="206"/>
      <c r="P560" s="436" t="str">
        <f>IF(AND(E560&lt;&gt;"",COUNTIF(P561:$P$603,"PRINT")=0),"PRINT","")</f>
        <v/>
      </c>
      <c r="Q560" s="400"/>
      <c r="R560" s="401" t="str">
        <f>IF(E560="","",MATCH(E560,B_ImprovementDescription!$Q$54:$Q$83,0))</f>
        <v/>
      </c>
      <c r="S560" s="402" t="s">
        <v>636</v>
      </c>
      <c r="T560" s="400"/>
      <c r="U560" s="400"/>
      <c r="V560" s="400"/>
      <c r="W560" s="400"/>
      <c r="X560" s="400"/>
      <c r="Y560" s="400"/>
      <c r="Z560" s="400"/>
      <c r="AA560" s="400"/>
      <c r="AB560" s="400"/>
      <c r="AC560" s="400"/>
      <c r="AD560" s="400"/>
      <c r="AE560" s="400"/>
      <c r="AF560" s="400"/>
      <c r="AG560" s="400"/>
      <c r="AH560" s="400"/>
      <c r="AI560" s="403" t="b">
        <f>CNTR_CalcRelevant=EUconst_NotRelevant</f>
        <v>0</v>
      </c>
      <c r="AJ560" s="356"/>
      <c r="AK560" s="356"/>
      <c r="AL560" s="356"/>
      <c r="AM560" s="356"/>
      <c r="AN560" s="356"/>
      <c r="AO560" s="356"/>
      <c r="AP560" s="356"/>
      <c r="AQ560" s="356"/>
      <c r="AR560" s="356"/>
      <c r="AS560" s="356"/>
      <c r="AT560" s="356"/>
      <c r="AU560" s="356"/>
      <c r="AV560" s="356"/>
      <c r="AW560" s="356"/>
      <c r="AX560" s="356"/>
      <c r="AY560" s="356"/>
      <c r="AZ560" s="356"/>
      <c r="BA560" s="356"/>
      <c r="BB560" s="356"/>
      <c r="BC560" s="356"/>
      <c r="BD560" s="356"/>
      <c r="BE560" s="356"/>
      <c r="BF560" s="356"/>
      <c r="BG560" s="356"/>
      <c r="BH560" s="356"/>
      <c r="BI560" s="356"/>
      <c r="BJ560" s="356"/>
      <c r="BK560" s="356"/>
      <c r="BL560" s="356"/>
      <c r="BM560" s="356"/>
      <c r="BN560" s="356"/>
      <c r="BO560" s="356"/>
      <c r="BP560" s="356"/>
      <c r="BQ560" s="356"/>
      <c r="BR560" s="356"/>
      <c r="BS560" s="356"/>
      <c r="BT560" s="356"/>
      <c r="BU560" s="356"/>
      <c r="BV560" s="356"/>
      <c r="BW560" s="356"/>
      <c r="BX560" s="356"/>
      <c r="BY560" s="356"/>
      <c r="BZ560" s="356"/>
      <c r="CA560" s="356"/>
      <c r="CB560" s="356"/>
      <c r="CC560" s="356"/>
      <c r="CD560" s="356"/>
      <c r="CE560" s="356"/>
      <c r="CF560" s="356"/>
    </row>
    <row r="561" spans="1:84" s="312" customFormat="1" ht="15" customHeight="1" thickBot="1" x14ac:dyDescent="0.3">
      <c r="A561" s="253"/>
      <c r="B561" s="239"/>
      <c r="C561" s="13"/>
      <c r="D561" s="13"/>
      <c r="E561" s="846" t="str">
        <f>IF(E560="","",INDEX(B_ImprovementDescription!$E$54:$E$83,R560))</f>
        <v/>
      </c>
      <c r="F561" s="847"/>
      <c r="G561" s="847"/>
      <c r="H561" s="847"/>
      <c r="I561" s="847"/>
      <c r="J561" s="847"/>
      <c r="K561" s="847"/>
      <c r="L561" s="848"/>
      <c r="M561" s="844" t="str">
        <f>IF(E560="","",INDEX(B_ImprovementDescription!$M$54:$M$83,R560))</f>
        <v/>
      </c>
      <c r="N561" s="845"/>
      <c r="O561" s="206"/>
      <c r="P561" s="395"/>
      <c r="Q561" s="400"/>
      <c r="R561" s="394" t="str">
        <f>E561</f>
        <v/>
      </c>
      <c r="S561" s="394" t="str">
        <f>IF(E561="","",AND(MATCH(E561,EUConst_TierActivityListNames,0)&gt;59,MATCH(E561,EUConst_TierActivityListNames,0)&lt;62))</f>
        <v/>
      </c>
      <c r="T561" s="400"/>
      <c r="U561" s="400"/>
      <c r="V561" s="400"/>
      <c r="W561" s="400"/>
      <c r="X561" s="400"/>
      <c r="Y561" s="400"/>
      <c r="Z561" s="400"/>
      <c r="AA561" s="400"/>
      <c r="AB561" s="400"/>
      <c r="AC561" s="400"/>
      <c r="AD561" s="400"/>
      <c r="AE561" s="400"/>
      <c r="AF561" s="400"/>
      <c r="AG561" s="400"/>
      <c r="AH561" s="400"/>
      <c r="AI561" s="400"/>
      <c r="AJ561" s="356"/>
      <c r="AK561" s="356"/>
      <c r="AL561" s="356"/>
      <c r="AM561" s="356"/>
      <c r="AN561" s="356"/>
      <c r="AO561" s="356"/>
      <c r="AP561" s="356"/>
      <c r="AQ561" s="356"/>
      <c r="AR561" s="356"/>
      <c r="AS561" s="356"/>
      <c r="AT561" s="356"/>
      <c r="AU561" s="356"/>
      <c r="AV561" s="356"/>
      <c r="AW561" s="356"/>
      <c r="AX561" s="356"/>
      <c r="AY561" s="356"/>
      <c r="AZ561" s="356"/>
      <c r="BA561" s="356"/>
      <c r="BB561" s="356"/>
      <c r="BC561" s="356"/>
      <c r="BD561" s="356"/>
      <c r="BE561" s="356"/>
      <c r="BF561" s="356"/>
      <c r="BG561" s="356"/>
      <c r="BH561" s="356"/>
      <c r="BI561" s="356"/>
      <c r="BJ561" s="356"/>
      <c r="BK561" s="356"/>
      <c r="BL561" s="356"/>
      <c r="BM561" s="356"/>
      <c r="BN561" s="356"/>
      <c r="BO561" s="356"/>
      <c r="BP561" s="356"/>
      <c r="BQ561" s="356"/>
      <c r="BR561" s="356"/>
      <c r="BS561" s="356"/>
      <c r="BT561" s="356"/>
      <c r="BU561" s="356"/>
      <c r="BV561" s="356"/>
      <c r="BW561" s="356"/>
      <c r="BX561" s="356"/>
      <c r="BY561" s="356"/>
      <c r="BZ561" s="356"/>
      <c r="CA561" s="356"/>
      <c r="CB561" s="356"/>
      <c r="CC561" s="356"/>
      <c r="CD561" s="356"/>
      <c r="CE561" s="356"/>
      <c r="CF561" s="356"/>
    </row>
    <row r="562" spans="1:84" s="312" customFormat="1" ht="5.0999999999999996" customHeight="1" x14ac:dyDescent="0.25">
      <c r="A562" s="253"/>
      <c r="B562" s="239"/>
      <c r="C562" s="13"/>
      <c r="D562" s="13"/>
      <c r="E562" s="13"/>
      <c r="F562" s="13"/>
      <c r="G562" s="14"/>
      <c r="H562" s="14"/>
      <c r="I562" s="14"/>
      <c r="J562" s="89"/>
      <c r="K562" s="89"/>
      <c r="L562" s="89"/>
      <c r="M562" s="14"/>
      <c r="N562" s="14"/>
      <c r="O562" s="206"/>
      <c r="P562" s="395"/>
      <c r="Q562" s="400"/>
      <c r="R562" s="400"/>
      <c r="S562" s="400"/>
      <c r="T562" s="400"/>
      <c r="U562" s="400"/>
      <c r="V562" s="400"/>
      <c r="W562" s="400"/>
      <c r="X562" s="400"/>
      <c r="Y562" s="400"/>
      <c r="Z562" s="400"/>
      <c r="AA562" s="400"/>
      <c r="AB562" s="400"/>
      <c r="AC562" s="400"/>
      <c r="AD562" s="400"/>
      <c r="AE562" s="400"/>
      <c r="AF562" s="400"/>
      <c r="AG562" s="400"/>
      <c r="AH562" s="400"/>
      <c r="AI562" s="400"/>
      <c r="AJ562" s="356"/>
      <c r="AK562" s="356"/>
      <c r="AL562" s="356"/>
      <c r="AM562" s="356"/>
      <c r="AN562" s="356"/>
      <c r="AO562" s="356"/>
      <c r="AP562" s="356"/>
      <c r="AQ562" s="356"/>
      <c r="AR562" s="356"/>
      <c r="AS562" s="356"/>
      <c r="AT562" s="356"/>
      <c r="AU562" s="356"/>
      <c r="AV562" s="356"/>
      <c r="AW562" s="356"/>
      <c r="AX562" s="356"/>
      <c r="AY562" s="356"/>
      <c r="AZ562" s="356"/>
      <c r="BA562" s="356"/>
      <c r="BB562" s="356"/>
      <c r="BC562" s="356"/>
      <c r="BD562" s="356"/>
      <c r="BE562" s="356"/>
      <c r="BF562" s="356"/>
      <c r="BG562" s="356"/>
      <c r="BH562" s="356"/>
      <c r="BI562" s="356"/>
      <c r="BJ562" s="356"/>
      <c r="BK562" s="356"/>
      <c r="BL562" s="356"/>
      <c r="BM562" s="356"/>
      <c r="BN562" s="356"/>
      <c r="BO562" s="356"/>
      <c r="BP562" s="356"/>
      <c r="BQ562" s="356"/>
      <c r="BR562" s="356"/>
      <c r="BS562" s="356"/>
      <c r="BT562" s="356"/>
      <c r="BU562" s="356"/>
      <c r="BV562" s="356"/>
      <c r="BW562" s="356"/>
      <c r="BX562" s="356"/>
      <c r="BY562" s="356"/>
      <c r="BZ562" s="356"/>
      <c r="CA562" s="356"/>
      <c r="CB562" s="356"/>
      <c r="CC562" s="356"/>
      <c r="CD562" s="356"/>
      <c r="CE562" s="356"/>
      <c r="CF562" s="356"/>
    </row>
    <row r="563" spans="1:84" s="312" customFormat="1" ht="12.75" customHeight="1" x14ac:dyDescent="0.25">
      <c r="A563" s="253"/>
      <c r="B563" s="239"/>
      <c r="C563" s="13"/>
      <c r="D563" s="13"/>
      <c r="F563" s="837" t="str">
        <f>IF(E560="","",HYPERLINK("#JUMP_E_8",EUconst_FurtherGuidancePoint1))</f>
        <v/>
      </c>
      <c r="G563" s="838"/>
      <c r="H563" s="838"/>
      <c r="I563" s="838"/>
      <c r="J563" s="838"/>
      <c r="K563" s="838"/>
      <c r="L563" s="838"/>
      <c r="M563" s="839"/>
      <c r="N563" s="14"/>
      <c r="O563" s="206"/>
      <c r="P563" s="395"/>
      <c r="Q563" s="400"/>
      <c r="R563" s="400"/>
      <c r="S563" s="400"/>
      <c r="T563" s="400"/>
      <c r="U563" s="400"/>
      <c r="V563" s="400"/>
      <c r="W563" s="400"/>
      <c r="X563" s="400"/>
      <c r="Y563" s="400"/>
      <c r="Z563" s="400"/>
      <c r="AA563" s="400"/>
      <c r="AB563" s="400"/>
      <c r="AC563" s="400"/>
      <c r="AD563" s="400"/>
      <c r="AE563" s="400"/>
      <c r="AF563" s="400"/>
      <c r="AG563" s="400"/>
      <c r="AH563" s="400"/>
      <c r="AI563" s="400"/>
      <c r="AJ563" s="356"/>
      <c r="AK563" s="356"/>
      <c r="AL563" s="356"/>
      <c r="AM563" s="356"/>
      <c r="AN563" s="356"/>
      <c r="AO563" s="356"/>
      <c r="AP563" s="356"/>
      <c r="AQ563" s="356"/>
      <c r="AR563" s="356"/>
      <c r="AS563" s="356"/>
      <c r="AT563" s="356"/>
      <c r="AU563" s="356"/>
      <c r="AV563" s="356"/>
      <c r="AW563" s="356"/>
      <c r="AX563" s="356"/>
      <c r="AY563" s="356"/>
      <c r="AZ563" s="356"/>
      <c r="BA563" s="356"/>
      <c r="BB563" s="356"/>
      <c r="BC563" s="356"/>
      <c r="BD563" s="356"/>
      <c r="BE563" s="356"/>
      <c r="BF563" s="356"/>
      <c r="BG563" s="356"/>
      <c r="BH563" s="356"/>
      <c r="BI563" s="356"/>
      <c r="BJ563" s="356"/>
      <c r="BK563" s="356"/>
      <c r="BL563" s="356"/>
      <c r="BM563" s="356"/>
      <c r="BN563" s="356"/>
      <c r="BO563" s="356"/>
      <c r="BP563" s="356"/>
      <c r="BQ563" s="356"/>
      <c r="BR563" s="356"/>
      <c r="BS563" s="356"/>
      <c r="BT563" s="356"/>
      <c r="BU563" s="356"/>
      <c r="BV563" s="356"/>
      <c r="BW563" s="356"/>
      <c r="BX563" s="356"/>
      <c r="BY563" s="356"/>
      <c r="BZ563" s="356"/>
      <c r="CA563" s="356"/>
      <c r="CB563" s="356"/>
      <c r="CC563" s="356"/>
      <c r="CD563" s="356"/>
      <c r="CE563" s="356"/>
      <c r="CF563" s="356"/>
    </row>
    <row r="564" spans="1:84" s="312" customFormat="1" ht="5.0999999999999996" customHeight="1" x14ac:dyDescent="0.25">
      <c r="A564" s="253"/>
      <c r="B564" s="239"/>
      <c r="C564" s="13"/>
      <c r="D564" s="186"/>
      <c r="F564" s="89"/>
      <c r="G564" s="89"/>
      <c r="H564" s="89"/>
      <c r="I564" s="89"/>
      <c r="J564" s="89"/>
      <c r="M564" s="89"/>
      <c r="N564" s="89"/>
      <c r="O564" s="201"/>
      <c r="P564" s="395"/>
      <c r="Q564" s="395"/>
      <c r="R564" s="395"/>
      <c r="S564" s="400"/>
      <c r="T564" s="322"/>
      <c r="U564" s="322"/>
      <c r="V564" s="322"/>
      <c r="W564" s="322"/>
      <c r="X564" s="322"/>
      <c r="Y564" s="322"/>
      <c r="Z564" s="400"/>
      <c r="AA564" s="322"/>
      <c r="AB564" s="322"/>
      <c r="AC564" s="322"/>
      <c r="AD564" s="322"/>
      <c r="AE564" s="322"/>
      <c r="AF564" s="322"/>
      <c r="AG564" s="322"/>
      <c r="AH564" s="322"/>
      <c r="AI564" s="322"/>
    </row>
    <row r="565" spans="1:84" s="312" customFormat="1" ht="38.85" customHeight="1" x14ac:dyDescent="0.25">
      <c r="A565" s="253"/>
      <c r="B565" s="239"/>
      <c r="C565" s="13"/>
      <c r="E565" s="432" t="str">
        <f>Translations!$B$609</f>
        <v>DA ou facteur de calcul</v>
      </c>
      <c r="F565" s="431" t="str">
        <f>Translations!$B$601</f>
        <v>Niveau requis :</v>
      </c>
      <c r="G565" s="840" t="str">
        <f>Translations!$B$610</f>
        <v xml:space="preserve"> Raison de l'écart dans le passé</v>
      </c>
      <c r="H565" s="840"/>
      <c r="I565" s="432" t="str">
        <f>Translations!$B$611</f>
        <v>Impact sur les niveaux ?</v>
      </c>
      <c r="J565" s="432" t="str">
        <f>Translations!$B$612</f>
        <v>Mesures prises</v>
      </c>
      <c r="K565" s="431" t="str">
        <f>Translations!$B$585</f>
        <v>Quand?</v>
      </c>
      <c r="L565" s="431" t="str">
        <f>Translations!$B$603</f>
        <v>Niveau appliqué :</v>
      </c>
      <c r="O565" s="206"/>
      <c r="P565" s="395"/>
      <c r="Q565" s="400"/>
      <c r="R565" s="395"/>
      <c r="S565" s="395"/>
      <c r="T565" s="400"/>
      <c r="U565" s="400"/>
      <c r="V565" s="400"/>
      <c r="W565" s="400"/>
      <c r="X565" s="400"/>
      <c r="Y565" s="400"/>
      <c r="Z565" s="400"/>
      <c r="AA565" s="433" t="s">
        <v>908</v>
      </c>
      <c r="AB565" s="400" t="str">
        <f>$E$33</f>
        <v>DA ou facteur de calcul</v>
      </c>
      <c r="AC565" s="400" t="str">
        <f>G565</f>
        <v xml:space="preserve"> Raison de l'écart dans le passé</v>
      </c>
      <c r="AD565" s="400" t="str">
        <f>I565</f>
        <v>Impact sur les niveaux ?</v>
      </c>
      <c r="AE565" s="400" t="str">
        <f>J565</f>
        <v>Mesures prises</v>
      </c>
      <c r="AF565" s="400" t="str">
        <f>K565</f>
        <v>Quand?</v>
      </c>
      <c r="AG565" s="400" t="str">
        <f>L565</f>
        <v>Niveau appliqué :</v>
      </c>
      <c r="AH565" s="400"/>
      <c r="AI565" s="322"/>
      <c r="AJ565" s="356"/>
      <c r="AK565" s="356"/>
      <c r="AL565" s="356"/>
      <c r="AM565" s="356"/>
      <c r="AN565" s="356"/>
      <c r="AO565" s="356"/>
      <c r="AP565" s="356"/>
      <c r="AQ565" s="356"/>
      <c r="AR565" s="356"/>
      <c r="AS565" s="356"/>
      <c r="AT565" s="356"/>
      <c r="AU565" s="356"/>
      <c r="AV565" s="356"/>
      <c r="AW565" s="356"/>
      <c r="AX565" s="356"/>
      <c r="AY565" s="356"/>
      <c r="AZ565" s="356"/>
      <c r="BA565" s="356"/>
      <c r="BB565" s="356"/>
      <c r="BC565" s="356"/>
      <c r="BD565" s="356"/>
      <c r="BE565" s="356"/>
      <c r="BF565" s="356"/>
      <c r="BG565" s="356"/>
      <c r="BH565" s="356"/>
      <c r="BI565" s="356"/>
      <c r="BJ565" s="356"/>
      <c r="BK565" s="356"/>
      <c r="BL565" s="356"/>
      <c r="BM565" s="356"/>
      <c r="BN565" s="356"/>
      <c r="BO565" s="356"/>
      <c r="BP565" s="356"/>
      <c r="BQ565" s="356"/>
      <c r="BR565" s="356"/>
      <c r="BS565" s="356"/>
      <c r="BT565" s="356"/>
      <c r="BU565" s="356"/>
      <c r="BV565" s="356"/>
      <c r="BW565" s="356"/>
      <c r="BX565" s="356"/>
      <c r="BY565" s="356"/>
      <c r="BZ565" s="356"/>
      <c r="CA565" s="356"/>
      <c r="CB565" s="356"/>
      <c r="CC565" s="356"/>
      <c r="CD565" s="356"/>
      <c r="CE565" s="356"/>
      <c r="CF565" s="356"/>
    </row>
    <row r="566" spans="1:84" s="312" customFormat="1" ht="15" customHeight="1" x14ac:dyDescent="0.25">
      <c r="A566" s="253"/>
      <c r="B566" s="239"/>
      <c r="D566" s="186" t="s">
        <v>14</v>
      </c>
      <c r="E566" s="430"/>
      <c r="F566" s="335" t="str">
        <f>IF(OR(X566="",X566=EUconst_NA),"",IF(CNTR_SmallEmitter,1,X566))</f>
        <v/>
      </c>
      <c r="G566" s="821"/>
      <c r="H566" s="822"/>
      <c r="I566" s="424"/>
      <c r="J566" s="424"/>
      <c r="K566" s="428"/>
      <c r="L566" s="429"/>
      <c r="M566" s="831" t="str">
        <f>IF(OR(ISBLANK(L566),L566=EUconst_NoTier),"",IF($Z566=0,EUconst_NotApplicable,IF(ISERROR($Z566),"",$Z566)))</f>
        <v/>
      </c>
      <c r="N566" s="832"/>
      <c r="O566" s="201"/>
      <c r="P566" s="395"/>
      <c r="Q566" s="395"/>
      <c r="R566" s="394" t="str">
        <f>E561</f>
        <v/>
      </c>
      <c r="S566" s="400"/>
      <c r="T566" s="403" t="str">
        <f>IF(COUNTIF(EUconst_FactorRelevantInklPFC,E566)=0,"",INDEX(EUwideConstants!$C$848:$C$863,MATCH(E566,EUconst_FactorRelevantInklPFC,0))&amp;R566)</f>
        <v/>
      </c>
      <c r="U566" s="322"/>
      <c r="V566" s="403" t="str">
        <f>IF(T566="","",INDEX(EUwideConstants!$E$848:$E$863,MATCH(E566,EUconst_FactorRelevantInklPFC,0)))</f>
        <v/>
      </c>
      <c r="W566" s="322"/>
      <c r="X566" s="334" t="str">
        <f>IF(OR(R566="",T566=""),"",IF(CNTR_IsCategoryA,INDEX(EUwideConstants!$G:$G,MATCH(T566,EUwideConstants!$S:$S,0)),INDEX(EUwideConstants!$P:$P,MATCH(T566,EUwideConstants!$S:$S,0))))</f>
        <v/>
      </c>
      <c r="Y566" s="403" t="str">
        <f>IF(F566="","",IF(F566=EUconst_NA,"",INDEX(EUwideConstants!$H:$O,MATCH(T566,EUwideConstants!$S:$S,0),MATCH(F566,CNTR_TierList,0))))</f>
        <v/>
      </c>
      <c r="Z566" s="403" t="str">
        <f>IF(ISBLANK(L566),"",IF(L566=EUconst_NA,"",INDEX(EUwideConstants!$H:$O,MATCH(T566,EUwideConstants!$S:$S,0),MATCH(L566,CNTR_TierList,0))))</f>
        <v/>
      </c>
      <c r="AA566" s="322"/>
      <c r="AB566" s="334" t="b">
        <f>AND(COUNTA(CNTR_ListRelevantSections)&gt;0,E560="")</f>
        <v>0</v>
      </c>
      <c r="AC566" s="334" t="b">
        <f>AND(COUNTA(CNTR_ListRelevantSections)&gt;0,OR(E566="",AB566))</f>
        <v>0</v>
      </c>
      <c r="AD566" s="334" t="b">
        <f t="shared" ref="AD566:AD568" si="55">AC566</f>
        <v>0</v>
      </c>
      <c r="AE566" s="334" t="b">
        <f t="shared" ref="AE566:AE568" si="56">AD566</f>
        <v>0</v>
      </c>
      <c r="AF566" s="334" t="b">
        <f>OR(AD566,AND(J566&lt;&gt;"",J566=FALSE))</f>
        <v>0</v>
      </c>
      <c r="AG566" s="334" t="b">
        <f>OR(AF566,AND(I566&lt;&gt;"",I566=FALSE))</f>
        <v>0</v>
      </c>
      <c r="AH566" s="322"/>
      <c r="AI566" s="322"/>
      <c r="AJ566" s="356"/>
      <c r="AK566" s="356"/>
      <c r="AL566" s="356"/>
      <c r="AM566" s="356"/>
      <c r="AN566" s="356"/>
      <c r="AO566" s="356"/>
      <c r="AP566" s="356"/>
      <c r="AQ566" s="356"/>
      <c r="AR566" s="356"/>
      <c r="AS566" s="356"/>
      <c r="AT566" s="356"/>
      <c r="AU566" s="356"/>
      <c r="AV566" s="356"/>
      <c r="AW566" s="356"/>
      <c r="AX566" s="356"/>
      <c r="AY566" s="356"/>
      <c r="AZ566" s="356"/>
      <c r="BA566" s="356"/>
      <c r="BB566" s="356"/>
      <c r="BC566" s="356"/>
      <c r="BD566" s="356"/>
      <c r="BE566" s="356"/>
      <c r="BF566" s="356"/>
      <c r="BG566" s="356"/>
      <c r="BH566" s="356"/>
      <c r="BI566" s="356"/>
      <c r="BJ566" s="356"/>
      <c r="BK566" s="356"/>
      <c r="BL566" s="356"/>
      <c r="BM566" s="356"/>
      <c r="BN566" s="356"/>
      <c r="BO566" s="356"/>
      <c r="BP566" s="356"/>
      <c r="BQ566" s="356"/>
      <c r="BR566" s="356"/>
      <c r="BS566" s="356"/>
      <c r="BT566" s="356"/>
      <c r="BU566" s="356"/>
      <c r="BV566" s="356"/>
      <c r="BW566" s="356"/>
      <c r="BX566" s="356"/>
      <c r="BY566" s="356"/>
      <c r="BZ566" s="356"/>
      <c r="CA566" s="356"/>
      <c r="CB566" s="356"/>
      <c r="CC566" s="356"/>
      <c r="CD566" s="356"/>
      <c r="CE566" s="356"/>
      <c r="CF566" s="356"/>
    </row>
    <row r="567" spans="1:84" s="312" customFormat="1" ht="15" customHeight="1" x14ac:dyDescent="0.25">
      <c r="A567" s="253"/>
      <c r="B567" s="239"/>
      <c r="D567" s="186" t="s">
        <v>15</v>
      </c>
      <c r="E567" s="430"/>
      <c r="F567" s="335" t="str">
        <f>IF(OR(X567="",X567=EUconst_NA),"",IF(CNTR_SmallEmitter,1,X567))</f>
        <v/>
      </c>
      <c r="G567" s="821"/>
      <c r="H567" s="822"/>
      <c r="I567" s="424"/>
      <c r="J567" s="424"/>
      <c r="K567" s="428"/>
      <c r="L567" s="429"/>
      <c r="M567" s="831" t="str">
        <f>IF(OR(ISBLANK(L567),L567=EUconst_NoTier),"",IF($Z567=0,EUconst_NotApplicable,IF(ISERROR($Z567),"",$Z567)))</f>
        <v/>
      </c>
      <c r="N567" s="832"/>
      <c r="O567" s="201"/>
      <c r="P567" s="395"/>
      <c r="Q567" s="395"/>
      <c r="R567" s="394" t="str">
        <f>R566</f>
        <v/>
      </c>
      <c r="S567" s="400"/>
      <c r="T567" s="403" t="str">
        <f>IF(COUNTIF(EUconst_FactorRelevantInklPFC,E567)=0,"",INDEX(EUwideConstants!$C$848:$C$863,MATCH(E567,EUconst_FactorRelevantInklPFC,0))&amp;R567)</f>
        <v/>
      </c>
      <c r="U567" s="322"/>
      <c r="V567" s="403" t="str">
        <f>IF(T567="","",INDEX(EUwideConstants!$E$848:$E$863,MATCH(E567,EUconst_FactorRelevantInklPFC,0)))</f>
        <v/>
      </c>
      <c r="W567" s="322"/>
      <c r="X567" s="334" t="str">
        <f>IF(OR(R567="",T567=""),"",IF(CNTR_IsCategoryA,INDEX(EUwideConstants!$G:$G,MATCH(T567,EUwideConstants!$S:$S,0)),INDEX(EUwideConstants!$P:$P,MATCH(T567,EUwideConstants!$S:$S,0))))</f>
        <v/>
      </c>
      <c r="Y567" s="403" t="str">
        <f>IF(F567="","",IF(F567=EUconst_NA,"",INDEX(EUwideConstants!$H:$O,MATCH(T567,EUwideConstants!$S:$S,0),MATCH(F567,CNTR_TierList,0))))</f>
        <v/>
      </c>
      <c r="Z567" s="403" t="str">
        <f>IF(ISBLANK(L567),"",IF(L567=EUconst_NA,"",INDEX(EUwideConstants!$H:$O,MATCH(T567,EUwideConstants!$S:$S,0),MATCH(L567,CNTR_TierList,0))))</f>
        <v/>
      </c>
      <c r="AA567" s="322"/>
      <c r="AB567" s="334" t="b">
        <f>AND(COUNTA(CNTR_ListRelevantSections)&gt;0,E560="")</f>
        <v>0</v>
      </c>
      <c r="AC567" s="334" t="b">
        <f>AND(COUNTA(CNTR_ListRelevantSections)&gt;0,OR(E567="",AB567))</f>
        <v>0</v>
      </c>
      <c r="AD567" s="334" t="b">
        <f t="shared" si="55"/>
        <v>0</v>
      </c>
      <c r="AE567" s="334" t="b">
        <f t="shared" si="56"/>
        <v>0</v>
      </c>
      <c r="AF567" s="334" t="b">
        <f>OR(AD567,AND(J567&lt;&gt;"",J567=FALSE))</f>
        <v>0</v>
      </c>
      <c r="AG567" s="334" t="b">
        <f>OR(AF567,AND(I567&lt;&gt;"",I567=FALSE))</f>
        <v>0</v>
      </c>
      <c r="AH567" s="322"/>
      <c r="AI567" s="322"/>
      <c r="AJ567" s="356"/>
      <c r="AK567" s="356"/>
      <c r="AL567" s="356"/>
      <c r="AM567" s="356"/>
      <c r="AN567" s="356"/>
      <c r="AO567" s="356"/>
      <c r="AP567" s="356"/>
      <c r="AQ567" s="356"/>
      <c r="AR567" s="356"/>
      <c r="AS567" s="356"/>
      <c r="AT567" s="356"/>
      <c r="AU567" s="356"/>
      <c r="AV567" s="356"/>
      <c r="AW567" s="356"/>
      <c r="AX567" s="356"/>
      <c r="AY567" s="356"/>
      <c r="AZ567" s="356"/>
      <c r="BA567" s="356"/>
      <c r="BB567" s="356"/>
      <c r="BC567" s="356"/>
      <c r="BD567" s="356"/>
      <c r="BE567" s="356"/>
      <c r="BF567" s="356"/>
      <c r="BG567" s="356"/>
      <c r="BH567" s="356"/>
      <c r="BI567" s="356"/>
      <c r="BJ567" s="356"/>
      <c r="BK567" s="356"/>
      <c r="BL567" s="356"/>
      <c r="BM567" s="356"/>
      <c r="BN567" s="356"/>
      <c r="BO567" s="356"/>
      <c r="BP567" s="356"/>
      <c r="BQ567" s="356"/>
      <c r="BR567" s="356"/>
      <c r="BS567" s="356"/>
      <c r="BT567" s="356"/>
      <c r="BU567" s="356"/>
      <c r="BV567" s="356"/>
      <c r="BW567" s="356"/>
      <c r="BX567" s="356"/>
      <c r="BY567" s="356"/>
      <c r="BZ567" s="356"/>
      <c r="CA567" s="356"/>
      <c r="CB567" s="356"/>
      <c r="CC567" s="356"/>
      <c r="CD567" s="356"/>
      <c r="CE567" s="356"/>
      <c r="CF567" s="356"/>
    </row>
    <row r="568" spans="1:84" s="312" customFormat="1" ht="15" customHeight="1" x14ac:dyDescent="0.25">
      <c r="A568" s="253"/>
      <c r="B568" s="239"/>
      <c r="D568" s="186" t="s">
        <v>297</v>
      </c>
      <c r="E568" s="430"/>
      <c r="F568" s="335" t="str">
        <f>IF(OR(X568="",X568=EUconst_NA),"",IF(CNTR_SmallEmitter,1,X568))</f>
        <v/>
      </c>
      <c r="G568" s="821"/>
      <c r="H568" s="822"/>
      <c r="I568" s="424"/>
      <c r="J568" s="424"/>
      <c r="K568" s="428"/>
      <c r="L568" s="429"/>
      <c r="M568" s="831" t="str">
        <f>IF(OR(ISBLANK(L568),L568=EUconst_NoTier),"",IF($Z568=0,EUconst_NotApplicable,IF(ISERROR($Z568),"",$Z568)))</f>
        <v/>
      </c>
      <c r="N568" s="832"/>
      <c r="O568" s="201"/>
      <c r="P568" s="395"/>
      <c r="Q568" s="395"/>
      <c r="R568" s="394" t="str">
        <f>R567</f>
        <v/>
      </c>
      <c r="S568" s="400"/>
      <c r="T568" s="403" t="str">
        <f>IF(COUNTIF(EUconst_FactorRelevantInklPFC,E568)=0,"",INDEX(EUwideConstants!$C$848:$C$863,MATCH(E568,EUconst_FactorRelevantInklPFC,0))&amp;R568)</f>
        <v/>
      </c>
      <c r="U568" s="322"/>
      <c r="V568" s="403" t="str">
        <f>IF(T568="","",INDEX(EUwideConstants!$E$848:$E$863,MATCH(E568,EUconst_FactorRelevantInklPFC,0)))</f>
        <v/>
      </c>
      <c r="W568" s="322"/>
      <c r="X568" s="334" t="str">
        <f>IF(OR(R568="",T568=""),"",IF(CNTR_IsCategoryA,INDEX(EUwideConstants!$G:$G,MATCH(T568,EUwideConstants!$S:$S,0)),INDEX(EUwideConstants!$P:$P,MATCH(T568,EUwideConstants!$S:$S,0))))</f>
        <v/>
      </c>
      <c r="Y568" s="403" t="str">
        <f>IF(F568="","",IF(F568=EUconst_NA,"",INDEX(EUwideConstants!$H:$O,MATCH(T568,EUwideConstants!$S:$S,0),MATCH(F568,CNTR_TierList,0))))</f>
        <v/>
      </c>
      <c r="Z568" s="403" t="str">
        <f>IF(ISBLANK(L568),"",IF(L568=EUconst_NA,"",INDEX(EUwideConstants!$H:$O,MATCH(T568,EUwideConstants!$S:$S,0),MATCH(L568,CNTR_TierList,0))))</f>
        <v/>
      </c>
      <c r="AA568" s="322"/>
      <c r="AB568" s="334" t="b">
        <f>AND(COUNTA(CNTR_ListRelevantSections)&gt;0,E560="")</f>
        <v>0</v>
      </c>
      <c r="AC568" s="334" t="b">
        <f>AND(COUNTA(CNTR_ListRelevantSections)&gt;0,OR(E568="",AB568))</f>
        <v>0</v>
      </c>
      <c r="AD568" s="334" t="b">
        <f t="shared" si="55"/>
        <v>0</v>
      </c>
      <c r="AE568" s="334" t="b">
        <f t="shared" si="56"/>
        <v>0</v>
      </c>
      <c r="AF568" s="334" t="b">
        <f>OR(AD568,AND(J568&lt;&gt;"",J568=FALSE))</f>
        <v>0</v>
      </c>
      <c r="AG568" s="334" t="b">
        <f>OR(AF568,AND(I568&lt;&gt;"",I568=FALSE))</f>
        <v>0</v>
      </c>
      <c r="AH568" s="322"/>
      <c r="AI568" s="322"/>
      <c r="AJ568" s="356"/>
      <c r="AK568" s="356"/>
      <c r="AL568" s="356"/>
      <c r="AM568" s="356"/>
      <c r="AN568" s="356"/>
      <c r="AO568" s="356"/>
      <c r="AP568" s="356"/>
      <c r="AQ568" s="356"/>
      <c r="AR568" s="356"/>
      <c r="AS568" s="356"/>
      <c r="AT568" s="356"/>
      <c r="AU568" s="356"/>
      <c r="AV568" s="356"/>
      <c r="AW568" s="356"/>
      <c r="AX568" s="356"/>
      <c r="AY568" s="356"/>
      <c r="AZ568" s="356"/>
      <c r="BA568" s="356"/>
      <c r="BB568" s="356"/>
      <c r="BC568" s="356"/>
      <c r="BD568" s="356"/>
      <c r="BE568" s="356"/>
      <c r="BF568" s="356"/>
      <c r="BG568" s="356"/>
      <c r="BH568" s="356"/>
      <c r="BI568" s="356"/>
      <c r="BJ568" s="356"/>
      <c r="BK568" s="356"/>
      <c r="BL568" s="356"/>
      <c r="BM568" s="356"/>
      <c r="BN568" s="356"/>
      <c r="BO568" s="356"/>
      <c r="BP568" s="356"/>
      <c r="BQ568" s="356"/>
      <c r="BR568" s="356"/>
      <c r="BS568" s="356"/>
      <c r="BT568" s="356"/>
      <c r="BU568" s="356"/>
      <c r="BV568" s="356"/>
      <c r="BW568" s="356"/>
      <c r="BX568" s="356"/>
      <c r="BY568" s="356"/>
      <c r="BZ568" s="356"/>
      <c r="CA568" s="356"/>
      <c r="CB568" s="356"/>
      <c r="CC568" s="356"/>
      <c r="CD568" s="356"/>
      <c r="CE568" s="356"/>
      <c r="CF568" s="356"/>
    </row>
    <row r="569" spans="1:84" s="312" customFormat="1" ht="5.0999999999999996" customHeight="1" x14ac:dyDescent="0.25">
      <c r="A569" s="253"/>
      <c r="B569" s="239"/>
      <c r="C569" s="13"/>
      <c r="D569" s="186"/>
      <c r="F569" s="89"/>
      <c r="G569" s="186"/>
      <c r="H569" s="186"/>
      <c r="I569" s="186"/>
      <c r="J569" s="186"/>
      <c r="M569" s="89"/>
      <c r="N569" s="89"/>
      <c r="O569" s="201"/>
      <c r="P569" s="395"/>
      <c r="Q569" s="395"/>
      <c r="R569" s="395"/>
      <c r="S569" s="395"/>
      <c r="T569" s="322"/>
      <c r="U569" s="322"/>
      <c r="V569" s="322"/>
      <c r="W569" s="322"/>
      <c r="X569" s="322"/>
      <c r="Y569" s="322"/>
      <c r="Z569" s="322"/>
      <c r="AA569" s="322"/>
      <c r="AB569" s="322"/>
      <c r="AC569" s="322"/>
      <c r="AD569" s="322"/>
      <c r="AE569" s="322"/>
      <c r="AF569" s="322"/>
      <c r="AG569" s="322"/>
      <c r="AH569" s="322"/>
      <c r="AI569" s="322"/>
    </row>
    <row r="570" spans="1:84" s="312" customFormat="1" ht="12.75" customHeight="1" x14ac:dyDescent="0.25">
      <c r="A570" s="253"/>
      <c r="B570" s="239"/>
      <c r="D570" s="383" t="s">
        <v>300</v>
      </c>
      <c r="E570" s="324" t="str">
        <f>Translations!$B$94</f>
        <v>Description</v>
      </c>
      <c r="G570" s="323"/>
      <c r="H570" s="186"/>
      <c r="I570" s="186"/>
      <c r="J570" s="186"/>
      <c r="K570" s="186"/>
      <c r="L570" s="186"/>
      <c r="M570" s="186"/>
      <c r="N570" s="186"/>
      <c r="O570" s="201"/>
      <c r="P570" s="395"/>
      <c r="Q570" s="395"/>
      <c r="R570" s="395"/>
      <c r="S570" s="395"/>
      <c r="T570" s="322"/>
      <c r="U570" s="322"/>
      <c r="V570" s="322"/>
      <c r="W570" s="322"/>
      <c r="X570" s="322"/>
      <c r="Y570" s="322"/>
      <c r="Z570" s="322"/>
      <c r="AA570" s="322"/>
      <c r="AB570" s="322"/>
      <c r="AC570" s="322"/>
      <c r="AD570" s="322"/>
      <c r="AE570" s="322"/>
      <c r="AF570" s="322"/>
      <c r="AG570" s="322"/>
      <c r="AH570" s="322"/>
      <c r="AI570" s="322"/>
    </row>
    <row r="571" spans="1:84" s="312" customFormat="1" ht="12.75" customHeight="1" x14ac:dyDescent="0.25">
      <c r="A571" s="253"/>
      <c r="B571" s="272"/>
      <c r="C571" s="13"/>
      <c r="D571" s="186"/>
      <c r="E571" s="833" t="str">
        <f>Translations!$B$588</f>
        <v>Si vous avez besoin de plus d'espace pour la description, vous pouvez également utiliser des fichiers externes et les référencer ici.</v>
      </c>
      <c r="F571" s="833"/>
      <c r="G571" s="833"/>
      <c r="H571" s="833"/>
      <c r="I571" s="833"/>
      <c r="J571" s="833"/>
      <c r="K571" s="833"/>
      <c r="L571" s="833"/>
      <c r="M571" s="833"/>
      <c r="N571" s="833"/>
      <c r="O571" s="201"/>
      <c r="P571" s="305"/>
      <c r="Q571" s="395"/>
      <c r="R571" s="395"/>
      <c r="S571" s="395"/>
      <c r="T571" s="322"/>
      <c r="U571" s="322"/>
      <c r="V571" s="322"/>
      <c r="W571" s="322"/>
      <c r="X571" s="322"/>
      <c r="Y571" s="322"/>
      <c r="Z571" s="322"/>
      <c r="AA571" s="322"/>
      <c r="AB571" s="322"/>
      <c r="AC571" s="322"/>
      <c r="AD571" s="322"/>
      <c r="AE571" s="322"/>
      <c r="AF571" s="322"/>
      <c r="AG571" s="322"/>
      <c r="AH571" s="322"/>
      <c r="AI571" s="322"/>
    </row>
    <row r="572" spans="1:84" s="312" customFormat="1" ht="12.75" customHeight="1" x14ac:dyDescent="0.25">
      <c r="A572" s="255"/>
      <c r="B572" s="387"/>
      <c r="C572" s="89"/>
      <c r="E572" s="834"/>
      <c r="F572" s="835"/>
      <c r="G572" s="835"/>
      <c r="H572" s="835"/>
      <c r="I572" s="835"/>
      <c r="J572" s="835"/>
      <c r="K572" s="835"/>
      <c r="L572" s="835"/>
      <c r="M572" s="835"/>
      <c r="N572" s="836"/>
      <c r="O572" s="185"/>
      <c r="P572" s="322"/>
      <c r="Q572" s="322"/>
      <c r="R572" s="322"/>
      <c r="S572" s="322"/>
      <c r="T572" s="322"/>
      <c r="U572" s="322"/>
      <c r="V572" s="322"/>
      <c r="W572" s="322"/>
      <c r="X572" s="322"/>
      <c r="Y572" s="322"/>
      <c r="Z572" s="322"/>
      <c r="AA572" s="322"/>
      <c r="AB572" s="322"/>
      <c r="AC572" s="322"/>
      <c r="AD572" s="322"/>
      <c r="AE572" s="322"/>
      <c r="AF572" s="322"/>
      <c r="AG572" s="322"/>
      <c r="AH572" s="322"/>
      <c r="AI572" s="403" t="b">
        <f>AND(COUNTA(CNTR_ListRelevantSections)&gt;0,OR(AB568,COUNTA(E566:E568)=0))</f>
        <v>0</v>
      </c>
    </row>
    <row r="573" spans="1:84" s="312" customFormat="1" ht="12.75" customHeight="1" x14ac:dyDescent="0.25">
      <c r="A573" s="255"/>
      <c r="B573" s="387"/>
      <c r="C573" s="89"/>
      <c r="E573" s="825"/>
      <c r="F573" s="826"/>
      <c r="G573" s="826"/>
      <c r="H573" s="826"/>
      <c r="I573" s="826"/>
      <c r="J573" s="826"/>
      <c r="K573" s="826"/>
      <c r="L573" s="826"/>
      <c r="M573" s="826"/>
      <c r="N573" s="827"/>
      <c r="O573" s="185"/>
      <c r="P573" s="322"/>
      <c r="Q573" s="322"/>
      <c r="R573" s="322"/>
      <c r="S573" s="322"/>
      <c r="T573" s="322"/>
      <c r="U573" s="322"/>
      <c r="V573" s="322"/>
      <c r="W573" s="322"/>
      <c r="X573" s="322"/>
      <c r="Y573" s="322"/>
      <c r="Z573" s="322"/>
      <c r="AA573" s="322"/>
      <c r="AB573" s="322"/>
      <c r="AC573" s="322"/>
      <c r="AD573" s="322"/>
      <c r="AE573" s="322"/>
      <c r="AF573" s="322"/>
      <c r="AG573" s="322"/>
      <c r="AH573" s="322"/>
      <c r="AI573" s="403" t="b">
        <f>AI572</f>
        <v>0</v>
      </c>
    </row>
    <row r="574" spans="1:84" s="312" customFormat="1" ht="12.75" customHeight="1" x14ac:dyDescent="0.25">
      <c r="A574" s="255"/>
      <c r="B574" s="387"/>
      <c r="C574" s="89"/>
      <c r="E574" s="825"/>
      <c r="F574" s="826"/>
      <c r="G574" s="826"/>
      <c r="H574" s="826"/>
      <c r="I574" s="826"/>
      <c r="J574" s="826"/>
      <c r="K574" s="826"/>
      <c r="L574" s="826"/>
      <c r="M574" s="826"/>
      <c r="N574" s="827"/>
      <c r="O574" s="185"/>
      <c r="P574" s="322"/>
      <c r="Q574" s="322"/>
      <c r="R574" s="322"/>
      <c r="S574" s="322"/>
      <c r="T574" s="322"/>
      <c r="U574" s="322"/>
      <c r="V574" s="322"/>
      <c r="W574" s="322"/>
      <c r="X574" s="322"/>
      <c r="Y574" s="322"/>
      <c r="Z574" s="322"/>
      <c r="AA574" s="322"/>
      <c r="AB574" s="322"/>
      <c r="AC574" s="322"/>
      <c r="AD574" s="322"/>
      <c r="AE574" s="322"/>
      <c r="AF574" s="322"/>
      <c r="AG574" s="322"/>
      <c r="AH574" s="322"/>
      <c r="AI574" s="403" t="b">
        <f>AI573</f>
        <v>0</v>
      </c>
    </row>
    <row r="575" spans="1:84" s="312" customFormat="1" ht="12.75" customHeight="1" x14ac:dyDescent="0.25">
      <c r="A575" s="255"/>
      <c r="B575" s="387"/>
      <c r="C575" s="89"/>
      <c r="E575" s="825"/>
      <c r="F575" s="826"/>
      <c r="G575" s="826"/>
      <c r="H575" s="826"/>
      <c r="I575" s="826"/>
      <c r="J575" s="826"/>
      <c r="K575" s="826"/>
      <c r="L575" s="826"/>
      <c r="M575" s="826"/>
      <c r="N575" s="827"/>
      <c r="O575" s="185"/>
      <c r="P575" s="322"/>
      <c r="Q575" s="322"/>
      <c r="R575" s="322"/>
      <c r="S575" s="322"/>
      <c r="T575" s="322"/>
      <c r="U575" s="322"/>
      <c r="V575" s="322"/>
      <c r="W575" s="322"/>
      <c r="X575" s="322"/>
      <c r="Y575" s="322"/>
      <c r="Z575" s="322"/>
      <c r="AA575" s="322"/>
      <c r="AB575" s="322"/>
      <c r="AC575" s="322"/>
      <c r="AD575" s="322"/>
      <c r="AE575" s="322"/>
      <c r="AF575" s="322"/>
      <c r="AG575" s="322"/>
      <c r="AH575" s="322"/>
      <c r="AI575" s="403" t="b">
        <f>AI574</f>
        <v>0</v>
      </c>
    </row>
    <row r="576" spans="1:84" s="312" customFormat="1" ht="12.75" customHeight="1" x14ac:dyDescent="0.25">
      <c r="A576" s="255"/>
      <c r="B576" s="387"/>
      <c r="C576" s="89"/>
      <c r="E576" s="828"/>
      <c r="F576" s="829"/>
      <c r="G576" s="829"/>
      <c r="H576" s="829"/>
      <c r="I576" s="829"/>
      <c r="J576" s="829"/>
      <c r="K576" s="829"/>
      <c r="L576" s="829"/>
      <c r="M576" s="829"/>
      <c r="N576" s="830"/>
      <c r="O576" s="185"/>
      <c r="P576" s="322"/>
      <c r="Q576" s="322"/>
      <c r="R576" s="322"/>
      <c r="S576" s="322"/>
      <c r="T576" s="322"/>
      <c r="U576" s="322"/>
      <c r="V576" s="322"/>
      <c r="W576" s="322"/>
      <c r="X576" s="322"/>
      <c r="Y576" s="322"/>
      <c r="Z576" s="322"/>
      <c r="AA576" s="322"/>
      <c r="AB576" s="322"/>
      <c r="AC576" s="322"/>
      <c r="AD576" s="322"/>
      <c r="AE576" s="322"/>
      <c r="AF576" s="322"/>
      <c r="AG576" s="322"/>
      <c r="AH576" s="322"/>
      <c r="AI576" s="403" t="b">
        <f>AI575</f>
        <v>0</v>
      </c>
    </row>
    <row r="577" spans="1:84" s="312" customFormat="1" ht="12.75" customHeight="1" thickBot="1" x14ac:dyDescent="0.3">
      <c r="A577" s="255"/>
      <c r="B577" s="387"/>
      <c r="C577" s="89"/>
      <c r="D577" s="186"/>
      <c r="E577" s="336"/>
      <c r="F577" s="336"/>
      <c r="G577" s="336"/>
      <c r="H577" s="336"/>
      <c r="I577" s="336"/>
      <c r="J577" s="336"/>
      <c r="K577" s="336"/>
      <c r="L577" s="336"/>
      <c r="M577" s="336"/>
      <c r="N577" s="186"/>
      <c r="O577" s="185"/>
      <c r="P577" s="322"/>
      <c r="Q577" s="322"/>
      <c r="R577" s="322"/>
      <c r="S577" s="322"/>
      <c r="T577" s="322"/>
      <c r="U577" s="322"/>
      <c r="V577" s="322"/>
      <c r="W577" s="322"/>
      <c r="X577" s="322"/>
      <c r="Y577" s="322"/>
      <c r="Z577" s="322"/>
      <c r="AA577" s="322"/>
      <c r="AB577" s="322"/>
      <c r="AC577" s="322"/>
      <c r="AD577" s="322"/>
      <c r="AE577" s="322"/>
      <c r="AF577" s="322"/>
      <c r="AG577" s="322"/>
      <c r="AH577" s="322"/>
      <c r="AI577" s="322"/>
      <c r="CF577" s="357"/>
    </row>
    <row r="578" spans="1:84" ht="13.8" thickBot="1" x14ac:dyDescent="0.3">
      <c r="A578" s="252"/>
      <c r="B578" s="240"/>
      <c r="C578" s="198"/>
      <c r="D578" s="22"/>
      <c r="E578" s="199"/>
      <c r="F578" s="24"/>
      <c r="G578" s="23"/>
      <c r="H578" s="23"/>
      <c r="I578" s="23"/>
      <c r="J578" s="23"/>
      <c r="K578" s="23"/>
      <c r="L578" s="23"/>
      <c r="M578" s="23"/>
      <c r="N578" s="23"/>
      <c r="O578" s="204"/>
      <c r="U578" s="404"/>
      <c r="X578" s="404"/>
    </row>
    <row r="579" spans="1:84" s="312" customFormat="1" ht="15" customHeight="1" thickBot="1" x14ac:dyDescent="0.3">
      <c r="A579" s="435" t="str">
        <f>IF(E579="","","PRINT")</f>
        <v/>
      </c>
      <c r="B579" s="239"/>
      <c r="C579" s="187">
        <f>C560+1</f>
        <v>30</v>
      </c>
      <c r="D579" s="13"/>
      <c r="E579" s="841"/>
      <c r="F579" s="842"/>
      <c r="G579" s="842"/>
      <c r="H579" s="842"/>
      <c r="I579" s="842"/>
      <c r="J579" s="842"/>
      <c r="K579" s="842"/>
      <c r="L579" s="843"/>
      <c r="M579" s="844" t="str">
        <f>IF(E580="","",INDEX(EUwideConstants!$F$314:$F$384,MATCH(E580,EUConst_TierActivityListNames,0)))</f>
        <v/>
      </c>
      <c r="N579" s="845"/>
      <c r="O579" s="206"/>
      <c r="P579" s="436" t="str">
        <f>IF(AND(E579&lt;&gt;"",COUNTIF(P580:$P$603,"PRINT")=0),"PRINT","")</f>
        <v/>
      </c>
      <c r="Q579" s="400"/>
      <c r="R579" s="401" t="str">
        <f>IF(E579="","",MATCH(E579,B_ImprovementDescription!$Q$54:$Q$83,0))</f>
        <v/>
      </c>
      <c r="S579" s="402" t="s">
        <v>636</v>
      </c>
      <c r="T579" s="400"/>
      <c r="U579" s="400"/>
      <c r="V579" s="400"/>
      <c r="W579" s="400"/>
      <c r="X579" s="400"/>
      <c r="Y579" s="400"/>
      <c r="Z579" s="400"/>
      <c r="AA579" s="400"/>
      <c r="AB579" s="400"/>
      <c r="AC579" s="400"/>
      <c r="AD579" s="400"/>
      <c r="AE579" s="400"/>
      <c r="AF579" s="400"/>
      <c r="AG579" s="400"/>
      <c r="AH579" s="400"/>
      <c r="AI579" s="403" t="b">
        <f>CNTR_CalcRelevant=EUconst_NotRelevant</f>
        <v>0</v>
      </c>
      <c r="AJ579" s="356"/>
      <c r="AK579" s="356"/>
      <c r="AL579" s="356"/>
      <c r="AM579" s="356"/>
      <c r="AN579" s="356"/>
      <c r="AO579" s="356"/>
      <c r="AP579" s="356"/>
      <c r="AQ579" s="356"/>
      <c r="AR579" s="356"/>
      <c r="AS579" s="356"/>
      <c r="AT579" s="356"/>
      <c r="AU579" s="356"/>
      <c r="AV579" s="356"/>
      <c r="AW579" s="356"/>
      <c r="AX579" s="356"/>
      <c r="AY579" s="356"/>
      <c r="AZ579" s="356"/>
      <c r="BA579" s="356"/>
      <c r="BB579" s="356"/>
      <c r="BC579" s="356"/>
      <c r="BD579" s="356"/>
      <c r="BE579" s="356"/>
      <c r="BF579" s="356"/>
      <c r="BG579" s="356"/>
      <c r="BH579" s="356"/>
      <c r="BI579" s="356"/>
      <c r="BJ579" s="356"/>
      <c r="BK579" s="356"/>
      <c r="BL579" s="356"/>
      <c r="BM579" s="356"/>
      <c r="BN579" s="356"/>
      <c r="BO579" s="356"/>
      <c r="BP579" s="356"/>
      <c r="BQ579" s="356"/>
      <c r="BR579" s="356"/>
      <c r="BS579" s="356"/>
      <c r="BT579" s="356"/>
      <c r="BU579" s="356"/>
      <c r="BV579" s="356"/>
      <c r="BW579" s="356"/>
      <c r="BX579" s="356"/>
      <c r="BY579" s="356"/>
      <c r="BZ579" s="356"/>
      <c r="CA579" s="356"/>
      <c r="CB579" s="356"/>
      <c r="CC579" s="356"/>
      <c r="CD579" s="356"/>
      <c r="CE579" s="356"/>
      <c r="CF579" s="356"/>
    </row>
    <row r="580" spans="1:84" s="312" customFormat="1" ht="15" customHeight="1" thickBot="1" x14ac:dyDescent="0.3">
      <c r="A580" s="253"/>
      <c r="B580" s="239"/>
      <c r="C580" s="13"/>
      <c r="D580" s="13"/>
      <c r="E580" s="846" t="str">
        <f>IF(E579="","",INDEX(B_ImprovementDescription!$E$54:$E$83,R579))</f>
        <v/>
      </c>
      <c r="F580" s="847"/>
      <c r="G580" s="847"/>
      <c r="H580" s="847"/>
      <c r="I580" s="847"/>
      <c r="J580" s="847"/>
      <c r="K580" s="847"/>
      <c r="L580" s="848"/>
      <c r="M580" s="844" t="str">
        <f>IF(E579="","",INDEX(B_ImprovementDescription!$M$54:$M$83,R579))</f>
        <v/>
      </c>
      <c r="N580" s="845"/>
      <c r="O580" s="206"/>
      <c r="P580" s="395"/>
      <c r="Q580" s="400"/>
      <c r="R580" s="394" t="str">
        <f>E580</f>
        <v/>
      </c>
      <c r="S580" s="394" t="str">
        <f>IF(E580="","",AND(MATCH(E580,EUConst_TierActivityListNames,0)&gt;59,MATCH(E580,EUConst_TierActivityListNames,0)&lt;62))</f>
        <v/>
      </c>
      <c r="T580" s="400"/>
      <c r="U580" s="400"/>
      <c r="V580" s="400"/>
      <c r="W580" s="400"/>
      <c r="X580" s="400"/>
      <c r="Y580" s="400"/>
      <c r="Z580" s="400"/>
      <c r="AA580" s="400"/>
      <c r="AB580" s="400"/>
      <c r="AC580" s="400"/>
      <c r="AD580" s="400"/>
      <c r="AE580" s="400"/>
      <c r="AF580" s="400"/>
      <c r="AG580" s="400"/>
      <c r="AH580" s="400"/>
      <c r="AI580" s="400"/>
      <c r="AJ580" s="356"/>
      <c r="AK580" s="356"/>
      <c r="AL580" s="356"/>
      <c r="AM580" s="356"/>
      <c r="AN580" s="356"/>
      <c r="AO580" s="356"/>
      <c r="AP580" s="356"/>
      <c r="AQ580" s="356"/>
      <c r="AR580" s="356"/>
      <c r="AS580" s="356"/>
      <c r="AT580" s="356"/>
      <c r="AU580" s="356"/>
      <c r="AV580" s="356"/>
      <c r="AW580" s="356"/>
      <c r="AX580" s="356"/>
      <c r="AY580" s="356"/>
      <c r="AZ580" s="356"/>
      <c r="BA580" s="356"/>
      <c r="BB580" s="356"/>
      <c r="BC580" s="356"/>
      <c r="BD580" s="356"/>
      <c r="BE580" s="356"/>
      <c r="BF580" s="356"/>
      <c r="BG580" s="356"/>
      <c r="BH580" s="356"/>
      <c r="BI580" s="356"/>
      <c r="BJ580" s="356"/>
      <c r="BK580" s="356"/>
      <c r="BL580" s="356"/>
      <c r="BM580" s="356"/>
      <c r="BN580" s="356"/>
      <c r="BO580" s="356"/>
      <c r="BP580" s="356"/>
      <c r="BQ580" s="356"/>
      <c r="BR580" s="356"/>
      <c r="BS580" s="356"/>
      <c r="BT580" s="356"/>
      <c r="BU580" s="356"/>
      <c r="BV580" s="356"/>
      <c r="BW580" s="356"/>
      <c r="BX580" s="356"/>
      <c r="BY580" s="356"/>
      <c r="BZ580" s="356"/>
      <c r="CA580" s="356"/>
      <c r="CB580" s="356"/>
      <c r="CC580" s="356"/>
      <c r="CD580" s="356"/>
      <c r="CE580" s="356"/>
      <c r="CF580" s="356"/>
    </row>
    <row r="581" spans="1:84" s="312" customFormat="1" ht="5.0999999999999996" customHeight="1" x14ac:dyDescent="0.25">
      <c r="A581" s="253"/>
      <c r="B581" s="239"/>
      <c r="C581" s="13"/>
      <c r="D581" s="13"/>
      <c r="E581" s="13"/>
      <c r="F581" s="13"/>
      <c r="G581" s="14"/>
      <c r="H581" s="14"/>
      <c r="I581" s="14"/>
      <c r="J581" s="89"/>
      <c r="K581" s="89"/>
      <c r="L581" s="89"/>
      <c r="M581" s="14"/>
      <c r="N581" s="14"/>
      <c r="O581" s="206"/>
      <c r="P581" s="395"/>
      <c r="Q581" s="400"/>
      <c r="R581" s="400"/>
      <c r="S581" s="400"/>
      <c r="T581" s="400"/>
      <c r="U581" s="400"/>
      <c r="V581" s="400"/>
      <c r="W581" s="400"/>
      <c r="X581" s="400"/>
      <c r="Y581" s="400"/>
      <c r="Z581" s="400"/>
      <c r="AA581" s="400"/>
      <c r="AB581" s="400"/>
      <c r="AC581" s="400"/>
      <c r="AD581" s="400"/>
      <c r="AE581" s="400"/>
      <c r="AF581" s="400"/>
      <c r="AG581" s="400"/>
      <c r="AH581" s="400"/>
      <c r="AI581" s="400"/>
      <c r="AJ581" s="356"/>
      <c r="AK581" s="356"/>
      <c r="AL581" s="356"/>
      <c r="AM581" s="356"/>
      <c r="AN581" s="356"/>
      <c r="AO581" s="356"/>
      <c r="AP581" s="356"/>
      <c r="AQ581" s="356"/>
      <c r="AR581" s="356"/>
      <c r="AS581" s="356"/>
      <c r="AT581" s="356"/>
      <c r="AU581" s="356"/>
      <c r="AV581" s="356"/>
      <c r="AW581" s="356"/>
      <c r="AX581" s="356"/>
      <c r="AY581" s="356"/>
      <c r="AZ581" s="356"/>
      <c r="BA581" s="356"/>
      <c r="BB581" s="356"/>
      <c r="BC581" s="356"/>
      <c r="BD581" s="356"/>
      <c r="BE581" s="356"/>
      <c r="BF581" s="356"/>
      <c r="BG581" s="356"/>
      <c r="BH581" s="356"/>
      <c r="BI581" s="356"/>
      <c r="BJ581" s="356"/>
      <c r="BK581" s="356"/>
      <c r="BL581" s="356"/>
      <c r="BM581" s="356"/>
      <c r="BN581" s="356"/>
      <c r="BO581" s="356"/>
      <c r="BP581" s="356"/>
      <c r="BQ581" s="356"/>
      <c r="BR581" s="356"/>
      <c r="BS581" s="356"/>
      <c r="BT581" s="356"/>
      <c r="BU581" s="356"/>
      <c r="BV581" s="356"/>
      <c r="BW581" s="356"/>
      <c r="BX581" s="356"/>
      <c r="BY581" s="356"/>
      <c r="BZ581" s="356"/>
      <c r="CA581" s="356"/>
      <c r="CB581" s="356"/>
      <c r="CC581" s="356"/>
      <c r="CD581" s="356"/>
      <c r="CE581" s="356"/>
      <c r="CF581" s="356"/>
    </row>
    <row r="582" spans="1:84" s="312" customFormat="1" ht="12.75" customHeight="1" x14ac:dyDescent="0.25">
      <c r="A582" s="253"/>
      <c r="B582" s="239"/>
      <c r="C582" s="13"/>
      <c r="D582" s="13"/>
      <c r="F582" s="837" t="str">
        <f>IF(E579="","",HYPERLINK("#JUMP_E_8",EUconst_FurtherGuidancePoint1))</f>
        <v/>
      </c>
      <c r="G582" s="838"/>
      <c r="H582" s="838"/>
      <c r="I582" s="838"/>
      <c r="J582" s="838"/>
      <c r="K582" s="838"/>
      <c r="L582" s="838"/>
      <c r="M582" s="839"/>
      <c r="N582" s="14"/>
      <c r="O582" s="206"/>
      <c r="P582" s="395"/>
      <c r="Q582" s="400"/>
      <c r="R582" s="400"/>
      <c r="S582" s="400"/>
      <c r="T582" s="400"/>
      <c r="U582" s="400"/>
      <c r="V582" s="400"/>
      <c r="W582" s="400"/>
      <c r="X582" s="400"/>
      <c r="Y582" s="400"/>
      <c r="Z582" s="400"/>
      <c r="AA582" s="400"/>
      <c r="AB582" s="400"/>
      <c r="AC582" s="400"/>
      <c r="AD582" s="400"/>
      <c r="AE582" s="400"/>
      <c r="AF582" s="400"/>
      <c r="AG582" s="400"/>
      <c r="AH582" s="400"/>
      <c r="AI582" s="400"/>
      <c r="AJ582" s="356"/>
      <c r="AK582" s="356"/>
      <c r="AL582" s="356"/>
      <c r="AM582" s="356"/>
      <c r="AN582" s="356"/>
      <c r="AO582" s="356"/>
      <c r="AP582" s="356"/>
      <c r="AQ582" s="356"/>
      <c r="AR582" s="356"/>
      <c r="AS582" s="356"/>
      <c r="AT582" s="356"/>
      <c r="AU582" s="356"/>
      <c r="AV582" s="356"/>
      <c r="AW582" s="356"/>
      <c r="AX582" s="356"/>
      <c r="AY582" s="356"/>
      <c r="AZ582" s="356"/>
      <c r="BA582" s="356"/>
      <c r="BB582" s="356"/>
      <c r="BC582" s="356"/>
      <c r="BD582" s="356"/>
      <c r="BE582" s="356"/>
      <c r="BF582" s="356"/>
      <c r="BG582" s="356"/>
      <c r="BH582" s="356"/>
      <c r="BI582" s="356"/>
      <c r="BJ582" s="356"/>
      <c r="BK582" s="356"/>
      <c r="BL582" s="356"/>
      <c r="BM582" s="356"/>
      <c r="BN582" s="356"/>
      <c r="BO582" s="356"/>
      <c r="BP582" s="356"/>
      <c r="BQ582" s="356"/>
      <c r="BR582" s="356"/>
      <c r="BS582" s="356"/>
      <c r="BT582" s="356"/>
      <c r="BU582" s="356"/>
      <c r="BV582" s="356"/>
      <c r="BW582" s="356"/>
      <c r="BX582" s="356"/>
      <c r="BY582" s="356"/>
      <c r="BZ582" s="356"/>
      <c r="CA582" s="356"/>
      <c r="CB582" s="356"/>
      <c r="CC582" s="356"/>
      <c r="CD582" s="356"/>
      <c r="CE582" s="356"/>
      <c r="CF582" s="356"/>
    </row>
    <row r="583" spans="1:84" s="312" customFormat="1" ht="5.0999999999999996" customHeight="1" x14ac:dyDescent="0.25">
      <c r="A583" s="253"/>
      <c r="B583" s="239"/>
      <c r="C583" s="13"/>
      <c r="D583" s="186"/>
      <c r="F583" s="89"/>
      <c r="G583" s="89"/>
      <c r="H583" s="89"/>
      <c r="I583" s="89"/>
      <c r="J583" s="89"/>
      <c r="M583" s="89"/>
      <c r="N583" s="89"/>
      <c r="O583" s="201"/>
      <c r="P583" s="395"/>
      <c r="Q583" s="395"/>
      <c r="R583" s="395"/>
      <c r="S583" s="400"/>
      <c r="T583" s="322"/>
      <c r="U583" s="322"/>
      <c r="V583" s="322"/>
      <c r="W583" s="322"/>
      <c r="X583" s="322"/>
      <c r="Y583" s="322"/>
      <c r="Z583" s="400"/>
      <c r="AA583" s="322"/>
      <c r="AB583" s="322"/>
      <c r="AC583" s="322"/>
      <c r="AD583" s="322"/>
      <c r="AE583" s="322"/>
      <c r="AF583" s="322"/>
      <c r="AG583" s="322"/>
      <c r="AH583" s="322"/>
      <c r="AI583" s="322"/>
    </row>
    <row r="584" spans="1:84" s="312" customFormat="1" ht="38.85" customHeight="1" x14ac:dyDescent="0.25">
      <c r="A584" s="253"/>
      <c r="B584" s="239"/>
      <c r="C584" s="13"/>
      <c r="E584" s="432" t="str">
        <f>Translations!$B$609</f>
        <v>DA ou facteur de calcul</v>
      </c>
      <c r="F584" s="431" t="str">
        <f>Translations!$B$601</f>
        <v>Niveau requis :</v>
      </c>
      <c r="G584" s="840" t="str">
        <f>Translations!$B$610</f>
        <v xml:space="preserve"> Raison de l'écart dans le passé</v>
      </c>
      <c r="H584" s="840"/>
      <c r="I584" s="432" t="str">
        <f>Translations!$B$611</f>
        <v>Impact sur les niveaux ?</v>
      </c>
      <c r="J584" s="432" t="str">
        <f>Translations!$B$612</f>
        <v>Mesures prises</v>
      </c>
      <c r="K584" s="431" t="str">
        <f>Translations!$B$585</f>
        <v>Quand?</v>
      </c>
      <c r="L584" s="431" t="str">
        <f>Translations!$B$603</f>
        <v>Niveau appliqué :</v>
      </c>
      <c r="O584" s="206"/>
      <c r="P584" s="395"/>
      <c r="Q584" s="400"/>
      <c r="R584" s="395"/>
      <c r="S584" s="395"/>
      <c r="T584" s="400"/>
      <c r="U584" s="400"/>
      <c r="V584" s="400"/>
      <c r="W584" s="400"/>
      <c r="X584" s="400"/>
      <c r="Y584" s="400"/>
      <c r="Z584" s="400"/>
      <c r="AA584" s="433" t="s">
        <v>908</v>
      </c>
      <c r="AB584" s="400" t="str">
        <f>$E$33</f>
        <v>DA ou facteur de calcul</v>
      </c>
      <c r="AC584" s="400" t="str">
        <f>G584</f>
        <v xml:space="preserve"> Raison de l'écart dans le passé</v>
      </c>
      <c r="AD584" s="400" t="str">
        <f>I584</f>
        <v>Impact sur les niveaux ?</v>
      </c>
      <c r="AE584" s="400" t="str">
        <f>J584</f>
        <v>Mesures prises</v>
      </c>
      <c r="AF584" s="400" t="str">
        <f>K584</f>
        <v>Quand?</v>
      </c>
      <c r="AG584" s="400" t="str">
        <f>L584</f>
        <v>Niveau appliqué :</v>
      </c>
      <c r="AH584" s="400"/>
      <c r="AI584" s="322"/>
      <c r="AJ584" s="356"/>
      <c r="AK584" s="356"/>
      <c r="AL584" s="356"/>
      <c r="AM584" s="356"/>
      <c r="AN584" s="356"/>
      <c r="AO584" s="356"/>
      <c r="AP584" s="356"/>
      <c r="AQ584" s="356"/>
      <c r="AR584" s="356"/>
      <c r="AS584" s="356"/>
      <c r="AT584" s="356"/>
      <c r="AU584" s="356"/>
      <c r="AV584" s="356"/>
      <c r="AW584" s="356"/>
      <c r="AX584" s="356"/>
      <c r="AY584" s="356"/>
      <c r="AZ584" s="356"/>
      <c r="BA584" s="356"/>
      <c r="BB584" s="356"/>
      <c r="BC584" s="356"/>
      <c r="BD584" s="356"/>
      <c r="BE584" s="356"/>
      <c r="BF584" s="356"/>
      <c r="BG584" s="356"/>
      <c r="BH584" s="356"/>
      <c r="BI584" s="356"/>
      <c r="BJ584" s="356"/>
      <c r="BK584" s="356"/>
      <c r="BL584" s="356"/>
      <c r="BM584" s="356"/>
      <c r="BN584" s="356"/>
      <c r="BO584" s="356"/>
      <c r="BP584" s="356"/>
      <c r="BQ584" s="356"/>
      <c r="BR584" s="356"/>
      <c r="BS584" s="356"/>
      <c r="BT584" s="356"/>
      <c r="BU584" s="356"/>
      <c r="BV584" s="356"/>
      <c r="BW584" s="356"/>
      <c r="BX584" s="356"/>
      <c r="BY584" s="356"/>
      <c r="BZ584" s="356"/>
      <c r="CA584" s="356"/>
      <c r="CB584" s="356"/>
      <c r="CC584" s="356"/>
      <c r="CD584" s="356"/>
      <c r="CE584" s="356"/>
      <c r="CF584" s="356"/>
    </row>
    <row r="585" spans="1:84" s="312" customFormat="1" ht="15" customHeight="1" x14ac:dyDescent="0.25">
      <c r="A585" s="253"/>
      <c r="B585" s="239"/>
      <c r="D585" s="186" t="s">
        <v>14</v>
      </c>
      <c r="E585" s="430"/>
      <c r="F585" s="335" t="str">
        <f>IF(OR(X585="",X585=EUconst_NA),"",IF(CNTR_SmallEmitter,1,X585))</f>
        <v/>
      </c>
      <c r="G585" s="821"/>
      <c r="H585" s="822"/>
      <c r="I585" s="424"/>
      <c r="J585" s="424"/>
      <c r="K585" s="428"/>
      <c r="L585" s="429"/>
      <c r="M585" s="831" t="str">
        <f>IF(OR(ISBLANK(L585),L585=EUconst_NoTier),"",IF($Z585=0,EUconst_NotApplicable,IF(ISERROR($Z585),"",$Z585)))</f>
        <v/>
      </c>
      <c r="N585" s="832"/>
      <c r="O585" s="201"/>
      <c r="P585" s="395"/>
      <c r="Q585" s="395"/>
      <c r="R585" s="394" t="str">
        <f>E580</f>
        <v/>
      </c>
      <c r="S585" s="400"/>
      <c r="T585" s="403" t="str">
        <f>IF(COUNTIF(EUconst_FactorRelevantInklPFC,E585)=0,"",INDEX(EUwideConstants!$C$848:$C$863,MATCH(E585,EUconst_FactorRelevantInklPFC,0))&amp;R585)</f>
        <v/>
      </c>
      <c r="U585" s="322"/>
      <c r="V585" s="403" t="str">
        <f>IF(T585="","",INDEX(EUwideConstants!$E$848:$E$863,MATCH(E585,EUconst_FactorRelevantInklPFC,0)))</f>
        <v/>
      </c>
      <c r="W585" s="322"/>
      <c r="X585" s="334" t="str">
        <f>IF(OR(R585="",T585=""),"",IF(CNTR_IsCategoryA,INDEX(EUwideConstants!$G:$G,MATCH(T585,EUwideConstants!$S:$S,0)),INDEX(EUwideConstants!$P:$P,MATCH(T585,EUwideConstants!$S:$S,0))))</f>
        <v/>
      </c>
      <c r="Y585" s="403" t="str">
        <f>IF(F585="","",IF(F585=EUconst_NA,"",INDEX(EUwideConstants!$H:$O,MATCH(T585,EUwideConstants!$S:$S,0),MATCH(F585,CNTR_TierList,0))))</f>
        <v/>
      </c>
      <c r="Z585" s="403" t="str">
        <f>IF(ISBLANK(L585),"",IF(L585=EUconst_NA,"",INDEX(EUwideConstants!$H:$O,MATCH(T585,EUwideConstants!$S:$S,0),MATCH(L585,CNTR_TierList,0))))</f>
        <v/>
      </c>
      <c r="AA585" s="322"/>
      <c r="AB585" s="334" t="b">
        <f>AND(COUNTA(CNTR_ListRelevantSections)&gt;0,E579="")</f>
        <v>0</v>
      </c>
      <c r="AC585" s="334" t="b">
        <f>AND(COUNTA(CNTR_ListRelevantSections)&gt;0,OR(E585="",AB585))</f>
        <v>0</v>
      </c>
      <c r="AD585" s="334" t="b">
        <f t="shared" ref="AD585:AD587" si="57">AC585</f>
        <v>0</v>
      </c>
      <c r="AE585" s="334" t="b">
        <f t="shared" ref="AE585:AE587" si="58">AD585</f>
        <v>0</v>
      </c>
      <c r="AF585" s="334" t="b">
        <f>OR(AD585,AND(J585&lt;&gt;"",J585=FALSE))</f>
        <v>0</v>
      </c>
      <c r="AG585" s="334" t="b">
        <f>OR(AF585,AND(I585&lt;&gt;"",I585=FALSE))</f>
        <v>0</v>
      </c>
      <c r="AH585" s="322"/>
      <c r="AI585" s="322"/>
      <c r="AJ585" s="356"/>
      <c r="AK585" s="356"/>
      <c r="AL585" s="356"/>
      <c r="AM585" s="356"/>
      <c r="AN585" s="356"/>
      <c r="AO585" s="356"/>
      <c r="AP585" s="356"/>
      <c r="AQ585" s="356"/>
      <c r="AR585" s="356"/>
      <c r="AS585" s="356"/>
      <c r="AT585" s="356"/>
      <c r="AU585" s="356"/>
      <c r="AV585" s="356"/>
      <c r="AW585" s="356"/>
      <c r="AX585" s="356"/>
      <c r="AY585" s="356"/>
      <c r="AZ585" s="356"/>
      <c r="BA585" s="356"/>
      <c r="BB585" s="356"/>
      <c r="BC585" s="356"/>
      <c r="BD585" s="356"/>
      <c r="BE585" s="356"/>
      <c r="BF585" s="356"/>
      <c r="BG585" s="356"/>
      <c r="BH585" s="356"/>
      <c r="BI585" s="356"/>
      <c r="BJ585" s="356"/>
      <c r="BK585" s="356"/>
      <c r="BL585" s="356"/>
      <c r="BM585" s="356"/>
      <c r="BN585" s="356"/>
      <c r="BO585" s="356"/>
      <c r="BP585" s="356"/>
      <c r="BQ585" s="356"/>
      <c r="BR585" s="356"/>
      <c r="BS585" s="356"/>
      <c r="BT585" s="356"/>
      <c r="BU585" s="356"/>
      <c r="BV585" s="356"/>
      <c r="BW585" s="356"/>
      <c r="BX585" s="356"/>
      <c r="BY585" s="356"/>
      <c r="BZ585" s="356"/>
      <c r="CA585" s="356"/>
      <c r="CB585" s="356"/>
      <c r="CC585" s="356"/>
      <c r="CD585" s="356"/>
      <c r="CE585" s="356"/>
      <c r="CF585" s="356"/>
    </row>
    <row r="586" spans="1:84" s="312" customFormat="1" ht="15" customHeight="1" x14ac:dyDescent="0.25">
      <c r="A586" s="253"/>
      <c r="B586" s="239"/>
      <c r="D586" s="186" t="s">
        <v>15</v>
      </c>
      <c r="E586" s="430"/>
      <c r="F586" s="335" t="str">
        <f>IF(OR(X586="",X586=EUconst_NA),"",IF(CNTR_SmallEmitter,1,X586))</f>
        <v/>
      </c>
      <c r="G586" s="821"/>
      <c r="H586" s="822"/>
      <c r="I586" s="424"/>
      <c r="J586" s="424"/>
      <c r="K586" s="428"/>
      <c r="L586" s="429"/>
      <c r="M586" s="831" t="str">
        <f>IF(OR(ISBLANK(L586),L586=EUconst_NoTier),"",IF($Z586=0,EUconst_NotApplicable,IF(ISERROR($Z586),"",$Z586)))</f>
        <v/>
      </c>
      <c r="N586" s="832"/>
      <c r="O586" s="201"/>
      <c r="P586" s="395"/>
      <c r="Q586" s="395"/>
      <c r="R586" s="394" t="str">
        <f>R585</f>
        <v/>
      </c>
      <c r="S586" s="400"/>
      <c r="T586" s="403" t="str">
        <f>IF(COUNTIF(EUconst_FactorRelevantInklPFC,E586)=0,"",INDEX(EUwideConstants!$C$848:$C$863,MATCH(E586,EUconst_FactorRelevantInklPFC,0))&amp;R586)</f>
        <v/>
      </c>
      <c r="U586" s="322"/>
      <c r="V586" s="403" t="str">
        <f>IF(T586="","",INDEX(EUwideConstants!$E$848:$E$863,MATCH(E586,EUconst_FactorRelevantInklPFC,0)))</f>
        <v/>
      </c>
      <c r="W586" s="322"/>
      <c r="X586" s="334" t="str">
        <f>IF(OR(R586="",T586=""),"",IF(CNTR_IsCategoryA,INDEX(EUwideConstants!$G:$G,MATCH(T586,EUwideConstants!$S:$S,0)),INDEX(EUwideConstants!$P:$P,MATCH(T586,EUwideConstants!$S:$S,0))))</f>
        <v/>
      </c>
      <c r="Y586" s="403" t="str">
        <f>IF(F586="","",IF(F586=EUconst_NA,"",INDEX(EUwideConstants!$H:$O,MATCH(T586,EUwideConstants!$S:$S,0),MATCH(F586,CNTR_TierList,0))))</f>
        <v/>
      </c>
      <c r="Z586" s="403" t="str">
        <f>IF(ISBLANK(L586),"",IF(L586=EUconst_NA,"",INDEX(EUwideConstants!$H:$O,MATCH(T586,EUwideConstants!$S:$S,0),MATCH(L586,CNTR_TierList,0))))</f>
        <v/>
      </c>
      <c r="AA586" s="322"/>
      <c r="AB586" s="334" t="b">
        <f>AND(COUNTA(CNTR_ListRelevantSections)&gt;0,E579="")</f>
        <v>0</v>
      </c>
      <c r="AC586" s="334" t="b">
        <f>AND(COUNTA(CNTR_ListRelevantSections)&gt;0,OR(E586="",AB586))</f>
        <v>0</v>
      </c>
      <c r="AD586" s="334" t="b">
        <f t="shared" si="57"/>
        <v>0</v>
      </c>
      <c r="AE586" s="334" t="b">
        <f t="shared" si="58"/>
        <v>0</v>
      </c>
      <c r="AF586" s="334" t="b">
        <f>OR(AD586,AND(J586&lt;&gt;"",J586=FALSE))</f>
        <v>0</v>
      </c>
      <c r="AG586" s="334" t="b">
        <f>OR(AF586,AND(I586&lt;&gt;"",I586=FALSE))</f>
        <v>0</v>
      </c>
      <c r="AH586" s="322"/>
      <c r="AI586" s="322"/>
      <c r="AJ586" s="356"/>
      <c r="AK586" s="356"/>
      <c r="AL586" s="356"/>
      <c r="AM586" s="356"/>
      <c r="AN586" s="356"/>
      <c r="AO586" s="356"/>
      <c r="AP586" s="356"/>
      <c r="AQ586" s="356"/>
      <c r="AR586" s="356"/>
      <c r="AS586" s="356"/>
      <c r="AT586" s="356"/>
      <c r="AU586" s="356"/>
      <c r="AV586" s="356"/>
      <c r="AW586" s="356"/>
      <c r="AX586" s="356"/>
      <c r="AY586" s="356"/>
      <c r="AZ586" s="356"/>
      <c r="BA586" s="356"/>
      <c r="BB586" s="356"/>
      <c r="BC586" s="356"/>
      <c r="BD586" s="356"/>
      <c r="BE586" s="356"/>
      <c r="BF586" s="356"/>
      <c r="BG586" s="356"/>
      <c r="BH586" s="356"/>
      <c r="BI586" s="356"/>
      <c r="BJ586" s="356"/>
      <c r="BK586" s="356"/>
      <c r="BL586" s="356"/>
      <c r="BM586" s="356"/>
      <c r="BN586" s="356"/>
      <c r="BO586" s="356"/>
      <c r="BP586" s="356"/>
      <c r="BQ586" s="356"/>
      <c r="BR586" s="356"/>
      <c r="BS586" s="356"/>
      <c r="BT586" s="356"/>
      <c r="BU586" s="356"/>
      <c r="BV586" s="356"/>
      <c r="BW586" s="356"/>
      <c r="BX586" s="356"/>
      <c r="BY586" s="356"/>
      <c r="BZ586" s="356"/>
      <c r="CA586" s="356"/>
      <c r="CB586" s="356"/>
      <c r="CC586" s="356"/>
      <c r="CD586" s="356"/>
      <c r="CE586" s="356"/>
      <c r="CF586" s="356"/>
    </row>
    <row r="587" spans="1:84" s="312" customFormat="1" ht="15" customHeight="1" x14ac:dyDescent="0.25">
      <c r="A587" s="253"/>
      <c r="B587" s="239"/>
      <c r="D587" s="186" t="s">
        <v>297</v>
      </c>
      <c r="E587" s="430"/>
      <c r="F587" s="335" t="str">
        <f>IF(OR(X587="",X587=EUconst_NA),"",IF(CNTR_SmallEmitter,1,X587))</f>
        <v/>
      </c>
      <c r="G587" s="821"/>
      <c r="H587" s="822"/>
      <c r="I587" s="424"/>
      <c r="J587" s="424"/>
      <c r="K587" s="428"/>
      <c r="L587" s="429"/>
      <c r="M587" s="831" t="str">
        <f>IF(OR(ISBLANK(L587),L587=EUconst_NoTier),"",IF($Z587=0,EUconst_NotApplicable,IF(ISERROR($Z587),"",$Z587)))</f>
        <v/>
      </c>
      <c r="N587" s="832"/>
      <c r="O587" s="201"/>
      <c r="P587" s="395"/>
      <c r="Q587" s="395"/>
      <c r="R587" s="394" t="str">
        <f>R586</f>
        <v/>
      </c>
      <c r="S587" s="400"/>
      <c r="T587" s="403" t="str">
        <f>IF(COUNTIF(EUconst_FactorRelevantInklPFC,E587)=0,"",INDEX(EUwideConstants!$C$848:$C$863,MATCH(E587,EUconst_FactorRelevantInklPFC,0))&amp;R587)</f>
        <v/>
      </c>
      <c r="U587" s="322"/>
      <c r="V587" s="403" t="str">
        <f>IF(T587="","",INDEX(EUwideConstants!$E$848:$E$863,MATCH(E587,EUconst_FactorRelevantInklPFC,0)))</f>
        <v/>
      </c>
      <c r="W587" s="322"/>
      <c r="X587" s="334" t="str">
        <f>IF(OR(R587="",T587=""),"",IF(CNTR_IsCategoryA,INDEX(EUwideConstants!$G:$G,MATCH(T587,EUwideConstants!$S:$S,0)),INDEX(EUwideConstants!$P:$P,MATCH(T587,EUwideConstants!$S:$S,0))))</f>
        <v/>
      </c>
      <c r="Y587" s="403" t="str">
        <f>IF(F587="","",IF(F587=EUconst_NA,"",INDEX(EUwideConstants!$H:$O,MATCH(T587,EUwideConstants!$S:$S,0),MATCH(F587,CNTR_TierList,0))))</f>
        <v/>
      </c>
      <c r="Z587" s="403" t="str">
        <f>IF(ISBLANK(L587),"",IF(L587=EUconst_NA,"",INDEX(EUwideConstants!$H:$O,MATCH(T587,EUwideConstants!$S:$S,0),MATCH(L587,CNTR_TierList,0))))</f>
        <v/>
      </c>
      <c r="AA587" s="322"/>
      <c r="AB587" s="334" t="b">
        <f>AND(COUNTA(CNTR_ListRelevantSections)&gt;0,E579="")</f>
        <v>0</v>
      </c>
      <c r="AC587" s="334" t="b">
        <f>AND(COUNTA(CNTR_ListRelevantSections)&gt;0,OR(E587="",AB587))</f>
        <v>0</v>
      </c>
      <c r="AD587" s="334" t="b">
        <f t="shared" si="57"/>
        <v>0</v>
      </c>
      <c r="AE587" s="334" t="b">
        <f t="shared" si="58"/>
        <v>0</v>
      </c>
      <c r="AF587" s="334" t="b">
        <f>OR(AD587,AND(J587&lt;&gt;"",J587=FALSE))</f>
        <v>0</v>
      </c>
      <c r="AG587" s="334" t="b">
        <f>OR(AF587,AND(I587&lt;&gt;"",I587=FALSE))</f>
        <v>0</v>
      </c>
      <c r="AH587" s="322"/>
      <c r="AI587" s="322"/>
      <c r="AJ587" s="356"/>
      <c r="AK587" s="356"/>
      <c r="AL587" s="356"/>
      <c r="AM587" s="356"/>
      <c r="AN587" s="356"/>
      <c r="AO587" s="356"/>
      <c r="AP587" s="356"/>
      <c r="AQ587" s="356"/>
      <c r="AR587" s="356"/>
      <c r="AS587" s="356"/>
      <c r="AT587" s="356"/>
      <c r="AU587" s="356"/>
      <c r="AV587" s="356"/>
      <c r="AW587" s="356"/>
      <c r="AX587" s="356"/>
      <c r="AY587" s="356"/>
      <c r="AZ587" s="356"/>
      <c r="BA587" s="356"/>
      <c r="BB587" s="356"/>
      <c r="BC587" s="356"/>
      <c r="BD587" s="356"/>
      <c r="BE587" s="356"/>
      <c r="BF587" s="356"/>
      <c r="BG587" s="356"/>
      <c r="BH587" s="356"/>
      <c r="BI587" s="356"/>
      <c r="BJ587" s="356"/>
      <c r="BK587" s="356"/>
      <c r="BL587" s="356"/>
      <c r="BM587" s="356"/>
      <c r="BN587" s="356"/>
      <c r="BO587" s="356"/>
      <c r="BP587" s="356"/>
      <c r="BQ587" s="356"/>
      <c r="BR587" s="356"/>
      <c r="BS587" s="356"/>
      <c r="BT587" s="356"/>
      <c r="BU587" s="356"/>
      <c r="BV587" s="356"/>
      <c r="BW587" s="356"/>
      <c r="BX587" s="356"/>
      <c r="BY587" s="356"/>
      <c r="BZ587" s="356"/>
      <c r="CA587" s="356"/>
      <c r="CB587" s="356"/>
      <c r="CC587" s="356"/>
      <c r="CD587" s="356"/>
      <c r="CE587" s="356"/>
      <c r="CF587" s="356"/>
    </row>
    <row r="588" spans="1:84" s="312" customFormat="1" ht="5.0999999999999996" customHeight="1" x14ac:dyDescent="0.25">
      <c r="A588" s="253"/>
      <c r="B588" s="239"/>
      <c r="C588" s="13"/>
      <c r="D588" s="186"/>
      <c r="F588" s="89"/>
      <c r="G588" s="186"/>
      <c r="H588" s="186"/>
      <c r="I588" s="186"/>
      <c r="J588" s="186"/>
      <c r="M588" s="89"/>
      <c r="N588" s="89"/>
      <c r="O588" s="201"/>
      <c r="P588" s="395"/>
      <c r="Q588" s="395"/>
      <c r="R588" s="395"/>
      <c r="S588" s="395"/>
      <c r="T588" s="322"/>
      <c r="U588" s="322"/>
      <c r="V588" s="322"/>
      <c r="W588" s="322"/>
      <c r="X588" s="322"/>
      <c r="Y588" s="322"/>
      <c r="Z588" s="322"/>
      <c r="AA588" s="322"/>
      <c r="AB588" s="322"/>
      <c r="AC588" s="322"/>
      <c r="AD588" s="322"/>
      <c r="AE588" s="322"/>
      <c r="AF588" s="322"/>
      <c r="AG588" s="322"/>
      <c r="AH588" s="322"/>
      <c r="AI588" s="322"/>
    </row>
    <row r="589" spans="1:84" s="312" customFormat="1" ht="12.75" customHeight="1" x14ac:dyDescent="0.25">
      <c r="A589" s="253"/>
      <c r="B589" s="239"/>
      <c r="D589" s="383" t="s">
        <v>300</v>
      </c>
      <c r="E589" s="324" t="str">
        <f>Translations!$B$94</f>
        <v>Description</v>
      </c>
      <c r="G589" s="323"/>
      <c r="H589" s="186"/>
      <c r="I589" s="186"/>
      <c r="J589" s="186"/>
      <c r="K589" s="186"/>
      <c r="L589" s="186"/>
      <c r="M589" s="186"/>
      <c r="N589" s="186"/>
      <c r="O589" s="201"/>
      <c r="P589" s="395"/>
      <c r="Q589" s="395"/>
      <c r="R589" s="395"/>
      <c r="S589" s="395"/>
      <c r="T589" s="322"/>
      <c r="U589" s="322"/>
      <c r="V589" s="322"/>
      <c r="W589" s="322"/>
      <c r="X589" s="322"/>
      <c r="Y589" s="322"/>
      <c r="Z589" s="322"/>
      <c r="AA589" s="322"/>
      <c r="AB589" s="322"/>
      <c r="AC589" s="322"/>
      <c r="AD589" s="322"/>
      <c r="AE589" s="322"/>
      <c r="AF589" s="322"/>
      <c r="AG589" s="322"/>
      <c r="AH589" s="322"/>
      <c r="AI589" s="322"/>
    </row>
    <row r="590" spans="1:84" s="312" customFormat="1" ht="12.75" customHeight="1" x14ac:dyDescent="0.25">
      <c r="A590" s="253"/>
      <c r="B590" s="272"/>
      <c r="C590" s="13"/>
      <c r="D590" s="186"/>
      <c r="E590" s="833" t="str">
        <f>Translations!$B$588</f>
        <v>Si vous avez besoin de plus d'espace pour la description, vous pouvez également utiliser des fichiers externes et les référencer ici.</v>
      </c>
      <c r="F590" s="833"/>
      <c r="G590" s="833"/>
      <c r="H590" s="833"/>
      <c r="I590" s="833"/>
      <c r="J590" s="833"/>
      <c r="K590" s="833"/>
      <c r="L590" s="833"/>
      <c r="M590" s="833"/>
      <c r="N590" s="833"/>
      <c r="O590" s="201"/>
      <c r="P590" s="305"/>
      <c r="Q590" s="395"/>
      <c r="R590" s="395"/>
      <c r="S590" s="395"/>
      <c r="T590" s="322"/>
      <c r="U590" s="322"/>
      <c r="V590" s="322"/>
      <c r="W590" s="322"/>
      <c r="X590" s="322"/>
      <c r="Y590" s="322"/>
      <c r="Z590" s="322"/>
      <c r="AA590" s="322"/>
      <c r="AB590" s="322"/>
      <c r="AC590" s="322"/>
      <c r="AD590" s="322"/>
      <c r="AE590" s="322"/>
      <c r="AF590" s="322"/>
      <c r="AG590" s="322"/>
      <c r="AH590" s="322"/>
      <c r="AI590" s="322"/>
    </row>
    <row r="591" spans="1:84" s="312" customFormat="1" ht="12.75" customHeight="1" x14ac:dyDescent="0.25">
      <c r="A591" s="255"/>
      <c r="B591" s="387"/>
      <c r="C591" s="89"/>
      <c r="E591" s="834"/>
      <c r="F591" s="835"/>
      <c r="G591" s="835"/>
      <c r="H591" s="835"/>
      <c r="I591" s="835"/>
      <c r="J591" s="835"/>
      <c r="K591" s="835"/>
      <c r="L591" s="835"/>
      <c r="M591" s="835"/>
      <c r="N591" s="836"/>
      <c r="O591" s="185"/>
      <c r="P591" s="322"/>
      <c r="Q591" s="322"/>
      <c r="R591" s="322"/>
      <c r="S591" s="322"/>
      <c r="T591" s="322"/>
      <c r="U591" s="322"/>
      <c r="V591" s="322"/>
      <c r="W591" s="322"/>
      <c r="X591" s="322"/>
      <c r="Y591" s="322"/>
      <c r="Z591" s="322"/>
      <c r="AA591" s="322"/>
      <c r="AB591" s="322"/>
      <c r="AC591" s="322"/>
      <c r="AD591" s="322"/>
      <c r="AE591" s="322"/>
      <c r="AF591" s="322"/>
      <c r="AG591" s="322"/>
      <c r="AH591" s="322"/>
      <c r="AI591" s="403" t="b">
        <f>AND(COUNTA(CNTR_ListRelevantSections)&gt;0,OR(AB587,COUNTA(E585:E587)=0))</f>
        <v>0</v>
      </c>
    </row>
    <row r="592" spans="1:84" s="312" customFormat="1" ht="12.75" customHeight="1" x14ac:dyDescent="0.25">
      <c r="A592" s="255"/>
      <c r="B592" s="387"/>
      <c r="C592" s="89"/>
      <c r="E592" s="825"/>
      <c r="F592" s="826"/>
      <c r="G592" s="826"/>
      <c r="H592" s="826"/>
      <c r="I592" s="826"/>
      <c r="J592" s="826"/>
      <c r="K592" s="826"/>
      <c r="L592" s="826"/>
      <c r="M592" s="826"/>
      <c r="N592" s="827"/>
      <c r="O592" s="185"/>
      <c r="P592" s="322"/>
      <c r="Q592" s="322"/>
      <c r="R592" s="322"/>
      <c r="S592" s="322"/>
      <c r="T592" s="322"/>
      <c r="U592" s="322"/>
      <c r="V592" s="322"/>
      <c r="W592" s="322"/>
      <c r="X592" s="322"/>
      <c r="Y592" s="322"/>
      <c r="Z592" s="322"/>
      <c r="AA592" s="322"/>
      <c r="AB592" s="322"/>
      <c r="AC592" s="322"/>
      <c r="AD592" s="322"/>
      <c r="AE592" s="322"/>
      <c r="AF592" s="322"/>
      <c r="AG592" s="322"/>
      <c r="AH592" s="322"/>
      <c r="AI592" s="403" t="b">
        <f>AI591</f>
        <v>0</v>
      </c>
    </row>
    <row r="593" spans="1:84" s="312" customFormat="1" ht="12.75" customHeight="1" x14ac:dyDescent="0.25">
      <c r="A593" s="255"/>
      <c r="B593" s="387"/>
      <c r="C593" s="89"/>
      <c r="E593" s="825"/>
      <c r="F593" s="826"/>
      <c r="G593" s="826"/>
      <c r="H593" s="826"/>
      <c r="I593" s="826"/>
      <c r="J593" s="826"/>
      <c r="K593" s="826"/>
      <c r="L593" s="826"/>
      <c r="M593" s="826"/>
      <c r="N593" s="827"/>
      <c r="O593" s="185"/>
      <c r="P593" s="322"/>
      <c r="Q593" s="322"/>
      <c r="R593" s="322"/>
      <c r="S593" s="322"/>
      <c r="T593" s="322"/>
      <c r="U593" s="322"/>
      <c r="V593" s="322"/>
      <c r="W593" s="322"/>
      <c r="X593" s="322"/>
      <c r="Y593" s="322"/>
      <c r="Z593" s="322"/>
      <c r="AA593" s="322"/>
      <c r="AB593" s="322"/>
      <c r="AC593" s="322"/>
      <c r="AD593" s="322"/>
      <c r="AE593" s="322"/>
      <c r="AF593" s="322"/>
      <c r="AG593" s="322"/>
      <c r="AH593" s="322"/>
      <c r="AI593" s="403" t="b">
        <f>AI592</f>
        <v>0</v>
      </c>
    </row>
    <row r="594" spans="1:84" s="312" customFormat="1" ht="12.75" customHeight="1" x14ac:dyDescent="0.25">
      <c r="A594" s="255"/>
      <c r="B594" s="387"/>
      <c r="C594" s="89"/>
      <c r="E594" s="825"/>
      <c r="F594" s="826"/>
      <c r="G594" s="826"/>
      <c r="H594" s="826"/>
      <c r="I594" s="826"/>
      <c r="J594" s="826"/>
      <c r="K594" s="826"/>
      <c r="L594" s="826"/>
      <c r="M594" s="826"/>
      <c r="N594" s="827"/>
      <c r="O594" s="185"/>
      <c r="P594" s="322"/>
      <c r="Q594" s="322"/>
      <c r="R594" s="322"/>
      <c r="S594" s="322"/>
      <c r="T594" s="322"/>
      <c r="U594" s="322"/>
      <c r="V594" s="322"/>
      <c r="W594" s="322"/>
      <c r="X594" s="322"/>
      <c r="Y594" s="322"/>
      <c r="Z594" s="322"/>
      <c r="AA594" s="322"/>
      <c r="AB594" s="322"/>
      <c r="AC594" s="322"/>
      <c r="AD594" s="322"/>
      <c r="AE594" s="322"/>
      <c r="AF594" s="322"/>
      <c r="AG594" s="322"/>
      <c r="AH594" s="322"/>
      <c r="AI594" s="403" t="b">
        <f>AI593</f>
        <v>0</v>
      </c>
    </row>
    <row r="595" spans="1:84" s="312" customFormat="1" ht="12.75" customHeight="1" x14ac:dyDescent="0.25">
      <c r="A595" s="255"/>
      <c r="B595" s="387"/>
      <c r="C595" s="89"/>
      <c r="E595" s="828"/>
      <c r="F595" s="829"/>
      <c r="G595" s="829"/>
      <c r="H595" s="829"/>
      <c r="I595" s="829"/>
      <c r="J595" s="829"/>
      <c r="K595" s="829"/>
      <c r="L595" s="829"/>
      <c r="M595" s="829"/>
      <c r="N595" s="830"/>
      <c r="O595" s="185"/>
      <c r="P595" s="322"/>
      <c r="Q595" s="322"/>
      <c r="R595" s="322"/>
      <c r="S595" s="322"/>
      <c r="T595" s="322"/>
      <c r="U595" s="322"/>
      <c r="V595" s="322"/>
      <c r="W595" s="322"/>
      <c r="X595" s="322"/>
      <c r="Y595" s="322"/>
      <c r="Z595" s="322"/>
      <c r="AA595" s="322"/>
      <c r="AB595" s="322"/>
      <c r="AC595" s="322"/>
      <c r="AD595" s="322"/>
      <c r="AE595" s="322"/>
      <c r="AF595" s="322"/>
      <c r="AG595" s="322"/>
      <c r="AH595" s="322"/>
      <c r="AI595" s="403" t="b">
        <f>AI594</f>
        <v>0</v>
      </c>
    </row>
    <row r="596" spans="1:84" s="312" customFormat="1" ht="12.75" customHeight="1" thickBot="1" x14ac:dyDescent="0.3">
      <c r="A596" s="255"/>
      <c r="B596" s="387"/>
      <c r="C596" s="89"/>
      <c r="D596" s="186"/>
      <c r="E596" s="336"/>
      <c r="F596" s="336"/>
      <c r="G596" s="336"/>
      <c r="H596" s="336"/>
      <c r="I596" s="336"/>
      <c r="J596" s="336"/>
      <c r="K596" s="336"/>
      <c r="L596" s="336"/>
      <c r="M596" s="336"/>
      <c r="N596" s="186"/>
      <c r="O596" s="185"/>
      <c r="P596" s="322"/>
      <c r="Q596" s="322"/>
      <c r="R596" s="322"/>
      <c r="S596" s="322"/>
      <c r="T596" s="322"/>
      <c r="U596" s="322"/>
      <c r="V596" s="322"/>
      <c r="W596" s="322"/>
      <c r="X596" s="322"/>
      <c r="Y596" s="322"/>
      <c r="Z596" s="322"/>
      <c r="AA596" s="322"/>
      <c r="AB596" s="322"/>
      <c r="AC596" s="322"/>
      <c r="AD596" s="322"/>
      <c r="AE596" s="322"/>
      <c r="AF596" s="322"/>
      <c r="AG596" s="322"/>
      <c r="AH596" s="322"/>
      <c r="AI596" s="322"/>
      <c r="CF596" s="357"/>
    </row>
    <row r="597" spans="1:84" x14ac:dyDescent="0.25">
      <c r="A597" s="252"/>
      <c r="B597" s="240"/>
      <c r="C597" s="198"/>
      <c r="D597" s="22"/>
      <c r="E597" s="199"/>
      <c r="F597" s="24"/>
      <c r="G597" s="23"/>
      <c r="H597" s="23"/>
      <c r="I597" s="23"/>
      <c r="J597" s="23"/>
      <c r="K597" s="23"/>
      <c r="L597" s="23"/>
      <c r="M597" s="23"/>
      <c r="N597" s="23"/>
      <c r="O597" s="204"/>
      <c r="P597" s="322"/>
      <c r="U597" s="322"/>
      <c r="V597" s="322"/>
      <c r="W597" s="322"/>
      <c r="X597" s="322"/>
      <c r="Y597" s="322"/>
      <c r="Z597" s="322"/>
      <c r="AA597" s="322"/>
      <c r="AB597" s="322"/>
      <c r="AC597" s="322"/>
      <c r="AD597" s="322"/>
      <c r="AE597" s="322"/>
      <c r="AF597" s="322"/>
      <c r="AG597" s="322"/>
      <c r="AH597" s="322"/>
      <c r="AI597" s="322"/>
    </row>
    <row r="598" spans="1:84" x14ac:dyDescent="0.25">
      <c r="A598" s="252"/>
      <c r="B598" s="240"/>
      <c r="D598" s="7"/>
      <c r="E598" s="443" t="str">
        <f>Translations!$B$646</f>
        <v>D'autres flux peuvent être ajoutés par copier-coller du dernier bloc, si nécessaire.</v>
      </c>
      <c r="F598" s="8"/>
      <c r="G598" s="9"/>
      <c r="H598" s="9"/>
      <c r="I598" s="9"/>
      <c r="J598" s="9"/>
      <c r="K598" s="9"/>
      <c r="L598" s="9"/>
      <c r="M598" s="9"/>
      <c r="N598" s="9"/>
      <c r="O598" s="204"/>
      <c r="P598" s="322"/>
      <c r="U598" s="322"/>
      <c r="V598" s="322"/>
      <c r="W598" s="322"/>
      <c r="X598" s="322"/>
      <c r="Y598" s="322"/>
      <c r="Z598" s="322"/>
      <c r="AA598" s="322"/>
      <c r="AB598" s="322"/>
      <c r="AC598" s="322"/>
      <c r="AD598" s="322"/>
      <c r="AE598" s="322"/>
      <c r="AF598" s="322"/>
      <c r="AG598" s="322"/>
      <c r="AH598" s="322"/>
      <c r="AI598" s="322"/>
    </row>
    <row r="599" spans="1:84" x14ac:dyDescent="0.25">
      <c r="A599" s="252"/>
      <c r="B599" s="240"/>
      <c r="D599" s="7"/>
      <c r="E599" s="181"/>
      <c r="F599" s="8"/>
      <c r="G599" s="9"/>
      <c r="H599" s="9"/>
      <c r="I599" s="9"/>
      <c r="J599" s="9"/>
      <c r="K599" s="9"/>
      <c r="L599" s="9"/>
      <c r="M599" s="9"/>
      <c r="N599" s="9"/>
      <c r="O599" s="204"/>
      <c r="P599" s="322"/>
      <c r="U599" s="322"/>
      <c r="V599" s="322"/>
      <c r="W599" s="322"/>
      <c r="X599" s="322"/>
      <c r="Y599" s="322"/>
      <c r="Z599" s="322"/>
      <c r="AA599" s="322"/>
      <c r="AB599" s="322"/>
      <c r="AC599" s="322"/>
      <c r="AD599" s="322"/>
      <c r="AE599" s="322"/>
      <c r="AF599" s="322"/>
      <c r="AG599" s="322"/>
      <c r="AH599" s="322"/>
      <c r="AI599" s="322"/>
    </row>
    <row r="600" spans="1:84" s="4" customFormat="1" ht="15" customHeight="1" x14ac:dyDescent="0.25">
      <c r="A600" s="230"/>
      <c r="B600" s="272"/>
      <c r="C600" s="134"/>
      <c r="D600" s="141"/>
      <c r="E600" s="134"/>
      <c r="F600" s="662" t="str">
        <f>HYPERLINK($R600,EUconst_MsgNextSheet)</f>
        <v xml:space="preserve"> &lt;&lt;&lt; Cliquez ici pour passer à la feuille suivante &gt;&gt;&gt;</v>
      </c>
      <c r="G600" s="662"/>
      <c r="H600" s="662"/>
      <c r="I600" s="662"/>
      <c r="J600" s="662"/>
      <c r="K600" s="662"/>
      <c r="L600" s="662"/>
      <c r="O600" s="204"/>
      <c r="P600" s="322"/>
      <c r="Q600" s="1" t="s">
        <v>355</v>
      </c>
      <c r="R600" s="421" t="str">
        <f>"#JUMP_F_Top"</f>
        <v>#JUMP_F_Top</v>
      </c>
      <c r="S600" s="26"/>
      <c r="T600" s="26"/>
      <c r="U600" s="322"/>
      <c r="V600" s="322"/>
      <c r="W600" s="322"/>
      <c r="X600" s="322"/>
      <c r="Y600" s="322"/>
      <c r="Z600" s="322"/>
      <c r="AA600" s="322"/>
      <c r="AB600" s="322"/>
      <c r="AC600" s="322"/>
      <c r="AD600" s="322"/>
      <c r="AE600" s="322"/>
      <c r="AF600" s="322"/>
      <c r="AG600" s="322"/>
      <c r="AH600" s="322"/>
      <c r="AI600" s="322"/>
    </row>
    <row r="601" spans="1:84" ht="13.8" thickBot="1" x14ac:dyDescent="0.3">
      <c r="A601" s="256"/>
      <c r="B601" s="388"/>
      <c r="C601" s="257"/>
      <c r="D601" s="258"/>
      <c r="E601" s="243"/>
      <c r="F601" s="259"/>
      <c r="G601" s="260"/>
      <c r="H601" s="260"/>
      <c r="I601" s="260"/>
      <c r="J601" s="260"/>
      <c r="K601" s="260"/>
      <c r="L601" s="260"/>
      <c r="M601" s="260"/>
      <c r="N601" s="260"/>
      <c r="O601" s="261"/>
      <c r="P601" s="322"/>
      <c r="U601" s="404"/>
      <c r="X601" s="404"/>
    </row>
    <row r="602" spans="1:84" ht="13.8" hidden="1" thickBot="1" x14ac:dyDescent="0.3">
      <c r="A602" s="27" t="s">
        <v>159</v>
      </c>
    </row>
    <row r="603" spans="1:84" ht="13.8" hidden="1" thickBot="1" x14ac:dyDescent="0.3">
      <c r="A603" s="27" t="s">
        <v>159</v>
      </c>
      <c r="F603" s="362"/>
      <c r="G603" s="363"/>
      <c r="H603" s="363"/>
      <c r="I603" s="363" t="s">
        <v>121</v>
      </c>
      <c r="J603" s="363"/>
      <c r="K603" s="363"/>
      <c r="L603" s="363"/>
      <c r="M603" s="364" t="s">
        <v>682</v>
      </c>
      <c r="P603" s="306" t="s">
        <v>119</v>
      </c>
    </row>
    <row r="604" spans="1:84" hidden="1" x14ac:dyDescent="0.25">
      <c r="A604" s="27" t="s">
        <v>159</v>
      </c>
      <c r="F604" s="365">
        <v>1</v>
      </c>
      <c r="G604" s="366" t="str">
        <f>INDEX(B_ImprovementDescription!$Q$54:$Q$83,F604)</f>
        <v>n / A</v>
      </c>
      <c r="H604" s="374" t="str">
        <f>IF(G604=EUconst_NA,"",MAX($H603:H$603)+1)</f>
        <v/>
      </c>
      <c r="I604" s="380" t="str">
        <f>IF(COUNTIF($H$604:$H$633,F604)=0,"",INDEX($G$604:$G$633,MATCH(F604,$H$604:$H$633,0)))</f>
        <v/>
      </c>
      <c r="J604" s="377"/>
      <c r="K604" s="366"/>
      <c r="L604" s="366"/>
      <c r="M604" s="367" t="str">
        <f>IF(COUNT(H604:H633)=0,"","$I$"&amp;ROW(I604)&amp;":$I$"&amp; ROW(I604)-1+MAX(1,H604:H633))</f>
        <v/>
      </c>
    </row>
    <row r="605" spans="1:84" hidden="1" x14ac:dyDescent="0.25">
      <c r="A605" s="1" t="s">
        <v>159</v>
      </c>
      <c r="F605" s="368">
        <v>2</v>
      </c>
      <c r="G605" s="369" t="str">
        <f>INDEX(B_ImprovementDescription!$Q$54:$Q$83,F605)</f>
        <v>n / A</v>
      </c>
      <c r="H605" s="375" t="str">
        <f>IF(G605=EUconst_NA,"",MAX($H$603:H604)+1)</f>
        <v/>
      </c>
      <c r="I605" s="381" t="str">
        <f>IF(COUNTIF($H$604:$H$633,F605)=0,"",INDEX($G$604:$G$633,MATCH(F605,$H$604:$H$633,0)))</f>
        <v/>
      </c>
      <c r="J605" s="378"/>
      <c r="K605" s="369"/>
      <c r="L605" s="369"/>
      <c r="M605" s="370"/>
    </row>
    <row r="606" spans="1:84" hidden="1" x14ac:dyDescent="0.25">
      <c r="A606" s="1" t="s">
        <v>159</v>
      </c>
      <c r="F606" s="368">
        <v>3</v>
      </c>
      <c r="G606" s="369" t="str">
        <f>INDEX(B_ImprovementDescription!$Q$54:$Q$83,F606)</f>
        <v>n / A</v>
      </c>
      <c r="H606" s="375" t="str">
        <f>IF(G606=EUconst_NA,"",MAX($H$603:H605)+1)</f>
        <v/>
      </c>
      <c r="I606" s="381" t="str">
        <f t="shared" ref="I606:I633" si="59">IF(COUNTIF($H$604:$H$633,F606)=0,"",INDEX($G$604:$G$633,MATCH(F606,$H$604:$H$633,0)))</f>
        <v/>
      </c>
      <c r="J606" s="378"/>
      <c r="K606" s="369"/>
      <c r="L606" s="369"/>
      <c r="M606" s="370"/>
    </row>
    <row r="607" spans="1:84" hidden="1" x14ac:dyDescent="0.25">
      <c r="A607" s="1" t="s">
        <v>159</v>
      </c>
      <c r="F607" s="368">
        <v>4</v>
      </c>
      <c r="G607" s="369" t="str">
        <f>INDEX(B_ImprovementDescription!$Q$54:$Q$83,F607)</f>
        <v>n / A</v>
      </c>
      <c r="H607" s="375" t="str">
        <f>IF(G607=EUconst_NA,"",MAX($H$603:H606)+1)</f>
        <v/>
      </c>
      <c r="I607" s="381" t="str">
        <f t="shared" si="59"/>
        <v/>
      </c>
      <c r="J607" s="378"/>
      <c r="K607" s="369"/>
      <c r="L607" s="369"/>
      <c r="M607" s="370"/>
    </row>
    <row r="608" spans="1:84" hidden="1" x14ac:dyDescent="0.25">
      <c r="A608" s="1" t="s">
        <v>159</v>
      </c>
      <c r="F608" s="368">
        <v>5</v>
      </c>
      <c r="G608" s="369" t="str">
        <f>INDEX(B_ImprovementDescription!$Q$54:$Q$83,F608)</f>
        <v>n / A</v>
      </c>
      <c r="H608" s="375" t="str">
        <f>IF(G608=EUconst_NA,"",MAX($H$603:H607)+1)</f>
        <v/>
      </c>
      <c r="I608" s="381" t="str">
        <f t="shared" si="59"/>
        <v/>
      </c>
      <c r="J608" s="378"/>
      <c r="K608" s="369"/>
      <c r="L608" s="369"/>
      <c r="M608" s="370"/>
    </row>
    <row r="609" spans="1:13" hidden="1" x14ac:dyDescent="0.25">
      <c r="A609" s="1" t="s">
        <v>159</v>
      </c>
      <c r="F609" s="368">
        <v>6</v>
      </c>
      <c r="G609" s="369" t="str">
        <f>INDEX(B_ImprovementDescription!$Q$54:$Q$83,F609)</f>
        <v>n / A</v>
      </c>
      <c r="H609" s="375" t="str">
        <f>IF(G609=EUconst_NA,"",MAX($H$603:H608)+1)</f>
        <v/>
      </c>
      <c r="I609" s="381" t="str">
        <f t="shared" si="59"/>
        <v/>
      </c>
      <c r="J609" s="378"/>
      <c r="K609" s="369"/>
      <c r="L609" s="369"/>
      <c r="M609" s="370"/>
    </row>
    <row r="610" spans="1:13" hidden="1" x14ac:dyDescent="0.25">
      <c r="A610" s="1" t="s">
        <v>159</v>
      </c>
      <c r="F610" s="368">
        <v>7</v>
      </c>
      <c r="G610" s="369" t="str">
        <f>INDEX(B_ImprovementDescription!$Q$54:$Q$83,F610)</f>
        <v>n / A</v>
      </c>
      <c r="H610" s="375" t="str">
        <f>IF(G610=EUconst_NA,"",MAX($H$603:H609)+1)</f>
        <v/>
      </c>
      <c r="I610" s="381" t="str">
        <f t="shared" si="59"/>
        <v/>
      </c>
      <c r="J610" s="378"/>
      <c r="K610" s="369"/>
      <c r="L610" s="369"/>
      <c r="M610" s="370"/>
    </row>
    <row r="611" spans="1:13" hidden="1" x14ac:dyDescent="0.25">
      <c r="A611" s="1" t="s">
        <v>159</v>
      </c>
      <c r="F611" s="368">
        <v>8</v>
      </c>
      <c r="G611" s="369" t="str">
        <f>INDEX(B_ImprovementDescription!$Q$54:$Q$83,F611)</f>
        <v>n / A</v>
      </c>
      <c r="H611" s="375" t="str">
        <f>IF(G611=EUconst_NA,"",MAX($H$603:H610)+1)</f>
        <v/>
      </c>
      <c r="I611" s="381" t="str">
        <f t="shared" si="59"/>
        <v/>
      </c>
      <c r="J611" s="378"/>
      <c r="K611" s="369"/>
      <c r="L611" s="369"/>
      <c r="M611" s="370"/>
    </row>
    <row r="612" spans="1:13" hidden="1" x14ac:dyDescent="0.25">
      <c r="A612" s="1" t="s">
        <v>159</v>
      </c>
      <c r="F612" s="368">
        <v>9</v>
      </c>
      <c r="G612" s="369" t="str">
        <f>INDEX(B_ImprovementDescription!$Q$54:$Q$83,F612)</f>
        <v>n / A</v>
      </c>
      <c r="H612" s="375" t="str">
        <f>IF(G612=EUconst_NA,"",MAX($H$603:H611)+1)</f>
        <v/>
      </c>
      <c r="I612" s="381" t="str">
        <f t="shared" si="59"/>
        <v/>
      </c>
      <c r="J612" s="378"/>
      <c r="K612" s="369"/>
      <c r="L612" s="369"/>
      <c r="M612" s="370"/>
    </row>
    <row r="613" spans="1:13" hidden="1" x14ac:dyDescent="0.25">
      <c r="A613" s="1" t="s">
        <v>159</v>
      </c>
      <c r="F613" s="368">
        <v>10</v>
      </c>
      <c r="G613" s="369" t="str">
        <f>INDEX(B_ImprovementDescription!$Q$54:$Q$83,F613)</f>
        <v>n / A</v>
      </c>
      <c r="H613" s="375" t="str">
        <f>IF(G613=EUconst_NA,"",MAX($H$603:H612)+1)</f>
        <v/>
      </c>
      <c r="I613" s="381" t="str">
        <f t="shared" si="59"/>
        <v/>
      </c>
      <c r="J613" s="378"/>
      <c r="K613" s="369"/>
      <c r="L613" s="369"/>
      <c r="M613" s="370"/>
    </row>
    <row r="614" spans="1:13" hidden="1" x14ac:dyDescent="0.25">
      <c r="A614" s="1" t="s">
        <v>159</v>
      </c>
      <c r="F614" s="368">
        <v>11</v>
      </c>
      <c r="G614" s="369" t="str">
        <f>INDEX(B_ImprovementDescription!$Q$54:$Q$83,F614)</f>
        <v>n / A</v>
      </c>
      <c r="H614" s="375" t="str">
        <f>IF(G614=EUconst_NA,"",MAX($H$603:H613)+1)</f>
        <v/>
      </c>
      <c r="I614" s="381" t="str">
        <f t="shared" si="59"/>
        <v/>
      </c>
      <c r="J614" s="378"/>
      <c r="K614" s="369"/>
      <c r="L614" s="369"/>
      <c r="M614" s="370"/>
    </row>
    <row r="615" spans="1:13" hidden="1" x14ac:dyDescent="0.25">
      <c r="A615" s="1" t="s">
        <v>159</v>
      </c>
      <c r="F615" s="368">
        <v>12</v>
      </c>
      <c r="G615" s="369" t="str">
        <f>INDEX(B_ImprovementDescription!$Q$54:$Q$83,F615)</f>
        <v>n / A</v>
      </c>
      <c r="H615" s="375" t="str">
        <f>IF(G615=EUconst_NA,"",MAX($H$603:H614)+1)</f>
        <v/>
      </c>
      <c r="I615" s="381" t="str">
        <f t="shared" si="59"/>
        <v/>
      </c>
      <c r="J615" s="378"/>
      <c r="K615" s="369"/>
      <c r="L615" s="369"/>
      <c r="M615" s="370"/>
    </row>
    <row r="616" spans="1:13" hidden="1" x14ac:dyDescent="0.25">
      <c r="A616" s="1" t="s">
        <v>159</v>
      </c>
      <c r="F616" s="368">
        <v>13</v>
      </c>
      <c r="G616" s="369" t="str">
        <f>INDEX(B_ImprovementDescription!$Q$54:$Q$83,F616)</f>
        <v>n / A</v>
      </c>
      <c r="H616" s="375" t="str">
        <f>IF(G616=EUconst_NA,"",MAX($H$603:H615)+1)</f>
        <v/>
      </c>
      <c r="I616" s="381" t="str">
        <f t="shared" si="59"/>
        <v/>
      </c>
      <c r="J616" s="378"/>
      <c r="K616" s="369"/>
      <c r="L616" s="369"/>
      <c r="M616" s="370"/>
    </row>
    <row r="617" spans="1:13" hidden="1" x14ac:dyDescent="0.25">
      <c r="A617" s="1" t="s">
        <v>159</v>
      </c>
      <c r="F617" s="368">
        <v>14</v>
      </c>
      <c r="G617" s="369" t="str">
        <f>INDEX(B_ImprovementDescription!$Q$54:$Q$83,F617)</f>
        <v>n / A</v>
      </c>
      <c r="H617" s="375" t="str">
        <f>IF(G617=EUconst_NA,"",MAX($H$603:H616)+1)</f>
        <v/>
      </c>
      <c r="I617" s="381" t="str">
        <f t="shared" si="59"/>
        <v/>
      </c>
      <c r="J617" s="378"/>
      <c r="K617" s="369"/>
      <c r="L617" s="369"/>
      <c r="M617" s="370"/>
    </row>
    <row r="618" spans="1:13" hidden="1" x14ac:dyDescent="0.25">
      <c r="A618" s="1" t="s">
        <v>159</v>
      </c>
      <c r="F618" s="368">
        <v>15</v>
      </c>
      <c r="G618" s="369" t="str">
        <f>INDEX(B_ImprovementDescription!$Q$54:$Q$83,F618)</f>
        <v>n / A</v>
      </c>
      <c r="H618" s="375" t="str">
        <f>IF(G618=EUconst_NA,"",MAX($H$603:H617)+1)</f>
        <v/>
      </c>
      <c r="I618" s="381" t="str">
        <f t="shared" si="59"/>
        <v/>
      </c>
      <c r="J618" s="378"/>
      <c r="K618" s="369"/>
      <c r="L618" s="369"/>
      <c r="M618" s="370"/>
    </row>
    <row r="619" spans="1:13" hidden="1" x14ac:dyDescent="0.25">
      <c r="A619" s="1" t="s">
        <v>159</v>
      </c>
      <c r="F619" s="368">
        <v>16</v>
      </c>
      <c r="G619" s="369" t="str">
        <f>INDEX(B_ImprovementDescription!$Q$54:$Q$83,F619)</f>
        <v>n / A</v>
      </c>
      <c r="H619" s="375" t="str">
        <f>IF(G619=EUconst_NA,"",MAX($H$603:H618)+1)</f>
        <v/>
      </c>
      <c r="I619" s="381" t="str">
        <f t="shared" si="59"/>
        <v/>
      </c>
      <c r="J619" s="378"/>
      <c r="K619" s="369"/>
      <c r="L619" s="369"/>
      <c r="M619" s="370"/>
    </row>
    <row r="620" spans="1:13" hidden="1" x14ac:dyDescent="0.25">
      <c r="A620" s="1" t="s">
        <v>159</v>
      </c>
      <c r="F620" s="368">
        <v>17</v>
      </c>
      <c r="G620" s="369" t="str">
        <f>INDEX(B_ImprovementDescription!$Q$54:$Q$83,F620)</f>
        <v>n / A</v>
      </c>
      <c r="H620" s="375" t="str">
        <f>IF(G620=EUconst_NA,"",MAX($H$603:H619)+1)</f>
        <v/>
      </c>
      <c r="I620" s="381" t="str">
        <f t="shared" si="59"/>
        <v/>
      </c>
      <c r="J620" s="378"/>
      <c r="K620" s="369"/>
      <c r="L620" s="369"/>
      <c r="M620" s="370"/>
    </row>
    <row r="621" spans="1:13" hidden="1" x14ac:dyDescent="0.25">
      <c r="A621" s="1" t="s">
        <v>159</v>
      </c>
      <c r="F621" s="368">
        <v>18</v>
      </c>
      <c r="G621" s="369" t="str">
        <f>INDEX(B_ImprovementDescription!$Q$54:$Q$83,F621)</f>
        <v>n / A</v>
      </c>
      <c r="H621" s="375" t="str">
        <f>IF(G621=EUconst_NA,"",MAX($H$603:H620)+1)</f>
        <v/>
      </c>
      <c r="I621" s="381" t="str">
        <f t="shared" si="59"/>
        <v/>
      </c>
      <c r="J621" s="378"/>
      <c r="K621" s="369"/>
      <c r="L621" s="369"/>
      <c r="M621" s="370"/>
    </row>
    <row r="622" spans="1:13" hidden="1" x14ac:dyDescent="0.25">
      <c r="A622" s="1" t="s">
        <v>159</v>
      </c>
      <c r="F622" s="368">
        <v>19</v>
      </c>
      <c r="G622" s="369" t="str">
        <f>INDEX(B_ImprovementDescription!$Q$54:$Q$83,F622)</f>
        <v>n / A</v>
      </c>
      <c r="H622" s="375" t="str">
        <f>IF(G622=EUconst_NA,"",MAX($H$603:H621)+1)</f>
        <v/>
      </c>
      <c r="I622" s="381" t="str">
        <f t="shared" si="59"/>
        <v/>
      </c>
      <c r="J622" s="378"/>
      <c r="K622" s="369"/>
      <c r="L622" s="369"/>
      <c r="M622" s="370"/>
    </row>
    <row r="623" spans="1:13" hidden="1" x14ac:dyDescent="0.25">
      <c r="A623" s="1" t="s">
        <v>159</v>
      </c>
      <c r="F623" s="368">
        <v>20</v>
      </c>
      <c r="G623" s="369" t="str">
        <f>INDEX(B_ImprovementDescription!$Q$54:$Q$83,F623)</f>
        <v>n / A</v>
      </c>
      <c r="H623" s="375" t="str">
        <f>IF(G623=EUconst_NA,"",MAX($H$603:H622)+1)</f>
        <v/>
      </c>
      <c r="I623" s="381" t="str">
        <f t="shared" si="59"/>
        <v/>
      </c>
      <c r="J623" s="378"/>
      <c r="K623" s="369"/>
      <c r="L623" s="369"/>
      <c r="M623" s="370"/>
    </row>
    <row r="624" spans="1:13" hidden="1" x14ac:dyDescent="0.25">
      <c r="A624" s="1" t="s">
        <v>159</v>
      </c>
      <c r="F624" s="368">
        <v>21</v>
      </c>
      <c r="G624" s="369" t="str">
        <f>INDEX(B_ImprovementDescription!$Q$54:$Q$83,F624)</f>
        <v>n / A</v>
      </c>
      <c r="H624" s="375" t="str">
        <f>IF(G624=EUconst_NA,"",MAX($H$603:H623)+1)</f>
        <v/>
      </c>
      <c r="I624" s="381" t="str">
        <f t="shared" si="59"/>
        <v/>
      </c>
      <c r="J624" s="378"/>
      <c r="K624" s="369"/>
      <c r="L624" s="369"/>
      <c r="M624" s="370"/>
    </row>
    <row r="625" spans="1:13" hidden="1" x14ac:dyDescent="0.25">
      <c r="A625" s="1" t="s">
        <v>159</v>
      </c>
      <c r="F625" s="368">
        <v>22</v>
      </c>
      <c r="G625" s="369" t="str">
        <f>INDEX(B_ImprovementDescription!$Q$54:$Q$83,F625)</f>
        <v>n / A</v>
      </c>
      <c r="H625" s="375" t="str">
        <f>IF(G625=EUconst_NA,"",MAX($H$603:H624)+1)</f>
        <v/>
      </c>
      <c r="I625" s="381" t="str">
        <f t="shared" si="59"/>
        <v/>
      </c>
      <c r="J625" s="378"/>
      <c r="K625" s="369"/>
      <c r="L625" s="369"/>
      <c r="M625" s="370"/>
    </row>
    <row r="626" spans="1:13" hidden="1" x14ac:dyDescent="0.25">
      <c r="A626" s="1" t="s">
        <v>159</v>
      </c>
      <c r="F626" s="368">
        <v>23</v>
      </c>
      <c r="G626" s="369" t="str">
        <f>INDEX(B_ImprovementDescription!$Q$54:$Q$83,F626)</f>
        <v>n / A</v>
      </c>
      <c r="H626" s="375" t="str">
        <f>IF(G626=EUconst_NA,"",MAX($H$603:H625)+1)</f>
        <v/>
      </c>
      <c r="I626" s="381" t="str">
        <f t="shared" si="59"/>
        <v/>
      </c>
      <c r="J626" s="378"/>
      <c r="K626" s="369"/>
      <c r="L626" s="369"/>
      <c r="M626" s="370"/>
    </row>
    <row r="627" spans="1:13" hidden="1" x14ac:dyDescent="0.25">
      <c r="A627" s="1" t="s">
        <v>159</v>
      </c>
      <c r="F627" s="368">
        <v>24</v>
      </c>
      <c r="G627" s="369" t="str">
        <f>INDEX(B_ImprovementDescription!$Q$54:$Q$83,F627)</f>
        <v>n / A</v>
      </c>
      <c r="H627" s="375" t="str">
        <f>IF(G627=EUconst_NA,"",MAX($H$603:H626)+1)</f>
        <v/>
      </c>
      <c r="I627" s="381" t="str">
        <f t="shared" si="59"/>
        <v/>
      </c>
      <c r="J627" s="378"/>
      <c r="K627" s="369"/>
      <c r="L627" s="369"/>
      <c r="M627" s="370"/>
    </row>
    <row r="628" spans="1:13" hidden="1" x14ac:dyDescent="0.25">
      <c r="A628" s="1" t="s">
        <v>159</v>
      </c>
      <c r="F628" s="368">
        <v>25</v>
      </c>
      <c r="G628" s="369" t="str">
        <f>INDEX(B_ImprovementDescription!$Q$54:$Q$83,F628)</f>
        <v>n / A</v>
      </c>
      <c r="H628" s="375" t="str">
        <f>IF(G628=EUconst_NA,"",MAX($H$603:H627)+1)</f>
        <v/>
      </c>
      <c r="I628" s="381" t="str">
        <f t="shared" si="59"/>
        <v/>
      </c>
      <c r="J628" s="378"/>
      <c r="K628" s="369"/>
      <c r="L628" s="369"/>
      <c r="M628" s="370"/>
    </row>
    <row r="629" spans="1:13" hidden="1" x14ac:dyDescent="0.25">
      <c r="A629" s="1" t="s">
        <v>159</v>
      </c>
      <c r="F629" s="368">
        <v>26</v>
      </c>
      <c r="G629" s="369" t="str">
        <f>INDEX(B_ImprovementDescription!$Q$54:$Q$83,F629)</f>
        <v>n / A</v>
      </c>
      <c r="H629" s="375" t="str">
        <f>IF(G629=EUconst_NA,"",MAX($H$603:H628)+1)</f>
        <v/>
      </c>
      <c r="I629" s="381" t="str">
        <f t="shared" si="59"/>
        <v/>
      </c>
      <c r="J629" s="378"/>
      <c r="K629" s="369"/>
      <c r="L629" s="369"/>
      <c r="M629" s="370"/>
    </row>
    <row r="630" spans="1:13" hidden="1" x14ac:dyDescent="0.25">
      <c r="A630" s="1" t="s">
        <v>159</v>
      </c>
      <c r="F630" s="368">
        <v>27</v>
      </c>
      <c r="G630" s="369" t="str">
        <f>INDEX(B_ImprovementDescription!$Q$54:$Q$83,F630)</f>
        <v>n / A</v>
      </c>
      <c r="H630" s="375" t="str">
        <f>IF(G630=EUconst_NA,"",MAX($H$603:H629)+1)</f>
        <v/>
      </c>
      <c r="I630" s="381" t="str">
        <f t="shared" si="59"/>
        <v/>
      </c>
      <c r="J630" s="378"/>
      <c r="K630" s="369"/>
      <c r="L630" s="369"/>
      <c r="M630" s="370"/>
    </row>
    <row r="631" spans="1:13" hidden="1" x14ac:dyDescent="0.25">
      <c r="A631" s="1" t="s">
        <v>159</v>
      </c>
      <c r="F631" s="368">
        <v>28</v>
      </c>
      <c r="G631" s="369" t="str">
        <f>INDEX(B_ImprovementDescription!$Q$54:$Q$83,F631)</f>
        <v>n / A</v>
      </c>
      <c r="H631" s="375" t="str">
        <f>IF(G631=EUconst_NA,"",MAX($H$603:H630)+1)</f>
        <v/>
      </c>
      <c r="I631" s="381" t="str">
        <f t="shared" si="59"/>
        <v/>
      </c>
      <c r="J631" s="378"/>
      <c r="K631" s="369"/>
      <c r="L631" s="369"/>
      <c r="M631" s="370"/>
    </row>
    <row r="632" spans="1:13" hidden="1" x14ac:dyDescent="0.25">
      <c r="A632" s="1" t="s">
        <v>159</v>
      </c>
      <c r="F632" s="368">
        <v>29</v>
      </c>
      <c r="G632" s="369" t="str">
        <f>INDEX(B_ImprovementDescription!$Q$54:$Q$83,F632)</f>
        <v>n / A</v>
      </c>
      <c r="H632" s="375" t="str">
        <f>IF(G632=EUconst_NA,"",MAX($H$603:H631)+1)</f>
        <v/>
      </c>
      <c r="I632" s="381" t="str">
        <f t="shared" si="59"/>
        <v/>
      </c>
      <c r="J632" s="378"/>
      <c r="K632" s="369"/>
      <c r="L632" s="369"/>
      <c r="M632" s="370"/>
    </row>
    <row r="633" spans="1:13" ht="13.8" hidden="1" thickBot="1" x14ac:dyDescent="0.3">
      <c r="A633" s="1" t="s">
        <v>159</v>
      </c>
      <c r="F633" s="371">
        <v>30</v>
      </c>
      <c r="G633" s="372" t="str">
        <f>INDEX(B_ImprovementDescription!$Q$54:$Q$83,F633)</f>
        <v>n / A</v>
      </c>
      <c r="H633" s="376" t="str">
        <f>IF(G633=EUconst_NA,"",MAX($H$603:H632)+1)</f>
        <v/>
      </c>
      <c r="I633" s="382" t="str">
        <f t="shared" si="59"/>
        <v/>
      </c>
      <c r="J633" s="379"/>
      <c r="K633" s="372"/>
      <c r="L633" s="372"/>
      <c r="M633" s="373"/>
    </row>
    <row r="634" spans="1:13" hidden="1" x14ac:dyDescent="0.25">
      <c r="A634" s="1" t="s">
        <v>159</v>
      </c>
    </row>
    <row r="635" spans="1:13" x14ac:dyDescent="0.25">
      <c r="A635" s="1"/>
    </row>
    <row r="636" spans="1:13" x14ac:dyDescent="0.25">
      <c r="A636" s="1"/>
    </row>
    <row r="637" spans="1:13" x14ac:dyDescent="0.25">
      <c r="A637" s="1"/>
    </row>
    <row r="638" spans="1:13" x14ac:dyDescent="0.25">
      <c r="A638" s="1"/>
    </row>
    <row r="639" spans="1:13" x14ac:dyDescent="0.25">
      <c r="A639" s="1"/>
    </row>
    <row r="640" spans="1:13" x14ac:dyDescent="0.25">
      <c r="A640" s="1"/>
    </row>
    <row r="641" spans="1:1" x14ac:dyDescent="0.25">
      <c r="A641" s="1"/>
    </row>
    <row r="642" spans="1:1" x14ac:dyDescent="0.25">
      <c r="A642" s="1"/>
    </row>
    <row r="643" spans="1:1" x14ac:dyDescent="0.25">
      <c r="A643" s="1"/>
    </row>
    <row r="644" spans="1:1" x14ac:dyDescent="0.25">
      <c r="A644" s="1"/>
    </row>
    <row r="645" spans="1:1" x14ac:dyDescent="0.25">
      <c r="A645" s="1"/>
    </row>
    <row r="646" spans="1:1" x14ac:dyDescent="0.25">
      <c r="A646" s="1"/>
    </row>
    <row r="647" spans="1:1" x14ac:dyDescent="0.25">
      <c r="A647" s="1"/>
    </row>
    <row r="648" spans="1:1" x14ac:dyDescent="0.25">
      <c r="A648" s="1"/>
    </row>
    <row r="649" spans="1:1" x14ac:dyDescent="0.25">
      <c r="A649" s="1"/>
    </row>
    <row r="650" spans="1:1" x14ac:dyDescent="0.25">
      <c r="A650" s="1"/>
    </row>
    <row r="651" spans="1:1" x14ac:dyDescent="0.25">
      <c r="A651" s="1"/>
    </row>
    <row r="652" spans="1:1" x14ac:dyDescent="0.25">
      <c r="A652" s="1"/>
    </row>
    <row r="653" spans="1:1" x14ac:dyDescent="0.25">
      <c r="A653" s="1"/>
    </row>
    <row r="654" spans="1:1" x14ac:dyDescent="0.25">
      <c r="A654" s="1"/>
    </row>
    <row r="655" spans="1:1" x14ac:dyDescent="0.25">
      <c r="A655" s="1"/>
    </row>
    <row r="656" spans="1:1" x14ac:dyDescent="0.25">
      <c r="A656" s="1"/>
    </row>
    <row r="657" spans="1:1" x14ac:dyDescent="0.25">
      <c r="A657" s="1"/>
    </row>
    <row r="658" spans="1:1" x14ac:dyDescent="0.25">
      <c r="A658" s="1"/>
    </row>
    <row r="659" spans="1:1" x14ac:dyDescent="0.25">
      <c r="A659" s="1"/>
    </row>
    <row r="660" spans="1:1" x14ac:dyDescent="0.25">
      <c r="A660" s="1"/>
    </row>
    <row r="661" spans="1:1" x14ac:dyDescent="0.25">
      <c r="A661" s="1"/>
    </row>
    <row r="662" spans="1:1" x14ac:dyDescent="0.25">
      <c r="A662" s="1"/>
    </row>
    <row r="663" spans="1:1" x14ac:dyDescent="0.25">
      <c r="A663" s="1"/>
    </row>
    <row r="664" spans="1:1" x14ac:dyDescent="0.25">
      <c r="A664" s="1"/>
    </row>
    <row r="665" spans="1:1" x14ac:dyDescent="0.25">
      <c r="A665" s="1"/>
    </row>
    <row r="666" spans="1:1" x14ac:dyDescent="0.25">
      <c r="A666" s="1"/>
    </row>
    <row r="667" spans="1:1" x14ac:dyDescent="0.25">
      <c r="A667" s="1"/>
    </row>
    <row r="668" spans="1:1" x14ac:dyDescent="0.25">
      <c r="A668" s="1"/>
    </row>
    <row r="669" spans="1:1" x14ac:dyDescent="0.25">
      <c r="A669" s="1"/>
    </row>
    <row r="670" spans="1:1" x14ac:dyDescent="0.25">
      <c r="A670" s="1"/>
    </row>
    <row r="671" spans="1:1" x14ac:dyDescent="0.25">
      <c r="A671" s="1"/>
    </row>
    <row r="672" spans="1:1" x14ac:dyDescent="0.25">
      <c r="A672" s="1"/>
    </row>
    <row r="673" spans="1:1" x14ac:dyDescent="0.25">
      <c r="A673" s="1"/>
    </row>
    <row r="674" spans="1:1" x14ac:dyDescent="0.25">
      <c r="A674" s="1"/>
    </row>
    <row r="675" spans="1:1" x14ac:dyDescent="0.25">
      <c r="A675" s="1"/>
    </row>
    <row r="676" spans="1:1" x14ac:dyDescent="0.25">
      <c r="A676" s="1"/>
    </row>
    <row r="677" spans="1:1" x14ac:dyDescent="0.25">
      <c r="A677" s="1"/>
    </row>
    <row r="678" spans="1:1" x14ac:dyDescent="0.25">
      <c r="A678" s="1"/>
    </row>
    <row r="679" spans="1:1" x14ac:dyDescent="0.25">
      <c r="A679" s="1"/>
    </row>
    <row r="680" spans="1:1" x14ac:dyDescent="0.25">
      <c r="A680" s="1"/>
    </row>
    <row r="681" spans="1:1" x14ac:dyDescent="0.25">
      <c r="A681" s="1"/>
    </row>
    <row r="682" spans="1:1" x14ac:dyDescent="0.25">
      <c r="A682" s="1"/>
    </row>
    <row r="683" spans="1:1" x14ac:dyDescent="0.25">
      <c r="A683" s="1"/>
    </row>
    <row r="684" spans="1:1" x14ac:dyDescent="0.25">
      <c r="A684" s="1"/>
    </row>
    <row r="685" spans="1:1" x14ac:dyDescent="0.25">
      <c r="A685" s="1"/>
    </row>
    <row r="686" spans="1:1" x14ac:dyDescent="0.25">
      <c r="A686" s="1"/>
    </row>
    <row r="687" spans="1:1" x14ac:dyDescent="0.25">
      <c r="A687" s="1"/>
    </row>
    <row r="688" spans="1:1" x14ac:dyDescent="0.25">
      <c r="A688" s="1"/>
    </row>
    <row r="689" spans="1:1" x14ac:dyDescent="0.25">
      <c r="A689" s="1"/>
    </row>
    <row r="690" spans="1:1" x14ac:dyDescent="0.25">
      <c r="A690" s="1"/>
    </row>
    <row r="691" spans="1:1" x14ac:dyDescent="0.25">
      <c r="A691" s="1"/>
    </row>
    <row r="692" spans="1:1" x14ac:dyDescent="0.25">
      <c r="A692" s="1"/>
    </row>
    <row r="693" spans="1:1" x14ac:dyDescent="0.25">
      <c r="A693" s="1"/>
    </row>
    <row r="694" spans="1:1" x14ac:dyDescent="0.25">
      <c r="A694" s="1"/>
    </row>
    <row r="695" spans="1:1" x14ac:dyDescent="0.25">
      <c r="A695" s="1"/>
    </row>
    <row r="696" spans="1:1" x14ac:dyDescent="0.25">
      <c r="A696" s="1"/>
    </row>
    <row r="697" spans="1:1" x14ac:dyDescent="0.25">
      <c r="A697" s="1"/>
    </row>
    <row r="698" spans="1:1" x14ac:dyDescent="0.25">
      <c r="A698" s="1"/>
    </row>
    <row r="699" spans="1:1" x14ac:dyDescent="0.25">
      <c r="A699" s="1"/>
    </row>
    <row r="700" spans="1:1" x14ac:dyDescent="0.25">
      <c r="A700" s="1"/>
    </row>
    <row r="701" spans="1:1" x14ac:dyDescent="0.25">
      <c r="A701" s="1"/>
    </row>
    <row r="702" spans="1:1" x14ac:dyDescent="0.25">
      <c r="A702" s="1"/>
    </row>
    <row r="703" spans="1:1" x14ac:dyDescent="0.25">
      <c r="A703" s="1"/>
    </row>
  </sheetData>
  <sheetProtection algorithmName="SHA-512" hashValue="XYSSjp9BQuSiYa/QqJb15svCinaiSFGa+bskuFdibqRUGv0ZMnqtf0H44CUlnb0KVzJuh247NKR/IaF+r0BLhA==" saltValue="knop/QsMHQ9Cds8Z8TqLkQ==" spinCount="100000" sheet="1" objects="1" scenarios="1" formatCells="0" formatColumns="0" formatRows="0"/>
  <mergeCells count="574">
    <mergeCell ref="E401:N401"/>
    <mergeCell ref="E402:N402"/>
    <mergeCell ref="E403:N403"/>
    <mergeCell ref="E404:N404"/>
    <mergeCell ref="E405:N405"/>
    <mergeCell ref="F392:M392"/>
    <mergeCell ref="G394:H394"/>
    <mergeCell ref="G395:H395"/>
    <mergeCell ref="M395:N395"/>
    <mergeCell ref="G396:H396"/>
    <mergeCell ref="M396:N396"/>
    <mergeCell ref="G397:H397"/>
    <mergeCell ref="M397:N397"/>
    <mergeCell ref="E400:N400"/>
    <mergeCell ref="E382:N382"/>
    <mergeCell ref="E383:N383"/>
    <mergeCell ref="E384:N384"/>
    <mergeCell ref="E385:N385"/>
    <mergeCell ref="E386:N386"/>
    <mergeCell ref="E389:L389"/>
    <mergeCell ref="M389:N389"/>
    <mergeCell ref="E390:L390"/>
    <mergeCell ref="M390:N390"/>
    <mergeCell ref="F373:M373"/>
    <mergeCell ref="G375:H375"/>
    <mergeCell ref="G376:H376"/>
    <mergeCell ref="M376:N376"/>
    <mergeCell ref="G377:H377"/>
    <mergeCell ref="M377:N377"/>
    <mergeCell ref="G378:H378"/>
    <mergeCell ref="M378:N378"/>
    <mergeCell ref="E381:N381"/>
    <mergeCell ref="E363:N363"/>
    <mergeCell ref="E364:N364"/>
    <mergeCell ref="E365:N365"/>
    <mergeCell ref="E366:N366"/>
    <mergeCell ref="E367:N367"/>
    <mergeCell ref="E370:L370"/>
    <mergeCell ref="M370:N370"/>
    <mergeCell ref="E371:L371"/>
    <mergeCell ref="M371:N371"/>
    <mergeCell ref="F354:M354"/>
    <mergeCell ref="G356:H356"/>
    <mergeCell ref="G357:H357"/>
    <mergeCell ref="M357:N357"/>
    <mergeCell ref="G358:H358"/>
    <mergeCell ref="M358:N358"/>
    <mergeCell ref="G359:H359"/>
    <mergeCell ref="M359:N359"/>
    <mergeCell ref="E362:N362"/>
    <mergeCell ref="E344:N344"/>
    <mergeCell ref="E345:N345"/>
    <mergeCell ref="E346:N346"/>
    <mergeCell ref="E347:N347"/>
    <mergeCell ref="E348:N348"/>
    <mergeCell ref="E351:L351"/>
    <mergeCell ref="M351:N351"/>
    <mergeCell ref="E352:L352"/>
    <mergeCell ref="M352:N352"/>
    <mergeCell ref="F335:M335"/>
    <mergeCell ref="G337:H337"/>
    <mergeCell ref="G338:H338"/>
    <mergeCell ref="M338:N338"/>
    <mergeCell ref="G339:H339"/>
    <mergeCell ref="M339:N339"/>
    <mergeCell ref="G340:H340"/>
    <mergeCell ref="M340:N340"/>
    <mergeCell ref="E343:N343"/>
    <mergeCell ref="E325:N325"/>
    <mergeCell ref="E326:N326"/>
    <mergeCell ref="E327:N327"/>
    <mergeCell ref="E328:N328"/>
    <mergeCell ref="E329:N329"/>
    <mergeCell ref="E332:L332"/>
    <mergeCell ref="M332:N332"/>
    <mergeCell ref="E333:L333"/>
    <mergeCell ref="M333:N333"/>
    <mergeCell ref="F316:M316"/>
    <mergeCell ref="G318:H318"/>
    <mergeCell ref="G319:H319"/>
    <mergeCell ref="M319:N319"/>
    <mergeCell ref="G320:H320"/>
    <mergeCell ref="M320:N320"/>
    <mergeCell ref="G321:H321"/>
    <mergeCell ref="M321:N321"/>
    <mergeCell ref="E324:N324"/>
    <mergeCell ref="E306:N306"/>
    <mergeCell ref="E307:N307"/>
    <mergeCell ref="E308:N308"/>
    <mergeCell ref="E309:N309"/>
    <mergeCell ref="E310:N310"/>
    <mergeCell ref="E313:L313"/>
    <mergeCell ref="M313:N313"/>
    <mergeCell ref="E314:L314"/>
    <mergeCell ref="M314:N314"/>
    <mergeCell ref="F297:M297"/>
    <mergeCell ref="G299:H299"/>
    <mergeCell ref="G300:H300"/>
    <mergeCell ref="M300:N300"/>
    <mergeCell ref="G301:H301"/>
    <mergeCell ref="M301:N301"/>
    <mergeCell ref="G302:H302"/>
    <mergeCell ref="M302:N302"/>
    <mergeCell ref="E305:N305"/>
    <mergeCell ref="E287:N287"/>
    <mergeCell ref="E288:N288"/>
    <mergeCell ref="E289:N289"/>
    <mergeCell ref="E290:N290"/>
    <mergeCell ref="E291:N291"/>
    <mergeCell ref="E294:L294"/>
    <mergeCell ref="M294:N294"/>
    <mergeCell ref="E295:L295"/>
    <mergeCell ref="M295:N295"/>
    <mergeCell ref="F278:M278"/>
    <mergeCell ref="G280:H280"/>
    <mergeCell ref="G281:H281"/>
    <mergeCell ref="M281:N281"/>
    <mergeCell ref="G282:H282"/>
    <mergeCell ref="M282:N282"/>
    <mergeCell ref="G283:H283"/>
    <mergeCell ref="M283:N283"/>
    <mergeCell ref="E286:N286"/>
    <mergeCell ref="E268:N268"/>
    <mergeCell ref="E269:N269"/>
    <mergeCell ref="E270:N270"/>
    <mergeCell ref="E271:N271"/>
    <mergeCell ref="E272:N272"/>
    <mergeCell ref="E275:L275"/>
    <mergeCell ref="M275:N275"/>
    <mergeCell ref="E276:L276"/>
    <mergeCell ref="M276:N276"/>
    <mergeCell ref="F259:M259"/>
    <mergeCell ref="G261:H261"/>
    <mergeCell ref="G262:H262"/>
    <mergeCell ref="M262:N262"/>
    <mergeCell ref="G263:H263"/>
    <mergeCell ref="M263:N263"/>
    <mergeCell ref="G264:H264"/>
    <mergeCell ref="M264:N264"/>
    <mergeCell ref="E267:N267"/>
    <mergeCell ref="E249:N249"/>
    <mergeCell ref="E250:N250"/>
    <mergeCell ref="E251:N251"/>
    <mergeCell ref="E252:N252"/>
    <mergeCell ref="E253:N253"/>
    <mergeCell ref="E256:L256"/>
    <mergeCell ref="M256:N256"/>
    <mergeCell ref="E257:L257"/>
    <mergeCell ref="M257:N257"/>
    <mergeCell ref="F240:M240"/>
    <mergeCell ref="G242:H242"/>
    <mergeCell ref="G243:H243"/>
    <mergeCell ref="M243:N243"/>
    <mergeCell ref="G244:H244"/>
    <mergeCell ref="M244:N244"/>
    <mergeCell ref="G245:H245"/>
    <mergeCell ref="M245:N245"/>
    <mergeCell ref="E248:N248"/>
    <mergeCell ref="E230:N230"/>
    <mergeCell ref="E231:N231"/>
    <mergeCell ref="E232:N232"/>
    <mergeCell ref="E233:N233"/>
    <mergeCell ref="E234:N234"/>
    <mergeCell ref="E237:L237"/>
    <mergeCell ref="M237:N237"/>
    <mergeCell ref="E238:L238"/>
    <mergeCell ref="M238:N238"/>
    <mergeCell ref="F221:M221"/>
    <mergeCell ref="G223:H223"/>
    <mergeCell ref="G224:H224"/>
    <mergeCell ref="M224:N224"/>
    <mergeCell ref="G225:H225"/>
    <mergeCell ref="M225:N225"/>
    <mergeCell ref="G226:H226"/>
    <mergeCell ref="M226:N226"/>
    <mergeCell ref="E229:N229"/>
    <mergeCell ref="E211:N211"/>
    <mergeCell ref="E212:N212"/>
    <mergeCell ref="E213:N213"/>
    <mergeCell ref="E214:N214"/>
    <mergeCell ref="E215:N215"/>
    <mergeCell ref="E218:L218"/>
    <mergeCell ref="M218:N218"/>
    <mergeCell ref="E219:L219"/>
    <mergeCell ref="M219:N219"/>
    <mergeCell ref="F202:M202"/>
    <mergeCell ref="G204:H204"/>
    <mergeCell ref="G205:H205"/>
    <mergeCell ref="M205:N205"/>
    <mergeCell ref="G206:H206"/>
    <mergeCell ref="M206:N206"/>
    <mergeCell ref="G207:H207"/>
    <mergeCell ref="M207:N207"/>
    <mergeCell ref="E210:N210"/>
    <mergeCell ref="E192:N192"/>
    <mergeCell ref="E193:N193"/>
    <mergeCell ref="E194:N194"/>
    <mergeCell ref="E195:N195"/>
    <mergeCell ref="E196:N196"/>
    <mergeCell ref="E199:L199"/>
    <mergeCell ref="M199:N199"/>
    <mergeCell ref="E200:L200"/>
    <mergeCell ref="M200:N200"/>
    <mergeCell ref="F183:M183"/>
    <mergeCell ref="G185:H185"/>
    <mergeCell ref="G186:H186"/>
    <mergeCell ref="M186:N186"/>
    <mergeCell ref="G187:H187"/>
    <mergeCell ref="M187:N187"/>
    <mergeCell ref="G188:H188"/>
    <mergeCell ref="M188:N188"/>
    <mergeCell ref="E191:N191"/>
    <mergeCell ref="E173:N173"/>
    <mergeCell ref="E174:N174"/>
    <mergeCell ref="E175:N175"/>
    <mergeCell ref="E176:N176"/>
    <mergeCell ref="E177:N177"/>
    <mergeCell ref="E180:L180"/>
    <mergeCell ref="M180:N180"/>
    <mergeCell ref="E181:L181"/>
    <mergeCell ref="M181:N181"/>
    <mergeCell ref="F164:M164"/>
    <mergeCell ref="G166:H166"/>
    <mergeCell ref="G167:H167"/>
    <mergeCell ref="M167:N167"/>
    <mergeCell ref="G168:H168"/>
    <mergeCell ref="M168:N168"/>
    <mergeCell ref="G169:H169"/>
    <mergeCell ref="M169:N169"/>
    <mergeCell ref="E172:N172"/>
    <mergeCell ref="E154:N154"/>
    <mergeCell ref="E155:N155"/>
    <mergeCell ref="E156:N156"/>
    <mergeCell ref="E157:N157"/>
    <mergeCell ref="E158:N158"/>
    <mergeCell ref="E161:L161"/>
    <mergeCell ref="M161:N161"/>
    <mergeCell ref="E162:L162"/>
    <mergeCell ref="M162:N162"/>
    <mergeCell ref="F145:M145"/>
    <mergeCell ref="G147:H147"/>
    <mergeCell ref="G148:H148"/>
    <mergeCell ref="M148:N148"/>
    <mergeCell ref="G149:H149"/>
    <mergeCell ref="M149:N149"/>
    <mergeCell ref="G150:H150"/>
    <mergeCell ref="M150:N150"/>
    <mergeCell ref="E153:N153"/>
    <mergeCell ref="E135:N135"/>
    <mergeCell ref="E136:N136"/>
    <mergeCell ref="E137:N137"/>
    <mergeCell ref="E138:N138"/>
    <mergeCell ref="E139:N139"/>
    <mergeCell ref="E142:L142"/>
    <mergeCell ref="M142:N142"/>
    <mergeCell ref="E143:L143"/>
    <mergeCell ref="M143:N143"/>
    <mergeCell ref="F126:M126"/>
    <mergeCell ref="G128:H128"/>
    <mergeCell ref="G129:H129"/>
    <mergeCell ref="M129:N129"/>
    <mergeCell ref="G130:H130"/>
    <mergeCell ref="M130:N130"/>
    <mergeCell ref="G131:H131"/>
    <mergeCell ref="M131:N131"/>
    <mergeCell ref="E134:N134"/>
    <mergeCell ref="E116:N116"/>
    <mergeCell ref="E117:N117"/>
    <mergeCell ref="E118:N118"/>
    <mergeCell ref="E119:N119"/>
    <mergeCell ref="E120:N120"/>
    <mergeCell ref="E123:L123"/>
    <mergeCell ref="M123:N123"/>
    <mergeCell ref="E124:L124"/>
    <mergeCell ref="M124:N124"/>
    <mergeCell ref="F107:M107"/>
    <mergeCell ref="G109:H109"/>
    <mergeCell ref="G110:H110"/>
    <mergeCell ref="M110:N110"/>
    <mergeCell ref="G111:H111"/>
    <mergeCell ref="M111:N111"/>
    <mergeCell ref="G112:H112"/>
    <mergeCell ref="M112:N112"/>
    <mergeCell ref="E115:N115"/>
    <mergeCell ref="E96:N96"/>
    <mergeCell ref="E97:N97"/>
    <mergeCell ref="E98:N98"/>
    <mergeCell ref="E99:N99"/>
    <mergeCell ref="E100:N100"/>
    <mergeCell ref="E101:N101"/>
    <mergeCell ref="E104:L104"/>
    <mergeCell ref="M104:N104"/>
    <mergeCell ref="E105:L105"/>
    <mergeCell ref="M105:N105"/>
    <mergeCell ref="G24:N24"/>
    <mergeCell ref="E28:L28"/>
    <mergeCell ref="E3:F3"/>
    <mergeCell ref="G3:H3"/>
    <mergeCell ref="I3:J3"/>
    <mergeCell ref="M3:N3"/>
    <mergeCell ref="E4:F4"/>
    <mergeCell ref="G4:H4"/>
    <mergeCell ref="M93:N93"/>
    <mergeCell ref="I2:J2"/>
    <mergeCell ref="K2:L2"/>
    <mergeCell ref="M2:N2"/>
    <mergeCell ref="M4:N4"/>
    <mergeCell ref="K3:L3"/>
    <mergeCell ref="K4:L4"/>
    <mergeCell ref="F21:N21"/>
    <mergeCell ref="F16:N16"/>
    <mergeCell ref="F17:N17"/>
    <mergeCell ref="L6:N6"/>
    <mergeCell ref="K8:N8"/>
    <mergeCell ref="C6:K6"/>
    <mergeCell ref="I4:J4"/>
    <mergeCell ref="E13:N13"/>
    <mergeCell ref="B2:D4"/>
    <mergeCell ref="E2:F2"/>
    <mergeCell ref="G2:H2"/>
    <mergeCell ref="F19:N19"/>
    <mergeCell ref="F20:N20"/>
    <mergeCell ref="F15:N15"/>
    <mergeCell ref="E12:N12"/>
    <mergeCell ref="G33:H33"/>
    <mergeCell ref="F18:N18"/>
    <mergeCell ref="F22:N22"/>
    <mergeCell ref="E29:L29"/>
    <mergeCell ref="M35:N35"/>
    <mergeCell ref="G52:H52"/>
    <mergeCell ref="G53:H53"/>
    <mergeCell ref="M53:N53"/>
    <mergeCell ref="G54:H54"/>
    <mergeCell ref="E47:L47"/>
    <mergeCell ref="M47:N47"/>
    <mergeCell ref="F50:M50"/>
    <mergeCell ref="E40:N40"/>
    <mergeCell ref="E41:N41"/>
    <mergeCell ref="E43:N43"/>
    <mergeCell ref="M29:N29"/>
    <mergeCell ref="F31:M31"/>
    <mergeCell ref="G34:H34"/>
    <mergeCell ref="G35:H35"/>
    <mergeCell ref="G36:H36"/>
    <mergeCell ref="M28:N28"/>
    <mergeCell ref="E22:E25"/>
    <mergeCell ref="G25:N25"/>
    <mergeCell ref="F23:N23"/>
    <mergeCell ref="M36:N36"/>
    <mergeCell ref="E44:N44"/>
    <mergeCell ref="E39:N39"/>
    <mergeCell ref="M34:N34"/>
    <mergeCell ref="M48:N48"/>
    <mergeCell ref="F600:L600"/>
    <mergeCell ref="E77:N77"/>
    <mergeCell ref="G72:H72"/>
    <mergeCell ref="M72:N72"/>
    <mergeCell ref="E48:L48"/>
    <mergeCell ref="E85:L85"/>
    <mergeCell ref="M85:N85"/>
    <mergeCell ref="E86:L86"/>
    <mergeCell ref="M86:N86"/>
    <mergeCell ref="F88:M88"/>
    <mergeCell ref="G90:H90"/>
    <mergeCell ref="G91:H91"/>
    <mergeCell ref="M91:N91"/>
    <mergeCell ref="G92:H92"/>
    <mergeCell ref="M92:N92"/>
    <mergeCell ref="G93:H93"/>
    <mergeCell ref="E61:N61"/>
    <mergeCell ref="E62:N62"/>
    <mergeCell ref="G74:H74"/>
    <mergeCell ref="E82:N82"/>
    <mergeCell ref="F69:M69"/>
    <mergeCell ref="G71:H71"/>
    <mergeCell ref="E80:N80"/>
    <mergeCell ref="E81:N81"/>
    <mergeCell ref="E42:N42"/>
    <mergeCell ref="E78:N78"/>
    <mergeCell ref="G73:H73"/>
    <mergeCell ref="M73:N73"/>
    <mergeCell ref="E79:N79"/>
    <mergeCell ref="M74:N74"/>
    <mergeCell ref="E59:N59"/>
    <mergeCell ref="E60:N60"/>
    <mergeCell ref="E67:L67"/>
    <mergeCell ref="M67:N67"/>
    <mergeCell ref="E63:N63"/>
    <mergeCell ref="M54:N54"/>
    <mergeCell ref="E58:N58"/>
    <mergeCell ref="G55:H55"/>
    <mergeCell ref="M55:N55"/>
    <mergeCell ref="E66:L66"/>
    <mergeCell ref="M66:N66"/>
    <mergeCell ref="F411:M411"/>
    <mergeCell ref="G413:H413"/>
    <mergeCell ref="G414:H414"/>
    <mergeCell ref="M414:N414"/>
    <mergeCell ref="G415:H415"/>
    <mergeCell ref="M415:N415"/>
    <mergeCell ref="E408:L408"/>
    <mergeCell ref="M408:N408"/>
    <mergeCell ref="E409:L409"/>
    <mergeCell ref="M409:N409"/>
    <mergeCell ref="E423:N423"/>
    <mergeCell ref="E424:N424"/>
    <mergeCell ref="E427:L427"/>
    <mergeCell ref="M427:N427"/>
    <mergeCell ref="E428:L428"/>
    <mergeCell ref="M428:N428"/>
    <mergeCell ref="G416:H416"/>
    <mergeCell ref="M416:N416"/>
    <mergeCell ref="E419:N419"/>
    <mergeCell ref="E420:N420"/>
    <mergeCell ref="E421:N421"/>
    <mergeCell ref="E422:N422"/>
    <mergeCell ref="G435:H435"/>
    <mergeCell ref="M435:N435"/>
    <mergeCell ref="E438:N438"/>
    <mergeCell ref="E439:N439"/>
    <mergeCell ref="E440:N440"/>
    <mergeCell ref="E441:N441"/>
    <mergeCell ref="F430:M430"/>
    <mergeCell ref="G432:H432"/>
    <mergeCell ref="G433:H433"/>
    <mergeCell ref="M433:N433"/>
    <mergeCell ref="G434:H434"/>
    <mergeCell ref="M434:N434"/>
    <mergeCell ref="F449:M449"/>
    <mergeCell ref="G451:H451"/>
    <mergeCell ref="G452:H452"/>
    <mergeCell ref="M452:N452"/>
    <mergeCell ref="G453:H453"/>
    <mergeCell ref="M453:N453"/>
    <mergeCell ref="E442:N442"/>
    <mergeCell ref="E443:N443"/>
    <mergeCell ref="E446:L446"/>
    <mergeCell ref="M446:N446"/>
    <mergeCell ref="E447:L447"/>
    <mergeCell ref="M447:N447"/>
    <mergeCell ref="E461:N461"/>
    <mergeCell ref="E462:N462"/>
    <mergeCell ref="E465:L465"/>
    <mergeCell ref="M465:N465"/>
    <mergeCell ref="E466:L466"/>
    <mergeCell ref="M466:N466"/>
    <mergeCell ref="G454:H454"/>
    <mergeCell ref="M454:N454"/>
    <mergeCell ref="E457:N457"/>
    <mergeCell ref="E458:N458"/>
    <mergeCell ref="E459:N459"/>
    <mergeCell ref="E460:N460"/>
    <mergeCell ref="G473:H473"/>
    <mergeCell ref="M473:N473"/>
    <mergeCell ref="E476:N476"/>
    <mergeCell ref="E477:N477"/>
    <mergeCell ref="E478:N478"/>
    <mergeCell ref="E479:N479"/>
    <mergeCell ref="F468:M468"/>
    <mergeCell ref="G470:H470"/>
    <mergeCell ref="G471:H471"/>
    <mergeCell ref="M471:N471"/>
    <mergeCell ref="G472:H472"/>
    <mergeCell ref="M472:N472"/>
    <mergeCell ref="F487:M487"/>
    <mergeCell ref="G489:H489"/>
    <mergeCell ref="G490:H490"/>
    <mergeCell ref="M490:N490"/>
    <mergeCell ref="G491:H491"/>
    <mergeCell ref="M491:N491"/>
    <mergeCell ref="E480:N480"/>
    <mergeCell ref="E481:N481"/>
    <mergeCell ref="E484:L484"/>
    <mergeCell ref="M484:N484"/>
    <mergeCell ref="E485:L485"/>
    <mergeCell ref="M485:N485"/>
    <mergeCell ref="E499:N499"/>
    <mergeCell ref="E500:N500"/>
    <mergeCell ref="E503:L503"/>
    <mergeCell ref="M503:N503"/>
    <mergeCell ref="E504:L504"/>
    <mergeCell ref="M504:N504"/>
    <mergeCell ref="G492:H492"/>
    <mergeCell ref="M492:N492"/>
    <mergeCell ref="E495:N495"/>
    <mergeCell ref="E496:N496"/>
    <mergeCell ref="E497:N497"/>
    <mergeCell ref="E498:N498"/>
    <mergeCell ref="G511:H511"/>
    <mergeCell ref="M511:N511"/>
    <mergeCell ref="E514:N514"/>
    <mergeCell ref="E515:N515"/>
    <mergeCell ref="E516:N516"/>
    <mergeCell ref="E517:N517"/>
    <mergeCell ref="F506:M506"/>
    <mergeCell ref="G508:H508"/>
    <mergeCell ref="G509:H509"/>
    <mergeCell ref="M509:N509"/>
    <mergeCell ref="G510:H510"/>
    <mergeCell ref="M510:N510"/>
    <mergeCell ref="F525:M525"/>
    <mergeCell ref="G527:H527"/>
    <mergeCell ref="G528:H528"/>
    <mergeCell ref="M528:N528"/>
    <mergeCell ref="G529:H529"/>
    <mergeCell ref="M529:N529"/>
    <mergeCell ref="E518:N518"/>
    <mergeCell ref="E519:N519"/>
    <mergeCell ref="E522:L522"/>
    <mergeCell ref="M522:N522"/>
    <mergeCell ref="E523:L523"/>
    <mergeCell ref="M523:N523"/>
    <mergeCell ref="E537:N537"/>
    <mergeCell ref="E538:N538"/>
    <mergeCell ref="E541:L541"/>
    <mergeCell ref="M541:N541"/>
    <mergeCell ref="E542:L542"/>
    <mergeCell ref="M542:N542"/>
    <mergeCell ref="G530:H530"/>
    <mergeCell ref="M530:N530"/>
    <mergeCell ref="E533:N533"/>
    <mergeCell ref="E534:N534"/>
    <mergeCell ref="E535:N535"/>
    <mergeCell ref="E536:N536"/>
    <mergeCell ref="G549:H549"/>
    <mergeCell ref="M549:N549"/>
    <mergeCell ref="E552:N552"/>
    <mergeCell ref="E553:N553"/>
    <mergeCell ref="E554:N554"/>
    <mergeCell ref="E555:N555"/>
    <mergeCell ref="F544:M544"/>
    <mergeCell ref="G546:H546"/>
    <mergeCell ref="G547:H547"/>
    <mergeCell ref="M547:N547"/>
    <mergeCell ref="G548:H548"/>
    <mergeCell ref="M548:N548"/>
    <mergeCell ref="F563:M563"/>
    <mergeCell ref="G565:H565"/>
    <mergeCell ref="G566:H566"/>
    <mergeCell ref="M566:N566"/>
    <mergeCell ref="G567:H567"/>
    <mergeCell ref="M567:N567"/>
    <mergeCell ref="E556:N556"/>
    <mergeCell ref="E557:N557"/>
    <mergeCell ref="E560:L560"/>
    <mergeCell ref="M560:N560"/>
    <mergeCell ref="E561:L561"/>
    <mergeCell ref="M561:N561"/>
    <mergeCell ref="E575:N575"/>
    <mergeCell ref="E576:N576"/>
    <mergeCell ref="E579:L579"/>
    <mergeCell ref="M579:N579"/>
    <mergeCell ref="E580:L580"/>
    <mergeCell ref="M580:N580"/>
    <mergeCell ref="G568:H568"/>
    <mergeCell ref="M568:N568"/>
    <mergeCell ref="E571:N571"/>
    <mergeCell ref="E572:N572"/>
    <mergeCell ref="E573:N573"/>
    <mergeCell ref="E574:N574"/>
    <mergeCell ref="E594:N594"/>
    <mergeCell ref="E595:N595"/>
    <mergeCell ref="G587:H587"/>
    <mergeCell ref="M587:N587"/>
    <mergeCell ref="E590:N590"/>
    <mergeCell ref="E591:N591"/>
    <mergeCell ref="E592:N592"/>
    <mergeCell ref="E593:N593"/>
    <mergeCell ref="F582:M582"/>
    <mergeCell ref="G584:H584"/>
    <mergeCell ref="G585:H585"/>
    <mergeCell ref="M585:N585"/>
    <mergeCell ref="G586:H586"/>
    <mergeCell ref="M586:N586"/>
  </mergeCells>
  <conditionalFormatting sqref="E34:E36">
    <cfRule type="expression" dxfId="349" priority="333" stopIfTrue="1">
      <formula>$AB34</formula>
    </cfRule>
  </conditionalFormatting>
  <conditionalFormatting sqref="E53:E55">
    <cfRule type="expression" dxfId="348" priority="164" stopIfTrue="1">
      <formula>$AB53</formula>
    </cfRule>
  </conditionalFormatting>
  <conditionalFormatting sqref="E91:E93">
    <cfRule type="expression" dxfId="347" priority="162" stopIfTrue="1">
      <formula>$AB91</formula>
    </cfRule>
  </conditionalFormatting>
  <conditionalFormatting sqref="E28:L28">
    <cfRule type="expression" dxfId="346" priority="329" stopIfTrue="1">
      <formula>$AI28=TRUE</formula>
    </cfRule>
  </conditionalFormatting>
  <conditionalFormatting sqref="E47:L47">
    <cfRule type="expression" dxfId="345" priority="323" stopIfTrue="1">
      <formula>$AI47=TRUE</formula>
    </cfRule>
  </conditionalFormatting>
  <conditionalFormatting sqref="E85:L85">
    <cfRule type="expression" dxfId="344" priority="311" stopIfTrue="1">
      <formula>$AI85=TRUE</formula>
    </cfRule>
  </conditionalFormatting>
  <conditionalFormatting sqref="E40:N44">
    <cfRule type="expression" dxfId="343" priority="330" stopIfTrue="1">
      <formula>$AI40=TRUE</formula>
    </cfRule>
  </conditionalFormatting>
  <conditionalFormatting sqref="E59:N63">
    <cfRule type="expression" dxfId="342" priority="324" stopIfTrue="1">
      <formula>$AI59=TRUE</formula>
    </cfRule>
  </conditionalFormatting>
  <conditionalFormatting sqref="E97:N101">
    <cfRule type="expression" dxfId="341" priority="312" stopIfTrue="1">
      <formula>$AI97=TRUE</formula>
    </cfRule>
  </conditionalFormatting>
  <conditionalFormatting sqref="G34:H36">
    <cfRule type="expression" dxfId="340" priority="332" stopIfTrue="1">
      <formula>$AC34</formula>
    </cfRule>
  </conditionalFormatting>
  <conditionalFormatting sqref="G53:H55">
    <cfRule type="expression" dxfId="339" priority="326" stopIfTrue="1">
      <formula>$AC53</formula>
    </cfRule>
  </conditionalFormatting>
  <conditionalFormatting sqref="G91:H93">
    <cfRule type="expression" dxfId="338" priority="314" stopIfTrue="1">
      <formula>$AC91</formula>
    </cfRule>
  </conditionalFormatting>
  <conditionalFormatting sqref="I34:L36">
    <cfRule type="expression" dxfId="337" priority="331" stopIfTrue="1">
      <formula>AD34</formula>
    </cfRule>
  </conditionalFormatting>
  <conditionalFormatting sqref="I53:L55">
    <cfRule type="expression" dxfId="336" priority="325" stopIfTrue="1">
      <formula>AD53</formula>
    </cfRule>
  </conditionalFormatting>
  <conditionalFormatting sqref="I91:L93">
    <cfRule type="expression" dxfId="335" priority="313" stopIfTrue="1">
      <formula>AD91</formula>
    </cfRule>
  </conditionalFormatting>
  <conditionalFormatting sqref="E72:E74">
    <cfRule type="expression" dxfId="334" priority="131" stopIfTrue="1">
      <formula>$AB72</formula>
    </cfRule>
  </conditionalFormatting>
  <conditionalFormatting sqref="E66:L66">
    <cfRule type="expression" dxfId="333" priority="132" stopIfTrue="1">
      <formula>$AI66=TRUE</formula>
    </cfRule>
  </conditionalFormatting>
  <conditionalFormatting sqref="E78:N82">
    <cfRule type="expression" dxfId="332" priority="133" stopIfTrue="1">
      <formula>$AI78=TRUE</formula>
    </cfRule>
  </conditionalFormatting>
  <conditionalFormatting sqref="G72:H74">
    <cfRule type="expression" dxfId="331" priority="135" stopIfTrue="1">
      <formula>$AC72</formula>
    </cfRule>
  </conditionalFormatting>
  <conditionalFormatting sqref="I72:L74">
    <cfRule type="expression" dxfId="330" priority="134" stopIfTrue="1">
      <formula>AD72</formula>
    </cfRule>
  </conditionalFormatting>
  <conditionalFormatting sqref="E110:E112">
    <cfRule type="expression" dxfId="329" priority="126" stopIfTrue="1">
      <formula>$AB110</formula>
    </cfRule>
  </conditionalFormatting>
  <conditionalFormatting sqref="E104:L104">
    <cfRule type="expression" dxfId="328" priority="127" stopIfTrue="1">
      <formula>$AI104=TRUE</formula>
    </cfRule>
  </conditionalFormatting>
  <conditionalFormatting sqref="E116:N120">
    <cfRule type="expression" dxfId="327" priority="128" stopIfTrue="1">
      <formula>$AI116=TRUE</formula>
    </cfRule>
  </conditionalFormatting>
  <conditionalFormatting sqref="G110:H112">
    <cfRule type="expression" dxfId="326" priority="130" stopIfTrue="1">
      <formula>$AC110</formula>
    </cfRule>
  </conditionalFormatting>
  <conditionalFormatting sqref="I110:L112">
    <cfRule type="expression" dxfId="325" priority="129" stopIfTrue="1">
      <formula>AD110</formula>
    </cfRule>
  </conditionalFormatting>
  <conditionalFormatting sqref="E129:E131">
    <cfRule type="expression" dxfId="324" priority="121" stopIfTrue="1">
      <formula>$AB129</formula>
    </cfRule>
  </conditionalFormatting>
  <conditionalFormatting sqref="E123:L123">
    <cfRule type="expression" dxfId="323" priority="122" stopIfTrue="1">
      <formula>$AI123=TRUE</formula>
    </cfRule>
  </conditionalFormatting>
  <conditionalFormatting sqref="E135:N139">
    <cfRule type="expression" dxfId="322" priority="123" stopIfTrue="1">
      <formula>$AI135=TRUE</formula>
    </cfRule>
  </conditionalFormatting>
  <conditionalFormatting sqref="G129:H131">
    <cfRule type="expression" dxfId="321" priority="125" stopIfTrue="1">
      <formula>$AC129</formula>
    </cfRule>
  </conditionalFormatting>
  <conditionalFormatting sqref="I129:L131">
    <cfRule type="expression" dxfId="320" priority="124" stopIfTrue="1">
      <formula>AD129</formula>
    </cfRule>
  </conditionalFormatting>
  <conditionalFormatting sqref="E148:E150">
    <cfRule type="expression" dxfId="319" priority="116" stopIfTrue="1">
      <formula>$AB148</formula>
    </cfRule>
  </conditionalFormatting>
  <conditionalFormatting sqref="E142:L142">
    <cfRule type="expression" dxfId="318" priority="117" stopIfTrue="1">
      <formula>$AI142=TRUE</formula>
    </cfRule>
  </conditionalFormatting>
  <conditionalFormatting sqref="E154:N158">
    <cfRule type="expression" dxfId="317" priority="118" stopIfTrue="1">
      <formula>$AI154=TRUE</formula>
    </cfRule>
  </conditionalFormatting>
  <conditionalFormatting sqref="G148:H150">
    <cfRule type="expression" dxfId="316" priority="120" stopIfTrue="1">
      <formula>$AC148</formula>
    </cfRule>
  </conditionalFormatting>
  <conditionalFormatting sqref="I148:L150">
    <cfRule type="expression" dxfId="315" priority="119" stopIfTrue="1">
      <formula>AD148</formula>
    </cfRule>
  </conditionalFormatting>
  <conditionalFormatting sqref="E167:E169">
    <cfRule type="expression" dxfId="314" priority="111" stopIfTrue="1">
      <formula>$AB167</formula>
    </cfRule>
  </conditionalFormatting>
  <conditionalFormatting sqref="E161:L161">
    <cfRule type="expression" dxfId="313" priority="112" stopIfTrue="1">
      <formula>$AI161=TRUE</formula>
    </cfRule>
  </conditionalFormatting>
  <conditionalFormatting sqref="E173:N177">
    <cfRule type="expression" dxfId="312" priority="113" stopIfTrue="1">
      <formula>$AI173=TRUE</formula>
    </cfRule>
  </conditionalFormatting>
  <conditionalFormatting sqref="G167:H169">
    <cfRule type="expression" dxfId="311" priority="115" stopIfTrue="1">
      <formula>$AC167</formula>
    </cfRule>
  </conditionalFormatting>
  <conditionalFormatting sqref="I167:L169">
    <cfRule type="expression" dxfId="310" priority="114" stopIfTrue="1">
      <formula>AD167</formula>
    </cfRule>
  </conditionalFormatting>
  <conditionalFormatting sqref="E186:E188">
    <cfRule type="expression" dxfId="309" priority="106" stopIfTrue="1">
      <formula>$AB186</formula>
    </cfRule>
  </conditionalFormatting>
  <conditionalFormatting sqref="E180:L180">
    <cfRule type="expression" dxfId="308" priority="107" stopIfTrue="1">
      <formula>$AI180=TRUE</formula>
    </cfRule>
  </conditionalFormatting>
  <conditionalFormatting sqref="E192:N196">
    <cfRule type="expression" dxfId="307" priority="108" stopIfTrue="1">
      <formula>$AI192=TRUE</formula>
    </cfRule>
  </conditionalFormatting>
  <conditionalFormatting sqref="G186:H188">
    <cfRule type="expression" dxfId="306" priority="110" stopIfTrue="1">
      <formula>$AC186</formula>
    </cfRule>
  </conditionalFormatting>
  <conditionalFormatting sqref="I186:L188">
    <cfRule type="expression" dxfId="305" priority="109" stopIfTrue="1">
      <formula>AD186</formula>
    </cfRule>
  </conditionalFormatting>
  <conditionalFormatting sqref="E205:E207">
    <cfRule type="expression" dxfId="304" priority="101" stopIfTrue="1">
      <formula>$AB205</formula>
    </cfRule>
  </conditionalFormatting>
  <conditionalFormatting sqref="E199:L199">
    <cfRule type="expression" dxfId="303" priority="102" stopIfTrue="1">
      <formula>$AI199=TRUE</formula>
    </cfRule>
  </conditionalFormatting>
  <conditionalFormatting sqref="E211:N215">
    <cfRule type="expression" dxfId="302" priority="103" stopIfTrue="1">
      <formula>$AI211=TRUE</formula>
    </cfRule>
  </conditionalFormatting>
  <conditionalFormatting sqref="G205:H207">
    <cfRule type="expression" dxfId="301" priority="105" stopIfTrue="1">
      <formula>$AC205</formula>
    </cfRule>
  </conditionalFormatting>
  <conditionalFormatting sqref="I205:L207">
    <cfRule type="expression" dxfId="300" priority="104" stopIfTrue="1">
      <formula>AD205</formula>
    </cfRule>
  </conditionalFormatting>
  <conditionalFormatting sqref="E224:E226">
    <cfRule type="expression" dxfId="299" priority="96" stopIfTrue="1">
      <formula>$AB224</formula>
    </cfRule>
  </conditionalFormatting>
  <conditionalFormatting sqref="E218:L218">
    <cfRule type="expression" dxfId="298" priority="97" stopIfTrue="1">
      <formula>$AI218=TRUE</formula>
    </cfRule>
  </conditionalFormatting>
  <conditionalFormatting sqref="E230:N234">
    <cfRule type="expression" dxfId="297" priority="98" stopIfTrue="1">
      <formula>$AI230=TRUE</formula>
    </cfRule>
  </conditionalFormatting>
  <conditionalFormatting sqref="G224:H226">
    <cfRule type="expression" dxfId="296" priority="100" stopIfTrue="1">
      <formula>$AC224</formula>
    </cfRule>
  </conditionalFormatting>
  <conditionalFormatting sqref="I224:L226">
    <cfRule type="expression" dxfId="295" priority="99" stopIfTrue="1">
      <formula>AD224</formula>
    </cfRule>
  </conditionalFormatting>
  <conditionalFormatting sqref="E243:E245">
    <cfRule type="expression" dxfId="294" priority="91" stopIfTrue="1">
      <formula>$AB243</formula>
    </cfRule>
  </conditionalFormatting>
  <conditionalFormatting sqref="E237:L237">
    <cfRule type="expression" dxfId="293" priority="92" stopIfTrue="1">
      <formula>$AI237=TRUE</formula>
    </cfRule>
  </conditionalFormatting>
  <conditionalFormatting sqref="E249:N253">
    <cfRule type="expression" dxfId="292" priority="93" stopIfTrue="1">
      <formula>$AI249=TRUE</formula>
    </cfRule>
  </conditionalFormatting>
  <conditionalFormatting sqref="G243:H245">
    <cfRule type="expression" dxfId="291" priority="95" stopIfTrue="1">
      <formula>$AC243</formula>
    </cfRule>
  </conditionalFormatting>
  <conditionalFormatting sqref="I243:L245">
    <cfRule type="expression" dxfId="290" priority="94" stopIfTrue="1">
      <formula>AD243</formula>
    </cfRule>
  </conditionalFormatting>
  <conditionalFormatting sqref="E262:E264">
    <cfRule type="expression" dxfId="289" priority="86" stopIfTrue="1">
      <formula>$AB262</formula>
    </cfRule>
  </conditionalFormatting>
  <conditionalFormatting sqref="E256:L256">
    <cfRule type="expression" dxfId="288" priority="87" stopIfTrue="1">
      <formula>$AI256=TRUE</formula>
    </cfRule>
  </conditionalFormatting>
  <conditionalFormatting sqref="E268:N272">
    <cfRule type="expression" dxfId="287" priority="88" stopIfTrue="1">
      <formula>$AI268=TRUE</formula>
    </cfRule>
  </conditionalFormatting>
  <conditionalFormatting sqref="G262:H264">
    <cfRule type="expression" dxfId="286" priority="90" stopIfTrue="1">
      <formula>$AC262</formula>
    </cfRule>
  </conditionalFormatting>
  <conditionalFormatting sqref="I262:L264">
    <cfRule type="expression" dxfId="285" priority="89" stopIfTrue="1">
      <formula>AD262</formula>
    </cfRule>
  </conditionalFormatting>
  <conditionalFormatting sqref="E281:E283">
    <cfRule type="expression" dxfId="284" priority="81" stopIfTrue="1">
      <formula>$AB281</formula>
    </cfRule>
  </conditionalFormatting>
  <conditionalFormatting sqref="E275:L275">
    <cfRule type="expression" dxfId="283" priority="82" stopIfTrue="1">
      <formula>$AI275=TRUE</formula>
    </cfRule>
  </conditionalFormatting>
  <conditionalFormatting sqref="E287:N291">
    <cfRule type="expression" dxfId="282" priority="83" stopIfTrue="1">
      <formula>$AI287=TRUE</formula>
    </cfRule>
  </conditionalFormatting>
  <conditionalFormatting sqref="G281:H283">
    <cfRule type="expression" dxfId="281" priority="85" stopIfTrue="1">
      <formula>$AC281</formula>
    </cfRule>
  </conditionalFormatting>
  <conditionalFormatting sqref="I281:L283">
    <cfRule type="expression" dxfId="280" priority="84" stopIfTrue="1">
      <formula>AD281</formula>
    </cfRule>
  </conditionalFormatting>
  <conditionalFormatting sqref="E300:E302">
    <cfRule type="expression" dxfId="279" priority="76" stopIfTrue="1">
      <formula>$AB300</formula>
    </cfRule>
  </conditionalFormatting>
  <conditionalFormatting sqref="E294:L294">
    <cfRule type="expression" dxfId="278" priority="77" stopIfTrue="1">
      <formula>$AI294=TRUE</formula>
    </cfRule>
  </conditionalFormatting>
  <conditionalFormatting sqref="E306:N310">
    <cfRule type="expression" dxfId="277" priority="78" stopIfTrue="1">
      <formula>$AI306=TRUE</formula>
    </cfRule>
  </conditionalFormatting>
  <conditionalFormatting sqref="G300:H302">
    <cfRule type="expression" dxfId="276" priority="80" stopIfTrue="1">
      <formula>$AC300</formula>
    </cfRule>
  </conditionalFormatting>
  <conditionalFormatting sqref="I300:L302">
    <cfRule type="expression" dxfId="275" priority="79" stopIfTrue="1">
      <formula>AD300</formula>
    </cfRule>
  </conditionalFormatting>
  <conditionalFormatting sqref="E319:E321">
    <cfRule type="expression" dxfId="274" priority="71" stopIfTrue="1">
      <formula>$AB319</formula>
    </cfRule>
  </conditionalFormatting>
  <conditionalFormatting sqref="E313:L313">
    <cfRule type="expression" dxfId="273" priority="72" stopIfTrue="1">
      <formula>$AI313=TRUE</formula>
    </cfRule>
  </conditionalFormatting>
  <conditionalFormatting sqref="E325:N329">
    <cfRule type="expression" dxfId="272" priority="73" stopIfTrue="1">
      <formula>$AI325=TRUE</formula>
    </cfRule>
  </conditionalFormatting>
  <conditionalFormatting sqref="G319:H321">
    <cfRule type="expression" dxfId="271" priority="75" stopIfTrue="1">
      <formula>$AC319</formula>
    </cfRule>
  </conditionalFormatting>
  <conditionalFormatting sqref="I319:L321">
    <cfRule type="expression" dxfId="270" priority="74" stopIfTrue="1">
      <formula>AD319</formula>
    </cfRule>
  </conditionalFormatting>
  <conditionalFormatting sqref="E338:E340">
    <cfRule type="expression" dxfId="269" priority="66" stopIfTrue="1">
      <formula>$AB338</formula>
    </cfRule>
  </conditionalFormatting>
  <conditionalFormatting sqref="E332:L332">
    <cfRule type="expression" dxfId="268" priority="67" stopIfTrue="1">
      <formula>$AI332=TRUE</formula>
    </cfRule>
  </conditionalFormatting>
  <conditionalFormatting sqref="E344:N348">
    <cfRule type="expression" dxfId="267" priority="68" stopIfTrue="1">
      <formula>$AI344=TRUE</formula>
    </cfRule>
  </conditionalFormatting>
  <conditionalFormatting sqref="G338:H340">
    <cfRule type="expression" dxfId="266" priority="70" stopIfTrue="1">
      <formula>$AC338</formula>
    </cfRule>
  </conditionalFormatting>
  <conditionalFormatting sqref="I338:L340">
    <cfRule type="expression" dxfId="265" priority="69" stopIfTrue="1">
      <formula>AD338</formula>
    </cfRule>
  </conditionalFormatting>
  <conditionalFormatting sqref="E357:E359">
    <cfRule type="expression" dxfId="264" priority="61" stopIfTrue="1">
      <formula>$AB357</formula>
    </cfRule>
  </conditionalFormatting>
  <conditionalFormatting sqref="E351:L351">
    <cfRule type="expression" dxfId="263" priority="62" stopIfTrue="1">
      <formula>$AI351=TRUE</formula>
    </cfRule>
  </conditionalFormatting>
  <conditionalFormatting sqref="E363:N367">
    <cfRule type="expression" dxfId="262" priority="63" stopIfTrue="1">
      <formula>$AI363=TRUE</formula>
    </cfRule>
  </conditionalFormatting>
  <conditionalFormatting sqref="G357:H359">
    <cfRule type="expression" dxfId="261" priority="65" stopIfTrue="1">
      <formula>$AC357</formula>
    </cfRule>
  </conditionalFormatting>
  <conditionalFormatting sqref="I357:L359">
    <cfRule type="expression" dxfId="260" priority="64" stopIfTrue="1">
      <formula>AD357</formula>
    </cfRule>
  </conditionalFormatting>
  <conditionalFormatting sqref="E376:E378">
    <cfRule type="expression" dxfId="259" priority="56" stopIfTrue="1">
      <formula>$AB376</formula>
    </cfRule>
  </conditionalFormatting>
  <conditionalFormatting sqref="E370:L370">
    <cfRule type="expression" dxfId="258" priority="57" stopIfTrue="1">
      <formula>$AI370=TRUE</formula>
    </cfRule>
  </conditionalFormatting>
  <conditionalFormatting sqref="E382:N386">
    <cfRule type="expression" dxfId="257" priority="58" stopIfTrue="1">
      <formula>$AI382=TRUE</formula>
    </cfRule>
  </conditionalFormatting>
  <conditionalFormatting sqref="G376:H378">
    <cfRule type="expression" dxfId="256" priority="60" stopIfTrue="1">
      <formula>$AC376</formula>
    </cfRule>
  </conditionalFormatting>
  <conditionalFormatting sqref="I376:L378">
    <cfRule type="expression" dxfId="255" priority="59" stopIfTrue="1">
      <formula>AD376</formula>
    </cfRule>
  </conditionalFormatting>
  <conditionalFormatting sqref="E395:E397">
    <cfRule type="expression" dxfId="254" priority="51" stopIfTrue="1">
      <formula>$AB395</formula>
    </cfRule>
  </conditionalFormatting>
  <conditionalFormatting sqref="E389:L389">
    <cfRule type="expression" dxfId="253" priority="52" stopIfTrue="1">
      <formula>$AI389=TRUE</formula>
    </cfRule>
  </conditionalFormatting>
  <conditionalFormatting sqref="E401:N405">
    <cfRule type="expression" dxfId="252" priority="53" stopIfTrue="1">
      <formula>$AI401=TRUE</formula>
    </cfRule>
  </conditionalFormatting>
  <conditionalFormatting sqref="G395:H397">
    <cfRule type="expression" dxfId="251" priority="55" stopIfTrue="1">
      <formula>$AC395</formula>
    </cfRule>
  </conditionalFormatting>
  <conditionalFormatting sqref="I395:L397">
    <cfRule type="expression" dxfId="250" priority="54" stopIfTrue="1">
      <formula>AD395</formula>
    </cfRule>
  </conditionalFormatting>
  <conditionalFormatting sqref="E414:E416">
    <cfRule type="expression" dxfId="249" priority="46" stopIfTrue="1">
      <formula>$AB414</formula>
    </cfRule>
  </conditionalFormatting>
  <conditionalFormatting sqref="E408:L408">
    <cfRule type="expression" dxfId="248" priority="47" stopIfTrue="1">
      <formula>$AI408=TRUE</formula>
    </cfRule>
  </conditionalFormatting>
  <conditionalFormatting sqref="E420:N424">
    <cfRule type="expression" dxfId="247" priority="48" stopIfTrue="1">
      <formula>$AI420=TRUE</formula>
    </cfRule>
  </conditionalFormatting>
  <conditionalFormatting sqref="G414:H416">
    <cfRule type="expression" dxfId="246" priority="50" stopIfTrue="1">
      <formula>$AC414</formula>
    </cfRule>
  </conditionalFormatting>
  <conditionalFormatting sqref="I414:L416">
    <cfRule type="expression" dxfId="245" priority="49" stopIfTrue="1">
      <formula>AD414</formula>
    </cfRule>
  </conditionalFormatting>
  <conditionalFormatting sqref="E433:E435">
    <cfRule type="expression" dxfId="244" priority="41" stopIfTrue="1">
      <formula>$AB433</formula>
    </cfRule>
  </conditionalFormatting>
  <conditionalFormatting sqref="E427:L427">
    <cfRule type="expression" dxfId="243" priority="42" stopIfTrue="1">
      <formula>$AI427=TRUE</formula>
    </cfRule>
  </conditionalFormatting>
  <conditionalFormatting sqref="E439:N443">
    <cfRule type="expression" dxfId="242" priority="43" stopIfTrue="1">
      <formula>$AI439=TRUE</formula>
    </cfRule>
  </conditionalFormatting>
  <conditionalFormatting sqref="G433:H435">
    <cfRule type="expression" dxfId="241" priority="45" stopIfTrue="1">
      <formula>$AC433</formula>
    </cfRule>
  </conditionalFormatting>
  <conditionalFormatting sqref="I433:L435">
    <cfRule type="expression" dxfId="240" priority="44" stopIfTrue="1">
      <formula>AD433</formula>
    </cfRule>
  </conditionalFormatting>
  <conditionalFormatting sqref="E452:E454">
    <cfRule type="expression" dxfId="239" priority="36" stopIfTrue="1">
      <formula>$AB452</formula>
    </cfRule>
  </conditionalFormatting>
  <conditionalFormatting sqref="E446:L446">
    <cfRule type="expression" dxfId="238" priority="37" stopIfTrue="1">
      <formula>$AI446=TRUE</formula>
    </cfRule>
  </conditionalFormatting>
  <conditionalFormatting sqref="E458:N462">
    <cfRule type="expression" dxfId="237" priority="38" stopIfTrue="1">
      <formula>$AI458=TRUE</formula>
    </cfRule>
  </conditionalFormatting>
  <conditionalFormatting sqref="G452:H454">
    <cfRule type="expression" dxfId="236" priority="40" stopIfTrue="1">
      <formula>$AC452</formula>
    </cfRule>
  </conditionalFormatting>
  <conditionalFormatting sqref="I452:L454">
    <cfRule type="expression" dxfId="235" priority="39" stopIfTrue="1">
      <formula>AD452</formula>
    </cfRule>
  </conditionalFormatting>
  <conditionalFormatting sqref="E471:E473">
    <cfRule type="expression" dxfId="234" priority="31" stopIfTrue="1">
      <formula>$AB471</formula>
    </cfRule>
  </conditionalFormatting>
  <conditionalFormatting sqref="E465:L465">
    <cfRule type="expression" dxfId="233" priority="32" stopIfTrue="1">
      <formula>$AI465=TRUE</formula>
    </cfRule>
  </conditionalFormatting>
  <conditionalFormatting sqref="E477:N481">
    <cfRule type="expression" dxfId="232" priority="33" stopIfTrue="1">
      <formula>$AI477=TRUE</formula>
    </cfRule>
  </conditionalFormatting>
  <conditionalFormatting sqref="G471:H473">
    <cfRule type="expression" dxfId="231" priority="35" stopIfTrue="1">
      <formula>$AC471</formula>
    </cfRule>
  </conditionalFormatting>
  <conditionalFormatting sqref="I471:L473">
    <cfRule type="expression" dxfId="230" priority="34" stopIfTrue="1">
      <formula>AD471</formula>
    </cfRule>
  </conditionalFormatting>
  <conditionalFormatting sqref="E490:E492">
    <cfRule type="expression" dxfId="229" priority="26" stopIfTrue="1">
      <formula>$AB490</formula>
    </cfRule>
  </conditionalFormatting>
  <conditionalFormatting sqref="E484:L484">
    <cfRule type="expression" dxfId="228" priority="27" stopIfTrue="1">
      <formula>$AI484=TRUE</formula>
    </cfRule>
  </conditionalFormatting>
  <conditionalFormatting sqref="E496:N500">
    <cfRule type="expression" dxfId="227" priority="28" stopIfTrue="1">
      <formula>$AI496=TRUE</formula>
    </cfRule>
  </conditionalFormatting>
  <conditionalFormatting sqref="G490:H492">
    <cfRule type="expression" dxfId="226" priority="30" stopIfTrue="1">
      <formula>$AC490</formula>
    </cfRule>
  </conditionalFormatting>
  <conditionalFormatting sqref="I490:L492">
    <cfRule type="expression" dxfId="225" priority="29" stopIfTrue="1">
      <formula>AD490</formula>
    </cfRule>
  </conditionalFormatting>
  <conditionalFormatting sqref="E509:E511">
    <cfRule type="expression" dxfId="224" priority="21" stopIfTrue="1">
      <formula>$AB509</formula>
    </cfRule>
  </conditionalFormatting>
  <conditionalFormatting sqref="E503:L503">
    <cfRule type="expression" dxfId="223" priority="22" stopIfTrue="1">
      <formula>$AI503=TRUE</formula>
    </cfRule>
  </conditionalFormatting>
  <conditionalFormatting sqref="E515:N519">
    <cfRule type="expression" dxfId="222" priority="23" stopIfTrue="1">
      <formula>$AI515=TRUE</formula>
    </cfRule>
  </conditionalFormatting>
  <conditionalFormatting sqref="G509:H511">
    <cfRule type="expression" dxfId="221" priority="25" stopIfTrue="1">
      <formula>$AC509</formula>
    </cfRule>
  </conditionalFormatting>
  <conditionalFormatting sqref="I509:L511">
    <cfRule type="expression" dxfId="220" priority="24" stopIfTrue="1">
      <formula>AD509</formula>
    </cfRule>
  </conditionalFormatting>
  <conditionalFormatting sqref="E528:E530">
    <cfRule type="expression" dxfId="219" priority="16" stopIfTrue="1">
      <formula>$AB528</formula>
    </cfRule>
  </conditionalFormatting>
  <conditionalFormatting sqref="E522:L522">
    <cfRule type="expression" dxfId="218" priority="17" stopIfTrue="1">
      <formula>$AI522=TRUE</formula>
    </cfRule>
  </conditionalFormatting>
  <conditionalFormatting sqref="E534:N538">
    <cfRule type="expression" dxfId="217" priority="18" stopIfTrue="1">
      <formula>$AI534=TRUE</formula>
    </cfRule>
  </conditionalFormatting>
  <conditionalFormatting sqref="G528:H530">
    <cfRule type="expression" dxfId="216" priority="20" stopIfTrue="1">
      <formula>$AC528</formula>
    </cfRule>
  </conditionalFormatting>
  <conditionalFormatting sqref="I528:L530">
    <cfRule type="expression" dxfId="215" priority="19" stopIfTrue="1">
      <formula>AD528</formula>
    </cfRule>
  </conditionalFormatting>
  <conditionalFormatting sqref="E547:E549">
    <cfRule type="expression" dxfId="214" priority="11" stopIfTrue="1">
      <formula>$AB547</formula>
    </cfRule>
  </conditionalFormatting>
  <conditionalFormatting sqref="E541:L541">
    <cfRule type="expression" dxfId="213" priority="12" stopIfTrue="1">
      <formula>$AI541=TRUE</formula>
    </cfRule>
  </conditionalFormatting>
  <conditionalFormatting sqref="E553:N557">
    <cfRule type="expression" dxfId="212" priority="13" stopIfTrue="1">
      <formula>$AI553=TRUE</formula>
    </cfRule>
  </conditionalFormatting>
  <conditionalFormatting sqref="G547:H549">
    <cfRule type="expression" dxfId="211" priority="15" stopIfTrue="1">
      <formula>$AC547</formula>
    </cfRule>
  </conditionalFormatting>
  <conditionalFormatting sqref="I547:L549">
    <cfRule type="expression" dxfId="210" priority="14" stopIfTrue="1">
      <formula>AD547</formula>
    </cfRule>
  </conditionalFormatting>
  <conditionalFormatting sqref="E566:E568">
    <cfRule type="expression" dxfId="209" priority="6" stopIfTrue="1">
      <formula>$AB566</formula>
    </cfRule>
  </conditionalFormatting>
  <conditionalFormatting sqref="E560:L560">
    <cfRule type="expression" dxfId="208" priority="7" stopIfTrue="1">
      <formula>$AI560=TRUE</formula>
    </cfRule>
  </conditionalFormatting>
  <conditionalFormatting sqref="E572:N576">
    <cfRule type="expression" dxfId="207" priority="8" stopIfTrue="1">
      <formula>$AI572=TRUE</formula>
    </cfRule>
  </conditionalFormatting>
  <conditionalFormatting sqref="G566:H568">
    <cfRule type="expression" dxfId="206" priority="10" stopIfTrue="1">
      <formula>$AC566</formula>
    </cfRule>
  </conditionalFormatting>
  <conditionalFormatting sqref="I566:L568">
    <cfRule type="expression" dxfId="205" priority="9" stopIfTrue="1">
      <formula>AD566</formula>
    </cfRule>
  </conditionalFormatting>
  <conditionalFormatting sqref="E585:E587">
    <cfRule type="expression" dxfId="204" priority="1" stopIfTrue="1">
      <formula>$AB585</formula>
    </cfRule>
  </conditionalFormatting>
  <conditionalFormatting sqref="E579:L579">
    <cfRule type="expression" dxfId="203" priority="2" stopIfTrue="1">
      <formula>$AI579=TRUE</formula>
    </cfRule>
  </conditionalFormatting>
  <conditionalFormatting sqref="E591:N595">
    <cfRule type="expression" dxfId="202" priority="3" stopIfTrue="1">
      <formula>$AI591=TRUE</formula>
    </cfRule>
  </conditionalFormatting>
  <conditionalFormatting sqref="G585:H587">
    <cfRule type="expression" dxfId="201" priority="5" stopIfTrue="1">
      <formula>$AC585</formula>
    </cfRule>
  </conditionalFormatting>
  <conditionalFormatting sqref="I585:L587">
    <cfRule type="expression" dxfId="200" priority="4" stopIfTrue="1">
      <formula>AD585</formula>
    </cfRule>
  </conditionalFormatting>
  <dataValidations count="7">
    <dataValidation type="list" allowBlank="1" showInputMessage="1" showErrorMessage="1" sqref="I34:J36 I53:J55 I566:J568 I91:J93 I72:J74 I110:J112 I129:J131 I148:J150 I167:J169 I186:J188 I205:J207 I224:J226 I243:J245 I262:J264 I281:J283 I300:J302 I319:J321 I338:J340 I357:J359 I376:J378 I395:J397 I414:J416 I433:J435 I452:J454 I471:J473 I490:J492 I509:J511 I528:J530 I547:J549 I585:J587" xr:uid="{64143275-2779-40B5-B0BD-C109B363C955}">
      <formula1>EUconst_TrueFalse</formula1>
    </dataValidation>
    <dataValidation type="list" allowBlank="1" showInputMessage="1" showErrorMessage="1" sqref="L34:L36 L53:L55 L566:L568 L91:L93 L72:L74 L110:L112 L129:L131 L148:L150 L167:L169 L186:L188 L205:L207 L224:L226 L243:L245 L262:L264 L281:L283 L300:L302 L319:L321 L338:L340 L357:L359 L376:L378 L395:L397 L414:L416 L433:L435 L452:L454 L471:L473 L490:L492 L509:L511 L528:L530 L547:L549 L585:L587" xr:uid="{B1B1C106-495B-4A7B-A987-87BA0B15D475}">
      <formula1>INDIRECT($V34)</formula1>
    </dataValidation>
    <dataValidation type="list" allowBlank="1" showInputMessage="1" showErrorMessage="1" sqref="G34:G36 G53:G55 G566:G568 G91:G93 G72:G74 G110:G112 G129:G131 G148:G150 G167:G169 G186:G188 G205:G207 G224:G226 G243:G245 G262:G264 G281:G283 G300:G302 G319:G321 G338:G340 G357:G359 G376:G378 G395:G397 G414:G416 G433:G435 G452:G454 G471:G473 G490:G492 G509:G511 G528:G530 G547:G549 G585:G587" xr:uid="{8D89E91E-F36F-4A9B-A2B0-0924A09133BE}">
      <formula1>EUconst_DeviationsReasons</formula1>
    </dataValidation>
    <dataValidation type="list" allowBlank="1" showInputMessage="1" showErrorMessage="1" sqref="E28 E560 E522 E389 E408 E484 E446 E427 E465 E503 E541 E370 E332 E199 E161 E142 E180 E218 E104 E85 E47 E351 E66 E123 E294 E256 E237 E275 E313 E579" xr:uid="{7ACF1E3B-1AD1-4610-98DC-876C1937098A}">
      <formula1>INDIRECT($M$604)</formula1>
    </dataValidation>
    <dataValidation type="list" allowBlank="1" showInputMessage="1" showErrorMessage="1" sqref="E547 E34 E53 E566 E91 E72 E110 E129 E148 E167 E186 E205 E224 E243 E262 E281 E300 E319 E338 E357 E376 E395 E414 E433 E452 E471 E490 E509 E528 E585" xr:uid="{C5E9AB43-5DAB-4CE5-8868-F67DD4D8E9D8}">
      <formula1>IF($S29=TRUE,EUconst_FactorRelevantPFC,EUconst_FactorRelevant)</formula1>
    </dataValidation>
    <dataValidation type="list" allowBlank="1" showInputMessage="1" showErrorMessage="1" sqref="E35 E54 E567 E92 E73 E111 E130 E149 E168 E187 E206 E225 E244 E263 E282 E301 E320 E339 E358 E377 E396 E415 E434 E453 E472 E491 E510 E529 E548 E586" xr:uid="{54EB881E-3566-4401-8BC9-B74851544AAD}">
      <formula1>IF($S29=TRUE,EUconst_FactorRelevantPFC,EUconst_FactorRelevant)</formula1>
    </dataValidation>
    <dataValidation type="list" allowBlank="1" showInputMessage="1" showErrorMessage="1" sqref="E36 E55 E568 E93 E74 E112 E131 E150 E169 E188 E207 E226 E245 E264 E283 E302 E321 E340 E359 E378 E397 E416 E435 E454 E473 E492 E511 E530 E549 E587" xr:uid="{C24ECD33-2534-47FE-9F36-2DEE281D7428}">
      <formula1>IF($S29=TRUE,EUconst_FactorRelevantPFC,EUconst_FactorRelevant)</formula1>
    </dataValidation>
  </dataValidations>
  <hyperlinks>
    <hyperlink ref="G2:H2" location="JUMP_a_Content" display="Table of contents" xr:uid="{CE4678D4-4EF4-472B-99B7-C8115EB8DC77}"/>
    <hyperlink ref="E4:F4" location="JUMP_E_Bottom" display="End of sheet" xr:uid="{73E35CFE-2203-4682-9864-3C2C8613EC31}"/>
    <hyperlink ref="E3:F3" location="JUMP_E_Top" display="Top of sheet" xr:uid="{061FBCCB-C1A6-4761-8D42-EA4CAA2A2B9C}"/>
    <hyperlink ref="K2:L2" location="F_MeasurementBasedApproaches!JUMP_F_Top" display="F_MeasurementBasedApproaches!JUMP_F_Top" xr:uid="{93EB273E-BC61-4256-8DF7-7105DE84DAF0}"/>
    <hyperlink ref="I2:J2" location="JUMP_D_Top" display="JUMP_D_Top" xr:uid="{1B6922CB-0D61-40D1-A3D1-4C056624E012}"/>
  </hyperlinks>
  <pageMargins left="0.70866141732283472" right="0.70866141732283472" top="0.78740157480314965" bottom="0.78740157480314965" header="0.31496062992125984" footer="0.31496062992125984"/>
  <pageSetup paperSize="9" scale="59" fitToHeight="99" orientation="portrait" r:id="rId1"/>
  <headerFooter>
    <oddHeader>&amp;L&amp;F, &amp;A&amp;R&amp;D, &amp;T</oddHeader>
    <oddFooter>&amp;C&amp;P / &amp;N</oddFooter>
  </headerFooter>
  <rowBreaks count="1" manualBreakCount="1">
    <brk id="64" min="1" max="14"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AA4377-086D-4B91-9BD7-9161503E2E88}">
  <sheetPr codeName="Tabelle8">
    <tabColor indexed="15"/>
  </sheetPr>
  <dimension ref="A1:CR233"/>
  <sheetViews>
    <sheetView topLeftCell="B1" workbookViewId="0">
      <pane ySplit="4" topLeftCell="A5" activePane="bottomLeft" state="frozen"/>
      <selection pane="bottomLeft" activeCell="B2" sqref="B2:D4"/>
    </sheetView>
  </sheetViews>
  <sheetFormatPr baseColWidth="10" defaultColWidth="11.44140625" defaultRowHeight="13.2" x14ac:dyDescent="0.25"/>
  <cols>
    <col min="1" max="1" width="2.6640625" style="26" hidden="1" customWidth="1"/>
    <col min="2" max="2" width="2.6640625" style="4" customWidth="1"/>
    <col min="3" max="3" width="4.6640625" style="4" customWidth="1"/>
    <col min="4" max="4" width="4.6640625" style="5" customWidth="1"/>
    <col min="5" max="11" width="12.6640625" style="4" customWidth="1"/>
    <col min="12" max="12" width="15.33203125" style="4" customWidth="1"/>
    <col min="13" max="14" width="12.6640625" style="4" customWidth="1"/>
    <col min="15" max="15" width="7.6640625" style="4" customWidth="1"/>
    <col min="16" max="16" width="27.5546875" style="305" hidden="1" customWidth="1"/>
    <col min="17" max="38" width="12.6640625" style="305" hidden="1" customWidth="1"/>
    <col min="39" max="54" width="12.6640625" style="311" customWidth="1"/>
    <col min="55" max="56" width="9.109375" style="311" customWidth="1"/>
    <col min="57" max="16384" width="11.44140625" style="311"/>
  </cols>
  <sheetData>
    <row r="1" spans="1:56" ht="13.8" hidden="1" thickBot="1" x14ac:dyDescent="0.3">
      <c r="A1" s="158" t="s">
        <v>159</v>
      </c>
      <c r="B1" s="215"/>
      <c r="C1" s="215"/>
      <c r="D1" s="218"/>
      <c r="E1" s="215"/>
      <c r="F1" s="215"/>
      <c r="G1" s="215"/>
      <c r="H1" s="215"/>
      <c r="I1" s="215"/>
      <c r="J1" s="215"/>
      <c r="K1" s="215"/>
      <c r="L1" s="215"/>
      <c r="M1" s="215"/>
      <c r="N1" s="215"/>
      <c r="O1" s="219"/>
      <c r="P1" s="391" t="s">
        <v>159</v>
      </c>
      <c r="Q1" s="391" t="s">
        <v>159</v>
      </c>
      <c r="R1" s="391" t="s">
        <v>159</v>
      </c>
      <c r="S1" s="391" t="s">
        <v>159</v>
      </c>
      <c r="T1" s="391" t="s">
        <v>159</v>
      </c>
      <c r="U1" s="391" t="s">
        <v>159</v>
      </c>
      <c r="V1" s="391" t="s">
        <v>159</v>
      </c>
      <c r="W1" s="391" t="s">
        <v>159</v>
      </c>
      <c r="X1" s="391" t="s">
        <v>159</v>
      </c>
      <c r="Y1" s="391" t="s">
        <v>159</v>
      </c>
      <c r="Z1" s="391" t="s">
        <v>159</v>
      </c>
      <c r="AA1" s="391" t="s">
        <v>159</v>
      </c>
      <c r="AB1" s="391" t="s">
        <v>159</v>
      </c>
      <c r="AC1" s="391" t="s">
        <v>159</v>
      </c>
      <c r="AD1" s="391" t="s">
        <v>159</v>
      </c>
      <c r="AE1" s="391" t="s">
        <v>159</v>
      </c>
      <c r="AF1" s="391" t="s">
        <v>159</v>
      </c>
      <c r="AG1" s="391" t="s">
        <v>159</v>
      </c>
      <c r="AH1" s="391" t="s">
        <v>159</v>
      </c>
      <c r="AI1" s="391" t="s">
        <v>159</v>
      </c>
      <c r="AJ1" s="391" t="s">
        <v>159</v>
      </c>
      <c r="AK1" s="391" t="s">
        <v>159</v>
      </c>
      <c r="AL1" s="391" t="s">
        <v>159</v>
      </c>
      <c r="AM1" s="351"/>
      <c r="AN1" s="351"/>
      <c r="AO1" s="351"/>
      <c r="AP1" s="351"/>
      <c r="AQ1" s="351"/>
      <c r="AR1" s="351"/>
      <c r="AS1" s="351"/>
      <c r="AT1" s="351"/>
      <c r="AU1" s="351"/>
      <c r="AV1" s="351"/>
      <c r="AW1" s="351"/>
      <c r="AX1" s="351"/>
      <c r="AY1" s="351"/>
      <c r="AZ1" s="351"/>
      <c r="BA1" s="351"/>
      <c r="BB1" s="351"/>
      <c r="BC1" s="351"/>
      <c r="BD1" s="351"/>
    </row>
    <row r="2" spans="1:56" ht="13.5" customHeight="1" thickBot="1" x14ac:dyDescent="0.3">
      <c r="A2" s="161"/>
      <c r="B2" s="754" t="str">
        <f>Translations!$B$450</f>
        <v>F. Measurement Approach</v>
      </c>
      <c r="C2" s="811"/>
      <c r="D2" s="812"/>
      <c r="E2" s="663" t="str">
        <f>Translations!$B$23</f>
        <v>Zone de navigation :</v>
      </c>
      <c r="F2" s="657"/>
      <c r="G2" s="658" t="str">
        <f>Translations!$B$24</f>
        <v>Table des matières</v>
      </c>
      <c r="H2" s="659"/>
      <c r="I2" s="658" t="str">
        <f>Translations!$B$25</f>
        <v>Feuille précédente</v>
      </c>
      <c r="J2" s="659"/>
      <c r="K2" s="658" t="str">
        <f>Translations!$B$26</f>
        <v>Feuille suivante</v>
      </c>
      <c r="L2" s="659"/>
      <c r="M2" s="658"/>
      <c r="N2" s="659"/>
      <c r="O2" s="277"/>
      <c r="P2" s="391"/>
    </row>
    <row r="3" spans="1:56" ht="12.75" customHeight="1" x14ac:dyDescent="0.25">
      <c r="A3" s="161"/>
      <c r="B3" s="813"/>
      <c r="C3" s="814"/>
      <c r="D3" s="815"/>
      <c r="E3" s="649" t="str">
        <f>Translations!$B$27</f>
        <v>Haut de la feuille</v>
      </c>
      <c r="F3" s="649"/>
      <c r="G3" s="649"/>
      <c r="H3" s="649"/>
      <c r="I3" s="649"/>
      <c r="J3" s="649"/>
      <c r="K3" s="649"/>
      <c r="L3" s="649"/>
      <c r="M3" s="654"/>
      <c r="N3" s="655"/>
      <c r="O3" s="200"/>
      <c r="P3" s="391"/>
      <c r="U3" s="434" t="s">
        <v>912</v>
      </c>
      <c r="V3" s="435" t="str">
        <f>ADDRESS(ROW($B$5),COLUMN($B$5)) &amp; ":" &amp; ADDRESS(MATCH("PRINT",$P:$P,0)+ROW($P$41)-ROW($P$25),COLUMN($O$5))</f>
        <v>$B$5:$O$41</v>
      </c>
    </row>
    <row r="4" spans="1:56" ht="13.5" customHeight="1" thickBot="1" x14ac:dyDescent="0.3">
      <c r="A4" s="161"/>
      <c r="B4" s="816"/>
      <c r="C4" s="817"/>
      <c r="D4" s="818"/>
      <c r="E4" s="649" t="str">
        <f>Translations!$B$28</f>
        <v>Fin de la feuille</v>
      </c>
      <c r="F4" s="649"/>
      <c r="G4" s="649"/>
      <c r="H4" s="649"/>
      <c r="I4" s="649"/>
      <c r="J4" s="649"/>
      <c r="K4" s="649"/>
      <c r="L4" s="649"/>
      <c r="M4" s="651"/>
      <c r="N4" s="652"/>
      <c r="O4" s="200"/>
      <c r="P4" s="391"/>
    </row>
    <row r="5" spans="1:56" ht="12.75" customHeight="1" thickBot="1" x14ac:dyDescent="0.3">
      <c r="A5" s="220"/>
      <c r="B5" s="238"/>
      <c r="C5" s="3"/>
      <c r="F5" s="5"/>
      <c r="G5" s="5"/>
      <c r="H5" s="5"/>
      <c r="M5" s="2"/>
      <c r="N5" s="2"/>
      <c r="O5" s="200"/>
      <c r="P5" s="391"/>
    </row>
    <row r="6" spans="1:56" s="352" customFormat="1" ht="25.5" customHeight="1" thickBot="1" x14ac:dyDescent="0.3">
      <c r="A6" s="221"/>
      <c r="B6" s="239"/>
      <c r="C6" s="740" t="str">
        <f>Translations!$B$420</f>
        <v>F. Méthodes fondées sur la mesure</v>
      </c>
      <c r="D6" s="740"/>
      <c r="E6" s="740"/>
      <c r="F6" s="740"/>
      <c r="G6" s="740"/>
      <c r="H6" s="740"/>
      <c r="I6" s="740"/>
      <c r="J6" s="740"/>
      <c r="K6" s="740"/>
      <c r="L6" s="805" t="str">
        <f>IF(CNTR_InstHasImproveCEMS=TRUE,EUconst_Relevant,IF(COUNTA(CNTR_ListRelevantSections)&gt;0,EUconst_NotRelevant,EUconst_Relevant))</f>
        <v>pertinent</v>
      </c>
      <c r="M6" s="806"/>
      <c r="N6" s="807"/>
      <c r="O6" s="201"/>
      <c r="P6" s="395"/>
      <c r="Q6" s="396" t="s">
        <v>228</v>
      </c>
      <c r="R6" s="308"/>
      <c r="S6" s="308"/>
      <c r="T6" s="308"/>
      <c r="U6" s="308"/>
      <c r="V6" s="308"/>
      <c r="W6" s="308"/>
      <c r="X6" s="308"/>
      <c r="Y6" s="308"/>
      <c r="Z6" s="308"/>
      <c r="AA6" s="308"/>
      <c r="AB6" s="308"/>
      <c r="AC6" s="308"/>
      <c r="AD6" s="308"/>
      <c r="AE6" s="308"/>
      <c r="AF6" s="308"/>
      <c r="AG6" s="308"/>
      <c r="AH6" s="308"/>
      <c r="AI6" s="308"/>
      <c r="AJ6" s="308"/>
      <c r="AK6" s="308"/>
      <c r="AL6" s="308"/>
      <c r="AM6" s="309"/>
      <c r="AN6" s="309"/>
      <c r="AO6" s="311"/>
      <c r="AP6" s="311"/>
      <c r="AQ6" s="311"/>
      <c r="AR6" s="311"/>
      <c r="AS6" s="311"/>
      <c r="AT6" s="311"/>
      <c r="AU6" s="311"/>
      <c r="AV6" s="311"/>
      <c r="AW6" s="311"/>
      <c r="AX6" s="311"/>
      <c r="AY6" s="311"/>
      <c r="AZ6" s="311"/>
      <c r="BA6" s="311"/>
      <c r="BB6" s="311"/>
      <c r="BD6" s="353"/>
    </row>
    <row r="7" spans="1:56" s="352" customFormat="1" ht="5.0999999999999996" customHeight="1" x14ac:dyDescent="0.25">
      <c r="A7" s="221"/>
      <c r="B7" s="239"/>
      <c r="C7" s="222"/>
      <c r="D7" s="223"/>
      <c r="E7" s="222"/>
      <c r="F7" s="222"/>
      <c r="G7" s="222"/>
      <c r="H7" s="222"/>
      <c r="I7" s="222"/>
      <c r="J7" s="222"/>
      <c r="K7" s="222"/>
      <c r="L7" s="93"/>
      <c r="M7" s="93"/>
      <c r="N7" s="93"/>
      <c r="O7" s="201"/>
      <c r="P7" s="395"/>
      <c r="Q7" s="308"/>
      <c r="R7" s="308"/>
      <c r="S7" s="308"/>
      <c r="T7" s="308"/>
      <c r="U7" s="308"/>
      <c r="V7" s="308"/>
      <c r="W7" s="308"/>
      <c r="X7" s="308"/>
      <c r="Y7" s="308"/>
      <c r="Z7" s="308"/>
      <c r="AA7" s="308"/>
      <c r="AB7" s="308"/>
      <c r="AC7" s="308"/>
      <c r="AD7" s="308"/>
      <c r="AE7" s="308"/>
      <c r="AF7" s="308"/>
      <c r="AG7" s="308"/>
      <c r="AH7" s="308"/>
      <c r="AI7" s="308"/>
      <c r="AJ7" s="308"/>
      <c r="AK7" s="308"/>
      <c r="AL7" s="308"/>
      <c r="AM7" s="309"/>
      <c r="AN7" s="309"/>
      <c r="AO7" s="311"/>
      <c r="AP7" s="311"/>
      <c r="AQ7" s="311"/>
      <c r="AR7" s="311"/>
      <c r="AS7" s="311"/>
      <c r="AT7" s="311"/>
      <c r="AU7" s="311"/>
      <c r="AV7" s="311"/>
      <c r="AW7" s="311"/>
      <c r="AX7" s="311"/>
      <c r="AY7" s="311"/>
      <c r="AZ7" s="311"/>
      <c r="BA7" s="311"/>
      <c r="BB7" s="311"/>
    </row>
    <row r="8" spans="1:56" x14ac:dyDescent="0.25">
      <c r="A8" s="220"/>
      <c r="B8" s="238"/>
      <c r="K8" s="783" t="str">
        <f>IF(L6=EUconst_NotRelevant,HYPERLINK("#JUMP_G_Top",EUconst_MsgNextSheet),HYPERLINK("",EUconst_MsgEnterThisSection))</f>
        <v>Veuillez saisir des données dans cette section</v>
      </c>
      <c r="L8" s="783"/>
      <c r="M8" s="783"/>
      <c r="N8" s="783"/>
      <c r="O8" s="202"/>
    </row>
    <row r="9" spans="1:56" ht="5.0999999999999996" customHeight="1" x14ac:dyDescent="0.25">
      <c r="A9" s="262"/>
      <c r="B9" s="271"/>
      <c r="C9" s="7"/>
      <c r="D9" s="263"/>
      <c r="E9" s="136"/>
      <c r="F9" s="2"/>
      <c r="G9" s="136"/>
      <c r="H9" s="136"/>
      <c r="I9" s="136"/>
      <c r="J9" s="136"/>
      <c r="K9" s="136"/>
      <c r="L9" s="136"/>
      <c r="M9" s="136"/>
      <c r="N9" s="136"/>
      <c r="O9" s="208"/>
    </row>
    <row r="10" spans="1:56" s="309" customFormat="1" ht="18.75" customHeight="1" x14ac:dyDescent="0.25">
      <c r="A10" s="221"/>
      <c r="B10" s="274"/>
      <c r="C10" s="192">
        <v>11</v>
      </c>
      <c r="D10" s="741" t="str">
        <f>Translations!$B$451</f>
        <v>Émissions provenant des sources d'émission (points de mesure)</v>
      </c>
      <c r="E10" s="741"/>
      <c r="F10" s="741"/>
      <c r="G10" s="741"/>
      <c r="H10" s="741"/>
      <c r="I10" s="741"/>
      <c r="J10" s="741"/>
      <c r="K10" s="741"/>
      <c r="L10" s="741"/>
      <c r="M10" s="741"/>
      <c r="N10" s="741"/>
      <c r="O10" s="205"/>
      <c r="P10" s="397"/>
      <c r="Q10" s="397"/>
      <c r="R10" s="397"/>
      <c r="S10" s="397"/>
      <c r="T10" s="397"/>
      <c r="U10" s="397"/>
      <c r="V10" s="397"/>
      <c r="W10" s="397"/>
      <c r="X10" s="397"/>
      <c r="Y10" s="397"/>
      <c r="Z10" s="397"/>
      <c r="AA10" s="397"/>
      <c r="AB10" s="397"/>
      <c r="AC10" s="397"/>
      <c r="AD10" s="397"/>
      <c r="AE10" s="397"/>
      <c r="AF10" s="397"/>
      <c r="AG10" s="397"/>
      <c r="AH10" s="397"/>
      <c r="AI10" s="397"/>
      <c r="AJ10" s="397"/>
      <c r="AK10" s="397"/>
      <c r="AL10" s="397"/>
      <c r="AM10" s="310"/>
      <c r="AN10" s="310"/>
      <c r="AO10" s="310"/>
      <c r="AP10" s="310"/>
      <c r="AQ10" s="310"/>
      <c r="AR10" s="310"/>
      <c r="AS10" s="310"/>
      <c r="AT10" s="310"/>
      <c r="AU10" s="310"/>
      <c r="AV10" s="310"/>
      <c r="AW10" s="310"/>
      <c r="AX10" s="310"/>
      <c r="AY10" s="310"/>
      <c r="AZ10" s="310"/>
      <c r="BA10" s="310"/>
      <c r="BB10" s="310"/>
    </row>
    <row r="11" spans="1:56" s="309" customFormat="1" ht="12.75" customHeight="1" x14ac:dyDescent="0.25">
      <c r="A11" s="221"/>
      <c r="B11" s="240"/>
      <c r="C11" s="269"/>
      <c r="D11" s="89"/>
      <c r="E11" s="269"/>
      <c r="F11" s="269"/>
      <c r="G11" s="269"/>
      <c r="H11" s="269"/>
      <c r="I11" s="269"/>
      <c r="J11" s="269"/>
      <c r="K11" s="269"/>
      <c r="L11" s="269"/>
      <c r="M11" s="269"/>
      <c r="N11" s="269"/>
      <c r="O11" s="205"/>
      <c r="P11" s="397"/>
      <c r="Q11" s="397"/>
      <c r="R11" s="397"/>
      <c r="S11" s="397"/>
      <c r="T11" s="397"/>
      <c r="U11" s="397"/>
      <c r="V11" s="397"/>
      <c r="W11" s="397"/>
      <c r="X11" s="397"/>
      <c r="Y11" s="397"/>
      <c r="Z11" s="397"/>
      <c r="AA11" s="397"/>
      <c r="AB11" s="397"/>
      <c r="AC11" s="397"/>
      <c r="AD11" s="397"/>
      <c r="AE11" s="397"/>
      <c r="AF11" s="397"/>
      <c r="AG11" s="397"/>
      <c r="AH11" s="397"/>
      <c r="AI11" s="397"/>
      <c r="AJ11" s="397"/>
      <c r="AK11" s="397"/>
      <c r="AL11" s="397"/>
      <c r="AM11" s="310"/>
      <c r="AN11" s="310"/>
      <c r="AO11" s="310"/>
      <c r="AP11" s="310"/>
      <c r="AQ11" s="310"/>
      <c r="AR11" s="310"/>
      <c r="AS11" s="310"/>
      <c r="AT11" s="310"/>
      <c r="AU11" s="310"/>
      <c r="AV11" s="310"/>
      <c r="AW11" s="310"/>
      <c r="AX11" s="310"/>
      <c r="AY11" s="310"/>
      <c r="AZ11" s="310"/>
      <c r="BA11" s="310"/>
      <c r="BB11" s="310"/>
    </row>
    <row r="12" spans="1:56" s="13" customFormat="1" ht="38.85" customHeight="1" x14ac:dyDescent="0.25">
      <c r="A12" s="253"/>
      <c r="B12" s="274"/>
      <c r="C12" s="269"/>
      <c r="D12" s="269"/>
      <c r="E12" s="746" t="str">
        <f>Translations!$B$520</f>
        <v>IMPORTANT ! Les améliorations signalées ici ne mettent pas automatiquement à jour le plan de surveillance. Lorsque des améliorations nécessitent des modifications du plan de surveillance (voir l’article 15 du règlement MRR), un plan de surveillance révisé doit être soumis à l’autorité compétente par la voie administrative habituelle, sous réserve de son approbation.</v>
      </c>
      <c r="F12" s="746"/>
      <c r="G12" s="746"/>
      <c r="H12" s="746"/>
      <c r="I12" s="746"/>
      <c r="J12" s="746"/>
      <c r="K12" s="746"/>
      <c r="L12" s="746"/>
      <c r="M12" s="746"/>
      <c r="N12" s="746"/>
      <c r="O12" s="203"/>
      <c r="P12" s="305"/>
      <c r="Q12" s="305"/>
      <c r="R12" s="305"/>
      <c r="S12" s="305"/>
      <c r="T12" s="308"/>
      <c r="U12" s="308"/>
      <c r="V12" s="308"/>
      <c r="W12" s="308"/>
      <c r="X12" s="308"/>
      <c r="Y12" s="308"/>
      <c r="Z12" s="308"/>
      <c r="AA12" s="308"/>
      <c r="AB12" s="308"/>
      <c r="AC12" s="308"/>
      <c r="AD12" s="308"/>
      <c r="AE12" s="308"/>
      <c r="AF12" s="308"/>
      <c r="AG12" s="308"/>
      <c r="AH12" s="308"/>
      <c r="AI12" s="308"/>
      <c r="AJ12" s="308"/>
      <c r="AK12" s="308"/>
      <c r="AL12" s="308"/>
    </row>
    <row r="13" spans="1:56" ht="25.5" customHeight="1" x14ac:dyDescent="0.25">
      <c r="A13" s="230"/>
      <c r="B13" s="240"/>
      <c r="C13" s="13"/>
      <c r="D13" s="4"/>
      <c r="E13" s="129" t="str">
        <f>Translations!$B$594</f>
        <v>Motif de l'écart :</v>
      </c>
      <c r="F13" s="767" t="str">
        <f>Translations!$B$595</f>
        <v>La raison pour laquelle les niveaux requis n'ont pas été respectés par le passé, c'est-à-dire jusqu'au précédent rapport d'amélioration ou jusqu'à présent.</v>
      </c>
      <c r="G13" s="767"/>
      <c r="H13" s="767"/>
      <c r="I13" s="767"/>
      <c r="J13" s="767"/>
      <c r="K13" s="767"/>
      <c r="L13" s="767"/>
      <c r="M13" s="767"/>
      <c r="N13" s="767"/>
      <c r="O13" s="207"/>
      <c r="P13" s="397"/>
      <c r="Q13" s="397"/>
      <c r="R13" s="397"/>
      <c r="S13" s="397"/>
      <c r="T13" s="399"/>
      <c r="U13" s="399"/>
      <c r="V13" s="399"/>
      <c r="W13" s="399"/>
      <c r="X13" s="399"/>
      <c r="Y13" s="399"/>
      <c r="Z13" s="399"/>
      <c r="AA13" s="399"/>
      <c r="AB13" s="399"/>
      <c r="AC13" s="399"/>
      <c r="AD13" s="399"/>
      <c r="AE13" s="399"/>
      <c r="AF13" s="399"/>
      <c r="AG13" s="399"/>
      <c r="AH13" s="399"/>
      <c r="AI13" s="399"/>
      <c r="AJ13" s="399"/>
      <c r="AK13" s="399"/>
    </row>
    <row r="14" spans="1:56" ht="31.2" customHeight="1" x14ac:dyDescent="0.25">
      <c r="A14" s="230"/>
      <c r="B14" s="240"/>
      <c r="C14" s="13"/>
      <c r="D14" s="4"/>
      <c r="E14" s="129" t="str">
        <f>Translations!$B$596</f>
        <v>Impact direct sur les niveaux :</v>
      </c>
      <c r="F14" s="767" t="str">
        <f>Translations!$B$613</f>
        <v>Saisir « VRAI » signifie que les écarts sont liés à l’application d’un niveau inférieur à celui requis. Saisir « FAUX » signifie que le non-respect de toutes les exigences n’est pas lié à des niveaux spécifiques.</v>
      </c>
      <c r="G14" s="767"/>
      <c r="H14" s="767"/>
      <c r="I14" s="767"/>
      <c r="J14" s="767"/>
      <c r="K14" s="767"/>
      <c r="L14" s="767"/>
      <c r="M14" s="767"/>
      <c r="N14" s="767"/>
      <c r="O14" s="206"/>
      <c r="P14" s="397"/>
      <c r="Q14" s="397"/>
      <c r="R14" s="397"/>
      <c r="S14" s="397"/>
      <c r="T14" s="398"/>
      <c r="U14" s="398"/>
      <c r="V14" s="398"/>
      <c r="W14" s="398"/>
      <c r="X14" s="398"/>
      <c r="Y14" s="398"/>
      <c r="Z14" s="398"/>
      <c r="AA14" s="398"/>
      <c r="AB14" s="398"/>
      <c r="AC14" s="398"/>
      <c r="AD14" s="398"/>
      <c r="AE14" s="398"/>
      <c r="AF14" s="398"/>
      <c r="AG14" s="398"/>
      <c r="AH14" s="398"/>
      <c r="AI14" s="398"/>
      <c r="AJ14" s="398"/>
      <c r="AK14" s="398"/>
    </row>
    <row r="15" spans="1:56" ht="25.5" customHeight="1" x14ac:dyDescent="0.25">
      <c r="A15" s="230"/>
      <c r="B15" s="238"/>
      <c r="C15" s="13"/>
      <c r="D15" s="4"/>
      <c r="E15" s="130"/>
      <c r="F15" s="771" t="str">
        <f>Translations!$B$598</f>
        <v>En cas d'atteinte de niveaux supérieurs pour les données d'activité, n'oubliez pas de fournir une évaluation d'incertitude actualisée démontrant la conformité au niveau appliqué. Cette évaluation peut être jointe au plan de suivi mis à jour.</v>
      </c>
      <c r="G15" s="771"/>
      <c r="H15" s="771"/>
      <c r="I15" s="771"/>
      <c r="J15" s="771"/>
      <c r="K15" s="771"/>
      <c r="L15" s="771"/>
      <c r="M15" s="771"/>
      <c r="N15" s="771"/>
      <c r="O15" s="438"/>
      <c r="P15" s="397"/>
      <c r="Q15" s="397"/>
      <c r="R15" s="397"/>
      <c r="S15" s="398"/>
      <c r="AJ15" s="311"/>
      <c r="AK15" s="311"/>
      <c r="AL15" s="311"/>
    </row>
    <row r="16" spans="1:56" ht="25.5" customHeight="1" x14ac:dyDescent="0.25">
      <c r="A16" s="230"/>
      <c r="B16" s="238"/>
      <c r="C16" s="13"/>
      <c r="D16" s="4"/>
      <c r="E16" s="129" t="str">
        <f>Translations!$B$599</f>
        <v>Mesures prises :</v>
      </c>
      <c r="F16" s="767" t="str">
        <f>Translations!$B$600</f>
        <v>Saisir « VRAI » signifie que des mesures ont été prises ou seront prises. Saisir « FAUX » signifie qu’aucune mesure ne sera prise, car elles sont encore techniquement irréalisables ou engendreraient des coûts excessifs.</v>
      </c>
      <c r="G16" s="767"/>
      <c r="H16" s="767"/>
      <c r="I16" s="767"/>
      <c r="J16" s="767"/>
      <c r="K16" s="767"/>
      <c r="L16" s="767"/>
      <c r="M16" s="767"/>
      <c r="N16" s="767"/>
      <c r="O16" s="206"/>
      <c r="P16" s="397"/>
      <c r="Q16" s="397"/>
      <c r="R16" s="397"/>
      <c r="S16" s="398"/>
      <c r="AJ16" s="311"/>
      <c r="AK16" s="311"/>
      <c r="AL16" s="311"/>
    </row>
    <row r="17" spans="1:96" ht="12.75" customHeight="1" x14ac:dyDescent="0.25">
      <c r="A17" s="230"/>
      <c r="B17" s="240"/>
      <c r="C17" s="13"/>
      <c r="D17" s="4"/>
      <c r="E17" s="129" t="str">
        <f>Translations!$B$601</f>
        <v>Niveau requis :</v>
      </c>
      <c r="F17" s="767" t="str">
        <f>Translations!$B$615</f>
        <v>Le niveau requis pour les sources d'émission, en tenant compte de la catégorie de l'installation ainsi que du type de GES.</v>
      </c>
      <c r="G17" s="767"/>
      <c r="H17" s="767"/>
      <c r="I17" s="767"/>
      <c r="J17" s="767"/>
      <c r="K17" s="767"/>
      <c r="L17" s="767"/>
      <c r="M17" s="767"/>
      <c r="N17" s="767"/>
      <c r="O17" s="206"/>
      <c r="P17" s="397"/>
      <c r="Q17" s="397"/>
      <c r="R17" s="397"/>
      <c r="S17" s="397"/>
      <c r="T17" s="398"/>
      <c r="U17" s="398"/>
      <c r="V17" s="398"/>
      <c r="W17" s="398"/>
      <c r="X17" s="398"/>
      <c r="Y17" s="398"/>
      <c r="Z17" s="398"/>
      <c r="AA17" s="398"/>
      <c r="AB17" s="398"/>
      <c r="AC17" s="398"/>
      <c r="AD17" s="398"/>
      <c r="AE17" s="398"/>
      <c r="AF17" s="398"/>
      <c r="AG17" s="398"/>
      <c r="AH17" s="398"/>
      <c r="AI17" s="398"/>
      <c r="AJ17" s="398"/>
      <c r="AK17" s="398"/>
    </row>
    <row r="18" spans="1:96" ht="12.75" customHeight="1" x14ac:dyDescent="0.25">
      <c r="A18" s="230"/>
      <c r="B18" s="240"/>
      <c r="C18" s="13"/>
      <c r="D18" s="4"/>
      <c r="E18" s="129" t="str">
        <f>Translations!$B$603</f>
        <v>Niveau appliqué :</v>
      </c>
      <c r="F18" s="784" t="str">
        <f>Translations!$B$604</f>
        <v>Le niveau effectivement appliqué. Celui-ci doit refléter la situation après la mise en œuvre ou la mise en œuvre des mesures.</v>
      </c>
      <c r="G18" s="784"/>
      <c r="H18" s="784"/>
      <c r="I18" s="784"/>
      <c r="J18" s="784"/>
      <c r="K18" s="784"/>
      <c r="L18" s="784"/>
      <c r="M18" s="784"/>
      <c r="N18" s="784"/>
      <c r="O18" s="206"/>
      <c r="P18" s="397"/>
      <c r="Q18" s="397"/>
      <c r="R18" s="397"/>
      <c r="S18" s="397"/>
      <c r="T18" s="398"/>
      <c r="U18" s="398"/>
      <c r="V18" s="398"/>
      <c r="W18" s="398"/>
      <c r="X18" s="398"/>
      <c r="Y18" s="398"/>
      <c r="Z18" s="398"/>
      <c r="AA18" s="398"/>
      <c r="AB18" s="398"/>
      <c r="AC18" s="398"/>
      <c r="AD18" s="398"/>
      <c r="AE18" s="398"/>
      <c r="AF18" s="398"/>
      <c r="AG18" s="398"/>
      <c r="AH18" s="398"/>
      <c r="AI18" s="398"/>
      <c r="AJ18" s="398"/>
      <c r="AK18" s="398"/>
    </row>
    <row r="19" spans="1:96" ht="38.85" customHeight="1" x14ac:dyDescent="0.25">
      <c r="A19" s="230"/>
      <c r="B19" s="238"/>
      <c r="C19" s="13"/>
      <c r="D19" s="4"/>
      <c r="E19" s="768" t="str">
        <f>Translations!$B$94</f>
        <v>Description</v>
      </c>
      <c r="F19" s="771" t="str">
        <f>Translations!$B$605</f>
        <v>Si des mesures d'amélioration sont prévues, veuillez décrire ici leur nature, leur calendrier de mise en œuvre et expliquer comment vous avez déterminé qu'elles permettront une amélioration. Si aucune mesure d'amélioration n'est prévue, veuillez expliquer ici pourquoi elles demeurent techniquement irréalisables ou pourquoi elles engendreraient des coûts excessifs.</v>
      </c>
      <c r="G19" s="771"/>
      <c r="H19" s="771"/>
      <c r="I19" s="771"/>
      <c r="J19" s="771"/>
      <c r="K19" s="771"/>
      <c r="L19" s="771"/>
      <c r="M19" s="771"/>
      <c r="N19" s="771"/>
      <c r="O19" s="206"/>
      <c r="P19" s="397"/>
      <c r="Q19" s="397"/>
      <c r="R19" s="397"/>
      <c r="S19" s="398"/>
      <c r="AJ19" s="311"/>
      <c r="AK19" s="311"/>
      <c r="AL19" s="311"/>
    </row>
    <row r="20" spans="1:96" ht="12.75" customHeight="1" x14ac:dyDescent="0.25">
      <c r="A20" s="230"/>
      <c r="B20" s="238"/>
      <c r="C20" s="13"/>
      <c r="D20" s="4"/>
      <c r="E20" s="769"/>
      <c r="F20" s="771" t="str">
        <f>Translations!$B$606</f>
        <v>Veuillez faire en tout état de cause la distinction suivante :</v>
      </c>
      <c r="G20" s="771"/>
      <c r="H20" s="771"/>
      <c r="I20" s="771"/>
      <c r="J20" s="771"/>
      <c r="K20" s="771"/>
      <c r="L20" s="771"/>
      <c r="M20" s="771"/>
      <c r="N20" s="771"/>
      <c r="O20" s="206"/>
      <c r="P20" s="397"/>
      <c r="Q20" s="397"/>
      <c r="R20" s="397"/>
      <c r="S20" s="398"/>
      <c r="AJ20" s="311"/>
      <c r="AK20" s="311"/>
      <c r="AL20" s="311"/>
    </row>
    <row r="21" spans="1:96" ht="12.75" customHeight="1" x14ac:dyDescent="0.25">
      <c r="A21" s="230"/>
      <c r="B21" s="238"/>
      <c r="C21" s="13"/>
      <c r="D21" s="4"/>
      <c r="E21" s="769"/>
      <c r="F21" s="131" t="s">
        <v>436</v>
      </c>
      <c r="G21" s="771" t="str">
        <f>Translations!$B$620</f>
        <v>mesures d'amélioration ayant un impact direct sur les niveaux</v>
      </c>
      <c r="H21" s="771"/>
      <c r="I21" s="771"/>
      <c r="J21" s="771"/>
      <c r="K21" s="771"/>
      <c r="L21" s="771"/>
      <c r="M21" s="771"/>
      <c r="N21" s="771"/>
      <c r="O21" s="206"/>
      <c r="P21" s="397"/>
      <c r="Q21" s="397"/>
      <c r="R21" s="397"/>
      <c r="S21" s="398"/>
      <c r="AJ21" s="311"/>
      <c r="AK21" s="311"/>
      <c r="AL21" s="311"/>
    </row>
    <row r="22" spans="1:96" ht="12.75" customHeight="1" x14ac:dyDescent="0.25">
      <c r="A22" s="230"/>
      <c r="B22" s="238"/>
      <c r="C22" s="13"/>
      <c r="D22" s="4"/>
      <c r="E22" s="770"/>
      <c r="F22" s="361" t="s">
        <v>436</v>
      </c>
      <c r="G22" s="772" t="str">
        <f>Translations!$B$621</f>
        <v>mesures d’amélioration sans impact direct sur les niveaux, par exemple des mesures visant à atténuer les lacunes en matière de données.</v>
      </c>
      <c r="H22" s="772"/>
      <c r="I22" s="772"/>
      <c r="J22" s="772"/>
      <c r="K22" s="772"/>
      <c r="L22" s="772"/>
      <c r="M22" s="772"/>
      <c r="N22" s="772"/>
      <c r="O22" s="206"/>
      <c r="P22" s="397"/>
      <c r="Q22" s="397"/>
      <c r="R22" s="397"/>
      <c r="S22" s="398"/>
      <c r="AJ22" s="311"/>
      <c r="AK22" s="311"/>
      <c r="AL22" s="311"/>
    </row>
    <row r="23" spans="1:96" ht="12.75" customHeight="1" thickBot="1" x14ac:dyDescent="0.3">
      <c r="A23" s="220"/>
      <c r="B23" s="240"/>
      <c r="C23" s="18"/>
      <c r="D23" s="19"/>
      <c r="E23" s="20"/>
      <c r="F23" s="18"/>
      <c r="G23" s="21"/>
      <c r="H23" s="21"/>
      <c r="I23" s="21"/>
      <c r="J23" s="21"/>
      <c r="K23" s="21"/>
      <c r="L23" s="21"/>
      <c r="M23" s="21"/>
      <c r="N23" s="21"/>
      <c r="O23" s="204"/>
      <c r="P23" s="306"/>
    </row>
    <row r="24" spans="1:96" ht="12.75" customHeight="1" thickBot="1" x14ac:dyDescent="0.3">
      <c r="A24" s="220"/>
      <c r="B24" s="272"/>
      <c r="E24" s="133"/>
      <c r="F24" s="133"/>
      <c r="G24" s="133"/>
      <c r="H24" s="133"/>
      <c r="I24" s="133"/>
      <c r="J24" s="133"/>
      <c r="K24" s="133"/>
      <c r="L24" s="133"/>
      <c r="O24" s="205"/>
      <c r="P24" s="306"/>
    </row>
    <row r="25" spans="1:96" s="312" customFormat="1" ht="15" customHeight="1" thickBot="1" x14ac:dyDescent="0.3">
      <c r="A25" s="435" t="str">
        <f>IF(E25="","","PRINT")</f>
        <v/>
      </c>
      <c r="B25" s="239"/>
      <c r="C25" s="153">
        <v>1</v>
      </c>
      <c r="D25" s="154"/>
      <c r="E25" s="841"/>
      <c r="F25" s="842"/>
      <c r="G25" s="842"/>
      <c r="H25" s="842"/>
      <c r="I25" s="842"/>
      <c r="J25" s="842"/>
      <c r="K25" s="842"/>
      <c r="L25" s="842"/>
      <c r="M25" s="842"/>
      <c r="N25" s="843"/>
      <c r="O25" s="438"/>
      <c r="P25" s="436" t="str">
        <f>IF(COUNTIF(A:A,"PRINT")=0,"PRINT",IF(AND(E25&lt;&gt;"",COUNTIF(P26:$P$56,"PRINT")=0),"PRINT",""))</f>
        <v>PRINT</v>
      </c>
      <c r="Q25" s="305"/>
      <c r="R25" s="401" t="str">
        <f>IF(E25="","",MATCH(E25,B_ImprovementDescription!$Q$94:$Q$103,0))</f>
        <v/>
      </c>
      <c r="S25" s="408"/>
      <c r="T25" s="305"/>
      <c r="U25" s="305"/>
      <c r="V25" s="305"/>
      <c r="W25" s="305"/>
      <c r="X25" s="305"/>
      <c r="Y25" s="305"/>
      <c r="Z25" s="305"/>
      <c r="AA25" s="305"/>
      <c r="AB25" s="305"/>
      <c r="AC25" s="305"/>
      <c r="AD25" s="305"/>
      <c r="AE25" s="305"/>
      <c r="AF25" s="305"/>
      <c r="AG25" s="305"/>
      <c r="AH25" s="305"/>
      <c r="AI25" s="305"/>
      <c r="AJ25" s="305"/>
      <c r="AK25" s="305"/>
      <c r="AL25" s="409" t="b">
        <f>CNTR_MeasurementRelevant=EUconst_NotRelevant</f>
        <v>0</v>
      </c>
      <c r="AM25" s="311"/>
      <c r="AN25" s="311"/>
      <c r="AO25" s="311"/>
      <c r="AP25" s="311"/>
      <c r="AQ25" s="311"/>
      <c r="AR25" s="311"/>
      <c r="AS25" s="311"/>
      <c r="AT25" s="311"/>
      <c r="AU25" s="311"/>
      <c r="AV25" s="311"/>
      <c r="AW25" s="311"/>
      <c r="AX25" s="311"/>
      <c r="AY25" s="311"/>
      <c r="AZ25" s="311"/>
      <c r="BA25" s="311"/>
      <c r="BB25" s="311"/>
      <c r="BC25" s="311"/>
      <c r="BD25" s="311"/>
      <c r="BE25" s="311"/>
      <c r="BF25" s="311"/>
    </row>
    <row r="26" spans="1:96" s="310" customFormat="1" ht="15" customHeight="1" thickBot="1" x14ac:dyDescent="0.3">
      <c r="A26" s="220"/>
      <c r="B26" s="238"/>
      <c r="C26" s="4"/>
      <c r="D26" s="150"/>
      <c r="E26" s="150"/>
      <c r="F26" s="150"/>
      <c r="G26" s="150"/>
      <c r="K26" s="844" t="str">
        <f>IF(E25="","",INDEX(B_ImprovementDescription!$K$94:$K$103,R25))</f>
        <v/>
      </c>
      <c r="L26" s="845"/>
      <c r="M26" s="844" t="str">
        <f>IF(E25="","",INDEX(B_ImprovementDescription!$M$94:$M$103,R25))</f>
        <v/>
      </c>
      <c r="N26" s="845"/>
      <c r="O26" s="438"/>
      <c r="P26" s="306"/>
      <c r="Q26" s="305"/>
      <c r="R26" s="305"/>
      <c r="S26" s="305"/>
      <c r="T26" s="305"/>
      <c r="U26" s="305"/>
      <c r="V26" s="305"/>
      <c r="W26" s="305"/>
      <c r="X26" s="305"/>
      <c r="Y26" s="305"/>
      <c r="Z26" s="305"/>
      <c r="AA26" s="305"/>
      <c r="AB26" s="305"/>
      <c r="AC26" s="305"/>
      <c r="AD26" s="305"/>
      <c r="AE26" s="305"/>
      <c r="AF26" s="305"/>
      <c r="AG26" s="305"/>
      <c r="AH26" s="305"/>
      <c r="AI26" s="305"/>
      <c r="AJ26" s="305"/>
      <c r="AK26" s="305"/>
      <c r="AL26" s="409" t="b">
        <f>AND(COUNTA(CNTR_ListRelevantSections)&gt;0,E25="")</f>
        <v>0</v>
      </c>
      <c r="AM26" s="311"/>
      <c r="AN26" s="311"/>
      <c r="AO26" s="311"/>
      <c r="AP26" s="311"/>
      <c r="AQ26" s="311"/>
      <c r="AR26" s="311"/>
      <c r="AS26" s="311"/>
      <c r="AT26" s="311"/>
      <c r="AU26" s="311"/>
      <c r="AV26" s="311"/>
      <c r="AW26" s="311"/>
      <c r="AX26" s="311"/>
      <c r="AY26" s="311"/>
      <c r="AZ26" s="311"/>
      <c r="BA26" s="311"/>
      <c r="BB26" s="311"/>
      <c r="BC26" s="311"/>
      <c r="BD26" s="311"/>
      <c r="BE26" s="311"/>
      <c r="BF26" s="311"/>
    </row>
    <row r="27" spans="1:96" s="312" customFormat="1" ht="5.0999999999999996" customHeight="1" x14ac:dyDescent="0.25">
      <c r="A27" s="253"/>
      <c r="B27" s="272"/>
      <c r="C27" s="13"/>
      <c r="D27" s="13"/>
      <c r="E27" s="13"/>
      <c r="F27" s="13"/>
      <c r="G27" s="14"/>
      <c r="H27" s="14"/>
      <c r="I27" s="14"/>
      <c r="J27" s="89"/>
      <c r="K27" s="89"/>
      <c r="L27" s="89"/>
      <c r="M27" s="14"/>
      <c r="N27" s="14"/>
      <c r="O27" s="206"/>
      <c r="P27" s="395"/>
      <c r="Q27" s="400"/>
      <c r="R27" s="400"/>
      <c r="S27" s="400"/>
      <c r="T27" s="400"/>
      <c r="U27" s="400"/>
      <c r="V27" s="400"/>
      <c r="W27" s="400"/>
      <c r="X27" s="400"/>
      <c r="Y27" s="400"/>
      <c r="Z27" s="400"/>
      <c r="AA27" s="400"/>
      <c r="AB27" s="400"/>
      <c r="AC27" s="400"/>
      <c r="AD27" s="400"/>
      <c r="AE27" s="400"/>
      <c r="AF27" s="400"/>
      <c r="AG27" s="400"/>
      <c r="AH27" s="400"/>
      <c r="AI27" s="400"/>
      <c r="AJ27" s="400"/>
      <c r="AK27" s="400"/>
      <c r="AL27" s="400"/>
      <c r="AM27" s="356"/>
      <c r="AN27" s="356"/>
      <c r="AO27" s="356"/>
      <c r="AP27" s="356"/>
      <c r="AQ27" s="356"/>
      <c r="AR27" s="356"/>
      <c r="AS27" s="356"/>
      <c r="AT27" s="356"/>
      <c r="AU27" s="356"/>
      <c r="AV27" s="356"/>
      <c r="AW27" s="356"/>
      <c r="AX27" s="356"/>
      <c r="AY27" s="356"/>
      <c r="AZ27" s="356"/>
      <c r="BA27" s="356"/>
      <c r="BB27" s="356"/>
      <c r="BC27" s="356"/>
      <c r="BD27" s="356"/>
      <c r="BE27" s="356"/>
      <c r="BF27" s="356"/>
      <c r="BG27" s="356"/>
      <c r="BH27" s="356"/>
      <c r="BI27" s="356"/>
      <c r="BJ27" s="356"/>
      <c r="BK27" s="356"/>
      <c r="BL27" s="356"/>
      <c r="BM27" s="356"/>
      <c r="BN27" s="356"/>
      <c r="BO27" s="356"/>
      <c r="BP27" s="356"/>
      <c r="BQ27" s="356"/>
      <c r="BR27" s="356"/>
      <c r="BS27" s="356"/>
      <c r="BT27" s="356"/>
      <c r="BU27" s="356"/>
      <c r="BV27" s="356"/>
      <c r="BW27" s="356"/>
      <c r="BX27" s="356"/>
      <c r="BY27" s="356"/>
      <c r="BZ27" s="356"/>
      <c r="CA27" s="356"/>
      <c r="CB27" s="356"/>
      <c r="CC27" s="356"/>
      <c r="CD27" s="356"/>
      <c r="CE27" s="356"/>
      <c r="CF27" s="356"/>
      <c r="CG27" s="356"/>
      <c r="CH27" s="356"/>
      <c r="CI27" s="356"/>
      <c r="CJ27" s="356"/>
      <c r="CK27" s="356"/>
      <c r="CL27" s="356"/>
      <c r="CM27" s="356"/>
      <c r="CN27" s="356"/>
      <c r="CO27" s="356"/>
      <c r="CP27" s="356"/>
      <c r="CQ27" s="356"/>
      <c r="CR27" s="356"/>
    </row>
    <row r="28" spans="1:96" s="312" customFormat="1" ht="12.75" customHeight="1" x14ac:dyDescent="0.25">
      <c r="A28" s="253"/>
      <c r="B28" s="272"/>
      <c r="C28" s="13"/>
      <c r="D28" s="13"/>
      <c r="F28" s="849" t="str">
        <f>IF(E25="","",HYPERLINK("#JUMP_F_10",EUconst_FurtherGuidancePoint1))</f>
        <v/>
      </c>
      <c r="G28" s="849"/>
      <c r="H28" s="849"/>
      <c r="I28" s="849"/>
      <c r="J28" s="849"/>
      <c r="K28" s="849"/>
      <c r="L28" s="849"/>
      <c r="M28" s="849"/>
      <c r="N28" s="14"/>
      <c r="O28" s="438"/>
      <c r="P28" s="395"/>
      <c r="Q28" s="400"/>
      <c r="R28" s="400"/>
      <c r="S28" s="400"/>
      <c r="T28" s="400"/>
      <c r="U28" s="400"/>
      <c r="V28" s="400"/>
      <c r="W28" s="400"/>
      <c r="X28" s="400"/>
      <c r="Y28" s="400"/>
      <c r="Z28" s="400"/>
      <c r="AA28" s="400"/>
      <c r="AB28" s="400"/>
      <c r="AC28" s="400"/>
      <c r="AD28" s="400"/>
      <c r="AE28" s="400"/>
      <c r="AF28" s="400"/>
      <c r="AG28" s="400"/>
      <c r="AH28" s="400"/>
      <c r="AI28" s="400"/>
      <c r="AJ28" s="400"/>
      <c r="AK28" s="400"/>
      <c r="AL28" s="400"/>
      <c r="AM28" s="356"/>
      <c r="AN28" s="356"/>
      <c r="AO28" s="356"/>
      <c r="AP28" s="356"/>
      <c r="AQ28" s="356"/>
      <c r="AR28" s="356"/>
      <c r="AS28" s="356"/>
      <c r="AT28" s="356"/>
      <c r="AU28" s="356"/>
      <c r="AV28" s="356"/>
      <c r="AW28" s="356"/>
      <c r="AX28" s="356"/>
      <c r="AY28" s="356"/>
      <c r="AZ28" s="356"/>
      <c r="BA28" s="356"/>
      <c r="BB28" s="356"/>
      <c r="BC28" s="356"/>
      <c r="BD28" s="356"/>
      <c r="BE28" s="356"/>
      <c r="BF28" s="356"/>
      <c r="BG28" s="356"/>
      <c r="BH28" s="356"/>
      <c r="BI28" s="356"/>
      <c r="BJ28" s="356"/>
      <c r="BK28" s="356"/>
      <c r="BL28" s="356"/>
      <c r="BM28" s="356"/>
      <c r="BN28" s="356"/>
      <c r="BO28" s="356"/>
      <c r="BP28" s="356"/>
      <c r="BQ28" s="356"/>
      <c r="BR28" s="356"/>
      <c r="BS28" s="356"/>
      <c r="BT28" s="356"/>
      <c r="BU28" s="356"/>
      <c r="BV28" s="356"/>
      <c r="BW28" s="356"/>
      <c r="BX28" s="356"/>
      <c r="BY28" s="356"/>
      <c r="BZ28" s="356"/>
      <c r="CA28" s="356"/>
      <c r="CB28" s="356"/>
      <c r="CC28" s="356"/>
      <c r="CD28" s="356"/>
      <c r="CE28" s="356"/>
      <c r="CF28" s="356"/>
      <c r="CG28" s="356"/>
      <c r="CH28" s="356"/>
      <c r="CI28" s="356"/>
      <c r="CJ28" s="356"/>
      <c r="CK28" s="356"/>
      <c r="CL28" s="356"/>
      <c r="CM28" s="356"/>
      <c r="CN28" s="356"/>
      <c r="CO28" s="356"/>
      <c r="CP28" s="356"/>
      <c r="CQ28" s="356"/>
      <c r="CR28" s="356"/>
    </row>
    <row r="29" spans="1:96" ht="5.0999999999999996" customHeight="1" x14ac:dyDescent="0.25">
      <c r="A29" s="220"/>
      <c r="B29" s="272"/>
      <c r="C29" s="269"/>
      <c r="D29" s="269"/>
      <c r="F29" s="150"/>
      <c r="G29" s="150"/>
      <c r="I29" s="268"/>
      <c r="J29" s="268"/>
      <c r="K29" s="268"/>
      <c r="L29" s="268"/>
      <c r="M29" s="268"/>
      <c r="N29" s="268"/>
      <c r="O29" s="205"/>
      <c r="P29" s="306"/>
      <c r="AL29" s="400"/>
    </row>
    <row r="30" spans="1:96" ht="38.85" customHeight="1" x14ac:dyDescent="0.25">
      <c r="A30" s="220"/>
      <c r="B30" s="272"/>
      <c r="C30" s="269"/>
      <c r="D30" s="269"/>
      <c r="E30" s="432"/>
      <c r="F30" s="431" t="str">
        <f>Translations!$B$601</f>
        <v>Niveau requis :</v>
      </c>
      <c r="G30" s="840" t="str">
        <f>Translations!$B$610</f>
        <v xml:space="preserve"> Raison de l'écart dans le passé</v>
      </c>
      <c r="H30" s="840"/>
      <c r="I30" s="432" t="str">
        <f>Translations!$B$611</f>
        <v>Impact sur les niveaux ?</v>
      </c>
      <c r="J30" s="432" t="str">
        <f>Translations!$B$612</f>
        <v>Mesures prises</v>
      </c>
      <c r="K30" s="431" t="str">
        <f>Translations!$B$585</f>
        <v>Quand?</v>
      </c>
      <c r="L30" s="431" t="str">
        <f>Translations!$B$603</f>
        <v>Niveau appliqué :</v>
      </c>
      <c r="M30" s="268"/>
      <c r="N30" s="268"/>
      <c r="O30" s="438"/>
      <c r="P30" s="306"/>
      <c r="AA30" s="433"/>
      <c r="AB30" s="433" t="s">
        <v>908</v>
      </c>
      <c r="AC30" s="400" t="str">
        <f>G30</f>
        <v xml:space="preserve"> Raison de l'écart dans le passé</v>
      </c>
      <c r="AD30" s="400" t="str">
        <f>I30</f>
        <v>Impact sur les niveaux ?</v>
      </c>
      <c r="AE30" s="400" t="str">
        <f>J30</f>
        <v>Mesures prises</v>
      </c>
      <c r="AF30" s="400" t="str">
        <f>K30</f>
        <v>Quand?</v>
      </c>
      <c r="AG30" s="400" t="str">
        <f>L30</f>
        <v>Niveau appliqué :</v>
      </c>
      <c r="AL30" s="400"/>
    </row>
    <row r="31" spans="1:96" ht="12.75" customHeight="1" x14ac:dyDescent="0.25">
      <c r="A31" s="220"/>
      <c r="B31" s="272"/>
      <c r="C31" s="269"/>
      <c r="D31" s="269"/>
      <c r="E31" s="294" t="s">
        <v>14</v>
      </c>
      <c r="F31" s="335" t="str">
        <f>IF(R31="","",IF(CNTR_SmallEmitter,1,R31))</f>
        <v/>
      </c>
      <c r="G31" s="821"/>
      <c r="H31" s="822"/>
      <c r="I31" s="424"/>
      <c r="J31" s="424"/>
      <c r="K31" s="428"/>
      <c r="L31" s="429"/>
      <c r="M31" s="831" t="str">
        <f>IF(OR(ISBLANK(L31),L31=EUconst_NoTier),"",IF(S31=0,EUconst_NotApplicable,IF(ISERROR(S31),"",S31)))</f>
        <v/>
      </c>
      <c r="N31" s="832"/>
      <c r="O31" s="438"/>
      <c r="P31" s="306"/>
      <c r="R31" s="410" t="str">
        <f>IF(E25="","",INDEX(EUwideConstants!$P$828:$P$831,MATCH(K26,EUwideConstants!$B$828:$B$831,0))-IF(M26=INDEX(SourceCategoryCEMS,2),1,0))</f>
        <v/>
      </c>
      <c r="S31" s="410" t="str">
        <f>IF(L31="","",IF(L31=EUconst_NA,"",INDEX(EUwideConstants!$H$828:$O$831,MATCH(K26,EUwideConstants!$B$828:$B$831,0),MATCH(L31,CNTR_TierList,0))))</f>
        <v/>
      </c>
      <c r="T31" s="397"/>
      <c r="U31" s="397"/>
      <c r="V31" s="397"/>
      <c r="W31" s="397"/>
      <c r="X31" s="397"/>
      <c r="Y31" s="397"/>
      <c r="Z31" s="397"/>
      <c r="AA31" s="322"/>
      <c r="AC31" s="334" t="b">
        <f>AND(COUNTA(CNTR_ListRelevantSections)&gt;0,E25="")</f>
        <v>0</v>
      </c>
      <c r="AD31" s="334" t="b">
        <f>AC31</f>
        <v>0</v>
      </c>
      <c r="AE31" s="334" t="b">
        <f>AD31</f>
        <v>0</v>
      </c>
      <c r="AF31" s="334" t="b">
        <f>OR(AD31,AND(J31&lt;&gt;"",J31=FALSE))</f>
        <v>0</v>
      </c>
      <c r="AG31" s="334" t="b">
        <f>OR(AF31,AND(I31&lt;&gt;"",I31=FALSE))</f>
        <v>0</v>
      </c>
      <c r="AH31" s="397"/>
      <c r="AI31" s="397"/>
      <c r="AJ31" s="397"/>
      <c r="AK31" s="397"/>
      <c r="AL31" s="403" t="b">
        <f>AL26</f>
        <v>0</v>
      </c>
    </row>
    <row r="32" spans="1:96" s="312" customFormat="1" ht="5.0999999999999996" customHeight="1" x14ac:dyDescent="0.25">
      <c r="A32" s="253"/>
      <c r="B32" s="272"/>
      <c r="C32" s="13"/>
      <c r="D32" s="186"/>
      <c r="F32" s="89"/>
      <c r="G32" s="186"/>
      <c r="H32" s="186"/>
      <c r="I32" s="186"/>
      <c r="J32" s="186"/>
      <c r="M32" s="89"/>
      <c r="N32" s="89"/>
      <c r="O32" s="201"/>
      <c r="P32" s="395"/>
      <c r="Q32" s="395"/>
      <c r="R32" s="395"/>
      <c r="S32" s="395"/>
      <c r="T32" s="395"/>
      <c r="U32" s="395"/>
      <c r="V32" s="395"/>
      <c r="W32" s="395"/>
      <c r="X32" s="395"/>
      <c r="Y32" s="395"/>
      <c r="Z32" s="395"/>
      <c r="AA32" s="395"/>
      <c r="AB32" s="395"/>
      <c r="AC32" s="395"/>
      <c r="AD32" s="395"/>
      <c r="AE32" s="395"/>
      <c r="AF32" s="395"/>
      <c r="AG32" s="395"/>
      <c r="AH32" s="395"/>
      <c r="AI32" s="395"/>
      <c r="AJ32" s="395"/>
      <c r="AK32" s="395"/>
      <c r="AL32" s="322"/>
    </row>
    <row r="33" spans="1:96" s="312" customFormat="1" ht="12.75" customHeight="1" x14ac:dyDescent="0.25">
      <c r="A33" s="253"/>
      <c r="B33" s="272"/>
      <c r="C33" s="89"/>
      <c r="D33" s="89"/>
      <c r="E33" s="383" t="s">
        <v>15</v>
      </c>
      <c r="F33" s="324" t="str">
        <f>Translations!$B$94</f>
        <v>Description</v>
      </c>
      <c r="G33" s="323"/>
      <c r="H33" s="186"/>
      <c r="I33" s="186"/>
      <c r="J33" s="186"/>
      <c r="K33" s="186"/>
      <c r="L33" s="186"/>
      <c r="M33" s="186"/>
      <c r="N33" s="186"/>
      <c r="O33" s="438"/>
      <c r="P33" s="395"/>
      <c r="Q33" s="395"/>
      <c r="R33" s="395"/>
      <c r="S33" s="395"/>
      <c r="T33" s="395"/>
      <c r="U33" s="395"/>
      <c r="V33" s="395"/>
      <c r="W33" s="395"/>
      <c r="X33" s="395"/>
      <c r="Y33" s="395"/>
      <c r="Z33" s="395"/>
      <c r="AA33" s="395"/>
      <c r="AB33" s="395"/>
      <c r="AC33" s="395"/>
      <c r="AD33" s="395"/>
      <c r="AE33" s="395"/>
      <c r="AF33" s="395"/>
      <c r="AG33" s="395"/>
      <c r="AH33" s="395"/>
      <c r="AI33" s="395"/>
      <c r="AJ33" s="395"/>
      <c r="AK33" s="395"/>
      <c r="AL33" s="322"/>
    </row>
    <row r="34" spans="1:96" s="312" customFormat="1" ht="12.75" customHeight="1" x14ac:dyDescent="0.25">
      <c r="A34" s="253"/>
      <c r="B34" s="272"/>
      <c r="C34" s="89"/>
      <c r="D34" s="89"/>
      <c r="E34" s="383"/>
      <c r="F34" s="771" t="str">
        <f>Translations!$B$588</f>
        <v>Si vous avez besoin de plus d'espace pour la description, vous pouvez également utiliser des fichiers externes et les référencer ici.</v>
      </c>
      <c r="G34" s="771"/>
      <c r="H34" s="771"/>
      <c r="I34" s="771"/>
      <c r="J34" s="771"/>
      <c r="K34" s="771"/>
      <c r="L34" s="771"/>
      <c r="M34" s="771"/>
      <c r="N34" s="771"/>
      <c r="O34" s="438"/>
      <c r="P34" s="395"/>
      <c r="Q34" s="395"/>
      <c r="R34" s="395"/>
      <c r="S34" s="395"/>
      <c r="T34" s="395"/>
      <c r="U34" s="395"/>
      <c r="V34" s="395"/>
      <c r="W34" s="395"/>
      <c r="X34" s="395"/>
      <c r="Y34" s="395"/>
      <c r="Z34" s="395"/>
      <c r="AA34" s="395"/>
      <c r="AB34" s="395"/>
      <c r="AC34" s="395"/>
      <c r="AD34" s="395"/>
      <c r="AE34" s="395"/>
      <c r="AF34" s="395"/>
      <c r="AG34" s="395"/>
      <c r="AH34" s="395"/>
      <c r="AI34" s="395"/>
      <c r="AJ34" s="395"/>
      <c r="AK34" s="395"/>
      <c r="AL34" s="322"/>
    </row>
    <row r="35" spans="1:96" s="312" customFormat="1" ht="12.75" customHeight="1" x14ac:dyDescent="0.25">
      <c r="A35" s="255"/>
      <c r="B35" s="272"/>
      <c r="C35" s="89"/>
      <c r="D35" s="186"/>
      <c r="E35" s="186"/>
      <c r="F35" s="834"/>
      <c r="G35" s="835"/>
      <c r="H35" s="835"/>
      <c r="I35" s="835"/>
      <c r="J35" s="835"/>
      <c r="K35" s="835"/>
      <c r="L35" s="835"/>
      <c r="M35" s="835"/>
      <c r="N35" s="836"/>
      <c r="O35" s="438"/>
      <c r="P35" s="322"/>
      <c r="Q35" s="322"/>
      <c r="R35" s="322"/>
      <c r="S35" s="322"/>
      <c r="T35" s="322"/>
      <c r="U35" s="322"/>
      <c r="V35" s="322"/>
      <c r="W35" s="322"/>
      <c r="X35" s="322"/>
      <c r="Y35" s="322"/>
      <c r="Z35" s="322"/>
      <c r="AA35" s="322"/>
      <c r="AB35" s="322"/>
      <c r="AC35" s="322"/>
      <c r="AD35" s="322"/>
      <c r="AE35" s="322"/>
      <c r="AF35" s="322"/>
      <c r="AG35" s="322"/>
      <c r="AH35" s="322"/>
      <c r="AI35" s="322"/>
      <c r="AJ35" s="322"/>
      <c r="AK35" s="322"/>
      <c r="AL35" s="403" t="b">
        <f>AL26</f>
        <v>0</v>
      </c>
    </row>
    <row r="36" spans="1:96" s="312" customFormat="1" ht="12.75" customHeight="1" x14ac:dyDescent="0.25">
      <c r="A36" s="255"/>
      <c r="B36" s="272"/>
      <c r="C36" s="89"/>
      <c r="D36" s="186"/>
      <c r="E36" s="186"/>
      <c r="F36" s="825"/>
      <c r="G36" s="826"/>
      <c r="H36" s="826"/>
      <c r="I36" s="826"/>
      <c r="J36" s="826"/>
      <c r="K36" s="826"/>
      <c r="L36" s="826"/>
      <c r="M36" s="826"/>
      <c r="N36" s="827"/>
      <c r="O36" s="438"/>
      <c r="P36" s="322"/>
      <c r="Q36" s="322"/>
      <c r="R36" s="322"/>
      <c r="S36" s="322"/>
      <c r="T36" s="322"/>
      <c r="U36" s="322"/>
      <c r="V36" s="322"/>
      <c r="W36" s="322"/>
      <c r="X36" s="322"/>
      <c r="Y36" s="322"/>
      <c r="Z36" s="322"/>
      <c r="AA36" s="322"/>
      <c r="AB36" s="322"/>
      <c r="AC36" s="322"/>
      <c r="AD36" s="322"/>
      <c r="AE36" s="322"/>
      <c r="AF36" s="322"/>
      <c r="AG36" s="322"/>
      <c r="AH36" s="322"/>
      <c r="AI36" s="322"/>
      <c r="AJ36" s="322"/>
      <c r="AK36" s="322"/>
      <c r="AL36" s="403" t="b">
        <f>AL35</f>
        <v>0</v>
      </c>
    </row>
    <row r="37" spans="1:96" s="312" customFormat="1" ht="12.75" customHeight="1" x14ac:dyDescent="0.25">
      <c r="A37" s="255"/>
      <c r="B37" s="272"/>
      <c r="C37" s="89"/>
      <c r="D37" s="186"/>
      <c r="E37" s="186"/>
      <c r="F37" s="825"/>
      <c r="G37" s="826"/>
      <c r="H37" s="826"/>
      <c r="I37" s="826"/>
      <c r="J37" s="826"/>
      <c r="K37" s="826"/>
      <c r="L37" s="826"/>
      <c r="M37" s="826"/>
      <c r="N37" s="827"/>
      <c r="O37" s="438"/>
      <c r="P37" s="322"/>
      <c r="Q37" s="322"/>
      <c r="R37" s="322"/>
      <c r="S37" s="322"/>
      <c r="T37" s="322"/>
      <c r="U37" s="322"/>
      <c r="V37" s="322"/>
      <c r="W37" s="322"/>
      <c r="X37" s="322"/>
      <c r="Y37" s="322"/>
      <c r="Z37" s="322"/>
      <c r="AA37" s="322"/>
      <c r="AB37" s="322"/>
      <c r="AC37" s="322"/>
      <c r="AD37" s="322"/>
      <c r="AE37" s="322"/>
      <c r="AF37" s="322"/>
      <c r="AG37" s="322"/>
      <c r="AH37" s="322"/>
      <c r="AI37" s="322"/>
      <c r="AJ37" s="322"/>
      <c r="AK37" s="322"/>
      <c r="AL37" s="403" t="b">
        <f>AL36</f>
        <v>0</v>
      </c>
    </row>
    <row r="38" spans="1:96" s="312" customFormat="1" ht="12.75" customHeight="1" x14ac:dyDescent="0.25">
      <c r="A38" s="255"/>
      <c r="B38" s="272"/>
      <c r="C38" s="89"/>
      <c r="D38" s="186"/>
      <c r="E38" s="186"/>
      <c r="F38" s="825"/>
      <c r="G38" s="826"/>
      <c r="H38" s="826"/>
      <c r="I38" s="826"/>
      <c r="J38" s="826"/>
      <c r="K38" s="826"/>
      <c r="L38" s="826"/>
      <c r="M38" s="826"/>
      <c r="N38" s="827"/>
      <c r="O38" s="438"/>
      <c r="P38" s="322"/>
      <c r="Q38" s="322"/>
      <c r="R38" s="322"/>
      <c r="S38" s="322"/>
      <c r="T38" s="322"/>
      <c r="U38" s="322"/>
      <c r="V38" s="322"/>
      <c r="W38" s="322"/>
      <c r="X38" s="322"/>
      <c r="Y38" s="322"/>
      <c r="Z38" s="322"/>
      <c r="AA38" s="322"/>
      <c r="AB38" s="322"/>
      <c r="AC38" s="322"/>
      <c r="AD38" s="322"/>
      <c r="AE38" s="322"/>
      <c r="AF38" s="322"/>
      <c r="AG38" s="322"/>
      <c r="AH38" s="322"/>
      <c r="AI38" s="322"/>
      <c r="AJ38" s="322"/>
      <c r="AK38" s="322"/>
      <c r="AL38" s="403" t="b">
        <f>AL37</f>
        <v>0</v>
      </c>
    </row>
    <row r="39" spans="1:96" s="312" customFormat="1" ht="12.75" customHeight="1" x14ac:dyDescent="0.25">
      <c r="A39" s="255"/>
      <c r="B39" s="272"/>
      <c r="C39" s="89"/>
      <c r="D39" s="186"/>
      <c r="E39" s="186"/>
      <c r="F39" s="825"/>
      <c r="G39" s="826"/>
      <c r="H39" s="826"/>
      <c r="I39" s="826"/>
      <c r="J39" s="826"/>
      <c r="K39" s="826"/>
      <c r="L39" s="826"/>
      <c r="M39" s="826"/>
      <c r="N39" s="827"/>
      <c r="O39" s="438"/>
      <c r="P39" s="322"/>
      <c r="Q39" s="322"/>
      <c r="R39" s="322"/>
      <c r="S39" s="322"/>
      <c r="T39" s="322"/>
      <c r="U39" s="322"/>
      <c r="V39" s="322"/>
      <c r="W39" s="322"/>
      <c r="X39" s="322"/>
      <c r="Y39" s="322"/>
      <c r="Z39" s="322"/>
      <c r="AA39" s="322"/>
      <c r="AB39" s="322"/>
      <c r="AC39" s="322"/>
      <c r="AD39" s="322"/>
      <c r="AE39" s="322"/>
      <c r="AF39" s="322"/>
      <c r="AG39" s="322"/>
      <c r="AH39" s="322"/>
      <c r="AI39" s="322"/>
      <c r="AJ39" s="322"/>
      <c r="AK39" s="322"/>
      <c r="AL39" s="403" t="b">
        <f>AL38</f>
        <v>0</v>
      </c>
    </row>
    <row r="40" spans="1:96" s="312" customFormat="1" ht="12.75" customHeight="1" x14ac:dyDescent="0.25">
      <c r="A40" s="255"/>
      <c r="B40" s="272"/>
      <c r="C40" s="89"/>
      <c r="D40" s="186"/>
      <c r="E40" s="186"/>
      <c r="F40" s="828"/>
      <c r="G40" s="829"/>
      <c r="H40" s="829"/>
      <c r="I40" s="829"/>
      <c r="J40" s="829"/>
      <c r="K40" s="829"/>
      <c r="L40" s="829"/>
      <c r="M40" s="829"/>
      <c r="N40" s="830"/>
      <c r="O40" s="438"/>
      <c r="P40" s="322"/>
      <c r="Q40" s="322"/>
      <c r="R40" s="322"/>
      <c r="S40" s="322"/>
      <c r="T40" s="322"/>
      <c r="U40" s="322"/>
      <c r="V40" s="322"/>
      <c r="W40" s="322"/>
      <c r="X40" s="322"/>
      <c r="Y40" s="322"/>
      <c r="Z40" s="322"/>
      <c r="AA40" s="322"/>
      <c r="AB40" s="322"/>
      <c r="AC40" s="322"/>
      <c r="AD40" s="322"/>
      <c r="AE40" s="322"/>
      <c r="AF40" s="322"/>
      <c r="AG40" s="322"/>
      <c r="AH40" s="322"/>
      <c r="AI40" s="322"/>
      <c r="AJ40" s="322"/>
      <c r="AK40" s="322"/>
      <c r="AL40" s="403" t="b">
        <f>AL39</f>
        <v>0</v>
      </c>
    </row>
    <row r="41" spans="1:96" ht="12.75" customHeight="1" thickBot="1" x14ac:dyDescent="0.3">
      <c r="A41" s="220"/>
      <c r="B41" s="272"/>
      <c r="C41" s="18"/>
      <c r="D41" s="19"/>
      <c r="E41" s="20"/>
      <c r="F41" s="18"/>
      <c r="G41" s="21"/>
      <c r="H41" s="21"/>
      <c r="I41" s="21"/>
      <c r="J41" s="21"/>
      <c r="K41" s="21"/>
      <c r="L41" s="21"/>
      <c r="M41" s="21"/>
      <c r="N41" s="21"/>
      <c r="O41" s="438"/>
      <c r="P41" s="306"/>
      <c r="T41" s="404"/>
      <c r="U41" s="404"/>
      <c r="V41" s="404"/>
      <c r="W41" s="404"/>
      <c r="X41" s="404"/>
      <c r="Y41" s="404"/>
      <c r="Z41" s="404"/>
      <c r="AA41" s="404"/>
      <c r="AB41" s="404"/>
      <c r="AC41" s="404"/>
      <c r="AD41" s="404"/>
      <c r="AE41" s="404"/>
      <c r="AF41" s="404"/>
      <c r="AG41" s="404"/>
      <c r="AH41" s="404"/>
      <c r="AI41" s="404"/>
      <c r="AJ41" s="404"/>
      <c r="AK41" s="404"/>
    </row>
    <row r="42" spans="1:96" ht="12.75" customHeight="1" thickBot="1" x14ac:dyDescent="0.3">
      <c r="A42" s="220"/>
      <c r="B42" s="272"/>
      <c r="E42" s="133"/>
      <c r="F42" s="133"/>
      <c r="G42" s="133"/>
      <c r="H42" s="133"/>
      <c r="I42" s="133"/>
      <c r="J42" s="133"/>
      <c r="K42" s="133"/>
      <c r="L42" s="133"/>
      <c r="O42" s="205"/>
      <c r="P42" s="306"/>
    </row>
    <row r="43" spans="1:96" s="312" customFormat="1" ht="15" customHeight="1" thickBot="1" x14ac:dyDescent="0.3">
      <c r="A43" s="435" t="str">
        <f>IF(E43="","","PRINT")</f>
        <v/>
      </c>
      <c r="B43" s="239"/>
      <c r="C43" s="153">
        <f>C25+1</f>
        <v>2</v>
      </c>
      <c r="D43" s="154"/>
      <c r="E43" s="841"/>
      <c r="F43" s="842"/>
      <c r="G43" s="842"/>
      <c r="H43" s="842"/>
      <c r="I43" s="842"/>
      <c r="J43" s="842"/>
      <c r="K43" s="842"/>
      <c r="L43" s="842"/>
      <c r="M43" s="842"/>
      <c r="N43" s="843"/>
      <c r="O43" s="205"/>
      <c r="P43" s="436" t="str">
        <f>IF(AND(E43&lt;&gt;"",COUNTIF(P44:$P$219,"PRINT")=0),"PRINT","")</f>
        <v/>
      </c>
      <c r="Q43" s="305"/>
      <c r="R43" s="401" t="str">
        <f>IF(E43="","",MATCH(E43,B_ImprovementDescription!$Q$94:$Q$103,0))</f>
        <v/>
      </c>
      <c r="S43" s="408"/>
      <c r="T43" s="305"/>
      <c r="U43" s="305"/>
      <c r="V43" s="305"/>
      <c r="W43" s="305"/>
      <c r="X43" s="305"/>
      <c r="Y43" s="305"/>
      <c r="Z43" s="305"/>
      <c r="AA43" s="305"/>
      <c r="AB43" s="305"/>
      <c r="AC43" s="305"/>
      <c r="AD43" s="305"/>
      <c r="AE43" s="305"/>
      <c r="AF43" s="305"/>
      <c r="AG43" s="305"/>
      <c r="AH43" s="305"/>
      <c r="AI43" s="305"/>
      <c r="AJ43" s="305"/>
      <c r="AK43" s="305"/>
      <c r="AL43" s="409" t="b">
        <f>CNTR_MeasurementRelevant=EUconst_NotRelevant</f>
        <v>0</v>
      </c>
      <c r="AM43" s="311"/>
      <c r="AN43" s="311"/>
      <c r="AO43" s="311"/>
      <c r="AP43" s="311"/>
      <c r="AQ43" s="311"/>
      <c r="AR43" s="311"/>
      <c r="AS43" s="311"/>
      <c r="AT43" s="311"/>
      <c r="AU43" s="311"/>
      <c r="AV43" s="311"/>
      <c r="AW43" s="311"/>
      <c r="AX43" s="311"/>
      <c r="AY43" s="311"/>
      <c r="AZ43" s="311"/>
      <c r="BA43" s="311"/>
      <c r="BB43" s="311"/>
      <c r="BC43" s="311"/>
      <c r="BD43" s="311"/>
      <c r="BE43" s="311"/>
      <c r="BF43" s="311"/>
    </row>
    <row r="44" spans="1:96" s="310" customFormat="1" ht="15" customHeight="1" thickBot="1" x14ac:dyDescent="0.3">
      <c r="A44" s="220"/>
      <c r="B44" s="238"/>
      <c r="C44" s="4"/>
      <c r="D44" s="150"/>
      <c r="E44" s="150"/>
      <c r="F44" s="150"/>
      <c r="G44" s="150"/>
      <c r="K44" s="844" t="str">
        <f>IF(E43="","",INDEX(B_ImprovementDescription!$K$94:$K$103,R43))</f>
        <v/>
      </c>
      <c r="L44" s="845"/>
      <c r="M44" s="844" t="str">
        <f>IF(E43="","",INDEX(B_ImprovementDescription!$M$94:$M$103,R43))</f>
        <v/>
      </c>
      <c r="N44" s="845"/>
      <c r="O44" s="205"/>
      <c r="P44" s="306"/>
      <c r="Q44" s="305"/>
      <c r="R44" s="305"/>
      <c r="S44" s="305"/>
      <c r="T44" s="305"/>
      <c r="U44" s="305"/>
      <c r="V44" s="305"/>
      <c r="W44" s="305"/>
      <c r="X44" s="305"/>
      <c r="Y44" s="305"/>
      <c r="Z44" s="305"/>
      <c r="AA44" s="305"/>
      <c r="AB44" s="305"/>
      <c r="AC44" s="305"/>
      <c r="AD44" s="305"/>
      <c r="AE44" s="305"/>
      <c r="AF44" s="305"/>
      <c r="AG44" s="305"/>
      <c r="AH44" s="305"/>
      <c r="AI44" s="305"/>
      <c r="AJ44" s="305"/>
      <c r="AK44" s="305"/>
      <c r="AL44" s="409" t="b">
        <f>AND(COUNTA(CNTR_ListRelevantSections)&gt;0,E43="")</f>
        <v>0</v>
      </c>
      <c r="AM44" s="311"/>
      <c r="AN44" s="311"/>
      <c r="AO44" s="311"/>
      <c r="AP44" s="311"/>
      <c r="AQ44" s="311"/>
      <c r="AR44" s="311"/>
      <c r="AS44" s="311"/>
      <c r="AT44" s="311"/>
      <c r="AU44" s="311"/>
      <c r="AV44" s="311"/>
      <c r="AW44" s="311"/>
      <c r="AX44" s="311"/>
      <c r="AY44" s="311"/>
      <c r="AZ44" s="311"/>
      <c r="BA44" s="311"/>
      <c r="BB44" s="311"/>
      <c r="BC44" s="311"/>
      <c r="BD44" s="311"/>
      <c r="BE44" s="311"/>
      <c r="BF44" s="311"/>
    </row>
    <row r="45" spans="1:96" s="312" customFormat="1" ht="5.0999999999999996" customHeight="1" x14ac:dyDescent="0.25">
      <c r="A45" s="253"/>
      <c r="B45" s="272"/>
      <c r="C45" s="13"/>
      <c r="D45" s="13"/>
      <c r="E45" s="13"/>
      <c r="F45" s="13"/>
      <c r="G45" s="14"/>
      <c r="H45" s="14"/>
      <c r="I45" s="14"/>
      <c r="J45" s="89"/>
      <c r="K45" s="89"/>
      <c r="L45" s="89"/>
      <c r="M45" s="14"/>
      <c r="N45" s="14"/>
      <c r="O45" s="206"/>
      <c r="P45" s="395"/>
      <c r="Q45" s="400"/>
      <c r="R45" s="400"/>
      <c r="S45" s="400"/>
      <c r="T45" s="400"/>
      <c r="U45" s="400"/>
      <c r="V45" s="400"/>
      <c r="W45" s="400"/>
      <c r="X45" s="400"/>
      <c r="Y45" s="400"/>
      <c r="Z45" s="400"/>
      <c r="AA45" s="400"/>
      <c r="AB45" s="400"/>
      <c r="AC45" s="400"/>
      <c r="AD45" s="400"/>
      <c r="AE45" s="400"/>
      <c r="AF45" s="400"/>
      <c r="AG45" s="400"/>
      <c r="AH45" s="400"/>
      <c r="AI45" s="400"/>
      <c r="AJ45" s="400"/>
      <c r="AK45" s="400"/>
      <c r="AL45" s="400"/>
      <c r="AM45" s="356"/>
      <c r="AN45" s="356"/>
      <c r="AO45" s="356"/>
      <c r="AP45" s="356"/>
      <c r="AQ45" s="356"/>
      <c r="AR45" s="356"/>
      <c r="AS45" s="356"/>
      <c r="AT45" s="356"/>
      <c r="AU45" s="356"/>
      <c r="AV45" s="356"/>
      <c r="AW45" s="356"/>
      <c r="AX45" s="356"/>
      <c r="AY45" s="356"/>
      <c r="AZ45" s="356"/>
      <c r="BA45" s="356"/>
      <c r="BB45" s="356"/>
      <c r="BC45" s="356"/>
      <c r="BD45" s="356"/>
      <c r="BE45" s="356"/>
      <c r="BF45" s="356"/>
      <c r="BG45" s="356"/>
      <c r="BH45" s="356"/>
      <c r="BI45" s="356"/>
      <c r="BJ45" s="356"/>
      <c r="BK45" s="356"/>
      <c r="BL45" s="356"/>
      <c r="BM45" s="356"/>
      <c r="BN45" s="356"/>
      <c r="BO45" s="356"/>
      <c r="BP45" s="356"/>
      <c r="BQ45" s="356"/>
      <c r="BR45" s="356"/>
      <c r="BS45" s="356"/>
      <c r="BT45" s="356"/>
      <c r="BU45" s="356"/>
      <c r="BV45" s="356"/>
      <c r="BW45" s="356"/>
      <c r="BX45" s="356"/>
      <c r="BY45" s="356"/>
      <c r="BZ45" s="356"/>
      <c r="CA45" s="356"/>
      <c r="CB45" s="356"/>
      <c r="CC45" s="356"/>
      <c r="CD45" s="356"/>
      <c r="CE45" s="356"/>
      <c r="CF45" s="356"/>
      <c r="CG45" s="356"/>
      <c r="CH45" s="356"/>
      <c r="CI45" s="356"/>
      <c r="CJ45" s="356"/>
      <c r="CK45" s="356"/>
      <c r="CL45" s="356"/>
      <c r="CM45" s="356"/>
      <c r="CN45" s="356"/>
      <c r="CO45" s="356"/>
      <c r="CP45" s="356"/>
      <c r="CQ45" s="356"/>
      <c r="CR45" s="356"/>
    </row>
    <row r="46" spans="1:96" s="312" customFormat="1" ht="12.75" customHeight="1" x14ac:dyDescent="0.25">
      <c r="A46" s="253"/>
      <c r="B46" s="272"/>
      <c r="C46" s="13"/>
      <c r="D46" s="13"/>
      <c r="F46" s="849" t="str">
        <f>IF(E43="","",HYPERLINK("#JUMP_F_10",EUconst_FurtherGuidancePoint1))</f>
        <v/>
      </c>
      <c r="G46" s="849"/>
      <c r="H46" s="849"/>
      <c r="I46" s="849"/>
      <c r="J46" s="849"/>
      <c r="K46" s="849"/>
      <c r="L46" s="849"/>
      <c r="M46" s="849"/>
      <c r="N46" s="14"/>
      <c r="O46" s="206"/>
      <c r="P46" s="395"/>
      <c r="Q46" s="400"/>
      <c r="R46" s="400"/>
      <c r="S46" s="400"/>
      <c r="T46" s="400"/>
      <c r="U46" s="400"/>
      <c r="V46" s="400"/>
      <c r="W46" s="400"/>
      <c r="X46" s="400"/>
      <c r="Y46" s="400"/>
      <c r="Z46" s="400"/>
      <c r="AA46" s="400"/>
      <c r="AB46" s="400"/>
      <c r="AC46" s="400"/>
      <c r="AD46" s="400"/>
      <c r="AE46" s="400"/>
      <c r="AF46" s="400"/>
      <c r="AG46" s="400"/>
      <c r="AH46" s="400"/>
      <c r="AI46" s="400"/>
      <c r="AJ46" s="400"/>
      <c r="AK46" s="400"/>
      <c r="AL46" s="400"/>
      <c r="AM46" s="356"/>
      <c r="AN46" s="356"/>
      <c r="AO46" s="356"/>
      <c r="AP46" s="356"/>
      <c r="AQ46" s="356"/>
      <c r="AR46" s="356"/>
      <c r="AS46" s="356"/>
      <c r="AT46" s="356"/>
      <c r="AU46" s="356"/>
      <c r="AV46" s="356"/>
      <c r="AW46" s="356"/>
      <c r="AX46" s="356"/>
      <c r="AY46" s="356"/>
      <c r="AZ46" s="356"/>
      <c r="BA46" s="356"/>
      <c r="BB46" s="356"/>
      <c r="BC46" s="356"/>
      <c r="BD46" s="356"/>
      <c r="BE46" s="356"/>
      <c r="BF46" s="356"/>
      <c r="BG46" s="356"/>
      <c r="BH46" s="356"/>
      <c r="BI46" s="356"/>
      <c r="BJ46" s="356"/>
      <c r="BK46" s="356"/>
      <c r="BL46" s="356"/>
      <c r="BM46" s="356"/>
      <c r="BN46" s="356"/>
      <c r="BO46" s="356"/>
      <c r="BP46" s="356"/>
      <c r="BQ46" s="356"/>
      <c r="BR46" s="356"/>
      <c r="BS46" s="356"/>
      <c r="BT46" s="356"/>
      <c r="BU46" s="356"/>
      <c r="BV46" s="356"/>
      <c r="BW46" s="356"/>
      <c r="BX46" s="356"/>
      <c r="BY46" s="356"/>
      <c r="BZ46" s="356"/>
      <c r="CA46" s="356"/>
      <c r="CB46" s="356"/>
      <c r="CC46" s="356"/>
      <c r="CD46" s="356"/>
      <c r="CE46" s="356"/>
      <c r="CF46" s="356"/>
      <c r="CG46" s="356"/>
      <c r="CH46" s="356"/>
      <c r="CI46" s="356"/>
      <c r="CJ46" s="356"/>
      <c r="CK46" s="356"/>
      <c r="CL46" s="356"/>
      <c r="CM46" s="356"/>
      <c r="CN46" s="356"/>
      <c r="CO46" s="356"/>
      <c r="CP46" s="356"/>
      <c r="CQ46" s="356"/>
      <c r="CR46" s="356"/>
    </row>
    <row r="47" spans="1:96" ht="5.0999999999999996" customHeight="1" x14ac:dyDescent="0.25">
      <c r="A47" s="220"/>
      <c r="B47" s="272"/>
      <c r="C47" s="269"/>
      <c r="D47" s="269"/>
      <c r="F47" s="150"/>
      <c r="G47" s="150"/>
      <c r="I47" s="268"/>
      <c r="J47" s="268"/>
      <c r="K47" s="268"/>
      <c r="L47" s="268"/>
      <c r="M47" s="268"/>
      <c r="N47" s="268"/>
      <c r="O47" s="205"/>
      <c r="P47" s="306"/>
      <c r="AL47" s="400"/>
    </row>
    <row r="48" spans="1:96" ht="38.85" customHeight="1" x14ac:dyDescent="0.25">
      <c r="A48" s="220"/>
      <c r="B48" s="272"/>
      <c r="C48" s="269"/>
      <c r="D48" s="269"/>
      <c r="E48" s="432"/>
      <c r="F48" s="431" t="str">
        <f>Translations!$B$601</f>
        <v>Niveau requis :</v>
      </c>
      <c r="G48" s="840" t="str">
        <f>Translations!$B$610</f>
        <v xml:space="preserve"> Raison de l'écart dans le passé</v>
      </c>
      <c r="H48" s="840"/>
      <c r="I48" s="432" t="str">
        <f>Translations!$B$611</f>
        <v>Impact sur les niveaux ?</v>
      </c>
      <c r="J48" s="432" t="str">
        <f>Translations!$B$612</f>
        <v>Mesures prises</v>
      </c>
      <c r="K48" s="431" t="str">
        <f>Translations!$B$585</f>
        <v>Quand?</v>
      </c>
      <c r="L48" s="431" t="str">
        <f>Translations!$B$603</f>
        <v>Niveau appliqué :</v>
      </c>
      <c r="M48" s="268"/>
      <c r="N48" s="268"/>
      <c r="O48" s="205"/>
      <c r="P48" s="306"/>
      <c r="AA48" s="433"/>
      <c r="AB48" s="433" t="s">
        <v>908</v>
      </c>
      <c r="AC48" s="400" t="str">
        <f>G48</f>
        <v xml:space="preserve"> Raison de l'écart dans le passé</v>
      </c>
      <c r="AD48" s="400" t="str">
        <f>I48</f>
        <v>Impact sur les niveaux ?</v>
      </c>
      <c r="AE48" s="400" t="str">
        <f>J48</f>
        <v>Mesures prises</v>
      </c>
      <c r="AF48" s="400" t="str">
        <f>K48</f>
        <v>Quand?</v>
      </c>
      <c r="AG48" s="400" t="str">
        <f>L48</f>
        <v>Niveau appliqué :</v>
      </c>
      <c r="AL48" s="400"/>
    </row>
    <row r="49" spans="1:96" ht="12.75" customHeight="1" x14ac:dyDescent="0.25">
      <c r="A49" s="220"/>
      <c r="B49" s="272"/>
      <c r="C49" s="269"/>
      <c r="D49" s="269"/>
      <c r="E49" s="294" t="s">
        <v>14</v>
      </c>
      <c r="F49" s="335" t="str">
        <f>IF(R49="","",IF(CNTR_SmallEmitter,1,R49))</f>
        <v/>
      </c>
      <c r="G49" s="821"/>
      <c r="H49" s="822"/>
      <c r="I49" s="424"/>
      <c r="J49" s="424"/>
      <c r="K49" s="428"/>
      <c r="L49" s="429"/>
      <c r="M49" s="831" t="str">
        <f>IF(OR(ISBLANK(L49),L49=EUconst_NoTier),"",IF(S49=0,EUconst_NotApplicable,IF(ISERROR(S49),"",S49)))</f>
        <v/>
      </c>
      <c r="N49" s="832"/>
      <c r="O49" s="205"/>
      <c r="P49" s="306"/>
      <c r="R49" s="410" t="str">
        <f>IF(E43="","",INDEX(EUwideConstants!$P$828:$P$831,MATCH(K44,EUwideConstants!$B$828:$B$831,0))-IF(M44=INDEX(SourceCategoryCEMS,2),1,0))</f>
        <v/>
      </c>
      <c r="S49" s="410" t="str">
        <f>IF(L49="","",IF(L49=EUconst_NA,"",INDEX(EUwideConstants!$H$828:$O$831,MATCH(K44,EUwideConstants!$B$828:$B$831,0),MATCH(L49,CNTR_TierList,0))))</f>
        <v/>
      </c>
      <c r="T49" s="397"/>
      <c r="U49" s="397"/>
      <c r="V49" s="397"/>
      <c r="W49" s="397"/>
      <c r="X49" s="397"/>
      <c r="Y49" s="397"/>
      <c r="Z49" s="397"/>
      <c r="AA49" s="322"/>
      <c r="AC49" s="334" t="b">
        <f>AND(COUNTA(CNTR_ListRelevantSections)&gt;0,E43="")</f>
        <v>0</v>
      </c>
      <c r="AD49" s="334" t="b">
        <f>AC49</f>
        <v>0</v>
      </c>
      <c r="AE49" s="334" t="b">
        <f>AD49</f>
        <v>0</v>
      </c>
      <c r="AF49" s="334" t="b">
        <f>OR(AD49,AND(J49&lt;&gt;"",J49=FALSE))</f>
        <v>0</v>
      </c>
      <c r="AG49" s="334" t="b">
        <f>OR(AF49,AND(I49&lt;&gt;"",I49=FALSE))</f>
        <v>0</v>
      </c>
      <c r="AH49" s="397"/>
      <c r="AI49" s="397"/>
      <c r="AJ49" s="397"/>
      <c r="AK49" s="397"/>
      <c r="AL49" s="403" t="b">
        <f>AL44</f>
        <v>0</v>
      </c>
    </row>
    <row r="50" spans="1:96" s="312" customFormat="1" ht="5.0999999999999996" customHeight="1" x14ac:dyDescent="0.25">
      <c r="A50" s="253"/>
      <c r="B50" s="272"/>
      <c r="C50" s="13"/>
      <c r="D50" s="186"/>
      <c r="F50" s="89"/>
      <c r="G50" s="186"/>
      <c r="H50" s="186"/>
      <c r="I50" s="186"/>
      <c r="J50" s="186"/>
      <c r="M50" s="89"/>
      <c r="N50" s="89"/>
      <c r="O50" s="201"/>
      <c r="P50" s="395"/>
      <c r="Q50" s="395"/>
      <c r="R50" s="395"/>
      <c r="S50" s="395"/>
      <c r="T50" s="395"/>
      <c r="U50" s="395"/>
      <c r="V50" s="395"/>
      <c r="W50" s="395"/>
      <c r="X50" s="395"/>
      <c r="Y50" s="395"/>
      <c r="Z50" s="395"/>
      <c r="AA50" s="395"/>
      <c r="AB50" s="395"/>
      <c r="AC50" s="395"/>
      <c r="AD50" s="395"/>
      <c r="AE50" s="395"/>
      <c r="AF50" s="395"/>
      <c r="AG50" s="395"/>
      <c r="AH50" s="395"/>
      <c r="AI50" s="395"/>
      <c r="AJ50" s="395"/>
      <c r="AK50" s="395"/>
      <c r="AL50" s="322"/>
    </row>
    <row r="51" spans="1:96" s="312" customFormat="1" ht="12.75" customHeight="1" x14ac:dyDescent="0.25">
      <c r="A51" s="253"/>
      <c r="B51" s="272"/>
      <c r="C51" s="89"/>
      <c r="D51" s="89"/>
      <c r="E51" s="383" t="s">
        <v>15</v>
      </c>
      <c r="F51" s="324" t="str">
        <f>Translations!$B$94</f>
        <v>Description</v>
      </c>
      <c r="G51" s="323"/>
      <c r="H51" s="186"/>
      <c r="I51" s="186"/>
      <c r="J51" s="186"/>
      <c r="K51" s="186"/>
      <c r="L51" s="186"/>
      <c r="M51" s="186"/>
      <c r="N51" s="186"/>
      <c r="O51" s="201"/>
      <c r="P51" s="395"/>
      <c r="Q51" s="395"/>
      <c r="R51" s="395"/>
      <c r="S51" s="395"/>
      <c r="T51" s="395"/>
      <c r="U51" s="395"/>
      <c r="V51" s="395"/>
      <c r="W51" s="395"/>
      <c r="X51" s="395"/>
      <c r="Y51" s="395"/>
      <c r="Z51" s="395"/>
      <c r="AA51" s="395"/>
      <c r="AB51" s="395"/>
      <c r="AC51" s="395"/>
      <c r="AD51" s="395"/>
      <c r="AE51" s="395"/>
      <c r="AF51" s="395"/>
      <c r="AG51" s="395"/>
      <c r="AH51" s="395"/>
      <c r="AI51" s="395"/>
      <c r="AJ51" s="395"/>
      <c r="AK51" s="395"/>
      <c r="AL51" s="322"/>
    </row>
    <row r="52" spans="1:96" s="312" customFormat="1" ht="12.75" customHeight="1" x14ac:dyDescent="0.25">
      <c r="A52" s="253"/>
      <c r="B52" s="272"/>
      <c r="C52" s="89"/>
      <c r="D52" s="89"/>
      <c r="E52" s="383"/>
      <c r="F52" s="771" t="str">
        <f>Translations!$B$588</f>
        <v>Si vous avez besoin de plus d'espace pour la description, vous pouvez également utiliser des fichiers externes et les référencer ici.</v>
      </c>
      <c r="G52" s="771"/>
      <c r="H52" s="771"/>
      <c r="I52" s="771"/>
      <c r="J52" s="771"/>
      <c r="K52" s="771"/>
      <c r="L52" s="771"/>
      <c r="M52" s="771"/>
      <c r="N52" s="771"/>
      <c r="O52" s="201"/>
      <c r="P52" s="395"/>
      <c r="Q52" s="395"/>
      <c r="R52" s="395"/>
      <c r="S52" s="395"/>
      <c r="T52" s="395"/>
      <c r="U52" s="395"/>
      <c r="V52" s="395"/>
      <c r="W52" s="395"/>
      <c r="X52" s="395"/>
      <c r="Y52" s="395"/>
      <c r="Z52" s="395"/>
      <c r="AA52" s="395"/>
      <c r="AB52" s="395"/>
      <c r="AC52" s="395"/>
      <c r="AD52" s="395"/>
      <c r="AE52" s="395"/>
      <c r="AF52" s="395"/>
      <c r="AG52" s="395"/>
      <c r="AH52" s="395"/>
      <c r="AI52" s="395"/>
      <c r="AJ52" s="395"/>
      <c r="AK52" s="395"/>
      <c r="AL52" s="322"/>
    </row>
    <row r="53" spans="1:96" s="312" customFormat="1" ht="12.75" customHeight="1" x14ac:dyDescent="0.25">
      <c r="A53" s="255"/>
      <c r="B53" s="272"/>
      <c r="C53" s="89"/>
      <c r="D53" s="186"/>
      <c r="E53" s="186"/>
      <c r="F53" s="834"/>
      <c r="G53" s="835"/>
      <c r="H53" s="835"/>
      <c r="I53" s="835"/>
      <c r="J53" s="835"/>
      <c r="K53" s="835"/>
      <c r="L53" s="835"/>
      <c r="M53" s="835"/>
      <c r="N53" s="836"/>
      <c r="O53" s="185"/>
      <c r="P53" s="322"/>
      <c r="Q53" s="322"/>
      <c r="R53" s="322"/>
      <c r="S53" s="322"/>
      <c r="T53" s="322"/>
      <c r="U53" s="322"/>
      <c r="V53" s="322"/>
      <c r="W53" s="322"/>
      <c r="X53" s="322"/>
      <c r="Y53" s="322"/>
      <c r="Z53" s="322"/>
      <c r="AA53" s="322"/>
      <c r="AB53" s="322"/>
      <c r="AC53" s="322"/>
      <c r="AD53" s="322"/>
      <c r="AE53" s="322"/>
      <c r="AF53" s="322"/>
      <c r="AG53" s="322"/>
      <c r="AH53" s="322"/>
      <c r="AI53" s="322"/>
      <c r="AJ53" s="322"/>
      <c r="AK53" s="322"/>
      <c r="AL53" s="403" t="b">
        <f>AL44</f>
        <v>0</v>
      </c>
    </row>
    <row r="54" spans="1:96" s="312" customFormat="1" ht="12.75" customHeight="1" x14ac:dyDescent="0.25">
      <c r="A54" s="255"/>
      <c r="B54" s="272"/>
      <c r="C54" s="89"/>
      <c r="D54" s="186"/>
      <c r="E54" s="186"/>
      <c r="F54" s="825"/>
      <c r="G54" s="826"/>
      <c r="H54" s="826"/>
      <c r="I54" s="826"/>
      <c r="J54" s="826"/>
      <c r="K54" s="826"/>
      <c r="L54" s="826"/>
      <c r="M54" s="826"/>
      <c r="N54" s="827"/>
      <c r="O54" s="185"/>
      <c r="P54" s="322"/>
      <c r="Q54" s="322"/>
      <c r="R54" s="322"/>
      <c r="S54" s="322"/>
      <c r="T54" s="322"/>
      <c r="U54" s="322"/>
      <c r="V54" s="322"/>
      <c r="W54" s="322"/>
      <c r="X54" s="322"/>
      <c r="Y54" s="322"/>
      <c r="Z54" s="322"/>
      <c r="AA54" s="322"/>
      <c r="AB54" s="322"/>
      <c r="AC54" s="322"/>
      <c r="AD54" s="322"/>
      <c r="AE54" s="322"/>
      <c r="AF54" s="322"/>
      <c r="AG54" s="322"/>
      <c r="AH54" s="322"/>
      <c r="AI54" s="322"/>
      <c r="AJ54" s="322"/>
      <c r="AK54" s="322"/>
      <c r="AL54" s="403" t="b">
        <f>AL53</f>
        <v>0</v>
      </c>
    </row>
    <row r="55" spans="1:96" s="312" customFormat="1" ht="12.75" customHeight="1" x14ac:dyDescent="0.25">
      <c r="A55" s="255"/>
      <c r="B55" s="272"/>
      <c r="C55" s="89"/>
      <c r="D55" s="186"/>
      <c r="E55" s="186"/>
      <c r="F55" s="825"/>
      <c r="G55" s="826"/>
      <c r="H55" s="826"/>
      <c r="I55" s="826"/>
      <c r="J55" s="826"/>
      <c r="K55" s="826"/>
      <c r="L55" s="826"/>
      <c r="M55" s="826"/>
      <c r="N55" s="827"/>
      <c r="O55" s="185"/>
      <c r="P55" s="322"/>
      <c r="Q55" s="322"/>
      <c r="R55" s="322"/>
      <c r="S55" s="322"/>
      <c r="T55" s="322"/>
      <c r="U55" s="322"/>
      <c r="V55" s="322"/>
      <c r="W55" s="322"/>
      <c r="X55" s="322"/>
      <c r="Y55" s="322"/>
      <c r="Z55" s="322"/>
      <c r="AA55" s="322"/>
      <c r="AB55" s="322"/>
      <c r="AC55" s="322"/>
      <c r="AD55" s="322"/>
      <c r="AE55" s="322"/>
      <c r="AF55" s="322"/>
      <c r="AG55" s="322"/>
      <c r="AH55" s="322"/>
      <c r="AI55" s="322"/>
      <c r="AJ55" s="322"/>
      <c r="AK55" s="322"/>
      <c r="AL55" s="403" t="b">
        <f>AL54</f>
        <v>0</v>
      </c>
    </row>
    <row r="56" spans="1:96" s="312" customFormat="1" ht="12.75" customHeight="1" x14ac:dyDescent="0.25">
      <c r="A56" s="255"/>
      <c r="B56" s="272"/>
      <c r="C56" s="89"/>
      <c r="D56" s="186"/>
      <c r="E56" s="186"/>
      <c r="F56" s="825"/>
      <c r="G56" s="826"/>
      <c r="H56" s="826"/>
      <c r="I56" s="826"/>
      <c r="J56" s="826"/>
      <c r="K56" s="826"/>
      <c r="L56" s="826"/>
      <c r="M56" s="826"/>
      <c r="N56" s="827"/>
      <c r="O56" s="185"/>
      <c r="P56" s="322"/>
      <c r="Q56" s="322"/>
      <c r="R56" s="322"/>
      <c r="S56" s="322"/>
      <c r="T56" s="322"/>
      <c r="U56" s="322"/>
      <c r="V56" s="322"/>
      <c r="W56" s="322"/>
      <c r="X56" s="322"/>
      <c r="Y56" s="322"/>
      <c r="Z56" s="322"/>
      <c r="AA56" s="322"/>
      <c r="AB56" s="322"/>
      <c r="AC56" s="322"/>
      <c r="AD56" s="322"/>
      <c r="AE56" s="322"/>
      <c r="AF56" s="322"/>
      <c r="AG56" s="322"/>
      <c r="AH56" s="322"/>
      <c r="AI56" s="322"/>
      <c r="AJ56" s="322"/>
      <c r="AK56" s="322"/>
      <c r="AL56" s="403" t="b">
        <f>AL55</f>
        <v>0</v>
      </c>
    </row>
    <row r="57" spans="1:96" s="312" customFormat="1" ht="12.75" customHeight="1" x14ac:dyDescent="0.25">
      <c r="A57" s="255"/>
      <c r="B57" s="272"/>
      <c r="C57" s="89"/>
      <c r="D57" s="186"/>
      <c r="E57" s="186"/>
      <c r="F57" s="825"/>
      <c r="G57" s="826"/>
      <c r="H57" s="826"/>
      <c r="I57" s="826"/>
      <c r="J57" s="826"/>
      <c r="K57" s="826"/>
      <c r="L57" s="826"/>
      <c r="M57" s="826"/>
      <c r="N57" s="827"/>
      <c r="O57" s="185"/>
      <c r="P57" s="322"/>
      <c r="Q57" s="322"/>
      <c r="R57" s="322"/>
      <c r="S57" s="322"/>
      <c r="T57" s="322"/>
      <c r="U57" s="322"/>
      <c r="V57" s="322"/>
      <c r="W57" s="322"/>
      <c r="X57" s="322"/>
      <c r="Y57" s="322"/>
      <c r="Z57" s="322"/>
      <c r="AA57" s="322"/>
      <c r="AB57" s="322"/>
      <c r="AC57" s="322"/>
      <c r="AD57" s="322"/>
      <c r="AE57" s="322"/>
      <c r="AF57" s="322"/>
      <c r="AG57" s="322"/>
      <c r="AH57" s="322"/>
      <c r="AI57" s="322"/>
      <c r="AJ57" s="322"/>
      <c r="AK57" s="322"/>
      <c r="AL57" s="403" t="b">
        <f>AL56</f>
        <v>0</v>
      </c>
    </row>
    <row r="58" spans="1:96" s="312" customFormat="1" ht="12.75" customHeight="1" x14ac:dyDescent="0.25">
      <c r="A58" s="255"/>
      <c r="B58" s="272"/>
      <c r="C58" s="89"/>
      <c r="D58" s="186"/>
      <c r="E58" s="186"/>
      <c r="F58" s="828"/>
      <c r="G58" s="829"/>
      <c r="H58" s="829"/>
      <c r="I58" s="829"/>
      <c r="J58" s="829"/>
      <c r="K58" s="829"/>
      <c r="L58" s="829"/>
      <c r="M58" s="829"/>
      <c r="N58" s="830"/>
      <c r="O58" s="185"/>
      <c r="P58" s="322"/>
      <c r="Q58" s="322"/>
      <c r="R58" s="322"/>
      <c r="S58" s="322"/>
      <c r="T58" s="322"/>
      <c r="U58" s="322"/>
      <c r="V58" s="322"/>
      <c r="W58" s="322"/>
      <c r="X58" s="322"/>
      <c r="Y58" s="322"/>
      <c r="Z58" s="322"/>
      <c r="AA58" s="322"/>
      <c r="AB58" s="322"/>
      <c r="AC58" s="322"/>
      <c r="AD58" s="322"/>
      <c r="AE58" s="322"/>
      <c r="AF58" s="322"/>
      <c r="AG58" s="322"/>
      <c r="AH58" s="322"/>
      <c r="AI58" s="322"/>
      <c r="AJ58" s="322"/>
      <c r="AK58" s="322"/>
      <c r="AL58" s="403" t="b">
        <f>AL57</f>
        <v>0</v>
      </c>
    </row>
    <row r="59" spans="1:96" ht="12.75" customHeight="1" thickBot="1" x14ac:dyDescent="0.3">
      <c r="A59" s="220"/>
      <c r="B59" s="272"/>
      <c r="C59" s="18"/>
      <c r="D59" s="19"/>
      <c r="E59" s="20"/>
      <c r="F59" s="18"/>
      <c r="G59" s="21"/>
      <c r="H59" s="21"/>
      <c r="I59" s="21"/>
      <c r="J59" s="21"/>
      <c r="K59" s="21"/>
      <c r="L59" s="21"/>
      <c r="M59" s="21"/>
      <c r="N59" s="21"/>
      <c r="O59" s="204"/>
      <c r="P59" s="306"/>
      <c r="T59" s="404"/>
      <c r="U59" s="404"/>
      <c r="V59" s="404"/>
      <c r="W59" s="404"/>
      <c r="X59" s="404"/>
      <c r="Y59" s="404"/>
      <c r="Z59" s="404"/>
      <c r="AA59" s="404"/>
      <c r="AB59" s="404"/>
      <c r="AC59" s="404"/>
      <c r="AD59" s="404"/>
      <c r="AE59" s="404"/>
      <c r="AF59" s="404"/>
      <c r="AG59" s="404"/>
      <c r="AH59" s="404"/>
      <c r="AI59" s="404"/>
      <c r="AJ59" s="404"/>
      <c r="AK59" s="404"/>
    </row>
    <row r="60" spans="1:96" ht="12.75" customHeight="1" thickBot="1" x14ac:dyDescent="0.3">
      <c r="A60" s="220"/>
      <c r="B60" s="272"/>
      <c r="E60" s="133"/>
      <c r="F60" s="133"/>
      <c r="G60" s="133"/>
      <c r="H60" s="133"/>
      <c r="I60" s="133"/>
      <c r="J60" s="133"/>
      <c r="K60" s="133"/>
      <c r="L60" s="133"/>
      <c r="O60" s="205"/>
      <c r="P60" s="306"/>
    </row>
    <row r="61" spans="1:96" s="312" customFormat="1" ht="15" customHeight="1" thickBot="1" x14ac:dyDescent="0.3">
      <c r="A61" s="435" t="str">
        <f>IF(E61="","","PRINT")</f>
        <v/>
      </c>
      <c r="B61" s="239"/>
      <c r="C61" s="153">
        <f>C43+1</f>
        <v>3</v>
      </c>
      <c r="D61" s="154"/>
      <c r="E61" s="841"/>
      <c r="F61" s="842"/>
      <c r="G61" s="842"/>
      <c r="H61" s="842"/>
      <c r="I61" s="842"/>
      <c r="J61" s="842"/>
      <c r="K61" s="842"/>
      <c r="L61" s="842"/>
      <c r="M61" s="842"/>
      <c r="N61" s="843"/>
      <c r="O61" s="205"/>
      <c r="P61" s="436" t="str">
        <f>IF(AND(E61&lt;&gt;"",COUNTIF(P62:$P$219,"PRINT")=0),"PRINT","")</f>
        <v/>
      </c>
      <c r="Q61" s="305"/>
      <c r="R61" s="401" t="str">
        <f>IF(E61="","",MATCH(E61,B_ImprovementDescription!$Q$94:$Q$103,0))</f>
        <v/>
      </c>
      <c r="S61" s="408"/>
      <c r="T61" s="305"/>
      <c r="U61" s="305"/>
      <c r="V61" s="305"/>
      <c r="W61" s="305"/>
      <c r="X61" s="305"/>
      <c r="Y61" s="305"/>
      <c r="Z61" s="305"/>
      <c r="AA61" s="305"/>
      <c r="AB61" s="305"/>
      <c r="AC61" s="305"/>
      <c r="AD61" s="305"/>
      <c r="AE61" s="305"/>
      <c r="AF61" s="305"/>
      <c r="AG61" s="305"/>
      <c r="AH61" s="305"/>
      <c r="AI61" s="305"/>
      <c r="AJ61" s="305"/>
      <c r="AK61" s="305"/>
      <c r="AL61" s="409" t="b">
        <f>CNTR_MeasurementRelevant=EUconst_NotRelevant</f>
        <v>0</v>
      </c>
      <c r="AM61" s="311"/>
      <c r="AN61" s="311"/>
      <c r="AO61" s="311"/>
      <c r="AP61" s="311"/>
      <c r="AQ61" s="311"/>
      <c r="AR61" s="311"/>
      <c r="AS61" s="311"/>
      <c r="AT61" s="311"/>
      <c r="AU61" s="311"/>
      <c r="AV61" s="311"/>
      <c r="AW61" s="311"/>
      <c r="AX61" s="311"/>
      <c r="AY61" s="311"/>
      <c r="AZ61" s="311"/>
      <c r="BA61" s="311"/>
      <c r="BB61" s="311"/>
      <c r="BC61" s="311"/>
      <c r="BD61" s="311"/>
      <c r="BE61" s="311"/>
      <c r="BF61" s="311"/>
    </row>
    <row r="62" spans="1:96" s="310" customFormat="1" ht="15" customHeight="1" thickBot="1" x14ac:dyDescent="0.3">
      <c r="A62" s="220"/>
      <c r="B62" s="238"/>
      <c r="C62" s="4"/>
      <c r="D62" s="150"/>
      <c r="E62" s="150"/>
      <c r="F62" s="150"/>
      <c r="G62" s="150"/>
      <c r="K62" s="844" t="str">
        <f>IF(E61="","",INDEX(B_ImprovementDescription!$K$94:$K$103,R61))</f>
        <v/>
      </c>
      <c r="L62" s="845"/>
      <c r="M62" s="844" t="str">
        <f>IF(E61="","",INDEX(B_ImprovementDescription!$M$94:$M$103,R61))</f>
        <v/>
      </c>
      <c r="N62" s="845"/>
      <c r="O62" s="205"/>
      <c r="P62" s="306"/>
      <c r="Q62" s="305"/>
      <c r="R62" s="305"/>
      <c r="S62" s="305"/>
      <c r="T62" s="305"/>
      <c r="U62" s="305"/>
      <c r="V62" s="305"/>
      <c r="W62" s="305"/>
      <c r="X62" s="305"/>
      <c r="Y62" s="305"/>
      <c r="Z62" s="305"/>
      <c r="AA62" s="305"/>
      <c r="AB62" s="305"/>
      <c r="AC62" s="305"/>
      <c r="AD62" s="305"/>
      <c r="AE62" s="305"/>
      <c r="AF62" s="305"/>
      <c r="AG62" s="305"/>
      <c r="AH62" s="305"/>
      <c r="AI62" s="305"/>
      <c r="AJ62" s="305"/>
      <c r="AK62" s="305"/>
      <c r="AL62" s="409" t="b">
        <f>AND(COUNTA(CNTR_ListRelevantSections)&gt;0,E61="")</f>
        <v>0</v>
      </c>
      <c r="AM62" s="311"/>
      <c r="AN62" s="311"/>
      <c r="AO62" s="311"/>
      <c r="AP62" s="311"/>
      <c r="AQ62" s="311"/>
      <c r="AR62" s="311"/>
      <c r="AS62" s="311"/>
      <c r="AT62" s="311"/>
      <c r="AU62" s="311"/>
      <c r="AV62" s="311"/>
      <c r="AW62" s="311"/>
      <c r="AX62" s="311"/>
      <c r="AY62" s="311"/>
      <c r="AZ62" s="311"/>
      <c r="BA62" s="311"/>
      <c r="BB62" s="311"/>
      <c r="BC62" s="311"/>
      <c r="BD62" s="311"/>
      <c r="BE62" s="311"/>
      <c r="BF62" s="311"/>
    </row>
    <row r="63" spans="1:96" s="312" customFormat="1" ht="5.0999999999999996" customHeight="1" x14ac:dyDescent="0.25">
      <c r="A63" s="253"/>
      <c r="B63" s="272"/>
      <c r="C63" s="13"/>
      <c r="D63" s="13"/>
      <c r="E63" s="13"/>
      <c r="F63" s="13"/>
      <c r="G63" s="14"/>
      <c r="H63" s="14"/>
      <c r="I63" s="14"/>
      <c r="J63" s="89"/>
      <c r="K63" s="89"/>
      <c r="L63" s="89"/>
      <c r="M63" s="14"/>
      <c r="N63" s="14"/>
      <c r="O63" s="206"/>
      <c r="P63" s="395"/>
      <c r="Q63" s="400"/>
      <c r="R63" s="400"/>
      <c r="S63" s="400"/>
      <c r="T63" s="400"/>
      <c r="U63" s="400"/>
      <c r="V63" s="400"/>
      <c r="W63" s="400"/>
      <c r="X63" s="400"/>
      <c r="Y63" s="400"/>
      <c r="Z63" s="400"/>
      <c r="AA63" s="400"/>
      <c r="AB63" s="400"/>
      <c r="AC63" s="400"/>
      <c r="AD63" s="400"/>
      <c r="AE63" s="400"/>
      <c r="AF63" s="400"/>
      <c r="AG63" s="400"/>
      <c r="AH63" s="400"/>
      <c r="AI63" s="400"/>
      <c r="AJ63" s="400"/>
      <c r="AK63" s="400"/>
      <c r="AL63" s="400"/>
      <c r="AM63" s="356"/>
      <c r="AN63" s="356"/>
      <c r="AO63" s="356"/>
      <c r="AP63" s="356"/>
      <c r="AQ63" s="356"/>
      <c r="AR63" s="356"/>
      <c r="AS63" s="356"/>
      <c r="AT63" s="356"/>
      <c r="AU63" s="356"/>
      <c r="AV63" s="356"/>
      <c r="AW63" s="356"/>
      <c r="AX63" s="356"/>
      <c r="AY63" s="356"/>
      <c r="AZ63" s="356"/>
      <c r="BA63" s="356"/>
      <c r="BB63" s="356"/>
      <c r="BC63" s="356"/>
      <c r="BD63" s="356"/>
      <c r="BE63" s="356"/>
      <c r="BF63" s="356"/>
      <c r="BG63" s="356"/>
      <c r="BH63" s="356"/>
      <c r="BI63" s="356"/>
      <c r="BJ63" s="356"/>
      <c r="BK63" s="356"/>
      <c r="BL63" s="356"/>
      <c r="BM63" s="356"/>
      <c r="BN63" s="356"/>
      <c r="BO63" s="356"/>
      <c r="BP63" s="356"/>
      <c r="BQ63" s="356"/>
      <c r="BR63" s="356"/>
      <c r="BS63" s="356"/>
      <c r="BT63" s="356"/>
      <c r="BU63" s="356"/>
      <c r="BV63" s="356"/>
      <c r="BW63" s="356"/>
      <c r="BX63" s="356"/>
      <c r="BY63" s="356"/>
      <c r="BZ63" s="356"/>
      <c r="CA63" s="356"/>
      <c r="CB63" s="356"/>
      <c r="CC63" s="356"/>
      <c r="CD63" s="356"/>
      <c r="CE63" s="356"/>
      <c r="CF63" s="356"/>
      <c r="CG63" s="356"/>
      <c r="CH63" s="356"/>
      <c r="CI63" s="356"/>
      <c r="CJ63" s="356"/>
      <c r="CK63" s="356"/>
      <c r="CL63" s="356"/>
      <c r="CM63" s="356"/>
      <c r="CN63" s="356"/>
      <c r="CO63" s="356"/>
      <c r="CP63" s="356"/>
      <c r="CQ63" s="356"/>
      <c r="CR63" s="356"/>
    </row>
    <row r="64" spans="1:96" s="312" customFormat="1" ht="12.75" customHeight="1" x14ac:dyDescent="0.25">
      <c r="A64" s="253"/>
      <c r="B64" s="272"/>
      <c r="C64" s="13"/>
      <c r="D64" s="13"/>
      <c r="F64" s="849" t="str">
        <f>IF(E61="","",HYPERLINK("#JUMP_F_10",EUconst_FurtherGuidancePoint1))</f>
        <v/>
      </c>
      <c r="G64" s="849"/>
      <c r="H64" s="849"/>
      <c r="I64" s="849"/>
      <c r="J64" s="849"/>
      <c r="K64" s="849"/>
      <c r="L64" s="849"/>
      <c r="M64" s="849"/>
      <c r="N64" s="14"/>
      <c r="O64" s="206"/>
      <c r="P64" s="395"/>
      <c r="Q64" s="400"/>
      <c r="R64" s="400"/>
      <c r="S64" s="400"/>
      <c r="T64" s="400"/>
      <c r="U64" s="400"/>
      <c r="V64" s="400"/>
      <c r="W64" s="400"/>
      <c r="X64" s="400"/>
      <c r="Y64" s="400"/>
      <c r="Z64" s="400"/>
      <c r="AA64" s="400"/>
      <c r="AB64" s="400"/>
      <c r="AC64" s="400"/>
      <c r="AD64" s="400"/>
      <c r="AE64" s="400"/>
      <c r="AF64" s="400"/>
      <c r="AG64" s="400"/>
      <c r="AH64" s="400"/>
      <c r="AI64" s="400"/>
      <c r="AJ64" s="400"/>
      <c r="AK64" s="400"/>
      <c r="AL64" s="400"/>
      <c r="AM64" s="356"/>
      <c r="AN64" s="356"/>
      <c r="AO64" s="356"/>
      <c r="AP64" s="356"/>
      <c r="AQ64" s="356"/>
      <c r="AR64" s="356"/>
      <c r="AS64" s="356"/>
      <c r="AT64" s="356"/>
      <c r="AU64" s="356"/>
      <c r="AV64" s="356"/>
      <c r="AW64" s="356"/>
      <c r="AX64" s="356"/>
      <c r="AY64" s="356"/>
      <c r="AZ64" s="356"/>
      <c r="BA64" s="356"/>
      <c r="BB64" s="356"/>
      <c r="BC64" s="356"/>
      <c r="BD64" s="356"/>
      <c r="BE64" s="356"/>
      <c r="BF64" s="356"/>
      <c r="BG64" s="356"/>
      <c r="BH64" s="356"/>
      <c r="BI64" s="356"/>
      <c r="BJ64" s="356"/>
      <c r="BK64" s="356"/>
      <c r="BL64" s="356"/>
      <c r="BM64" s="356"/>
      <c r="BN64" s="356"/>
      <c r="BO64" s="356"/>
      <c r="BP64" s="356"/>
      <c r="BQ64" s="356"/>
      <c r="BR64" s="356"/>
      <c r="BS64" s="356"/>
      <c r="BT64" s="356"/>
      <c r="BU64" s="356"/>
      <c r="BV64" s="356"/>
      <c r="BW64" s="356"/>
      <c r="BX64" s="356"/>
      <c r="BY64" s="356"/>
      <c r="BZ64" s="356"/>
      <c r="CA64" s="356"/>
      <c r="CB64" s="356"/>
      <c r="CC64" s="356"/>
      <c r="CD64" s="356"/>
      <c r="CE64" s="356"/>
      <c r="CF64" s="356"/>
      <c r="CG64" s="356"/>
      <c r="CH64" s="356"/>
      <c r="CI64" s="356"/>
      <c r="CJ64" s="356"/>
      <c r="CK64" s="356"/>
      <c r="CL64" s="356"/>
      <c r="CM64" s="356"/>
      <c r="CN64" s="356"/>
      <c r="CO64" s="356"/>
      <c r="CP64" s="356"/>
      <c r="CQ64" s="356"/>
      <c r="CR64" s="356"/>
    </row>
    <row r="65" spans="1:58" ht="5.0999999999999996" customHeight="1" x14ac:dyDescent="0.25">
      <c r="A65" s="220"/>
      <c r="B65" s="272"/>
      <c r="C65" s="269"/>
      <c r="D65" s="269"/>
      <c r="F65" s="150"/>
      <c r="G65" s="150"/>
      <c r="I65" s="268"/>
      <c r="J65" s="268"/>
      <c r="K65" s="268"/>
      <c r="L65" s="268"/>
      <c r="M65" s="268"/>
      <c r="N65" s="268"/>
      <c r="O65" s="205"/>
      <c r="P65" s="306"/>
      <c r="AL65" s="400"/>
    </row>
    <row r="66" spans="1:58" ht="38.85" customHeight="1" x14ac:dyDescent="0.25">
      <c r="A66" s="220"/>
      <c r="B66" s="272"/>
      <c r="C66" s="269"/>
      <c r="D66" s="269"/>
      <c r="E66" s="432"/>
      <c r="F66" s="431" t="str">
        <f>Translations!$B$601</f>
        <v>Niveau requis :</v>
      </c>
      <c r="G66" s="840" t="str">
        <f>Translations!$B$610</f>
        <v xml:space="preserve"> Raison de l'écart dans le passé</v>
      </c>
      <c r="H66" s="840"/>
      <c r="I66" s="432" t="str">
        <f>Translations!$B$611</f>
        <v>Impact sur les niveaux ?</v>
      </c>
      <c r="J66" s="432" t="str">
        <f>Translations!$B$612</f>
        <v>Mesures prises</v>
      </c>
      <c r="K66" s="431" t="str">
        <f>Translations!$B$585</f>
        <v>Quand?</v>
      </c>
      <c r="L66" s="431" t="str">
        <f>Translations!$B$603</f>
        <v>Niveau appliqué :</v>
      </c>
      <c r="M66" s="268"/>
      <c r="N66" s="268"/>
      <c r="O66" s="205"/>
      <c r="P66" s="306"/>
      <c r="AA66" s="433"/>
      <c r="AB66" s="433" t="s">
        <v>908</v>
      </c>
      <c r="AC66" s="400" t="str">
        <f>G66</f>
        <v xml:space="preserve"> Raison de l'écart dans le passé</v>
      </c>
      <c r="AD66" s="400" t="str">
        <f>I66</f>
        <v>Impact sur les niveaux ?</v>
      </c>
      <c r="AE66" s="400" t="str">
        <f>J66</f>
        <v>Mesures prises</v>
      </c>
      <c r="AF66" s="400" t="str">
        <f>K66</f>
        <v>Quand?</v>
      </c>
      <c r="AG66" s="400" t="str">
        <f>L66</f>
        <v>Niveau appliqué :</v>
      </c>
      <c r="AL66" s="400"/>
    </row>
    <row r="67" spans="1:58" ht="12.75" customHeight="1" x14ac:dyDescent="0.25">
      <c r="A67" s="220"/>
      <c r="B67" s="272"/>
      <c r="C67" s="269"/>
      <c r="D67" s="269"/>
      <c r="E67" s="294" t="s">
        <v>14</v>
      </c>
      <c r="F67" s="335" t="str">
        <f>IF(R67="","",IF(CNTR_SmallEmitter,1,R67))</f>
        <v/>
      </c>
      <c r="G67" s="821"/>
      <c r="H67" s="822"/>
      <c r="I67" s="424"/>
      <c r="J67" s="424"/>
      <c r="K67" s="428"/>
      <c r="L67" s="429"/>
      <c r="M67" s="831" t="str">
        <f>IF(OR(ISBLANK(L67),L67=EUconst_NoTier),"",IF(S67=0,EUconst_NotApplicable,IF(ISERROR(S67),"",S67)))</f>
        <v/>
      </c>
      <c r="N67" s="832"/>
      <c r="O67" s="205"/>
      <c r="P67" s="306"/>
      <c r="R67" s="410" t="str">
        <f>IF(E61="","",INDEX(EUwideConstants!$P$828:$P$831,MATCH(K62,EUwideConstants!$B$828:$B$831,0))-IF(M62=INDEX(SourceCategoryCEMS,2),1,0))</f>
        <v/>
      </c>
      <c r="S67" s="410" t="str">
        <f>IF(L67="","",IF(L67=EUconst_NA,"",INDEX(EUwideConstants!$H$828:$O$831,MATCH(K62,EUwideConstants!$B$828:$B$831,0),MATCH(L67,CNTR_TierList,0))))</f>
        <v/>
      </c>
      <c r="T67" s="397"/>
      <c r="U67" s="397"/>
      <c r="V67" s="397"/>
      <c r="W67" s="397"/>
      <c r="X67" s="397"/>
      <c r="Y67" s="397"/>
      <c r="Z67" s="397"/>
      <c r="AA67" s="322"/>
      <c r="AC67" s="334" t="b">
        <f>AND(COUNTA(CNTR_ListRelevantSections)&gt;0,E61="")</f>
        <v>0</v>
      </c>
      <c r="AD67" s="334" t="b">
        <f>AC67</f>
        <v>0</v>
      </c>
      <c r="AE67" s="334" t="b">
        <f>AD67</f>
        <v>0</v>
      </c>
      <c r="AF67" s="334" t="b">
        <f>OR(AD67,AND(J67&lt;&gt;"",J67=FALSE))</f>
        <v>0</v>
      </c>
      <c r="AG67" s="334" t="b">
        <f>OR(AF67,AND(I67&lt;&gt;"",I67=FALSE))</f>
        <v>0</v>
      </c>
      <c r="AH67" s="397"/>
      <c r="AI67" s="397"/>
      <c r="AJ67" s="397"/>
      <c r="AK67" s="397"/>
      <c r="AL67" s="403" t="b">
        <f>AL62</f>
        <v>0</v>
      </c>
    </row>
    <row r="68" spans="1:58" s="312" customFormat="1" ht="5.0999999999999996" customHeight="1" x14ac:dyDescent="0.25">
      <c r="A68" s="253"/>
      <c r="B68" s="272"/>
      <c r="C68" s="13"/>
      <c r="D68" s="186"/>
      <c r="F68" s="89"/>
      <c r="G68" s="186"/>
      <c r="H68" s="186"/>
      <c r="I68" s="186"/>
      <c r="J68" s="186"/>
      <c r="M68" s="89"/>
      <c r="N68" s="89"/>
      <c r="O68" s="201"/>
      <c r="P68" s="395"/>
      <c r="Q68" s="395"/>
      <c r="R68" s="395"/>
      <c r="S68" s="395"/>
      <c r="T68" s="395"/>
      <c r="U68" s="395"/>
      <c r="V68" s="395"/>
      <c r="W68" s="395"/>
      <c r="X68" s="395"/>
      <c r="Y68" s="395"/>
      <c r="Z68" s="395"/>
      <c r="AA68" s="395"/>
      <c r="AB68" s="395"/>
      <c r="AC68" s="395"/>
      <c r="AD68" s="395"/>
      <c r="AE68" s="395"/>
      <c r="AF68" s="395"/>
      <c r="AG68" s="395"/>
      <c r="AH68" s="395"/>
      <c r="AI68" s="395"/>
      <c r="AJ68" s="395"/>
      <c r="AK68" s="395"/>
      <c r="AL68" s="322"/>
    </row>
    <row r="69" spans="1:58" s="312" customFormat="1" ht="12.75" customHeight="1" x14ac:dyDescent="0.25">
      <c r="A69" s="253"/>
      <c r="B69" s="272"/>
      <c r="C69" s="89"/>
      <c r="D69" s="89"/>
      <c r="E69" s="383" t="s">
        <v>15</v>
      </c>
      <c r="F69" s="324" t="str">
        <f>Translations!$B$94</f>
        <v>Description</v>
      </c>
      <c r="G69" s="323"/>
      <c r="H69" s="186"/>
      <c r="I69" s="186"/>
      <c r="J69" s="186"/>
      <c r="K69" s="186"/>
      <c r="L69" s="186"/>
      <c r="M69" s="186"/>
      <c r="N69" s="186"/>
      <c r="O69" s="201"/>
      <c r="P69" s="395"/>
      <c r="Q69" s="395"/>
      <c r="R69" s="395"/>
      <c r="S69" s="395"/>
      <c r="T69" s="395"/>
      <c r="U69" s="395"/>
      <c r="V69" s="395"/>
      <c r="W69" s="395"/>
      <c r="X69" s="395"/>
      <c r="Y69" s="395"/>
      <c r="Z69" s="395"/>
      <c r="AA69" s="395"/>
      <c r="AB69" s="395"/>
      <c r="AC69" s="395"/>
      <c r="AD69" s="395"/>
      <c r="AE69" s="395"/>
      <c r="AF69" s="395"/>
      <c r="AG69" s="395"/>
      <c r="AH69" s="395"/>
      <c r="AI69" s="395"/>
      <c r="AJ69" s="395"/>
      <c r="AK69" s="395"/>
      <c r="AL69" s="322"/>
    </row>
    <row r="70" spans="1:58" s="312" customFormat="1" ht="12.75" customHeight="1" x14ac:dyDescent="0.25">
      <c r="A70" s="253"/>
      <c r="B70" s="272"/>
      <c r="C70" s="89"/>
      <c r="D70" s="89"/>
      <c r="E70" s="383"/>
      <c r="F70" s="771" t="str">
        <f>Translations!$B$588</f>
        <v>Si vous avez besoin de plus d'espace pour la description, vous pouvez également utiliser des fichiers externes et les référencer ici.</v>
      </c>
      <c r="G70" s="771"/>
      <c r="H70" s="771"/>
      <c r="I70" s="771"/>
      <c r="J70" s="771"/>
      <c r="K70" s="771"/>
      <c r="L70" s="771"/>
      <c r="M70" s="771"/>
      <c r="N70" s="771"/>
      <c r="O70" s="201"/>
      <c r="P70" s="395"/>
      <c r="Q70" s="395"/>
      <c r="R70" s="395"/>
      <c r="S70" s="395"/>
      <c r="T70" s="395"/>
      <c r="U70" s="395"/>
      <c r="V70" s="395"/>
      <c r="W70" s="395"/>
      <c r="X70" s="395"/>
      <c r="Y70" s="395"/>
      <c r="Z70" s="395"/>
      <c r="AA70" s="395"/>
      <c r="AB70" s="395"/>
      <c r="AC70" s="395"/>
      <c r="AD70" s="395"/>
      <c r="AE70" s="395"/>
      <c r="AF70" s="395"/>
      <c r="AG70" s="395"/>
      <c r="AH70" s="395"/>
      <c r="AI70" s="395"/>
      <c r="AJ70" s="395"/>
      <c r="AK70" s="395"/>
      <c r="AL70" s="322"/>
    </row>
    <row r="71" spans="1:58" s="312" customFormat="1" ht="12.75" customHeight="1" x14ac:dyDescent="0.25">
      <c r="A71" s="255"/>
      <c r="B71" s="272"/>
      <c r="C71" s="89"/>
      <c r="D71" s="186"/>
      <c r="E71" s="186"/>
      <c r="F71" s="834"/>
      <c r="G71" s="835"/>
      <c r="H71" s="835"/>
      <c r="I71" s="835"/>
      <c r="J71" s="835"/>
      <c r="K71" s="835"/>
      <c r="L71" s="835"/>
      <c r="M71" s="835"/>
      <c r="N71" s="836"/>
      <c r="O71" s="185"/>
      <c r="P71" s="322"/>
      <c r="Q71" s="322"/>
      <c r="R71" s="322"/>
      <c r="S71" s="322"/>
      <c r="T71" s="322"/>
      <c r="U71" s="322"/>
      <c r="V71" s="322"/>
      <c r="W71" s="322"/>
      <c r="X71" s="322"/>
      <c r="Y71" s="322"/>
      <c r="Z71" s="322"/>
      <c r="AA71" s="322"/>
      <c r="AB71" s="322"/>
      <c r="AC71" s="322"/>
      <c r="AD71" s="322"/>
      <c r="AE71" s="322"/>
      <c r="AF71" s="322"/>
      <c r="AG71" s="322"/>
      <c r="AH71" s="322"/>
      <c r="AI71" s="322"/>
      <c r="AJ71" s="322"/>
      <c r="AK71" s="322"/>
      <c r="AL71" s="403" t="b">
        <f>AL62</f>
        <v>0</v>
      </c>
    </row>
    <row r="72" spans="1:58" s="312" customFormat="1" ht="12.75" customHeight="1" x14ac:dyDescent="0.25">
      <c r="A72" s="255"/>
      <c r="B72" s="272"/>
      <c r="C72" s="89"/>
      <c r="D72" s="186"/>
      <c r="E72" s="186"/>
      <c r="F72" s="825"/>
      <c r="G72" s="826"/>
      <c r="H72" s="826"/>
      <c r="I72" s="826"/>
      <c r="J72" s="826"/>
      <c r="K72" s="826"/>
      <c r="L72" s="826"/>
      <c r="M72" s="826"/>
      <c r="N72" s="827"/>
      <c r="O72" s="185"/>
      <c r="P72" s="322"/>
      <c r="Q72" s="322"/>
      <c r="R72" s="322"/>
      <c r="S72" s="322"/>
      <c r="T72" s="322"/>
      <c r="U72" s="322"/>
      <c r="V72" s="322"/>
      <c r="W72" s="322"/>
      <c r="X72" s="322"/>
      <c r="Y72" s="322"/>
      <c r="Z72" s="322"/>
      <c r="AA72" s="322"/>
      <c r="AB72" s="322"/>
      <c r="AC72" s="322"/>
      <c r="AD72" s="322"/>
      <c r="AE72" s="322"/>
      <c r="AF72" s="322"/>
      <c r="AG72" s="322"/>
      <c r="AH72" s="322"/>
      <c r="AI72" s="322"/>
      <c r="AJ72" s="322"/>
      <c r="AK72" s="322"/>
      <c r="AL72" s="403" t="b">
        <f>AL71</f>
        <v>0</v>
      </c>
    </row>
    <row r="73" spans="1:58" s="312" customFormat="1" ht="12.75" customHeight="1" x14ac:dyDescent="0.25">
      <c r="A73" s="255"/>
      <c r="B73" s="272"/>
      <c r="C73" s="89"/>
      <c r="D73" s="186"/>
      <c r="E73" s="186"/>
      <c r="F73" s="825"/>
      <c r="G73" s="826"/>
      <c r="H73" s="826"/>
      <c r="I73" s="826"/>
      <c r="J73" s="826"/>
      <c r="K73" s="826"/>
      <c r="L73" s="826"/>
      <c r="M73" s="826"/>
      <c r="N73" s="827"/>
      <c r="O73" s="185"/>
      <c r="P73" s="322"/>
      <c r="Q73" s="322"/>
      <c r="R73" s="322"/>
      <c r="S73" s="322"/>
      <c r="T73" s="322"/>
      <c r="U73" s="322"/>
      <c r="V73" s="322"/>
      <c r="W73" s="322"/>
      <c r="X73" s="322"/>
      <c r="Y73" s="322"/>
      <c r="Z73" s="322"/>
      <c r="AA73" s="322"/>
      <c r="AB73" s="322"/>
      <c r="AC73" s="322"/>
      <c r="AD73" s="322"/>
      <c r="AE73" s="322"/>
      <c r="AF73" s="322"/>
      <c r="AG73" s="322"/>
      <c r="AH73" s="322"/>
      <c r="AI73" s="322"/>
      <c r="AJ73" s="322"/>
      <c r="AK73" s="322"/>
      <c r="AL73" s="403" t="b">
        <f>AL72</f>
        <v>0</v>
      </c>
    </row>
    <row r="74" spans="1:58" s="312" customFormat="1" ht="12.75" customHeight="1" x14ac:dyDescent="0.25">
      <c r="A74" s="255"/>
      <c r="B74" s="272"/>
      <c r="C74" s="89"/>
      <c r="D74" s="186"/>
      <c r="E74" s="186"/>
      <c r="F74" s="825"/>
      <c r="G74" s="826"/>
      <c r="H74" s="826"/>
      <c r="I74" s="826"/>
      <c r="J74" s="826"/>
      <c r="K74" s="826"/>
      <c r="L74" s="826"/>
      <c r="M74" s="826"/>
      <c r="N74" s="827"/>
      <c r="O74" s="185"/>
      <c r="P74" s="322"/>
      <c r="Q74" s="322"/>
      <c r="R74" s="322"/>
      <c r="S74" s="322"/>
      <c r="T74" s="322"/>
      <c r="U74" s="322"/>
      <c r="V74" s="322"/>
      <c r="W74" s="322"/>
      <c r="X74" s="322"/>
      <c r="Y74" s="322"/>
      <c r="Z74" s="322"/>
      <c r="AA74" s="322"/>
      <c r="AB74" s="322"/>
      <c r="AC74" s="322"/>
      <c r="AD74" s="322"/>
      <c r="AE74" s="322"/>
      <c r="AF74" s="322"/>
      <c r="AG74" s="322"/>
      <c r="AH74" s="322"/>
      <c r="AI74" s="322"/>
      <c r="AJ74" s="322"/>
      <c r="AK74" s="322"/>
      <c r="AL74" s="403" t="b">
        <f>AL73</f>
        <v>0</v>
      </c>
    </row>
    <row r="75" spans="1:58" s="312" customFormat="1" ht="12.75" customHeight="1" x14ac:dyDescent="0.25">
      <c r="A75" s="255"/>
      <c r="B75" s="272"/>
      <c r="C75" s="89"/>
      <c r="D75" s="186"/>
      <c r="E75" s="186"/>
      <c r="F75" s="825"/>
      <c r="G75" s="826"/>
      <c r="H75" s="826"/>
      <c r="I75" s="826"/>
      <c r="J75" s="826"/>
      <c r="K75" s="826"/>
      <c r="L75" s="826"/>
      <c r="M75" s="826"/>
      <c r="N75" s="827"/>
      <c r="O75" s="185"/>
      <c r="P75" s="322"/>
      <c r="Q75" s="322"/>
      <c r="R75" s="322"/>
      <c r="S75" s="322"/>
      <c r="T75" s="322"/>
      <c r="U75" s="322"/>
      <c r="V75" s="322"/>
      <c r="W75" s="322"/>
      <c r="X75" s="322"/>
      <c r="Y75" s="322"/>
      <c r="Z75" s="322"/>
      <c r="AA75" s="322"/>
      <c r="AB75" s="322"/>
      <c r="AC75" s="322"/>
      <c r="AD75" s="322"/>
      <c r="AE75" s="322"/>
      <c r="AF75" s="322"/>
      <c r="AG75" s="322"/>
      <c r="AH75" s="322"/>
      <c r="AI75" s="322"/>
      <c r="AJ75" s="322"/>
      <c r="AK75" s="322"/>
      <c r="AL75" s="403" t="b">
        <f>AL74</f>
        <v>0</v>
      </c>
    </row>
    <row r="76" spans="1:58" s="312" customFormat="1" ht="12.75" customHeight="1" x14ac:dyDescent="0.25">
      <c r="A76" s="255"/>
      <c r="B76" s="272"/>
      <c r="C76" s="89"/>
      <c r="D76" s="186"/>
      <c r="E76" s="186"/>
      <c r="F76" s="828"/>
      <c r="G76" s="829"/>
      <c r="H76" s="829"/>
      <c r="I76" s="829"/>
      <c r="J76" s="829"/>
      <c r="K76" s="829"/>
      <c r="L76" s="829"/>
      <c r="M76" s="829"/>
      <c r="N76" s="830"/>
      <c r="O76" s="185"/>
      <c r="P76" s="322"/>
      <c r="Q76" s="322"/>
      <c r="R76" s="322"/>
      <c r="S76" s="322"/>
      <c r="T76" s="322"/>
      <c r="U76" s="322"/>
      <c r="V76" s="322"/>
      <c r="W76" s="322"/>
      <c r="X76" s="322"/>
      <c r="Y76" s="322"/>
      <c r="Z76" s="322"/>
      <c r="AA76" s="322"/>
      <c r="AB76" s="322"/>
      <c r="AC76" s="322"/>
      <c r="AD76" s="322"/>
      <c r="AE76" s="322"/>
      <c r="AF76" s="322"/>
      <c r="AG76" s="322"/>
      <c r="AH76" s="322"/>
      <c r="AI76" s="322"/>
      <c r="AJ76" s="322"/>
      <c r="AK76" s="322"/>
      <c r="AL76" s="403" t="b">
        <f>AL75</f>
        <v>0</v>
      </c>
    </row>
    <row r="77" spans="1:58" ht="12.75" customHeight="1" thickBot="1" x14ac:dyDescent="0.3">
      <c r="A77" s="220"/>
      <c r="B77" s="272"/>
      <c r="C77" s="18"/>
      <c r="D77" s="19"/>
      <c r="E77" s="20"/>
      <c r="F77" s="18"/>
      <c r="G77" s="21"/>
      <c r="H77" s="21"/>
      <c r="I77" s="21"/>
      <c r="J77" s="21"/>
      <c r="K77" s="21"/>
      <c r="L77" s="21"/>
      <c r="M77" s="21"/>
      <c r="N77" s="21"/>
      <c r="O77" s="204"/>
      <c r="P77" s="306"/>
      <c r="T77" s="404"/>
      <c r="U77" s="404"/>
      <c r="V77" s="404"/>
      <c r="W77" s="404"/>
      <c r="X77" s="404"/>
      <c r="Y77" s="404"/>
      <c r="Z77" s="404"/>
      <c r="AA77" s="404"/>
      <c r="AB77" s="404"/>
      <c r="AC77" s="404"/>
      <c r="AD77" s="404"/>
      <c r="AE77" s="404"/>
      <c r="AF77" s="404"/>
      <c r="AG77" s="404"/>
      <c r="AH77" s="404"/>
      <c r="AI77" s="404"/>
      <c r="AJ77" s="404"/>
      <c r="AK77" s="404"/>
    </row>
    <row r="78" spans="1:58" ht="12.75" customHeight="1" thickBot="1" x14ac:dyDescent="0.3">
      <c r="A78" s="220"/>
      <c r="B78" s="272"/>
      <c r="E78" s="133"/>
      <c r="F78" s="133"/>
      <c r="G78" s="133"/>
      <c r="H78" s="133"/>
      <c r="I78" s="133"/>
      <c r="J78" s="133"/>
      <c r="K78" s="133"/>
      <c r="L78" s="133"/>
      <c r="O78" s="205"/>
      <c r="P78" s="306"/>
    </row>
    <row r="79" spans="1:58" s="312" customFormat="1" ht="15" customHeight="1" thickBot="1" x14ac:dyDescent="0.3">
      <c r="A79" s="435" t="str">
        <f>IF(E79="","","PRINT")</f>
        <v/>
      </c>
      <c r="B79" s="239"/>
      <c r="C79" s="153">
        <f>C61+1</f>
        <v>4</v>
      </c>
      <c r="D79" s="154"/>
      <c r="E79" s="841"/>
      <c r="F79" s="842"/>
      <c r="G79" s="842"/>
      <c r="H79" s="842"/>
      <c r="I79" s="842"/>
      <c r="J79" s="842"/>
      <c r="K79" s="842"/>
      <c r="L79" s="842"/>
      <c r="M79" s="842"/>
      <c r="N79" s="843"/>
      <c r="O79" s="205"/>
      <c r="P79" s="436" t="str">
        <f>IF(AND(E79&lt;&gt;"",COUNTIF(P80:$P$219,"PRINT")=0),"PRINT","")</f>
        <v/>
      </c>
      <c r="Q79" s="305"/>
      <c r="R79" s="401" t="str">
        <f>IF(E79="","",MATCH(E79,B_ImprovementDescription!$Q$94:$Q$103,0))</f>
        <v/>
      </c>
      <c r="S79" s="408"/>
      <c r="T79" s="305"/>
      <c r="U79" s="305"/>
      <c r="V79" s="305"/>
      <c r="W79" s="305"/>
      <c r="X79" s="305"/>
      <c r="Y79" s="305"/>
      <c r="Z79" s="305"/>
      <c r="AA79" s="305"/>
      <c r="AB79" s="305"/>
      <c r="AC79" s="305"/>
      <c r="AD79" s="305"/>
      <c r="AE79" s="305"/>
      <c r="AF79" s="305"/>
      <c r="AG79" s="305"/>
      <c r="AH79" s="305"/>
      <c r="AI79" s="305"/>
      <c r="AJ79" s="305"/>
      <c r="AK79" s="305"/>
      <c r="AL79" s="409" t="b">
        <f>CNTR_MeasurementRelevant=EUconst_NotRelevant</f>
        <v>0</v>
      </c>
      <c r="AM79" s="311"/>
      <c r="AN79" s="311"/>
      <c r="AO79" s="311"/>
      <c r="AP79" s="311"/>
      <c r="AQ79" s="311"/>
      <c r="AR79" s="311"/>
      <c r="AS79" s="311"/>
      <c r="AT79" s="311"/>
      <c r="AU79" s="311"/>
      <c r="AV79" s="311"/>
      <c r="AW79" s="311"/>
      <c r="AX79" s="311"/>
      <c r="AY79" s="311"/>
      <c r="AZ79" s="311"/>
      <c r="BA79" s="311"/>
      <c r="BB79" s="311"/>
      <c r="BC79" s="311"/>
      <c r="BD79" s="311"/>
      <c r="BE79" s="311"/>
      <c r="BF79" s="311"/>
    </row>
    <row r="80" spans="1:58" s="310" customFormat="1" ht="15" customHeight="1" thickBot="1" x14ac:dyDescent="0.3">
      <c r="A80" s="220"/>
      <c r="B80" s="238"/>
      <c r="C80" s="4"/>
      <c r="D80" s="150"/>
      <c r="E80" s="150"/>
      <c r="F80" s="150"/>
      <c r="G80" s="150"/>
      <c r="K80" s="844" t="str">
        <f>IF(E79="","",INDEX(B_ImprovementDescription!$K$94:$K$103,R79))</f>
        <v/>
      </c>
      <c r="L80" s="845"/>
      <c r="M80" s="844" t="str">
        <f>IF(E79="","",INDEX(B_ImprovementDescription!$M$94:$M$103,R79))</f>
        <v/>
      </c>
      <c r="N80" s="845"/>
      <c r="O80" s="205"/>
      <c r="P80" s="306"/>
      <c r="Q80" s="305"/>
      <c r="R80" s="305"/>
      <c r="S80" s="305"/>
      <c r="T80" s="305"/>
      <c r="U80" s="305"/>
      <c r="V80" s="305"/>
      <c r="W80" s="305"/>
      <c r="X80" s="305"/>
      <c r="Y80" s="305"/>
      <c r="Z80" s="305"/>
      <c r="AA80" s="305"/>
      <c r="AB80" s="305"/>
      <c r="AC80" s="305"/>
      <c r="AD80" s="305"/>
      <c r="AE80" s="305"/>
      <c r="AF80" s="305"/>
      <c r="AG80" s="305"/>
      <c r="AH80" s="305"/>
      <c r="AI80" s="305"/>
      <c r="AJ80" s="305"/>
      <c r="AK80" s="305"/>
      <c r="AL80" s="409" t="b">
        <f>AND(COUNTA(CNTR_ListRelevantSections)&gt;0,E79="")</f>
        <v>0</v>
      </c>
      <c r="AM80" s="311"/>
      <c r="AN80" s="311"/>
      <c r="AO80" s="311"/>
      <c r="AP80" s="311"/>
      <c r="AQ80" s="311"/>
      <c r="AR80" s="311"/>
      <c r="AS80" s="311"/>
      <c r="AT80" s="311"/>
      <c r="AU80" s="311"/>
      <c r="AV80" s="311"/>
      <c r="AW80" s="311"/>
      <c r="AX80" s="311"/>
      <c r="AY80" s="311"/>
      <c r="AZ80" s="311"/>
      <c r="BA80" s="311"/>
      <c r="BB80" s="311"/>
      <c r="BC80" s="311"/>
      <c r="BD80" s="311"/>
      <c r="BE80" s="311"/>
      <c r="BF80" s="311"/>
    </row>
    <row r="81" spans="1:96" s="312" customFormat="1" ht="5.0999999999999996" customHeight="1" x14ac:dyDescent="0.25">
      <c r="A81" s="253"/>
      <c r="B81" s="272"/>
      <c r="C81" s="13"/>
      <c r="D81" s="13"/>
      <c r="E81" s="13"/>
      <c r="F81" s="13"/>
      <c r="G81" s="14"/>
      <c r="H81" s="14"/>
      <c r="I81" s="14"/>
      <c r="J81" s="89"/>
      <c r="K81" s="89"/>
      <c r="L81" s="89"/>
      <c r="M81" s="14"/>
      <c r="N81" s="14"/>
      <c r="O81" s="206"/>
      <c r="P81" s="395"/>
      <c r="Q81" s="400"/>
      <c r="R81" s="400"/>
      <c r="S81" s="400"/>
      <c r="T81" s="400"/>
      <c r="U81" s="400"/>
      <c r="V81" s="400"/>
      <c r="W81" s="400"/>
      <c r="X81" s="400"/>
      <c r="Y81" s="400"/>
      <c r="Z81" s="400"/>
      <c r="AA81" s="400"/>
      <c r="AB81" s="400"/>
      <c r="AC81" s="400"/>
      <c r="AD81" s="400"/>
      <c r="AE81" s="400"/>
      <c r="AF81" s="400"/>
      <c r="AG81" s="400"/>
      <c r="AH81" s="400"/>
      <c r="AI81" s="400"/>
      <c r="AJ81" s="400"/>
      <c r="AK81" s="400"/>
      <c r="AL81" s="400"/>
      <c r="AM81" s="356"/>
      <c r="AN81" s="356"/>
      <c r="AO81" s="356"/>
      <c r="AP81" s="356"/>
      <c r="AQ81" s="356"/>
      <c r="AR81" s="356"/>
      <c r="AS81" s="356"/>
      <c r="AT81" s="356"/>
      <c r="AU81" s="356"/>
      <c r="AV81" s="356"/>
      <c r="AW81" s="356"/>
      <c r="AX81" s="356"/>
      <c r="AY81" s="356"/>
      <c r="AZ81" s="356"/>
      <c r="BA81" s="356"/>
      <c r="BB81" s="356"/>
      <c r="BC81" s="356"/>
      <c r="BD81" s="356"/>
      <c r="BE81" s="356"/>
      <c r="BF81" s="356"/>
      <c r="BG81" s="356"/>
      <c r="BH81" s="356"/>
      <c r="BI81" s="356"/>
      <c r="BJ81" s="356"/>
      <c r="BK81" s="356"/>
      <c r="BL81" s="356"/>
      <c r="BM81" s="356"/>
      <c r="BN81" s="356"/>
      <c r="BO81" s="356"/>
      <c r="BP81" s="356"/>
      <c r="BQ81" s="356"/>
      <c r="BR81" s="356"/>
      <c r="BS81" s="356"/>
      <c r="BT81" s="356"/>
      <c r="BU81" s="356"/>
      <c r="BV81" s="356"/>
      <c r="BW81" s="356"/>
      <c r="BX81" s="356"/>
      <c r="BY81" s="356"/>
      <c r="BZ81" s="356"/>
      <c r="CA81" s="356"/>
      <c r="CB81" s="356"/>
      <c r="CC81" s="356"/>
      <c r="CD81" s="356"/>
      <c r="CE81" s="356"/>
      <c r="CF81" s="356"/>
      <c r="CG81" s="356"/>
      <c r="CH81" s="356"/>
      <c r="CI81" s="356"/>
      <c r="CJ81" s="356"/>
      <c r="CK81" s="356"/>
      <c r="CL81" s="356"/>
      <c r="CM81" s="356"/>
      <c r="CN81" s="356"/>
      <c r="CO81" s="356"/>
      <c r="CP81" s="356"/>
      <c r="CQ81" s="356"/>
      <c r="CR81" s="356"/>
    </row>
    <row r="82" spans="1:96" s="312" customFormat="1" ht="12.75" customHeight="1" x14ac:dyDescent="0.25">
      <c r="A82" s="253"/>
      <c r="B82" s="272"/>
      <c r="C82" s="13"/>
      <c r="D82" s="13"/>
      <c r="F82" s="849" t="str">
        <f>IF(E79="","",HYPERLINK("#JUMP_F_10",EUconst_FurtherGuidancePoint1))</f>
        <v/>
      </c>
      <c r="G82" s="849"/>
      <c r="H82" s="849"/>
      <c r="I82" s="849"/>
      <c r="J82" s="849"/>
      <c r="K82" s="849"/>
      <c r="L82" s="849"/>
      <c r="M82" s="849"/>
      <c r="N82" s="14"/>
      <c r="O82" s="206"/>
      <c r="P82" s="395"/>
      <c r="Q82" s="400"/>
      <c r="R82" s="400"/>
      <c r="S82" s="400"/>
      <c r="T82" s="400"/>
      <c r="U82" s="400"/>
      <c r="V82" s="400"/>
      <c r="W82" s="400"/>
      <c r="X82" s="400"/>
      <c r="Y82" s="400"/>
      <c r="Z82" s="400"/>
      <c r="AA82" s="400"/>
      <c r="AB82" s="400"/>
      <c r="AC82" s="400"/>
      <c r="AD82" s="400"/>
      <c r="AE82" s="400"/>
      <c r="AF82" s="400"/>
      <c r="AG82" s="400"/>
      <c r="AH82" s="400"/>
      <c r="AI82" s="400"/>
      <c r="AJ82" s="400"/>
      <c r="AK82" s="400"/>
      <c r="AL82" s="400"/>
      <c r="AM82" s="356"/>
      <c r="AN82" s="356"/>
      <c r="AO82" s="356"/>
      <c r="AP82" s="356"/>
      <c r="AQ82" s="356"/>
      <c r="AR82" s="356"/>
      <c r="AS82" s="356"/>
      <c r="AT82" s="356"/>
      <c r="AU82" s="356"/>
      <c r="AV82" s="356"/>
      <c r="AW82" s="356"/>
      <c r="AX82" s="356"/>
      <c r="AY82" s="356"/>
      <c r="AZ82" s="356"/>
      <c r="BA82" s="356"/>
      <c r="BB82" s="356"/>
      <c r="BC82" s="356"/>
      <c r="BD82" s="356"/>
      <c r="BE82" s="356"/>
      <c r="BF82" s="356"/>
      <c r="BG82" s="356"/>
      <c r="BH82" s="356"/>
      <c r="BI82" s="356"/>
      <c r="BJ82" s="356"/>
      <c r="BK82" s="356"/>
      <c r="BL82" s="356"/>
      <c r="BM82" s="356"/>
      <c r="BN82" s="356"/>
      <c r="BO82" s="356"/>
      <c r="BP82" s="356"/>
      <c r="BQ82" s="356"/>
      <c r="BR82" s="356"/>
      <c r="BS82" s="356"/>
      <c r="BT82" s="356"/>
      <c r="BU82" s="356"/>
      <c r="BV82" s="356"/>
      <c r="BW82" s="356"/>
      <c r="BX82" s="356"/>
      <c r="BY82" s="356"/>
      <c r="BZ82" s="356"/>
      <c r="CA82" s="356"/>
      <c r="CB82" s="356"/>
      <c r="CC82" s="356"/>
      <c r="CD82" s="356"/>
      <c r="CE82" s="356"/>
      <c r="CF82" s="356"/>
      <c r="CG82" s="356"/>
      <c r="CH82" s="356"/>
      <c r="CI82" s="356"/>
      <c r="CJ82" s="356"/>
      <c r="CK82" s="356"/>
      <c r="CL82" s="356"/>
      <c r="CM82" s="356"/>
      <c r="CN82" s="356"/>
      <c r="CO82" s="356"/>
      <c r="CP82" s="356"/>
      <c r="CQ82" s="356"/>
      <c r="CR82" s="356"/>
    </row>
    <row r="83" spans="1:96" ht="5.0999999999999996" customHeight="1" x14ac:dyDescent="0.25">
      <c r="A83" s="220"/>
      <c r="B83" s="272"/>
      <c r="C83" s="269"/>
      <c r="D83" s="269"/>
      <c r="F83" s="150"/>
      <c r="G83" s="150"/>
      <c r="I83" s="268"/>
      <c r="J83" s="268"/>
      <c r="K83" s="268"/>
      <c r="L83" s="268"/>
      <c r="M83" s="268"/>
      <c r="N83" s="268"/>
      <c r="O83" s="205"/>
      <c r="P83" s="306"/>
      <c r="AL83" s="400"/>
    </row>
    <row r="84" spans="1:96" ht="38.85" customHeight="1" x14ac:dyDescent="0.25">
      <c r="A84" s="220"/>
      <c r="B84" s="272"/>
      <c r="C84" s="269"/>
      <c r="D84" s="269"/>
      <c r="E84" s="432"/>
      <c r="F84" s="431" t="str">
        <f>Translations!$B$601</f>
        <v>Niveau requis :</v>
      </c>
      <c r="G84" s="840" t="str">
        <f>Translations!$B$610</f>
        <v xml:space="preserve"> Raison de l'écart dans le passé</v>
      </c>
      <c r="H84" s="840"/>
      <c r="I84" s="432" t="str">
        <f>Translations!$B$611</f>
        <v>Impact sur les niveaux ?</v>
      </c>
      <c r="J84" s="432" t="str">
        <f>Translations!$B$612</f>
        <v>Mesures prises</v>
      </c>
      <c r="K84" s="431" t="str">
        <f>Translations!$B$585</f>
        <v>Quand?</v>
      </c>
      <c r="L84" s="431" t="str">
        <f>Translations!$B$603</f>
        <v>Niveau appliqué :</v>
      </c>
      <c r="M84" s="268"/>
      <c r="N84" s="268"/>
      <c r="O84" s="205"/>
      <c r="P84" s="306"/>
      <c r="AA84" s="433"/>
      <c r="AB84" s="433" t="s">
        <v>908</v>
      </c>
      <c r="AC84" s="400" t="str">
        <f>G84</f>
        <v xml:space="preserve"> Raison de l'écart dans le passé</v>
      </c>
      <c r="AD84" s="400" t="str">
        <f>I84</f>
        <v>Impact sur les niveaux ?</v>
      </c>
      <c r="AE84" s="400" t="str">
        <f>J84</f>
        <v>Mesures prises</v>
      </c>
      <c r="AF84" s="400" t="str">
        <f>K84</f>
        <v>Quand?</v>
      </c>
      <c r="AG84" s="400" t="str">
        <f>L84</f>
        <v>Niveau appliqué :</v>
      </c>
      <c r="AL84" s="400"/>
    </row>
    <row r="85" spans="1:96" ht="12.75" customHeight="1" x14ac:dyDescent="0.25">
      <c r="A85" s="220"/>
      <c r="B85" s="272"/>
      <c r="C85" s="269"/>
      <c r="D85" s="269"/>
      <c r="E85" s="294" t="s">
        <v>14</v>
      </c>
      <c r="F85" s="335" t="str">
        <f>IF(R85="","",IF(CNTR_SmallEmitter,1,R85))</f>
        <v/>
      </c>
      <c r="G85" s="821"/>
      <c r="H85" s="822"/>
      <c r="I85" s="424"/>
      <c r="J85" s="424"/>
      <c r="K85" s="428"/>
      <c r="L85" s="429"/>
      <c r="M85" s="831" t="str">
        <f>IF(OR(ISBLANK(L85),L85=EUconst_NoTier),"",IF(S85=0,EUconst_NotApplicable,IF(ISERROR(S85),"",S85)))</f>
        <v/>
      </c>
      <c r="N85" s="832"/>
      <c r="O85" s="205"/>
      <c r="P85" s="306"/>
      <c r="R85" s="410" t="str">
        <f>IF(E79="","",INDEX(EUwideConstants!$P$828:$P$831,MATCH(K80,EUwideConstants!$B$828:$B$831,0))-IF(M80=INDEX(SourceCategoryCEMS,2),1,0))</f>
        <v/>
      </c>
      <c r="S85" s="410" t="str">
        <f>IF(L85="","",IF(L85=EUconst_NA,"",INDEX(EUwideConstants!$H$828:$O$831,MATCH(K80,EUwideConstants!$B$828:$B$831,0),MATCH(L85,CNTR_TierList,0))))</f>
        <v/>
      </c>
      <c r="T85" s="397"/>
      <c r="U85" s="397"/>
      <c r="V85" s="397"/>
      <c r="W85" s="397"/>
      <c r="X85" s="397"/>
      <c r="Y85" s="397"/>
      <c r="Z85" s="397"/>
      <c r="AA85" s="322"/>
      <c r="AC85" s="334" t="b">
        <f>AND(COUNTA(CNTR_ListRelevantSections)&gt;0,E79="")</f>
        <v>0</v>
      </c>
      <c r="AD85" s="334" t="b">
        <f>AC85</f>
        <v>0</v>
      </c>
      <c r="AE85" s="334" t="b">
        <f>AD85</f>
        <v>0</v>
      </c>
      <c r="AF85" s="334" t="b">
        <f>OR(AD85,AND(J85&lt;&gt;"",J85=FALSE))</f>
        <v>0</v>
      </c>
      <c r="AG85" s="334" t="b">
        <f>OR(AF85,AND(I85&lt;&gt;"",I85=FALSE))</f>
        <v>0</v>
      </c>
      <c r="AH85" s="397"/>
      <c r="AI85" s="397"/>
      <c r="AJ85" s="397"/>
      <c r="AK85" s="397"/>
      <c r="AL85" s="403" t="b">
        <f>AL80</f>
        <v>0</v>
      </c>
    </row>
    <row r="86" spans="1:96" s="312" customFormat="1" ht="5.0999999999999996" customHeight="1" x14ac:dyDescent="0.25">
      <c r="A86" s="253"/>
      <c r="B86" s="272"/>
      <c r="C86" s="13"/>
      <c r="D86" s="186"/>
      <c r="F86" s="89"/>
      <c r="G86" s="186"/>
      <c r="H86" s="186"/>
      <c r="I86" s="186"/>
      <c r="J86" s="186"/>
      <c r="M86" s="89"/>
      <c r="N86" s="89"/>
      <c r="O86" s="201"/>
      <c r="P86" s="395"/>
      <c r="Q86" s="395"/>
      <c r="R86" s="395"/>
      <c r="S86" s="395"/>
      <c r="T86" s="395"/>
      <c r="U86" s="395"/>
      <c r="V86" s="395"/>
      <c r="W86" s="395"/>
      <c r="X86" s="395"/>
      <c r="Y86" s="395"/>
      <c r="Z86" s="395"/>
      <c r="AA86" s="395"/>
      <c r="AB86" s="395"/>
      <c r="AC86" s="395"/>
      <c r="AD86" s="395"/>
      <c r="AE86" s="395"/>
      <c r="AF86" s="395"/>
      <c r="AG86" s="395"/>
      <c r="AH86" s="395"/>
      <c r="AI86" s="395"/>
      <c r="AJ86" s="395"/>
      <c r="AK86" s="395"/>
      <c r="AL86" s="322"/>
    </row>
    <row r="87" spans="1:96" s="312" customFormat="1" ht="12.75" customHeight="1" x14ac:dyDescent="0.25">
      <c r="A87" s="253"/>
      <c r="B87" s="272"/>
      <c r="C87" s="89"/>
      <c r="D87" s="89"/>
      <c r="E87" s="383" t="s">
        <v>15</v>
      </c>
      <c r="F87" s="324" t="str">
        <f>Translations!$B$94</f>
        <v>Description</v>
      </c>
      <c r="G87" s="323"/>
      <c r="H87" s="186"/>
      <c r="I87" s="186"/>
      <c r="J87" s="186"/>
      <c r="K87" s="186"/>
      <c r="L87" s="186"/>
      <c r="M87" s="186"/>
      <c r="N87" s="186"/>
      <c r="O87" s="201"/>
      <c r="P87" s="395"/>
      <c r="Q87" s="395"/>
      <c r="R87" s="395"/>
      <c r="S87" s="395"/>
      <c r="T87" s="395"/>
      <c r="U87" s="395"/>
      <c r="V87" s="395"/>
      <c r="W87" s="395"/>
      <c r="X87" s="395"/>
      <c r="Y87" s="395"/>
      <c r="Z87" s="395"/>
      <c r="AA87" s="395"/>
      <c r="AB87" s="395"/>
      <c r="AC87" s="395"/>
      <c r="AD87" s="395"/>
      <c r="AE87" s="395"/>
      <c r="AF87" s="395"/>
      <c r="AG87" s="395"/>
      <c r="AH87" s="395"/>
      <c r="AI87" s="395"/>
      <c r="AJ87" s="395"/>
      <c r="AK87" s="395"/>
      <c r="AL87" s="322"/>
    </row>
    <row r="88" spans="1:96" s="312" customFormat="1" ht="12.75" customHeight="1" x14ac:dyDescent="0.25">
      <c r="A88" s="253"/>
      <c r="B88" s="272"/>
      <c r="C88" s="89"/>
      <c r="D88" s="89"/>
      <c r="E88" s="383"/>
      <c r="F88" s="771" t="str">
        <f>Translations!$B$588</f>
        <v>Si vous avez besoin de plus d'espace pour la description, vous pouvez également utiliser des fichiers externes et les référencer ici.</v>
      </c>
      <c r="G88" s="771"/>
      <c r="H88" s="771"/>
      <c r="I88" s="771"/>
      <c r="J88" s="771"/>
      <c r="K88" s="771"/>
      <c r="L88" s="771"/>
      <c r="M88" s="771"/>
      <c r="N88" s="771"/>
      <c r="O88" s="201"/>
      <c r="P88" s="395"/>
      <c r="Q88" s="395"/>
      <c r="R88" s="395"/>
      <c r="S88" s="395"/>
      <c r="T88" s="395"/>
      <c r="U88" s="395"/>
      <c r="V88" s="395"/>
      <c r="W88" s="395"/>
      <c r="X88" s="395"/>
      <c r="Y88" s="395"/>
      <c r="Z88" s="395"/>
      <c r="AA88" s="395"/>
      <c r="AB88" s="395"/>
      <c r="AC88" s="395"/>
      <c r="AD88" s="395"/>
      <c r="AE88" s="395"/>
      <c r="AF88" s="395"/>
      <c r="AG88" s="395"/>
      <c r="AH88" s="395"/>
      <c r="AI88" s="395"/>
      <c r="AJ88" s="395"/>
      <c r="AK88" s="395"/>
      <c r="AL88" s="322"/>
    </row>
    <row r="89" spans="1:96" s="312" customFormat="1" ht="12.75" customHeight="1" x14ac:dyDescent="0.25">
      <c r="A89" s="255"/>
      <c r="B89" s="272"/>
      <c r="C89" s="89"/>
      <c r="D89" s="186"/>
      <c r="E89" s="186"/>
      <c r="F89" s="834"/>
      <c r="G89" s="835"/>
      <c r="H89" s="835"/>
      <c r="I89" s="835"/>
      <c r="J89" s="835"/>
      <c r="K89" s="835"/>
      <c r="L89" s="835"/>
      <c r="M89" s="835"/>
      <c r="N89" s="836"/>
      <c r="O89" s="185"/>
      <c r="P89" s="322"/>
      <c r="Q89" s="322"/>
      <c r="R89" s="322"/>
      <c r="S89" s="322"/>
      <c r="T89" s="322"/>
      <c r="U89" s="322"/>
      <c r="V89" s="322"/>
      <c r="W89" s="322"/>
      <c r="X89" s="322"/>
      <c r="Y89" s="322"/>
      <c r="Z89" s="322"/>
      <c r="AA89" s="322"/>
      <c r="AB89" s="322"/>
      <c r="AC89" s="322"/>
      <c r="AD89" s="322"/>
      <c r="AE89" s="322"/>
      <c r="AF89" s="322"/>
      <c r="AG89" s="322"/>
      <c r="AH89" s="322"/>
      <c r="AI89" s="322"/>
      <c r="AJ89" s="322"/>
      <c r="AK89" s="322"/>
      <c r="AL89" s="403" t="b">
        <f>AL80</f>
        <v>0</v>
      </c>
    </row>
    <row r="90" spans="1:96" s="312" customFormat="1" ht="12.75" customHeight="1" x14ac:dyDescent="0.25">
      <c r="A90" s="255"/>
      <c r="B90" s="272"/>
      <c r="C90" s="89"/>
      <c r="D90" s="186"/>
      <c r="E90" s="186"/>
      <c r="F90" s="825"/>
      <c r="G90" s="826"/>
      <c r="H90" s="826"/>
      <c r="I90" s="826"/>
      <c r="J90" s="826"/>
      <c r="K90" s="826"/>
      <c r="L90" s="826"/>
      <c r="M90" s="826"/>
      <c r="N90" s="827"/>
      <c r="O90" s="185"/>
      <c r="P90" s="322"/>
      <c r="Q90" s="322"/>
      <c r="R90" s="322"/>
      <c r="S90" s="322"/>
      <c r="T90" s="322"/>
      <c r="U90" s="322"/>
      <c r="V90" s="322"/>
      <c r="W90" s="322"/>
      <c r="X90" s="322"/>
      <c r="Y90" s="322"/>
      <c r="Z90" s="322"/>
      <c r="AA90" s="322"/>
      <c r="AB90" s="322"/>
      <c r="AC90" s="322"/>
      <c r="AD90" s="322"/>
      <c r="AE90" s="322"/>
      <c r="AF90" s="322"/>
      <c r="AG90" s="322"/>
      <c r="AH90" s="322"/>
      <c r="AI90" s="322"/>
      <c r="AJ90" s="322"/>
      <c r="AK90" s="322"/>
      <c r="AL90" s="403" t="b">
        <f>AL89</f>
        <v>0</v>
      </c>
    </row>
    <row r="91" spans="1:96" s="312" customFormat="1" ht="12.75" customHeight="1" x14ac:dyDescent="0.25">
      <c r="A91" s="255"/>
      <c r="B91" s="272"/>
      <c r="C91" s="89"/>
      <c r="D91" s="186"/>
      <c r="E91" s="186"/>
      <c r="F91" s="825"/>
      <c r="G91" s="826"/>
      <c r="H91" s="826"/>
      <c r="I91" s="826"/>
      <c r="J91" s="826"/>
      <c r="K91" s="826"/>
      <c r="L91" s="826"/>
      <c r="M91" s="826"/>
      <c r="N91" s="827"/>
      <c r="O91" s="185"/>
      <c r="P91" s="322"/>
      <c r="Q91" s="322"/>
      <c r="R91" s="322"/>
      <c r="S91" s="322"/>
      <c r="T91" s="322"/>
      <c r="U91" s="322"/>
      <c r="V91" s="322"/>
      <c r="W91" s="322"/>
      <c r="X91" s="322"/>
      <c r="Y91" s="322"/>
      <c r="Z91" s="322"/>
      <c r="AA91" s="322"/>
      <c r="AB91" s="322"/>
      <c r="AC91" s="322"/>
      <c r="AD91" s="322"/>
      <c r="AE91" s="322"/>
      <c r="AF91" s="322"/>
      <c r="AG91" s="322"/>
      <c r="AH91" s="322"/>
      <c r="AI91" s="322"/>
      <c r="AJ91" s="322"/>
      <c r="AK91" s="322"/>
      <c r="AL91" s="403" t="b">
        <f>AL90</f>
        <v>0</v>
      </c>
    </row>
    <row r="92" spans="1:96" s="312" customFormat="1" ht="12.75" customHeight="1" x14ac:dyDescent="0.25">
      <c r="A92" s="255"/>
      <c r="B92" s="272"/>
      <c r="C92" s="89"/>
      <c r="D92" s="186"/>
      <c r="E92" s="186"/>
      <c r="F92" s="825"/>
      <c r="G92" s="826"/>
      <c r="H92" s="826"/>
      <c r="I92" s="826"/>
      <c r="J92" s="826"/>
      <c r="K92" s="826"/>
      <c r="L92" s="826"/>
      <c r="M92" s="826"/>
      <c r="N92" s="827"/>
      <c r="O92" s="185"/>
      <c r="P92" s="322"/>
      <c r="Q92" s="322"/>
      <c r="R92" s="322"/>
      <c r="S92" s="322"/>
      <c r="T92" s="322"/>
      <c r="U92" s="322"/>
      <c r="V92" s="322"/>
      <c r="W92" s="322"/>
      <c r="X92" s="322"/>
      <c r="Y92" s="322"/>
      <c r="Z92" s="322"/>
      <c r="AA92" s="322"/>
      <c r="AB92" s="322"/>
      <c r="AC92" s="322"/>
      <c r="AD92" s="322"/>
      <c r="AE92" s="322"/>
      <c r="AF92" s="322"/>
      <c r="AG92" s="322"/>
      <c r="AH92" s="322"/>
      <c r="AI92" s="322"/>
      <c r="AJ92" s="322"/>
      <c r="AK92" s="322"/>
      <c r="AL92" s="403" t="b">
        <f>AL91</f>
        <v>0</v>
      </c>
    </row>
    <row r="93" spans="1:96" s="312" customFormat="1" ht="12.75" customHeight="1" x14ac:dyDescent="0.25">
      <c r="A93" s="255"/>
      <c r="B93" s="272"/>
      <c r="C93" s="89"/>
      <c r="D93" s="186"/>
      <c r="E93" s="186"/>
      <c r="F93" s="825"/>
      <c r="G93" s="826"/>
      <c r="H93" s="826"/>
      <c r="I93" s="826"/>
      <c r="J93" s="826"/>
      <c r="K93" s="826"/>
      <c r="L93" s="826"/>
      <c r="M93" s="826"/>
      <c r="N93" s="827"/>
      <c r="O93" s="185"/>
      <c r="P93" s="322"/>
      <c r="Q93" s="322"/>
      <c r="R93" s="322"/>
      <c r="S93" s="322"/>
      <c r="T93" s="322"/>
      <c r="U93" s="322"/>
      <c r="V93" s="322"/>
      <c r="W93" s="322"/>
      <c r="X93" s="322"/>
      <c r="Y93" s="322"/>
      <c r="Z93" s="322"/>
      <c r="AA93" s="322"/>
      <c r="AB93" s="322"/>
      <c r="AC93" s="322"/>
      <c r="AD93" s="322"/>
      <c r="AE93" s="322"/>
      <c r="AF93" s="322"/>
      <c r="AG93" s="322"/>
      <c r="AH93" s="322"/>
      <c r="AI93" s="322"/>
      <c r="AJ93" s="322"/>
      <c r="AK93" s="322"/>
      <c r="AL93" s="403" t="b">
        <f>AL92</f>
        <v>0</v>
      </c>
    </row>
    <row r="94" spans="1:96" s="312" customFormat="1" ht="12.75" customHeight="1" x14ac:dyDescent="0.25">
      <c r="A94" s="255"/>
      <c r="B94" s="272"/>
      <c r="C94" s="89"/>
      <c r="D94" s="186"/>
      <c r="E94" s="186"/>
      <c r="F94" s="828"/>
      <c r="G94" s="829"/>
      <c r="H94" s="829"/>
      <c r="I94" s="829"/>
      <c r="J94" s="829"/>
      <c r="K94" s="829"/>
      <c r="L94" s="829"/>
      <c r="M94" s="829"/>
      <c r="N94" s="830"/>
      <c r="O94" s="185"/>
      <c r="P94" s="322"/>
      <c r="Q94" s="322"/>
      <c r="R94" s="322"/>
      <c r="S94" s="322"/>
      <c r="T94" s="322"/>
      <c r="U94" s="322"/>
      <c r="V94" s="322"/>
      <c r="W94" s="322"/>
      <c r="X94" s="322"/>
      <c r="Y94" s="322"/>
      <c r="Z94" s="322"/>
      <c r="AA94" s="322"/>
      <c r="AB94" s="322"/>
      <c r="AC94" s="322"/>
      <c r="AD94" s="322"/>
      <c r="AE94" s="322"/>
      <c r="AF94" s="322"/>
      <c r="AG94" s="322"/>
      <c r="AH94" s="322"/>
      <c r="AI94" s="322"/>
      <c r="AJ94" s="322"/>
      <c r="AK94" s="322"/>
      <c r="AL94" s="403" t="b">
        <f>AL93</f>
        <v>0</v>
      </c>
    </row>
    <row r="95" spans="1:96" ht="12.75" customHeight="1" thickBot="1" x14ac:dyDescent="0.3">
      <c r="A95" s="220"/>
      <c r="B95" s="272"/>
      <c r="C95" s="18"/>
      <c r="D95" s="19"/>
      <c r="E95" s="20"/>
      <c r="F95" s="18"/>
      <c r="G95" s="21"/>
      <c r="H95" s="21"/>
      <c r="I95" s="21"/>
      <c r="J95" s="21"/>
      <c r="K95" s="21"/>
      <c r="L95" s="21"/>
      <c r="M95" s="21"/>
      <c r="N95" s="21"/>
      <c r="O95" s="204"/>
      <c r="P95" s="306"/>
      <c r="T95" s="404"/>
      <c r="U95" s="404"/>
      <c r="V95" s="404"/>
      <c r="W95" s="404"/>
      <c r="X95" s="404"/>
      <c r="Y95" s="404"/>
      <c r="Z95" s="404"/>
      <c r="AA95" s="404"/>
      <c r="AB95" s="404"/>
      <c r="AC95" s="404"/>
      <c r="AD95" s="404"/>
      <c r="AE95" s="404"/>
      <c r="AF95" s="404"/>
      <c r="AG95" s="404"/>
      <c r="AH95" s="404"/>
      <c r="AI95" s="404"/>
      <c r="AJ95" s="404"/>
      <c r="AK95" s="404"/>
    </row>
    <row r="96" spans="1:96" ht="12.75" customHeight="1" thickBot="1" x14ac:dyDescent="0.3">
      <c r="A96" s="220"/>
      <c r="B96" s="272"/>
      <c r="E96" s="133"/>
      <c r="F96" s="133"/>
      <c r="G96" s="133"/>
      <c r="H96" s="133"/>
      <c r="I96" s="133"/>
      <c r="J96" s="133"/>
      <c r="K96" s="133"/>
      <c r="L96" s="133"/>
      <c r="O96" s="205"/>
      <c r="P96" s="306"/>
    </row>
    <row r="97" spans="1:96" s="312" customFormat="1" ht="15" customHeight="1" thickBot="1" x14ac:dyDescent="0.3">
      <c r="A97" s="435" t="str">
        <f>IF(E97="","","PRINT")</f>
        <v/>
      </c>
      <c r="B97" s="239"/>
      <c r="C97" s="153">
        <f>C79+1</f>
        <v>5</v>
      </c>
      <c r="D97" s="154"/>
      <c r="E97" s="841"/>
      <c r="F97" s="842"/>
      <c r="G97" s="842"/>
      <c r="H97" s="842"/>
      <c r="I97" s="842"/>
      <c r="J97" s="842"/>
      <c r="K97" s="842"/>
      <c r="L97" s="842"/>
      <c r="M97" s="842"/>
      <c r="N97" s="843"/>
      <c r="O97" s="205"/>
      <c r="P97" s="436" t="str">
        <f>IF(AND(E97&lt;&gt;"",COUNTIF(P98:$P$219,"PRINT")=0),"PRINT","")</f>
        <v/>
      </c>
      <c r="Q97" s="305"/>
      <c r="R97" s="401" t="str">
        <f>IF(E97="","",MATCH(E97,B_ImprovementDescription!$Q$94:$Q$103,0))</f>
        <v/>
      </c>
      <c r="S97" s="408"/>
      <c r="T97" s="305"/>
      <c r="U97" s="305"/>
      <c r="V97" s="305"/>
      <c r="W97" s="305"/>
      <c r="X97" s="305"/>
      <c r="Y97" s="305"/>
      <c r="Z97" s="305"/>
      <c r="AA97" s="305"/>
      <c r="AB97" s="305"/>
      <c r="AC97" s="305"/>
      <c r="AD97" s="305"/>
      <c r="AE97" s="305"/>
      <c r="AF97" s="305"/>
      <c r="AG97" s="305"/>
      <c r="AH97" s="305"/>
      <c r="AI97" s="305"/>
      <c r="AJ97" s="305"/>
      <c r="AK97" s="305"/>
      <c r="AL97" s="409" t="b">
        <f>CNTR_MeasurementRelevant=EUconst_NotRelevant</f>
        <v>0</v>
      </c>
      <c r="AM97" s="311"/>
      <c r="AN97" s="311"/>
      <c r="AO97" s="311"/>
      <c r="AP97" s="311"/>
      <c r="AQ97" s="311"/>
      <c r="AR97" s="311"/>
      <c r="AS97" s="311"/>
      <c r="AT97" s="311"/>
      <c r="AU97" s="311"/>
      <c r="AV97" s="311"/>
      <c r="AW97" s="311"/>
      <c r="AX97" s="311"/>
      <c r="AY97" s="311"/>
      <c r="AZ97" s="311"/>
      <c r="BA97" s="311"/>
      <c r="BB97" s="311"/>
      <c r="BC97" s="311"/>
      <c r="BD97" s="311"/>
      <c r="BE97" s="311"/>
      <c r="BF97" s="311"/>
    </row>
    <row r="98" spans="1:96" s="310" customFormat="1" ht="15" customHeight="1" thickBot="1" x14ac:dyDescent="0.3">
      <c r="A98" s="220"/>
      <c r="B98" s="238"/>
      <c r="C98" s="4"/>
      <c r="D98" s="150"/>
      <c r="E98" s="150"/>
      <c r="F98" s="150"/>
      <c r="G98" s="150"/>
      <c r="K98" s="844" t="str">
        <f>IF(E97="","",INDEX(B_ImprovementDescription!$K$94:$K$103,R97))</f>
        <v/>
      </c>
      <c r="L98" s="845"/>
      <c r="M98" s="844" t="str">
        <f>IF(E97="","",INDEX(B_ImprovementDescription!$M$94:$M$103,R97))</f>
        <v/>
      </c>
      <c r="N98" s="845"/>
      <c r="O98" s="205"/>
      <c r="P98" s="306"/>
      <c r="Q98" s="305"/>
      <c r="R98" s="305"/>
      <c r="S98" s="305"/>
      <c r="T98" s="305"/>
      <c r="U98" s="305"/>
      <c r="V98" s="305"/>
      <c r="W98" s="305"/>
      <c r="X98" s="305"/>
      <c r="Y98" s="305"/>
      <c r="Z98" s="305"/>
      <c r="AA98" s="305"/>
      <c r="AB98" s="305"/>
      <c r="AC98" s="305"/>
      <c r="AD98" s="305"/>
      <c r="AE98" s="305"/>
      <c r="AF98" s="305"/>
      <c r="AG98" s="305"/>
      <c r="AH98" s="305"/>
      <c r="AI98" s="305"/>
      <c r="AJ98" s="305"/>
      <c r="AK98" s="305"/>
      <c r="AL98" s="409" t="b">
        <f>AND(COUNTA(CNTR_ListRelevantSections)&gt;0,E97="")</f>
        <v>0</v>
      </c>
      <c r="AM98" s="311"/>
      <c r="AN98" s="311"/>
      <c r="AO98" s="311"/>
      <c r="AP98" s="311"/>
      <c r="AQ98" s="311"/>
      <c r="AR98" s="311"/>
      <c r="AS98" s="311"/>
      <c r="AT98" s="311"/>
      <c r="AU98" s="311"/>
      <c r="AV98" s="311"/>
      <c r="AW98" s="311"/>
      <c r="AX98" s="311"/>
      <c r="AY98" s="311"/>
      <c r="AZ98" s="311"/>
      <c r="BA98" s="311"/>
      <c r="BB98" s="311"/>
      <c r="BC98" s="311"/>
      <c r="BD98" s="311"/>
      <c r="BE98" s="311"/>
      <c r="BF98" s="311"/>
    </row>
    <row r="99" spans="1:96" s="312" customFormat="1" ht="5.0999999999999996" customHeight="1" x14ac:dyDescent="0.25">
      <c r="A99" s="253"/>
      <c r="B99" s="272"/>
      <c r="C99" s="13"/>
      <c r="D99" s="13"/>
      <c r="E99" s="13"/>
      <c r="F99" s="13"/>
      <c r="G99" s="14"/>
      <c r="H99" s="14"/>
      <c r="I99" s="14"/>
      <c r="J99" s="89"/>
      <c r="K99" s="89"/>
      <c r="L99" s="89"/>
      <c r="M99" s="14"/>
      <c r="N99" s="14"/>
      <c r="O99" s="206"/>
      <c r="P99" s="395"/>
      <c r="Q99" s="400"/>
      <c r="R99" s="400"/>
      <c r="S99" s="400"/>
      <c r="T99" s="400"/>
      <c r="U99" s="400"/>
      <c r="V99" s="400"/>
      <c r="W99" s="400"/>
      <c r="X99" s="400"/>
      <c r="Y99" s="400"/>
      <c r="Z99" s="400"/>
      <c r="AA99" s="400"/>
      <c r="AB99" s="400"/>
      <c r="AC99" s="400"/>
      <c r="AD99" s="400"/>
      <c r="AE99" s="400"/>
      <c r="AF99" s="400"/>
      <c r="AG99" s="400"/>
      <c r="AH99" s="400"/>
      <c r="AI99" s="400"/>
      <c r="AJ99" s="400"/>
      <c r="AK99" s="400"/>
      <c r="AL99" s="400"/>
      <c r="AM99" s="356"/>
      <c r="AN99" s="356"/>
      <c r="AO99" s="356"/>
      <c r="AP99" s="356"/>
      <c r="AQ99" s="356"/>
      <c r="AR99" s="356"/>
      <c r="AS99" s="356"/>
      <c r="AT99" s="356"/>
      <c r="AU99" s="356"/>
      <c r="AV99" s="356"/>
      <c r="AW99" s="356"/>
      <c r="AX99" s="356"/>
      <c r="AY99" s="356"/>
      <c r="AZ99" s="356"/>
      <c r="BA99" s="356"/>
      <c r="BB99" s="356"/>
      <c r="BC99" s="356"/>
      <c r="BD99" s="356"/>
      <c r="BE99" s="356"/>
      <c r="BF99" s="356"/>
      <c r="BG99" s="356"/>
      <c r="BH99" s="356"/>
      <c r="BI99" s="356"/>
      <c r="BJ99" s="356"/>
      <c r="BK99" s="356"/>
      <c r="BL99" s="356"/>
      <c r="BM99" s="356"/>
      <c r="BN99" s="356"/>
      <c r="BO99" s="356"/>
      <c r="BP99" s="356"/>
      <c r="BQ99" s="356"/>
      <c r="BR99" s="356"/>
      <c r="BS99" s="356"/>
      <c r="BT99" s="356"/>
      <c r="BU99" s="356"/>
      <c r="BV99" s="356"/>
      <c r="BW99" s="356"/>
      <c r="BX99" s="356"/>
      <c r="BY99" s="356"/>
      <c r="BZ99" s="356"/>
      <c r="CA99" s="356"/>
      <c r="CB99" s="356"/>
      <c r="CC99" s="356"/>
      <c r="CD99" s="356"/>
      <c r="CE99" s="356"/>
      <c r="CF99" s="356"/>
      <c r="CG99" s="356"/>
      <c r="CH99" s="356"/>
      <c r="CI99" s="356"/>
      <c r="CJ99" s="356"/>
      <c r="CK99" s="356"/>
      <c r="CL99" s="356"/>
      <c r="CM99" s="356"/>
      <c r="CN99" s="356"/>
      <c r="CO99" s="356"/>
      <c r="CP99" s="356"/>
      <c r="CQ99" s="356"/>
      <c r="CR99" s="356"/>
    </row>
    <row r="100" spans="1:96" s="312" customFormat="1" ht="12.75" customHeight="1" x14ac:dyDescent="0.25">
      <c r="A100" s="253"/>
      <c r="B100" s="272"/>
      <c r="C100" s="13"/>
      <c r="D100" s="13"/>
      <c r="F100" s="849" t="str">
        <f>IF(E97="","",HYPERLINK("#JUMP_F_10",EUconst_FurtherGuidancePoint1))</f>
        <v/>
      </c>
      <c r="G100" s="849"/>
      <c r="H100" s="849"/>
      <c r="I100" s="849"/>
      <c r="J100" s="849"/>
      <c r="K100" s="849"/>
      <c r="L100" s="849"/>
      <c r="M100" s="849"/>
      <c r="N100" s="14"/>
      <c r="O100" s="206"/>
      <c r="P100" s="395"/>
      <c r="Q100" s="400"/>
      <c r="R100" s="400"/>
      <c r="S100" s="400"/>
      <c r="T100" s="400"/>
      <c r="U100" s="400"/>
      <c r="V100" s="400"/>
      <c r="W100" s="400"/>
      <c r="X100" s="400"/>
      <c r="Y100" s="400"/>
      <c r="Z100" s="400"/>
      <c r="AA100" s="400"/>
      <c r="AB100" s="400"/>
      <c r="AC100" s="400"/>
      <c r="AD100" s="400"/>
      <c r="AE100" s="400"/>
      <c r="AF100" s="400"/>
      <c r="AG100" s="400"/>
      <c r="AH100" s="400"/>
      <c r="AI100" s="400"/>
      <c r="AJ100" s="400"/>
      <c r="AK100" s="400"/>
      <c r="AL100" s="400"/>
      <c r="AM100" s="356"/>
      <c r="AN100" s="356"/>
      <c r="AO100" s="356"/>
      <c r="AP100" s="356"/>
      <c r="AQ100" s="356"/>
      <c r="AR100" s="356"/>
      <c r="AS100" s="356"/>
      <c r="AT100" s="356"/>
      <c r="AU100" s="356"/>
      <c r="AV100" s="356"/>
      <c r="AW100" s="356"/>
      <c r="AX100" s="356"/>
      <c r="AY100" s="356"/>
      <c r="AZ100" s="356"/>
      <c r="BA100" s="356"/>
      <c r="BB100" s="356"/>
      <c r="BC100" s="356"/>
      <c r="BD100" s="356"/>
      <c r="BE100" s="356"/>
      <c r="BF100" s="356"/>
      <c r="BG100" s="356"/>
      <c r="BH100" s="356"/>
      <c r="BI100" s="356"/>
      <c r="BJ100" s="356"/>
      <c r="BK100" s="356"/>
      <c r="BL100" s="356"/>
      <c r="BM100" s="356"/>
      <c r="BN100" s="356"/>
      <c r="BO100" s="356"/>
      <c r="BP100" s="356"/>
      <c r="BQ100" s="356"/>
      <c r="BR100" s="356"/>
      <c r="BS100" s="356"/>
      <c r="BT100" s="356"/>
      <c r="BU100" s="356"/>
      <c r="BV100" s="356"/>
      <c r="BW100" s="356"/>
      <c r="BX100" s="356"/>
      <c r="BY100" s="356"/>
      <c r="BZ100" s="356"/>
      <c r="CA100" s="356"/>
      <c r="CB100" s="356"/>
      <c r="CC100" s="356"/>
      <c r="CD100" s="356"/>
      <c r="CE100" s="356"/>
      <c r="CF100" s="356"/>
      <c r="CG100" s="356"/>
      <c r="CH100" s="356"/>
      <c r="CI100" s="356"/>
      <c r="CJ100" s="356"/>
      <c r="CK100" s="356"/>
      <c r="CL100" s="356"/>
      <c r="CM100" s="356"/>
      <c r="CN100" s="356"/>
      <c r="CO100" s="356"/>
      <c r="CP100" s="356"/>
      <c r="CQ100" s="356"/>
      <c r="CR100" s="356"/>
    </row>
    <row r="101" spans="1:96" ht="5.0999999999999996" customHeight="1" x14ac:dyDescent="0.25">
      <c r="A101" s="220"/>
      <c r="B101" s="272"/>
      <c r="C101" s="269"/>
      <c r="D101" s="269"/>
      <c r="F101" s="150"/>
      <c r="G101" s="150"/>
      <c r="I101" s="268"/>
      <c r="J101" s="268"/>
      <c r="K101" s="268"/>
      <c r="L101" s="268"/>
      <c r="M101" s="268"/>
      <c r="N101" s="268"/>
      <c r="O101" s="205"/>
      <c r="P101" s="306"/>
      <c r="AL101" s="400"/>
    </row>
    <row r="102" spans="1:96" ht="38.85" customHeight="1" x14ac:dyDescent="0.25">
      <c r="A102" s="220"/>
      <c r="B102" s="272"/>
      <c r="C102" s="269"/>
      <c r="D102" s="269"/>
      <c r="E102" s="432"/>
      <c r="F102" s="431" t="str">
        <f>Translations!$B$601</f>
        <v>Niveau requis :</v>
      </c>
      <c r="G102" s="840" t="str">
        <f>Translations!$B$610</f>
        <v xml:space="preserve"> Raison de l'écart dans le passé</v>
      </c>
      <c r="H102" s="840"/>
      <c r="I102" s="432" t="str">
        <f>Translations!$B$611</f>
        <v>Impact sur les niveaux ?</v>
      </c>
      <c r="J102" s="432" t="str">
        <f>Translations!$B$612</f>
        <v>Mesures prises</v>
      </c>
      <c r="K102" s="431" t="str">
        <f>Translations!$B$585</f>
        <v>Quand?</v>
      </c>
      <c r="L102" s="431" t="str">
        <f>Translations!$B$603</f>
        <v>Niveau appliqué :</v>
      </c>
      <c r="M102" s="268"/>
      <c r="N102" s="268"/>
      <c r="O102" s="205"/>
      <c r="P102" s="306"/>
      <c r="AA102" s="433"/>
      <c r="AB102" s="433" t="s">
        <v>908</v>
      </c>
      <c r="AC102" s="400" t="str">
        <f>G102</f>
        <v xml:space="preserve"> Raison de l'écart dans le passé</v>
      </c>
      <c r="AD102" s="400" t="str">
        <f>I102</f>
        <v>Impact sur les niveaux ?</v>
      </c>
      <c r="AE102" s="400" t="str">
        <f>J102</f>
        <v>Mesures prises</v>
      </c>
      <c r="AF102" s="400" t="str">
        <f>K102</f>
        <v>Quand?</v>
      </c>
      <c r="AG102" s="400" t="str">
        <f>L102</f>
        <v>Niveau appliqué :</v>
      </c>
      <c r="AL102" s="400"/>
    </row>
    <row r="103" spans="1:96" ht="12.75" customHeight="1" x14ac:dyDescent="0.25">
      <c r="A103" s="220"/>
      <c r="B103" s="272"/>
      <c r="C103" s="269"/>
      <c r="D103" s="269"/>
      <c r="E103" s="294" t="s">
        <v>14</v>
      </c>
      <c r="F103" s="335" t="str">
        <f>IF(R103="","",IF(CNTR_SmallEmitter,1,R103))</f>
        <v/>
      </c>
      <c r="G103" s="821"/>
      <c r="H103" s="822"/>
      <c r="I103" s="424"/>
      <c r="J103" s="424"/>
      <c r="K103" s="428"/>
      <c r="L103" s="429"/>
      <c r="M103" s="831" t="str">
        <f>IF(OR(ISBLANK(L103),L103=EUconst_NoTier),"",IF(S103=0,EUconst_NotApplicable,IF(ISERROR(S103),"",S103)))</f>
        <v/>
      </c>
      <c r="N103" s="832"/>
      <c r="O103" s="205"/>
      <c r="P103" s="306"/>
      <c r="R103" s="410" t="str">
        <f>IF(E97="","",INDEX(EUwideConstants!$P$828:$P$831,MATCH(K98,EUwideConstants!$B$828:$B$831,0))-IF(M98=INDEX(SourceCategoryCEMS,2),1,0))</f>
        <v/>
      </c>
      <c r="S103" s="410" t="str">
        <f>IF(L103="","",IF(L103=EUconst_NA,"",INDEX(EUwideConstants!$H$828:$O$831,MATCH(K98,EUwideConstants!$B$828:$B$831,0),MATCH(L103,CNTR_TierList,0))))</f>
        <v/>
      </c>
      <c r="T103" s="397"/>
      <c r="U103" s="397"/>
      <c r="V103" s="397"/>
      <c r="W103" s="397"/>
      <c r="X103" s="397"/>
      <c r="Y103" s="397"/>
      <c r="Z103" s="397"/>
      <c r="AA103" s="322"/>
      <c r="AC103" s="334" t="b">
        <f>AND(COUNTA(CNTR_ListRelevantSections)&gt;0,E97="")</f>
        <v>0</v>
      </c>
      <c r="AD103" s="334" t="b">
        <f>AC103</f>
        <v>0</v>
      </c>
      <c r="AE103" s="334" t="b">
        <f>AD103</f>
        <v>0</v>
      </c>
      <c r="AF103" s="334" t="b">
        <f>OR(AD103,AND(J103&lt;&gt;"",J103=FALSE))</f>
        <v>0</v>
      </c>
      <c r="AG103" s="334" t="b">
        <f>OR(AF103,AND(I103&lt;&gt;"",I103=FALSE))</f>
        <v>0</v>
      </c>
      <c r="AH103" s="397"/>
      <c r="AI103" s="397"/>
      <c r="AJ103" s="397"/>
      <c r="AK103" s="397"/>
      <c r="AL103" s="403" t="b">
        <f>AL98</f>
        <v>0</v>
      </c>
    </row>
    <row r="104" spans="1:96" s="312" customFormat="1" ht="5.0999999999999996" customHeight="1" x14ac:dyDescent="0.25">
      <c r="A104" s="253"/>
      <c r="B104" s="272"/>
      <c r="C104" s="13"/>
      <c r="D104" s="186"/>
      <c r="F104" s="89"/>
      <c r="G104" s="186"/>
      <c r="H104" s="186"/>
      <c r="I104" s="186"/>
      <c r="J104" s="186"/>
      <c r="M104" s="89"/>
      <c r="N104" s="89"/>
      <c r="O104" s="201"/>
      <c r="P104" s="395"/>
      <c r="Q104" s="395"/>
      <c r="R104" s="395"/>
      <c r="S104" s="395"/>
      <c r="T104" s="395"/>
      <c r="U104" s="395"/>
      <c r="V104" s="395"/>
      <c r="W104" s="395"/>
      <c r="X104" s="395"/>
      <c r="Y104" s="395"/>
      <c r="Z104" s="395"/>
      <c r="AA104" s="395"/>
      <c r="AB104" s="395"/>
      <c r="AC104" s="395"/>
      <c r="AD104" s="395"/>
      <c r="AE104" s="395"/>
      <c r="AF104" s="395"/>
      <c r="AG104" s="395"/>
      <c r="AH104" s="395"/>
      <c r="AI104" s="395"/>
      <c r="AJ104" s="395"/>
      <c r="AK104" s="395"/>
      <c r="AL104" s="322"/>
    </row>
    <row r="105" spans="1:96" s="312" customFormat="1" ht="12.75" customHeight="1" x14ac:dyDescent="0.25">
      <c r="A105" s="253"/>
      <c r="B105" s="272"/>
      <c r="C105" s="89"/>
      <c r="D105" s="89"/>
      <c r="E105" s="383" t="s">
        <v>15</v>
      </c>
      <c r="F105" s="324" t="str">
        <f>Translations!$B$94</f>
        <v>Description</v>
      </c>
      <c r="G105" s="323"/>
      <c r="H105" s="186"/>
      <c r="I105" s="186"/>
      <c r="J105" s="186"/>
      <c r="K105" s="186"/>
      <c r="L105" s="186"/>
      <c r="M105" s="186"/>
      <c r="N105" s="186"/>
      <c r="O105" s="201"/>
      <c r="P105" s="395"/>
      <c r="Q105" s="395"/>
      <c r="R105" s="395"/>
      <c r="S105" s="395"/>
      <c r="T105" s="395"/>
      <c r="U105" s="395"/>
      <c r="V105" s="395"/>
      <c r="W105" s="395"/>
      <c r="X105" s="395"/>
      <c r="Y105" s="395"/>
      <c r="Z105" s="395"/>
      <c r="AA105" s="395"/>
      <c r="AB105" s="395"/>
      <c r="AC105" s="395"/>
      <c r="AD105" s="395"/>
      <c r="AE105" s="395"/>
      <c r="AF105" s="395"/>
      <c r="AG105" s="395"/>
      <c r="AH105" s="395"/>
      <c r="AI105" s="395"/>
      <c r="AJ105" s="395"/>
      <c r="AK105" s="395"/>
      <c r="AL105" s="322"/>
    </row>
    <row r="106" spans="1:96" s="312" customFormat="1" ht="12.75" customHeight="1" x14ac:dyDescent="0.25">
      <c r="A106" s="253"/>
      <c r="B106" s="272"/>
      <c r="C106" s="89"/>
      <c r="D106" s="89"/>
      <c r="E106" s="383"/>
      <c r="F106" s="771" t="str">
        <f>Translations!$B$588</f>
        <v>Si vous avez besoin de plus d'espace pour la description, vous pouvez également utiliser des fichiers externes et les référencer ici.</v>
      </c>
      <c r="G106" s="771"/>
      <c r="H106" s="771"/>
      <c r="I106" s="771"/>
      <c r="J106" s="771"/>
      <c r="K106" s="771"/>
      <c r="L106" s="771"/>
      <c r="M106" s="771"/>
      <c r="N106" s="771"/>
      <c r="O106" s="201"/>
      <c r="P106" s="395"/>
      <c r="Q106" s="395"/>
      <c r="R106" s="395"/>
      <c r="S106" s="395"/>
      <c r="T106" s="395"/>
      <c r="U106" s="395"/>
      <c r="V106" s="395"/>
      <c r="W106" s="395"/>
      <c r="X106" s="395"/>
      <c r="Y106" s="395"/>
      <c r="Z106" s="395"/>
      <c r="AA106" s="395"/>
      <c r="AB106" s="395"/>
      <c r="AC106" s="395"/>
      <c r="AD106" s="395"/>
      <c r="AE106" s="395"/>
      <c r="AF106" s="395"/>
      <c r="AG106" s="395"/>
      <c r="AH106" s="395"/>
      <c r="AI106" s="395"/>
      <c r="AJ106" s="395"/>
      <c r="AK106" s="395"/>
      <c r="AL106" s="322"/>
    </row>
    <row r="107" spans="1:96" s="312" customFormat="1" ht="12.75" customHeight="1" x14ac:dyDescent="0.25">
      <c r="A107" s="255"/>
      <c r="B107" s="272"/>
      <c r="C107" s="89"/>
      <c r="D107" s="186"/>
      <c r="E107" s="186"/>
      <c r="F107" s="834"/>
      <c r="G107" s="835"/>
      <c r="H107" s="835"/>
      <c r="I107" s="835"/>
      <c r="J107" s="835"/>
      <c r="K107" s="835"/>
      <c r="L107" s="835"/>
      <c r="M107" s="835"/>
      <c r="N107" s="836"/>
      <c r="O107" s="185"/>
      <c r="P107" s="322"/>
      <c r="Q107" s="322"/>
      <c r="R107" s="322"/>
      <c r="S107" s="322"/>
      <c r="T107" s="322"/>
      <c r="U107" s="322"/>
      <c r="V107" s="322"/>
      <c r="W107" s="322"/>
      <c r="X107" s="322"/>
      <c r="Y107" s="322"/>
      <c r="Z107" s="322"/>
      <c r="AA107" s="322"/>
      <c r="AB107" s="322"/>
      <c r="AC107" s="322"/>
      <c r="AD107" s="322"/>
      <c r="AE107" s="322"/>
      <c r="AF107" s="322"/>
      <c r="AG107" s="322"/>
      <c r="AH107" s="322"/>
      <c r="AI107" s="322"/>
      <c r="AJ107" s="322"/>
      <c r="AK107" s="322"/>
      <c r="AL107" s="403" t="b">
        <f>AL98</f>
        <v>0</v>
      </c>
    </row>
    <row r="108" spans="1:96" s="312" customFormat="1" ht="12.75" customHeight="1" x14ac:dyDescent="0.25">
      <c r="A108" s="255"/>
      <c r="B108" s="272"/>
      <c r="C108" s="89"/>
      <c r="D108" s="186"/>
      <c r="E108" s="186"/>
      <c r="F108" s="825"/>
      <c r="G108" s="826"/>
      <c r="H108" s="826"/>
      <c r="I108" s="826"/>
      <c r="J108" s="826"/>
      <c r="K108" s="826"/>
      <c r="L108" s="826"/>
      <c r="M108" s="826"/>
      <c r="N108" s="827"/>
      <c r="O108" s="185"/>
      <c r="P108" s="322"/>
      <c r="Q108" s="322"/>
      <c r="R108" s="322"/>
      <c r="S108" s="322"/>
      <c r="T108" s="322"/>
      <c r="U108" s="322"/>
      <c r="V108" s="322"/>
      <c r="W108" s="322"/>
      <c r="X108" s="322"/>
      <c r="Y108" s="322"/>
      <c r="Z108" s="322"/>
      <c r="AA108" s="322"/>
      <c r="AB108" s="322"/>
      <c r="AC108" s="322"/>
      <c r="AD108" s="322"/>
      <c r="AE108" s="322"/>
      <c r="AF108" s="322"/>
      <c r="AG108" s="322"/>
      <c r="AH108" s="322"/>
      <c r="AI108" s="322"/>
      <c r="AJ108" s="322"/>
      <c r="AK108" s="322"/>
      <c r="AL108" s="403" t="b">
        <f>AL107</f>
        <v>0</v>
      </c>
    </row>
    <row r="109" spans="1:96" s="312" customFormat="1" ht="12.75" customHeight="1" x14ac:dyDescent="0.25">
      <c r="A109" s="255"/>
      <c r="B109" s="272"/>
      <c r="C109" s="89"/>
      <c r="D109" s="186"/>
      <c r="E109" s="186"/>
      <c r="F109" s="825"/>
      <c r="G109" s="826"/>
      <c r="H109" s="826"/>
      <c r="I109" s="826"/>
      <c r="J109" s="826"/>
      <c r="K109" s="826"/>
      <c r="L109" s="826"/>
      <c r="M109" s="826"/>
      <c r="N109" s="827"/>
      <c r="O109" s="185"/>
      <c r="P109" s="322"/>
      <c r="Q109" s="322"/>
      <c r="R109" s="322"/>
      <c r="S109" s="322"/>
      <c r="T109" s="322"/>
      <c r="U109" s="322"/>
      <c r="V109" s="322"/>
      <c r="W109" s="322"/>
      <c r="X109" s="322"/>
      <c r="Y109" s="322"/>
      <c r="Z109" s="322"/>
      <c r="AA109" s="322"/>
      <c r="AB109" s="322"/>
      <c r="AC109" s="322"/>
      <c r="AD109" s="322"/>
      <c r="AE109" s="322"/>
      <c r="AF109" s="322"/>
      <c r="AG109" s="322"/>
      <c r="AH109" s="322"/>
      <c r="AI109" s="322"/>
      <c r="AJ109" s="322"/>
      <c r="AK109" s="322"/>
      <c r="AL109" s="403" t="b">
        <f>AL108</f>
        <v>0</v>
      </c>
    </row>
    <row r="110" spans="1:96" s="312" customFormat="1" ht="12.75" customHeight="1" x14ac:dyDescent="0.25">
      <c r="A110" s="255"/>
      <c r="B110" s="272"/>
      <c r="C110" s="89"/>
      <c r="D110" s="186"/>
      <c r="E110" s="186"/>
      <c r="F110" s="825"/>
      <c r="G110" s="826"/>
      <c r="H110" s="826"/>
      <c r="I110" s="826"/>
      <c r="J110" s="826"/>
      <c r="K110" s="826"/>
      <c r="L110" s="826"/>
      <c r="M110" s="826"/>
      <c r="N110" s="827"/>
      <c r="O110" s="185"/>
      <c r="P110" s="322"/>
      <c r="Q110" s="322"/>
      <c r="R110" s="322"/>
      <c r="S110" s="322"/>
      <c r="T110" s="322"/>
      <c r="U110" s="322"/>
      <c r="V110" s="322"/>
      <c r="W110" s="322"/>
      <c r="X110" s="322"/>
      <c r="Y110" s="322"/>
      <c r="Z110" s="322"/>
      <c r="AA110" s="322"/>
      <c r="AB110" s="322"/>
      <c r="AC110" s="322"/>
      <c r="AD110" s="322"/>
      <c r="AE110" s="322"/>
      <c r="AF110" s="322"/>
      <c r="AG110" s="322"/>
      <c r="AH110" s="322"/>
      <c r="AI110" s="322"/>
      <c r="AJ110" s="322"/>
      <c r="AK110" s="322"/>
      <c r="AL110" s="403" t="b">
        <f>AL109</f>
        <v>0</v>
      </c>
    </row>
    <row r="111" spans="1:96" s="312" customFormat="1" ht="12.75" customHeight="1" x14ac:dyDescent="0.25">
      <c r="A111" s="255"/>
      <c r="B111" s="272"/>
      <c r="C111" s="89"/>
      <c r="D111" s="186"/>
      <c r="E111" s="186"/>
      <c r="F111" s="825"/>
      <c r="G111" s="826"/>
      <c r="H111" s="826"/>
      <c r="I111" s="826"/>
      <c r="J111" s="826"/>
      <c r="K111" s="826"/>
      <c r="L111" s="826"/>
      <c r="M111" s="826"/>
      <c r="N111" s="827"/>
      <c r="O111" s="185"/>
      <c r="P111" s="322"/>
      <c r="Q111" s="322"/>
      <c r="R111" s="322"/>
      <c r="S111" s="322"/>
      <c r="T111" s="322"/>
      <c r="U111" s="322"/>
      <c r="V111" s="322"/>
      <c r="W111" s="322"/>
      <c r="X111" s="322"/>
      <c r="Y111" s="322"/>
      <c r="Z111" s="322"/>
      <c r="AA111" s="322"/>
      <c r="AB111" s="322"/>
      <c r="AC111" s="322"/>
      <c r="AD111" s="322"/>
      <c r="AE111" s="322"/>
      <c r="AF111" s="322"/>
      <c r="AG111" s="322"/>
      <c r="AH111" s="322"/>
      <c r="AI111" s="322"/>
      <c r="AJ111" s="322"/>
      <c r="AK111" s="322"/>
      <c r="AL111" s="403" t="b">
        <f>AL110</f>
        <v>0</v>
      </c>
    </row>
    <row r="112" spans="1:96" s="312" customFormat="1" ht="12.75" customHeight="1" x14ac:dyDescent="0.25">
      <c r="A112" s="255"/>
      <c r="B112" s="272"/>
      <c r="C112" s="89"/>
      <c r="D112" s="186"/>
      <c r="E112" s="186"/>
      <c r="F112" s="828"/>
      <c r="G112" s="829"/>
      <c r="H112" s="829"/>
      <c r="I112" s="829"/>
      <c r="J112" s="829"/>
      <c r="K112" s="829"/>
      <c r="L112" s="829"/>
      <c r="M112" s="829"/>
      <c r="N112" s="830"/>
      <c r="O112" s="185"/>
      <c r="P112" s="322"/>
      <c r="Q112" s="322"/>
      <c r="R112" s="322"/>
      <c r="S112" s="322"/>
      <c r="T112" s="322"/>
      <c r="U112" s="322"/>
      <c r="V112" s="322"/>
      <c r="W112" s="322"/>
      <c r="X112" s="322"/>
      <c r="Y112" s="322"/>
      <c r="Z112" s="322"/>
      <c r="AA112" s="322"/>
      <c r="AB112" s="322"/>
      <c r="AC112" s="322"/>
      <c r="AD112" s="322"/>
      <c r="AE112" s="322"/>
      <c r="AF112" s="322"/>
      <c r="AG112" s="322"/>
      <c r="AH112" s="322"/>
      <c r="AI112" s="322"/>
      <c r="AJ112" s="322"/>
      <c r="AK112" s="322"/>
      <c r="AL112" s="403" t="b">
        <f>AL111</f>
        <v>0</v>
      </c>
    </row>
    <row r="113" spans="1:96" ht="12.75" customHeight="1" thickBot="1" x14ac:dyDescent="0.3">
      <c r="A113" s="220"/>
      <c r="B113" s="272"/>
      <c r="C113" s="18"/>
      <c r="D113" s="19"/>
      <c r="E113" s="20"/>
      <c r="F113" s="18"/>
      <c r="G113" s="21"/>
      <c r="H113" s="21"/>
      <c r="I113" s="21"/>
      <c r="J113" s="21"/>
      <c r="K113" s="21"/>
      <c r="L113" s="21"/>
      <c r="M113" s="21"/>
      <c r="N113" s="21"/>
      <c r="O113" s="204"/>
      <c r="P113" s="306"/>
      <c r="T113" s="404"/>
      <c r="U113" s="404"/>
      <c r="V113" s="404"/>
      <c r="W113" s="404"/>
      <c r="X113" s="404"/>
      <c r="Y113" s="404"/>
      <c r="Z113" s="404"/>
      <c r="AA113" s="404"/>
      <c r="AB113" s="404"/>
      <c r="AC113" s="404"/>
      <c r="AD113" s="404"/>
      <c r="AE113" s="404"/>
      <c r="AF113" s="404"/>
      <c r="AG113" s="404"/>
      <c r="AH113" s="404"/>
      <c r="AI113" s="404"/>
      <c r="AJ113" s="404"/>
      <c r="AK113" s="404"/>
    </row>
    <row r="114" spans="1:96" ht="12.75" customHeight="1" thickBot="1" x14ac:dyDescent="0.3">
      <c r="A114" s="220"/>
      <c r="B114" s="272"/>
      <c r="E114" s="133"/>
      <c r="F114" s="133"/>
      <c r="G114" s="133"/>
      <c r="H114" s="133"/>
      <c r="I114" s="133"/>
      <c r="J114" s="133"/>
      <c r="K114" s="133"/>
      <c r="L114" s="133"/>
      <c r="O114" s="205"/>
      <c r="P114" s="306"/>
    </row>
    <row r="115" spans="1:96" s="312" customFormat="1" ht="15" customHeight="1" thickBot="1" x14ac:dyDescent="0.3">
      <c r="A115" s="435" t="str">
        <f>IF(E115="","","PRINT")</f>
        <v/>
      </c>
      <c r="B115" s="239"/>
      <c r="C115" s="153">
        <f>C97+1</f>
        <v>6</v>
      </c>
      <c r="D115" s="154"/>
      <c r="E115" s="841"/>
      <c r="F115" s="842"/>
      <c r="G115" s="842"/>
      <c r="H115" s="842"/>
      <c r="I115" s="842"/>
      <c r="J115" s="842"/>
      <c r="K115" s="842"/>
      <c r="L115" s="842"/>
      <c r="M115" s="842"/>
      <c r="N115" s="843"/>
      <c r="O115" s="205"/>
      <c r="P115" s="436" t="str">
        <f>IF(AND(E115&lt;&gt;"",COUNTIF(P116:$P$219,"PRINT")=0),"PRINT","")</f>
        <v/>
      </c>
      <c r="Q115" s="305"/>
      <c r="R115" s="401" t="str">
        <f>IF(E115="","",MATCH(E115,B_ImprovementDescription!$Q$94:$Q$103,0))</f>
        <v/>
      </c>
      <c r="S115" s="408"/>
      <c r="T115" s="305"/>
      <c r="U115" s="305"/>
      <c r="V115" s="305"/>
      <c r="W115" s="305"/>
      <c r="X115" s="305"/>
      <c r="Y115" s="305"/>
      <c r="Z115" s="305"/>
      <c r="AA115" s="305"/>
      <c r="AB115" s="305"/>
      <c r="AC115" s="305"/>
      <c r="AD115" s="305"/>
      <c r="AE115" s="305"/>
      <c r="AF115" s="305"/>
      <c r="AG115" s="305"/>
      <c r="AH115" s="305"/>
      <c r="AI115" s="305"/>
      <c r="AJ115" s="305"/>
      <c r="AK115" s="305"/>
      <c r="AL115" s="409" t="b">
        <f>CNTR_MeasurementRelevant=EUconst_NotRelevant</f>
        <v>0</v>
      </c>
      <c r="AM115" s="311"/>
      <c r="AN115" s="311"/>
      <c r="AO115" s="311"/>
      <c r="AP115" s="311"/>
      <c r="AQ115" s="311"/>
      <c r="AR115" s="311"/>
      <c r="AS115" s="311"/>
      <c r="AT115" s="311"/>
      <c r="AU115" s="311"/>
      <c r="AV115" s="311"/>
      <c r="AW115" s="311"/>
      <c r="AX115" s="311"/>
      <c r="AY115" s="311"/>
      <c r="AZ115" s="311"/>
      <c r="BA115" s="311"/>
      <c r="BB115" s="311"/>
      <c r="BC115" s="311"/>
      <c r="BD115" s="311"/>
      <c r="BE115" s="311"/>
      <c r="BF115" s="311"/>
    </row>
    <row r="116" spans="1:96" s="310" customFormat="1" ht="15" customHeight="1" thickBot="1" x14ac:dyDescent="0.3">
      <c r="A116" s="220"/>
      <c r="B116" s="238"/>
      <c r="C116" s="4"/>
      <c r="D116" s="150"/>
      <c r="E116" s="150"/>
      <c r="F116" s="150"/>
      <c r="G116" s="150"/>
      <c r="K116" s="844" t="str">
        <f>IF(E115="","",INDEX(B_ImprovementDescription!$K$94:$K$103,R115))</f>
        <v/>
      </c>
      <c r="L116" s="845"/>
      <c r="M116" s="844" t="str">
        <f>IF(E115="","",INDEX(B_ImprovementDescription!$M$94:$M$103,R115))</f>
        <v/>
      </c>
      <c r="N116" s="845"/>
      <c r="O116" s="205"/>
      <c r="P116" s="306"/>
      <c r="Q116" s="305"/>
      <c r="R116" s="305"/>
      <c r="S116" s="305"/>
      <c r="T116" s="305"/>
      <c r="U116" s="305"/>
      <c r="V116" s="305"/>
      <c r="W116" s="305"/>
      <c r="X116" s="305"/>
      <c r="Y116" s="305"/>
      <c r="Z116" s="305"/>
      <c r="AA116" s="305"/>
      <c r="AB116" s="305"/>
      <c r="AC116" s="305"/>
      <c r="AD116" s="305"/>
      <c r="AE116" s="305"/>
      <c r="AF116" s="305"/>
      <c r="AG116" s="305"/>
      <c r="AH116" s="305"/>
      <c r="AI116" s="305"/>
      <c r="AJ116" s="305"/>
      <c r="AK116" s="305"/>
      <c r="AL116" s="409" t="b">
        <f>AND(COUNTA(CNTR_ListRelevantSections)&gt;0,E115="")</f>
        <v>0</v>
      </c>
      <c r="AM116" s="311"/>
      <c r="AN116" s="311"/>
      <c r="AO116" s="311"/>
      <c r="AP116" s="311"/>
      <c r="AQ116" s="311"/>
      <c r="AR116" s="311"/>
      <c r="AS116" s="311"/>
      <c r="AT116" s="311"/>
      <c r="AU116" s="311"/>
      <c r="AV116" s="311"/>
      <c r="AW116" s="311"/>
      <c r="AX116" s="311"/>
      <c r="AY116" s="311"/>
      <c r="AZ116" s="311"/>
      <c r="BA116" s="311"/>
      <c r="BB116" s="311"/>
      <c r="BC116" s="311"/>
      <c r="BD116" s="311"/>
      <c r="BE116" s="311"/>
      <c r="BF116" s="311"/>
    </row>
    <row r="117" spans="1:96" s="312" customFormat="1" ht="5.0999999999999996" customHeight="1" x14ac:dyDescent="0.25">
      <c r="A117" s="253"/>
      <c r="B117" s="272"/>
      <c r="C117" s="13"/>
      <c r="D117" s="13"/>
      <c r="E117" s="13"/>
      <c r="F117" s="13"/>
      <c r="G117" s="14"/>
      <c r="H117" s="14"/>
      <c r="I117" s="14"/>
      <c r="J117" s="89"/>
      <c r="K117" s="89"/>
      <c r="L117" s="89"/>
      <c r="M117" s="14"/>
      <c r="N117" s="14"/>
      <c r="O117" s="206"/>
      <c r="P117" s="395"/>
      <c r="Q117" s="400"/>
      <c r="R117" s="400"/>
      <c r="S117" s="400"/>
      <c r="T117" s="400"/>
      <c r="U117" s="400"/>
      <c r="V117" s="400"/>
      <c r="W117" s="400"/>
      <c r="X117" s="400"/>
      <c r="Y117" s="400"/>
      <c r="Z117" s="400"/>
      <c r="AA117" s="400"/>
      <c r="AB117" s="400"/>
      <c r="AC117" s="400"/>
      <c r="AD117" s="400"/>
      <c r="AE117" s="400"/>
      <c r="AF117" s="400"/>
      <c r="AG117" s="400"/>
      <c r="AH117" s="400"/>
      <c r="AI117" s="400"/>
      <c r="AJ117" s="400"/>
      <c r="AK117" s="400"/>
      <c r="AL117" s="400"/>
      <c r="AM117" s="356"/>
      <c r="AN117" s="356"/>
      <c r="AO117" s="356"/>
      <c r="AP117" s="356"/>
      <c r="AQ117" s="356"/>
      <c r="AR117" s="356"/>
      <c r="AS117" s="356"/>
      <c r="AT117" s="356"/>
      <c r="AU117" s="356"/>
      <c r="AV117" s="356"/>
      <c r="AW117" s="356"/>
      <c r="AX117" s="356"/>
      <c r="AY117" s="356"/>
      <c r="AZ117" s="356"/>
      <c r="BA117" s="356"/>
      <c r="BB117" s="356"/>
      <c r="BC117" s="356"/>
      <c r="BD117" s="356"/>
      <c r="BE117" s="356"/>
      <c r="BF117" s="356"/>
      <c r="BG117" s="356"/>
      <c r="BH117" s="356"/>
      <c r="BI117" s="356"/>
      <c r="BJ117" s="356"/>
      <c r="BK117" s="356"/>
      <c r="BL117" s="356"/>
      <c r="BM117" s="356"/>
      <c r="BN117" s="356"/>
      <c r="BO117" s="356"/>
      <c r="BP117" s="356"/>
      <c r="BQ117" s="356"/>
      <c r="BR117" s="356"/>
      <c r="BS117" s="356"/>
      <c r="BT117" s="356"/>
      <c r="BU117" s="356"/>
      <c r="BV117" s="356"/>
      <c r="BW117" s="356"/>
      <c r="BX117" s="356"/>
      <c r="BY117" s="356"/>
      <c r="BZ117" s="356"/>
      <c r="CA117" s="356"/>
      <c r="CB117" s="356"/>
      <c r="CC117" s="356"/>
      <c r="CD117" s="356"/>
      <c r="CE117" s="356"/>
      <c r="CF117" s="356"/>
      <c r="CG117" s="356"/>
      <c r="CH117" s="356"/>
      <c r="CI117" s="356"/>
      <c r="CJ117" s="356"/>
      <c r="CK117" s="356"/>
      <c r="CL117" s="356"/>
      <c r="CM117" s="356"/>
      <c r="CN117" s="356"/>
      <c r="CO117" s="356"/>
      <c r="CP117" s="356"/>
      <c r="CQ117" s="356"/>
      <c r="CR117" s="356"/>
    </row>
    <row r="118" spans="1:96" s="312" customFormat="1" ht="12.75" customHeight="1" x14ac:dyDescent="0.25">
      <c r="A118" s="253"/>
      <c r="B118" s="272"/>
      <c r="C118" s="13"/>
      <c r="D118" s="13"/>
      <c r="F118" s="849" t="str">
        <f>IF(E115="","",HYPERLINK("#JUMP_F_10",EUconst_FurtherGuidancePoint1))</f>
        <v/>
      </c>
      <c r="G118" s="849"/>
      <c r="H118" s="849"/>
      <c r="I118" s="849"/>
      <c r="J118" s="849"/>
      <c r="K118" s="849"/>
      <c r="L118" s="849"/>
      <c r="M118" s="849"/>
      <c r="N118" s="14"/>
      <c r="O118" s="206"/>
      <c r="P118" s="395"/>
      <c r="Q118" s="400"/>
      <c r="R118" s="400"/>
      <c r="S118" s="400"/>
      <c r="T118" s="400"/>
      <c r="U118" s="400"/>
      <c r="V118" s="400"/>
      <c r="W118" s="400"/>
      <c r="X118" s="400"/>
      <c r="Y118" s="400"/>
      <c r="Z118" s="400"/>
      <c r="AA118" s="400"/>
      <c r="AB118" s="400"/>
      <c r="AC118" s="400"/>
      <c r="AD118" s="400"/>
      <c r="AE118" s="400"/>
      <c r="AF118" s="400"/>
      <c r="AG118" s="400"/>
      <c r="AH118" s="400"/>
      <c r="AI118" s="400"/>
      <c r="AJ118" s="400"/>
      <c r="AK118" s="400"/>
      <c r="AL118" s="400"/>
      <c r="AM118" s="356"/>
      <c r="AN118" s="356"/>
      <c r="AO118" s="356"/>
      <c r="AP118" s="356"/>
      <c r="AQ118" s="356"/>
      <c r="AR118" s="356"/>
      <c r="AS118" s="356"/>
      <c r="AT118" s="356"/>
      <c r="AU118" s="356"/>
      <c r="AV118" s="356"/>
      <c r="AW118" s="356"/>
      <c r="AX118" s="356"/>
      <c r="AY118" s="356"/>
      <c r="AZ118" s="356"/>
      <c r="BA118" s="356"/>
      <c r="BB118" s="356"/>
      <c r="BC118" s="356"/>
      <c r="BD118" s="356"/>
      <c r="BE118" s="356"/>
      <c r="BF118" s="356"/>
      <c r="BG118" s="356"/>
      <c r="BH118" s="356"/>
      <c r="BI118" s="356"/>
      <c r="BJ118" s="356"/>
      <c r="BK118" s="356"/>
      <c r="BL118" s="356"/>
      <c r="BM118" s="356"/>
      <c r="BN118" s="356"/>
      <c r="BO118" s="356"/>
      <c r="BP118" s="356"/>
      <c r="BQ118" s="356"/>
      <c r="BR118" s="356"/>
      <c r="BS118" s="356"/>
      <c r="BT118" s="356"/>
      <c r="BU118" s="356"/>
      <c r="BV118" s="356"/>
      <c r="BW118" s="356"/>
      <c r="BX118" s="356"/>
      <c r="BY118" s="356"/>
      <c r="BZ118" s="356"/>
      <c r="CA118" s="356"/>
      <c r="CB118" s="356"/>
      <c r="CC118" s="356"/>
      <c r="CD118" s="356"/>
      <c r="CE118" s="356"/>
      <c r="CF118" s="356"/>
      <c r="CG118" s="356"/>
      <c r="CH118" s="356"/>
      <c r="CI118" s="356"/>
      <c r="CJ118" s="356"/>
      <c r="CK118" s="356"/>
      <c r="CL118" s="356"/>
      <c r="CM118" s="356"/>
      <c r="CN118" s="356"/>
      <c r="CO118" s="356"/>
      <c r="CP118" s="356"/>
      <c r="CQ118" s="356"/>
      <c r="CR118" s="356"/>
    </row>
    <row r="119" spans="1:96" ht="5.0999999999999996" customHeight="1" x14ac:dyDescent="0.25">
      <c r="A119" s="220"/>
      <c r="B119" s="272"/>
      <c r="C119" s="269"/>
      <c r="D119" s="269"/>
      <c r="F119" s="150"/>
      <c r="G119" s="150"/>
      <c r="I119" s="268"/>
      <c r="J119" s="268"/>
      <c r="K119" s="268"/>
      <c r="L119" s="268"/>
      <c r="M119" s="268"/>
      <c r="N119" s="268"/>
      <c r="O119" s="205"/>
      <c r="P119" s="306"/>
      <c r="AL119" s="400"/>
    </row>
    <row r="120" spans="1:96" ht="38.85" customHeight="1" x14ac:dyDescent="0.25">
      <c r="A120" s="220"/>
      <c r="B120" s="272"/>
      <c r="C120" s="269"/>
      <c r="D120" s="269"/>
      <c r="E120" s="432"/>
      <c r="F120" s="431" t="str">
        <f>Translations!$B$601</f>
        <v>Niveau requis :</v>
      </c>
      <c r="G120" s="840" t="str">
        <f>Translations!$B$610</f>
        <v xml:space="preserve"> Raison de l'écart dans le passé</v>
      </c>
      <c r="H120" s="840"/>
      <c r="I120" s="432" t="str">
        <f>Translations!$B$611</f>
        <v>Impact sur les niveaux ?</v>
      </c>
      <c r="J120" s="432" t="str">
        <f>Translations!$B$612</f>
        <v>Mesures prises</v>
      </c>
      <c r="K120" s="431" t="str">
        <f>Translations!$B$585</f>
        <v>Quand?</v>
      </c>
      <c r="L120" s="431" t="str">
        <f>Translations!$B$603</f>
        <v>Niveau appliqué :</v>
      </c>
      <c r="M120" s="268"/>
      <c r="N120" s="268"/>
      <c r="O120" s="205"/>
      <c r="P120" s="306"/>
      <c r="AA120" s="433"/>
      <c r="AB120" s="433" t="s">
        <v>908</v>
      </c>
      <c r="AC120" s="400" t="str">
        <f>G120</f>
        <v xml:space="preserve"> Raison de l'écart dans le passé</v>
      </c>
      <c r="AD120" s="400" t="str">
        <f>I120</f>
        <v>Impact sur les niveaux ?</v>
      </c>
      <c r="AE120" s="400" t="str">
        <f>J120</f>
        <v>Mesures prises</v>
      </c>
      <c r="AF120" s="400" t="str">
        <f>K120</f>
        <v>Quand?</v>
      </c>
      <c r="AG120" s="400" t="str">
        <f>L120</f>
        <v>Niveau appliqué :</v>
      </c>
      <c r="AL120" s="400"/>
    </row>
    <row r="121" spans="1:96" ht="12.75" customHeight="1" x14ac:dyDescent="0.25">
      <c r="A121" s="220"/>
      <c r="B121" s="272"/>
      <c r="C121" s="269"/>
      <c r="D121" s="269"/>
      <c r="E121" s="294" t="s">
        <v>14</v>
      </c>
      <c r="F121" s="335" t="str">
        <f>IF(R121="","",IF(CNTR_SmallEmitter,1,R121))</f>
        <v/>
      </c>
      <c r="G121" s="821"/>
      <c r="H121" s="822"/>
      <c r="I121" s="424"/>
      <c r="J121" s="424"/>
      <c r="K121" s="428"/>
      <c r="L121" s="429"/>
      <c r="M121" s="831" t="str">
        <f>IF(OR(ISBLANK(L121),L121=EUconst_NoTier),"",IF(S121=0,EUconst_NotApplicable,IF(ISERROR(S121),"",S121)))</f>
        <v/>
      </c>
      <c r="N121" s="832"/>
      <c r="O121" s="205"/>
      <c r="P121" s="306"/>
      <c r="R121" s="410" t="str">
        <f>IF(E115="","",INDEX(EUwideConstants!$P$828:$P$831,MATCH(K116,EUwideConstants!$B$828:$B$831,0))-IF(M116=INDEX(SourceCategoryCEMS,2),1,0))</f>
        <v/>
      </c>
      <c r="S121" s="410" t="str">
        <f>IF(L121="","",IF(L121=EUconst_NA,"",INDEX(EUwideConstants!$H$828:$O$831,MATCH(K116,EUwideConstants!$B$828:$B$831,0),MATCH(L121,CNTR_TierList,0))))</f>
        <v/>
      </c>
      <c r="T121" s="397"/>
      <c r="U121" s="397"/>
      <c r="V121" s="397"/>
      <c r="W121" s="397"/>
      <c r="X121" s="397"/>
      <c r="Y121" s="397"/>
      <c r="Z121" s="397"/>
      <c r="AA121" s="322"/>
      <c r="AC121" s="334" t="b">
        <f>AND(COUNTA(CNTR_ListRelevantSections)&gt;0,E115="")</f>
        <v>0</v>
      </c>
      <c r="AD121" s="334" t="b">
        <f>AC121</f>
        <v>0</v>
      </c>
      <c r="AE121" s="334" t="b">
        <f>AD121</f>
        <v>0</v>
      </c>
      <c r="AF121" s="334" t="b">
        <f>OR(AD121,AND(J121&lt;&gt;"",J121=FALSE))</f>
        <v>0</v>
      </c>
      <c r="AG121" s="334" t="b">
        <f>OR(AF121,AND(I121&lt;&gt;"",I121=FALSE))</f>
        <v>0</v>
      </c>
      <c r="AH121" s="397"/>
      <c r="AI121" s="397"/>
      <c r="AJ121" s="397"/>
      <c r="AK121" s="397"/>
      <c r="AL121" s="403" t="b">
        <f>AL116</f>
        <v>0</v>
      </c>
    </row>
    <row r="122" spans="1:96" s="312" customFormat="1" ht="5.0999999999999996" customHeight="1" x14ac:dyDescent="0.25">
      <c r="A122" s="253"/>
      <c r="B122" s="272"/>
      <c r="C122" s="13"/>
      <c r="D122" s="186"/>
      <c r="F122" s="89"/>
      <c r="G122" s="186"/>
      <c r="H122" s="186"/>
      <c r="I122" s="186"/>
      <c r="J122" s="186"/>
      <c r="M122" s="89"/>
      <c r="N122" s="89"/>
      <c r="O122" s="201"/>
      <c r="P122" s="395"/>
      <c r="Q122" s="395"/>
      <c r="R122" s="395"/>
      <c r="S122" s="395"/>
      <c r="T122" s="395"/>
      <c r="U122" s="395"/>
      <c r="V122" s="395"/>
      <c r="W122" s="395"/>
      <c r="X122" s="395"/>
      <c r="Y122" s="395"/>
      <c r="Z122" s="395"/>
      <c r="AA122" s="395"/>
      <c r="AB122" s="395"/>
      <c r="AC122" s="395"/>
      <c r="AD122" s="395"/>
      <c r="AE122" s="395"/>
      <c r="AF122" s="395"/>
      <c r="AG122" s="395"/>
      <c r="AH122" s="395"/>
      <c r="AI122" s="395"/>
      <c r="AJ122" s="395"/>
      <c r="AK122" s="395"/>
      <c r="AL122" s="322"/>
    </row>
    <row r="123" spans="1:96" s="312" customFormat="1" ht="12.75" customHeight="1" x14ac:dyDescent="0.25">
      <c r="A123" s="253"/>
      <c r="B123" s="272"/>
      <c r="C123" s="89"/>
      <c r="D123" s="89"/>
      <c r="E123" s="383" t="s">
        <v>15</v>
      </c>
      <c r="F123" s="324" t="str">
        <f>Translations!$B$94</f>
        <v>Description</v>
      </c>
      <c r="G123" s="323"/>
      <c r="H123" s="186"/>
      <c r="I123" s="186"/>
      <c r="J123" s="186"/>
      <c r="K123" s="186"/>
      <c r="L123" s="186"/>
      <c r="M123" s="186"/>
      <c r="N123" s="186"/>
      <c r="O123" s="201"/>
      <c r="P123" s="395"/>
      <c r="Q123" s="395"/>
      <c r="R123" s="395"/>
      <c r="S123" s="395"/>
      <c r="T123" s="395"/>
      <c r="U123" s="395"/>
      <c r="V123" s="395"/>
      <c r="W123" s="395"/>
      <c r="X123" s="395"/>
      <c r="Y123" s="395"/>
      <c r="Z123" s="395"/>
      <c r="AA123" s="395"/>
      <c r="AB123" s="395"/>
      <c r="AC123" s="395"/>
      <c r="AD123" s="395"/>
      <c r="AE123" s="395"/>
      <c r="AF123" s="395"/>
      <c r="AG123" s="395"/>
      <c r="AH123" s="395"/>
      <c r="AI123" s="395"/>
      <c r="AJ123" s="395"/>
      <c r="AK123" s="395"/>
      <c r="AL123" s="322"/>
    </row>
    <row r="124" spans="1:96" s="312" customFormat="1" ht="12.75" customHeight="1" x14ac:dyDescent="0.25">
      <c r="A124" s="253"/>
      <c r="B124" s="272"/>
      <c r="C124" s="89"/>
      <c r="D124" s="89"/>
      <c r="E124" s="383"/>
      <c r="F124" s="771" t="str">
        <f>Translations!$B$588</f>
        <v>Si vous avez besoin de plus d'espace pour la description, vous pouvez également utiliser des fichiers externes et les référencer ici.</v>
      </c>
      <c r="G124" s="771"/>
      <c r="H124" s="771"/>
      <c r="I124" s="771"/>
      <c r="J124" s="771"/>
      <c r="K124" s="771"/>
      <c r="L124" s="771"/>
      <c r="M124" s="771"/>
      <c r="N124" s="771"/>
      <c r="O124" s="201"/>
      <c r="P124" s="395"/>
      <c r="Q124" s="395"/>
      <c r="R124" s="395"/>
      <c r="S124" s="395"/>
      <c r="T124" s="395"/>
      <c r="U124" s="395"/>
      <c r="V124" s="395"/>
      <c r="W124" s="395"/>
      <c r="X124" s="395"/>
      <c r="Y124" s="395"/>
      <c r="Z124" s="395"/>
      <c r="AA124" s="395"/>
      <c r="AB124" s="395"/>
      <c r="AC124" s="395"/>
      <c r="AD124" s="395"/>
      <c r="AE124" s="395"/>
      <c r="AF124" s="395"/>
      <c r="AG124" s="395"/>
      <c r="AH124" s="395"/>
      <c r="AI124" s="395"/>
      <c r="AJ124" s="395"/>
      <c r="AK124" s="395"/>
      <c r="AL124" s="322"/>
    </row>
    <row r="125" spans="1:96" s="312" customFormat="1" ht="12.75" customHeight="1" x14ac:dyDescent="0.25">
      <c r="A125" s="255"/>
      <c r="B125" s="272"/>
      <c r="C125" s="89"/>
      <c r="D125" s="186"/>
      <c r="E125" s="186"/>
      <c r="F125" s="834"/>
      <c r="G125" s="835"/>
      <c r="H125" s="835"/>
      <c r="I125" s="835"/>
      <c r="J125" s="835"/>
      <c r="K125" s="835"/>
      <c r="L125" s="835"/>
      <c r="M125" s="835"/>
      <c r="N125" s="836"/>
      <c r="O125" s="185"/>
      <c r="P125" s="322"/>
      <c r="Q125" s="322"/>
      <c r="R125" s="322"/>
      <c r="S125" s="322"/>
      <c r="T125" s="322"/>
      <c r="U125" s="322"/>
      <c r="V125" s="322"/>
      <c r="W125" s="322"/>
      <c r="X125" s="322"/>
      <c r="Y125" s="322"/>
      <c r="Z125" s="322"/>
      <c r="AA125" s="322"/>
      <c r="AB125" s="322"/>
      <c r="AC125" s="322"/>
      <c r="AD125" s="322"/>
      <c r="AE125" s="322"/>
      <c r="AF125" s="322"/>
      <c r="AG125" s="322"/>
      <c r="AH125" s="322"/>
      <c r="AI125" s="322"/>
      <c r="AJ125" s="322"/>
      <c r="AK125" s="322"/>
      <c r="AL125" s="403" t="b">
        <f>AL116</f>
        <v>0</v>
      </c>
    </row>
    <row r="126" spans="1:96" s="312" customFormat="1" ht="12.75" customHeight="1" x14ac:dyDescent="0.25">
      <c r="A126" s="255"/>
      <c r="B126" s="272"/>
      <c r="C126" s="89"/>
      <c r="D126" s="186"/>
      <c r="E126" s="186"/>
      <c r="F126" s="825"/>
      <c r="G126" s="826"/>
      <c r="H126" s="826"/>
      <c r="I126" s="826"/>
      <c r="J126" s="826"/>
      <c r="K126" s="826"/>
      <c r="L126" s="826"/>
      <c r="M126" s="826"/>
      <c r="N126" s="827"/>
      <c r="O126" s="185"/>
      <c r="P126" s="322"/>
      <c r="Q126" s="322"/>
      <c r="R126" s="322"/>
      <c r="S126" s="322"/>
      <c r="T126" s="322"/>
      <c r="U126" s="322"/>
      <c r="V126" s="322"/>
      <c r="W126" s="322"/>
      <c r="X126" s="322"/>
      <c r="Y126" s="322"/>
      <c r="Z126" s="322"/>
      <c r="AA126" s="322"/>
      <c r="AB126" s="322"/>
      <c r="AC126" s="322"/>
      <c r="AD126" s="322"/>
      <c r="AE126" s="322"/>
      <c r="AF126" s="322"/>
      <c r="AG126" s="322"/>
      <c r="AH126" s="322"/>
      <c r="AI126" s="322"/>
      <c r="AJ126" s="322"/>
      <c r="AK126" s="322"/>
      <c r="AL126" s="403" t="b">
        <f>AL125</f>
        <v>0</v>
      </c>
    </row>
    <row r="127" spans="1:96" s="312" customFormat="1" ht="12.75" customHeight="1" x14ac:dyDescent="0.25">
      <c r="A127" s="255"/>
      <c r="B127" s="272"/>
      <c r="C127" s="89"/>
      <c r="D127" s="186"/>
      <c r="E127" s="186"/>
      <c r="F127" s="825"/>
      <c r="G127" s="826"/>
      <c r="H127" s="826"/>
      <c r="I127" s="826"/>
      <c r="J127" s="826"/>
      <c r="K127" s="826"/>
      <c r="L127" s="826"/>
      <c r="M127" s="826"/>
      <c r="N127" s="827"/>
      <c r="O127" s="185"/>
      <c r="P127" s="322"/>
      <c r="Q127" s="322"/>
      <c r="R127" s="322"/>
      <c r="S127" s="322"/>
      <c r="T127" s="322"/>
      <c r="U127" s="322"/>
      <c r="V127" s="322"/>
      <c r="W127" s="322"/>
      <c r="X127" s="322"/>
      <c r="Y127" s="322"/>
      <c r="Z127" s="322"/>
      <c r="AA127" s="322"/>
      <c r="AB127" s="322"/>
      <c r="AC127" s="322"/>
      <c r="AD127" s="322"/>
      <c r="AE127" s="322"/>
      <c r="AF127" s="322"/>
      <c r="AG127" s="322"/>
      <c r="AH127" s="322"/>
      <c r="AI127" s="322"/>
      <c r="AJ127" s="322"/>
      <c r="AK127" s="322"/>
      <c r="AL127" s="403" t="b">
        <f>AL126</f>
        <v>0</v>
      </c>
    </row>
    <row r="128" spans="1:96" s="312" customFormat="1" ht="12.75" customHeight="1" x14ac:dyDescent="0.25">
      <c r="A128" s="255"/>
      <c r="B128" s="272"/>
      <c r="C128" s="89"/>
      <c r="D128" s="186"/>
      <c r="E128" s="186"/>
      <c r="F128" s="825"/>
      <c r="G128" s="826"/>
      <c r="H128" s="826"/>
      <c r="I128" s="826"/>
      <c r="J128" s="826"/>
      <c r="K128" s="826"/>
      <c r="L128" s="826"/>
      <c r="M128" s="826"/>
      <c r="N128" s="827"/>
      <c r="O128" s="185"/>
      <c r="P128" s="322"/>
      <c r="Q128" s="322"/>
      <c r="R128" s="322"/>
      <c r="S128" s="322"/>
      <c r="T128" s="322"/>
      <c r="U128" s="322"/>
      <c r="V128" s="322"/>
      <c r="W128" s="322"/>
      <c r="X128" s="322"/>
      <c r="Y128" s="322"/>
      <c r="Z128" s="322"/>
      <c r="AA128" s="322"/>
      <c r="AB128" s="322"/>
      <c r="AC128" s="322"/>
      <c r="AD128" s="322"/>
      <c r="AE128" s="322"/>
      <c r="AF128" s="322"/>
      <c r="AG128" s="322"/>
      <c r="AH128" s="322"/>
      <c r="AI128" s="322"/>
      <c r="AJ128" s="322"/>
      <c r="AK128" s="322"/>
      <c r="AL128" s="403" t="b">
        <f>AL127</f>
        <v>0</v>
      </c>
    </row>
    <row r="129" spans="1:96" s="312" customFormat="1" ht="12.75" customHeight="1" x14ac:dyDescent="0.25">
      <c r="A129" s="255"/>
      <c r="B129" s="272"/>
      <c r="C129" s="89"/>
      <c r="D129" s="186"/>
      <c r="E129" s="186"/>
      <c r="F129" s="825"/>
      <c r="G129" s="826"/>
      <c r="H129" s="826"/>
      <c r="I129" s="826"/>
      <c r="J129" s="826"/>
      <c r="K129" s="826"/>
      <c r="L129" s="826"/>
      <c r="M129" s="826"/>
      <c r="N129" s="827"/>
      <c r="O129" s="185"/>
      <c r="P129" s="322"/>
      <c r="Q129" s="322"/>
      <c r="R129" s="322"/>
      <c r="S129" s="322"/>
      <c r="T129" s="322"/>
      <c r="U129" s="322"/>
      <c r="V129" s="322"/>
      <c r="W129" s="322"/>
      <c r="X129" s="322"/>
      <c r="Y129" s="322"/>
      <c r="Z129" s="322"/>
      <c r="AA129" s="322"/>
      <c r="AB129" s="322"/>
      <c r="AC129" s="322"/>
      <c r="AD129" s="322"/>
      <c r="AE129" s="322"/>
      <c r="AF129" s="322"/>
      <c r="AG129" s="322"/>
      <c r="AH129" s="322"/>
      <c r="AI129" s="322"/>
      <c r="AJ129" s="322"/>
      <c r="AK129" s="322"/>
      <c r="AL129" s="403" t="b">
        <f>AL128</f>
        <v>0</v>
      </c>
    </row>
    <row r="130" spans="1:96" s="312" customFormat="1" ht="12.75" customHeight="1" x14ac:dyDescent="0.25">
      <c r="A130" s="255"/>
      <c r="B130" s="272"/>
      <c r="C130" s="89"/>
      <c r="D130" s="186"/>
      <c r="E130" s="186"/>
      <c r="F130" s="828"/>
      <c r="G130" s="829"/>
      <c r="H130" s="829"/>
      <c r="I130" s="829"/>
      <c r="J130" s="829"/>
      <c r="K130" s="829"/>
      <c r="L130" s="829"/>
      <c r="M130" s="829"/>
      <c r="N130" s="830"/>
      <c r="O130" s="185"/>
      <c r="P130" s="322"/>
      <c r="Q130" s="322"/>
      <c r="R130" s="322"/>
      <c r="S130" s="322"/>
      <c r="T130" s="322"/>
      <c r="U130" s="322"/>
      <c r="V130" s="322"/>
      <c r="W130" s="322"/>
      <c r="X130" s="322"/>
      <c r="Y130" s="322"/>
      <c r="Z130" s="322"/>
      <c r="AA130" s="322"/>
      <c r="AB130" s="322"/>
      <c r="AC130" s="322"/>
      <c r="AD130" s="322"/>
      <c r="AE130" s="322"/>
      <c r="AF130" s="322"/>
      <c r="AG130" s="322"/>
      <c r="AH130" s="322"/>
      <c r="AI130" s="322"/>
      <c r="AJ130" s="322"/>
      <c r="AK130" s="322"/>
      <c r="AL130" s="403" t="b">
        <f>AL129</f>
        <v>0</v>
      </c>
    </row>
    <row r="131" spans="1:96" ht="12.75" customHeight="1" thickBot="1" x14ac:dyDescent="0.3">
      <c r="A131" s="220"/>
      <c r="B131" s="272"/>
      <c r="C131" s="18"/>
      <c r="D131" s="19"/>
      <c r="E131" s="20"/>
      <c r="F131" s="18"/>
      <c r="G131" s="21"/>
      <c r="H131" s="21"/>
      <c r="I131" s="21"/>
      <c r="J131" s="21"/>
      <c r="K131" s="21"/>
      <c r="L131" s="21"/>
      <c r="M131" s="21"/>
      <c r="N131" s="21"/>
      <c r="O131" s="204"/>
      <c r="P131" s="306"/>
      <c r="T131" s="404"/>
      <c r="U131" s="404"/>
      <c r="V131" s="404"/>
      <c r="W131" s="404"/>
      <c r="X131" s="404"/>
      <c r="Y131" s="404"/>
      <c r="Z131" s="404"/>
      <c r="AA131" s="404"/>
      <c r="AB131" s="404"/>
      <c r="AC131" s="404"/>
      <c r="AD131" s="404"/>
      <c r="AE131" s="404"/>
      <c r="AF131" s="404"/>
      <c r="AG131" s="404"/>
      <c r="AH131" s="404"/>
      <c r="AI131" s="404"/>
      <c r="AJ131" s="404"/>
      <c r="AK131" s="404"/>
    </row>
    <row r="132" spans="1:96" ht="12.75" customHeight="1" thickBot="1" x14ac:dyDescent="0.3">
      <c r="A132" s="220"/>
      <c r="B132" s="272"/>
      <c r="E132" s="133"/>
      <c r="F132" s="133"/>
      <c r="G132" s="133"/>
      <c r="H132" s="133"/>
      <c r="I132" s="133"/>
      <c r="J132" s="133"/>
      <c r="K132" s="133"/>
      <c r="L132" s="133"/>
      <c r="O132" s="205"/>
      <c r="P132" s="306"/>
    </row>
    <row r="133" spans="1:96" s="312" customFormat="1" ht="15" customHeight="1" thickBot="1" x14ac:dyDescent="0.3">
      <c r="A133" s="435" t="str">
        <f>IF(E133="","","PRINT")</f>
        <v/>
      </c>
      <c r="B133" s="239"/>
      <c r="C133" s="153">
        <f>C115+1</f>
        <v>7</v>
      </c>
      <c r="D133" s="154"/>
      <c r="E133" s="841"/>
      <c r="F133" s="842"/>
      <c r="G133" s="842"/>
      <c r="H133" s="842"/>
      <c r="I133" s="842"/>
      <c r="J133" s="842"/>
      <c r="K133" s="842"/>
      <c r="L133" s="842"/>
      <c r="M133" s="842"/>
      <c r="N133" s="843"/>
      <c r="O133" s="205"/>
      <c r="P133" s="436" t="str">
        <f>IF(AND(E133&lt;&gt;"",COUNTIF(P134:$P$219,"PRINT")=0),"PRINT","")</f>
        <v/>
      </c>
      <c r="Q133" s="305"/>
      <c r="R133" s="401" t="str">
        <f>IF(E133="","",MATCH(E133,B_ImprovementDescription!$Q$94:$Q$103,0))</f>
        <v/>
      </c>
      <c r="S133" s="408"/>
      <c r="T133" s="305"/>
      <c r="U133" s="305"/>
      <c r="V133" s="305"/>
      <c r="W133" s="305"/>
      <c r="X133" s="305"/>
      <c r="Y133" s="305"/>
      <c r="Z133" s="305"/>
      <c r="AA133" s="305"/>
      <c r="AB133" s="305"/>
      <c r="AC133" s="305"/>
      <c r="AD133" s="305"/>
      <c r="AE133" s="305"/>
      <c r="AF133" s="305"/>
      <c r="AG133" s="305"/>
      <c r="AH133" s="305"/>
      <c r="AI133" s="305"/>
      <c r="AJ133" s="305"/>
      <c r="AK133" s="305"/>
      <c r="AL133" s="409" t="b">
        <f>CNTR_MeasurementRelevant=EUconst_NotRelevant</f>
        <v>0</v>
      </c>
      <c r="AM133" s="311"/>
      <c r="AN133" s="311"/>
      <c r="AO133" s="311"/>
      <c r="AP133" s="311"/>
      <c r="AQ133" s="311"/>
      <c r="AR133" s="311"/>
      <c r="AS133" s="311"/>
      <c r="AT133" s="311"/>
      <c r="AU133" s="311"/>
      <c r="AV133" s="311"/>
      <c r="AW133" s="311"/>
      <c r="AX133" s="311"/>
      <c r="AY133" s="311"/>
      <c r="AZ133" s="311"/>
      <c r="BA133" s="311"/>
      <c r="BB133" s="311"/>
      <c r="BC133" s="311"/>
      <c r="BD133" s="311"/>
      <c r="BE133" s="311"/>
      <c r="BF133" s="311"/>
    </row>
    <row r="134" spans="1:96" s="310" customFormat="1" ht="15" customHeight="1" thickBot="1" x14ac:dyDescent="0.3">
      <c r="A134" s="220"/>
      <c r="B134" s="238"/>
      <c r="C134" s="4"/>
      <c r="D134" s="150"/>
      <c r="E134" s="150"/>
      <c r="F134" s="150"/>
      <c r="G134" s="150"/>
      <c r="K134" s="844" t="str">
        <f>IF(E133="","",INDEX(B_ImprovementDescription!$K$94:$K$103,R133))</f>
        <v/>
      </c>
      <c r="L134" s="845"/>
      <c r="M134" s="844" t="str">
        <f>IF(E133="","",INDEX(B_ImprovementDescription!$M$94:$M$103,R133))</f>
        <v/>
      </c>
      <c r="N134" s="845"/>
      <c r="O134" s="205"/>
      <c r="P134" s="306"/>
      <c r="Q134" s="305"/>
      <c r="R134" s="305"/>
      <c r="S134" s="305"/>
      <c r="T134" s="305"/>
      <c r="U134" s="305"/>
      <c r="V134" s="305"/>
      <c r="W134" s="305"/>
      <c r="X134" s="305"/>
      <c r="Y134" s="305"/>
      <c r="Z134" s="305"/>
      <c r="AA134" s="305"/>
      <c r="AB134" s="305"/>
      <c r="AC134" s="305"/>
      <c r="AD134" s="305"/>
      <c r="AE134" s="305"/>
      <c r="AF134" s="305"/>
      <c r="AG134" s="305"/>
      <c r="AH134" s="305"/>
      <c r="AI134" s="305"/>
      <c r="AJ134" s="305"/>
      <c r="AK134" s="305"/>
      <c r="AL134" s="409" t="b">
        <f>AND(COUNTA(CNTR_ListRelevantSections)&gt;0,E133="")</f>
        <v>0</v>
      </c>
      <c r="AM134" s="311"/>
      <c r="AN134" s="311"/>
      <c r="AO134" s="311"/>
      <c r="AP134" s="311"/>
      <c r="AQ134" s="311"/>
      <c r="AR134" s="311"/>
      <c r="AS134" s="311"/>
      <c r="AT134" s="311"/>
      <c r="AU134" s="311"/>
      <c r="AV134" s="311"/>
      <c r="AW134" s="311"/>
      <c r="AX134" s="311"/>
      <c r="AY134" s="311"/>
      <c r="AZ134" s="311"/>
      <c r="BA134" s="311"/>
      <c r="BB134" s="311"/>
      <c r="BC134" s="311"/>
      <c r="BD134" s="311"/>
      <c r="BE134" s="311"/>
      <c r="BF134" s="311"/>
    </row>
    <row r="135" spans="1:96" s="312" customFormat="1" ht="5.0999999999999996" customHeight="1" x14ac:dyDescent="0.25">
      <c r="A135" s="253"/>
      <c r="B135" s="272"/>
      <c r="C135" s="13"/>
      <c r="D135" s="13"/>
      <c r="E135" s="13"/>
      <c r="F135" s="13"/>
      <c r="G135" s="14"/>
      <c r="H135" s="14"/>
      <c r="I135" s="14"/>
      <c r="J135" s="89"/>
      <c r="K135" s="89"/>
      <c r="L135" s="89"/>
      <c r="M135" s="14"/>
      <c r="N135" s="14"/>
      <c r="O135" s="206"/>
      <c r="P135" s="395"/>
      <c r="Q135" s="400"/>
      <c r="R135" s="400"/>
      <c r="S135" s="400"/>
      <c r="T135" s="400"/>
      <c r="U135" s="400"/>
      <c r="V135" s="400"/>
      <c r="W135" s="400"/>
      <c r="X135" s="400"/>
      <c r="Y135" s="400"/>
      <c r="Z135" s="400"/>
      <c r="AA135" s="400"/>
      <c r="AB135" s="400"/>
      <c r="AC135" s="400"/>
      <c r="AD135" s="400"/>
      <c r="AE135" s="400"/>
      <c r="AF135" s="400"/>
      <c r="AG135" s="400"/>
      <c r="AH135" s="400"/>
      <c r="AI135" s="400"/>
      <c r="AJ135" s="400"/>
      <c r="AK135" s="400"/>
      <c r="AL135" s="400"/>
      <c r="AM135" s="356"/>
      <c r="AN135" s="356"/>
      <c r="AO135" s="356"/>
      <c r="AP135" s="356"/>
      <c r="AQ135" s="356"/>
      <c r="AR135" s="356"/>
      <c r="AS135" s="356"/>
      <c r="AT135" s="356"/>
      <c r="AU135" s="356"/>
      <c r="AV135" s="356"/>
      <c r="AW135" s="356"/>
      <c r="AX135" s="356"/>
      <c r="AY135" s="356"/>
      <c r="AZ135" s="356"/>
      <c r="BA135" s="356"/>
      <c r="BB135" s="356"/>
      <c r="BC135" s="356"/>
      <c r="BD135" s="356"/>
      <c r="BE135" s="356"/>
      <c r="BF135" s="356"/>
      <c r="BG135" s="356"/>
      <c r="BH135" s="356"/>
      <c r="BI135" s="356"/>
      <c r="BJ135" s="356"/>
      <c r="BK135" s="356"/>
      <c r="BL135" s="356"/>
      <c r="BM135" s="356"/>
      <c r="BN135" s="356"/>
      <c r="BO135" s="356"/>
      <c r="BP135" s="356"/>
      <c r="BQ135" s="356"/>
      <c r="BR135" s="356"/>
      <c r="BS135" s="356"/>
      <c r="BT135" s="356"/>
      <c r="BU135" s="356"/>
      <c r="BV135" s="356"/>
      <c r="BW135" s="356"/>
      <c r="BX135" s="356"/>
      <c r="BY135" s="356"/>
      <c r="BZ135" s="356"/>
      <c r="CA135" s="356"/>
      <c r="CB135" s="356"/>
      <c r="CC135" s="356"/>
      <c r="CD135" s="356"/>
      <c r="CE135" s="356"/>
      <c r="CF135" s="356"/>
      <c r="CG135" s="356"/>
      <c r="CH135" s="356"/>
      <c r="CI135" s="356"/>
      <c r="CJ135" s="356"/>
      <c r="CK135" s="356"/>
      <c r="CL135" s="356"/>
      <c r="CM135" s="356"/>
      <c r="CN135" s="356"/>
      <c r="CO135" s="356"/>
      <c r="CP135" s="356"/>
      <c r="CQ135" s="356"/>
      <c r="CR135" s="356"/>
    </row>
    <row r="136" spans="1:96" s="312" customFormat="1" ht="12.75" customHeight="1" x14ac:dyDescent="0.25">
      <c r="A136" s="253"/>
      <c r="B136" s="272"/>
      <c r="C136" s="13"/>
      <c r="D136" s="13"/>
      <c r="F136" s="849" t="str">
        <f>IF(E133="","",HYPERLINK("#JUMP_F_10",EUconst_FurtherGuidancePoint1))</f>
        <v/>
      </c>
      <c r="G136" s="849"/>
      <c r="H136" s="849"/>
      <c r="I136" s="849"/>
      <c r="J136" s="849"/>
      <c r="K136" s="849"/>
      <c r="L136" s="849"/>
      <c r="M136" s="849"/>
      <c r="N136" s="14"/>
      <c r="O136" s="206"/>
      <c r="P136" s="395"/>
      <c r="Q136" s="400"/>
      <c r="R136" s="400"/>
      <c r="S136" s="400"/>
      <c r="T136" s="400"/>
      <c r="U136" s="400"/>
      <c r="V136" s="400"/>
      <c r="W136" s="400"/>
      <c r="X136" s="400"/>
      <c r="Y136" s="400"/>
      <c r="Z136" s="400"/>
      <c r="AA136" s="400"/>
      <c r="AB136" s="400"/>
      <c r="AC136" s="400"/>
      <c r="AD136" s="400"/>
      <c r="AE136" s="400"/>
      <c r="AF136" s="400"/>
      <c r="AG136" s="400"/>
      <c r="AH136" s="400"/>
      <c r="AI136" s="400"/>
      <c r="AJ136" s="400"/>
      <c r="AK136" s="400"/>
      <c r="AL136" s="400"/>
      <c r="AM136" s="356"/>
      <c r="AN136" s="356"/>
      <c r="AO136" s="356"/>
      <c r="AP136" s="356"/>
      <c r="AQ136" s="356"/>
      <c r="AR136" s="356"/>
      <c r="AS136" s="356"/>
      <c r="AT136" s="356"/>
      <c r="AU136" s="356"/>
      <c r="AV136" s="356"/>
      <c r="AW136" s="356"/>
      <c r="AX136" s="356"/>
      <c r="AY136" s="356"/>
      <c r="AZ136" s="356"/>
      <c r="BA136" s="356"/>
      <c r="BB136" s="356"/>
      <c r="BC136" s="356"/>
      <c r="BD136" s="356"/>
      <c r="BE136" s="356"/>
      <c r="BF136" s="356"/>
      <c r="BG136" s="356"/>
      <c r="BH136" s="356"/>
      <c r="BI136" s="356"/>
      <c r="BJ136" s="356"/>
      <c r="BK136" s="356"/>
      <c r="BL136" s="356"/>
      <c r="BM136" s="356"/>
      <c r="BN136" s="356"/>
      <c r="BO136" s="356"/>
      <c r="BP136" s="356"/>
      <c r="BQ136" s="356"/>
      <c r="BR136" s="356"/>
      <c r="BS136" s="356"/>
      <c r="BT136" s="356"/>
      <c r="BU136" s="356"/>
      <c r="BV136" s="356"/>
      <c r="BW136" s="356"/>
      <c r="BX136" s="356"/>
      <c r="BY136" s="356"/>
      <c r="BZ136" s="356"/>
      <c r="CA136" s="356"/>
      <c r="CB136" s="356"/>
      <c r="CC136" s="356"/>
      <c r="CD136" s="356"/>
      <c r="CE136" s="356"/>
      <c r="CF136" s="356"/>
      <c r="CG136" s="356"/>
      <c r="CH136" s="356"/>
      <c r="CI136" s="356"/>
      <c r="CJ136" s="356"/>
      <c r="CK136" s="356"/>
      <c r="CL136" s="356"/>
      <c r="CM136" s="356"/>
      <c r="CN136" s="356"/>
      <c r="CO136" s="356"/>
      <c r="CP136" s="356"/>
      <c r="CQ136" s="356"/>
      <c r="CR136" s="356"/>
    </row>
    <row r="137" spans="1:96" ht="5.0999999999999996" customHeight="1" x14ac:dyDescent="0.25">
      <c r="A137" s="220"/>
      <c r="B137" s="272"/>
      <c r="C137" s="269"/>
      <c r="D137" s="269"/>
      <c r="F137" s="150"/>
      <c r="G137" s="150"/>
      <c r="I137" s="268"/>
      <c r="J137" s="268"/>
      <c r="K137" s="268"/>
      <c r="L137" s="268"/>
      <c r="M137" s="268"/>
      <c r="N137" s="268"/>
      <c r="O137" s="205"/>
      <c r="P137" s="306"/>
      <c r="AL137" s="400"/>
    </row>
    <row r="138" spans="1:96" ht="38.85" customHeight="1" x14ac:dyDescent="0.25">
      <c r="A138" s="220"/>
      <c r="B138" s="272"/>
      <c r="C138" s="269"/>
      <c r="D138" s="269"/>
      <c r="E138" s="432"/>
      <c r="F138" s="431" t="str">
        <f>Translations!$B$601</f>
        <v>Niveau requis :</v>
      </c>
      <c r="G138" s="840" t="str">
        <f>Translations!$B$610</f>
        <v xml:space="preserve"> Raison de l'écart dans le passé</v>
      </c>
      <c r="H138" s="840"/>
      <c r="I138" s="432" t="str">
        <f>Translations!$B$611</f>
        <v>Impact sur les niveaux ?</v>
      </c>
      <c r="J138" s="432" t="str">
        <f>Translations!$B$612</f>
        <v>Mesures prises</v>
      </c>
      <c r="K138" s="431" t="str">
        <f>Translations!$B$585</f>
        <v>Quand?</v>
      </c>
      <c r="L138" s="431" t="str">
        <f>Translations!$B$603</f>
        <v>Niveau appliqué :</v>
      </c>
      <c r="M138" s="268"/>
      <c r="N138" s="268"/>
      <c r="O138" s="205"/>
      <c r="P138" s="306"/>
      <c r="AA138" s="433"/>
      <c r="AB138" s="433" t="s">
        <v>908</v>
      </c>
      <c r="AC138" s="400" t="str">
        <f>G138</f>
        <v xml:space="preserve"> Raison de l'écart dans le passé</v>
      </c>
      <c r="AD138" s="400" t="str">
        <f>I138</f>
        <v>Impact sur les niveaux ?</v>
      </c>
      <c r="AE138" s="400" t="str">
        <f>J138</f>
        <v>Mesures prises</v>
      </c>
      <c r="AF138" s="400" t="str">
        <f>K138</f>
        <v>Quand?</v>
      </c>
      <c r="AG138" s="400" t="str">
        <f>L138</f>
        <v>Niveau appliqué :</v>
      </c>
      <c r="AL138" s="400"/>
    </row>
    <row r="139" spans="1:96" ht="12.75" customHeight="1" x14ac:dyDescent="0.25">
      <c r="A139" s="220"/>
      <c r="B139" s="272"/>
      <c r="C139" s="269"/>
      <c r="D139" s="269"/>
      <c r="E139" s="294" t="s">
        <v>14</v>
      </c>
      <c r="F139" s="335" t="str">
        <f>IF(R139="","",IF(CNTR_SmallEmitter,1,R139))</f>
        <v/>
      </c>
      <c r="G139" s="821"/>
      <c r="H139" s="822"/>
      <c r="I139" s="424"/>
      <c r="J139" s="424"/>
      <c r="K139" s="428"/>
      <c r="L139" s="429"/>
      <c r="M139" s="831" t="str">
        <f>IF(OR(ISBLANK(L139),L139=EUconst_NoTier),"",IF(S139=0,EUconst_NotApplicable,IF(ISERROR(S139),"",S139)))</f>
        <v/>
      </c>
      <c r="N139" s="832"/>
      <c r="O139" s="205"/>
      <c r="P139" s="306"/>
      <c r="R139" s="410" t="str">
        <f>IF(E133="","",INDEX(EUwideConstants!$P$828:$P$831,MATCH(K134,EUwideConstants!$B$828:$B$831,0))-IF(M134=INDEX(SourceCategoryCEMS,2),1,0))</f>
        <v/>
      </c>
      <c r="S139" s="410" t="str">
        <f>IF(L139="","",IF(L139=EUconst_NA,"",INDEX(EUwideConstants!$H$828:$O$831,MATCH(K134,EUwideConstants!$B$828:$B$831,0),MATCH(L139,CNTR_TierList,0))))</f>
        <v/>
      </c>
      <c r="T139" s="397"/>
      <c r="U139" s="397"/>
      <c r="V139" s="397"/>
      <c r="W139" s="397"/>
      <c r="X139" s="397"/>
      <c r="Y139" s="397"/>
      <c r="Z139" s="397"/>
      <c r="AA139" s="322"/>
      <c r="AC139" s="334" t="b">
        <f>AND(COUNTA(CNTR_ListRelevantSections)&gt;0,E133="")</f>
        <v>0</v>
      </c>
      <c r="AD139" s="334" t="b">
        <f>AC139</f>
        <v>0</v>
      </c>
      <c r="AE139" s="334" t="b">
        <f>AD139</f>
        <v>0</v>
      </c>
      <c r="AF139" s="334" t="b">
        <f>OR(AD139,AND(J139&lt;&gt;"",J139=FALSE))</f>
        <v>0</v>
      </c>
      <c r="AG139" s="334" t="b">
        <f>OR(AF139,AND(I139&lt;&gt;"",I139=FALSE))</f>
        <v>0</v>
      </c>
      <c r="AH139" s="397"/>
      <c r="AI139" s="397"/>
      <c r="AJ139" s="397"/>
      <c r="AK139" s="397"/>
      <c r="AL139" s="403" t="b">
        <f>AL134</f>
        <v>0</v>
      </c>
    </row>
    <row r="140" spans="1:96" s="312" customFormat="1" ht="5.0999999999999996" customHeight="1" x14ac:dyDescent="0.25">
      <c r="A140" s="253"/>
      <c r="B140" s="272"/>
      <c r="C140" s="13"/>
      <c r="D140" s="186"/>
      <c r="F140" s="89"/>
      <c r="G140" s="186"/>
      <c r="H140" s="186"/>
      <c r="I140" s="186"/>
      <c r="J140" s="186"/>
      <c r="M140" s="89"/>
      <c r="N140" s="89"/>
      <c r="O140" s="201"/>
      <c r="P140" s="395"/>
      <c r="Q140" s="395"/>
      <c r="R140" s="395"/>
      <c r="S140" s="395"/>
      <c r="T140" s="395"/>
      <c r="U140" s="395"/>
      <c r="V140" s="395"/>
      <c r="W140" s="395"/>
      <c r="X140" s="395"/>
      <c r="Y140" s="395"/>
      <c r="Z140" s="395"/>
      <c r="AA140" s="395"/>
      <c r="AB140" s="395"/>
      <c r="AC140" s="395"/>
      <c r="AD140" s="395"/>
      <c r="AE140" s="395"/>
      <c r="AF140" s="395"/>
      <c r="AG140" s="395"/>
      <c r="AH140" s="395"/>
      <c r="AI140" s="395"/>
      <c r="AJ140" s="395"/>
      <c r="AK140" s="395"/>
      <c r="AL140" s="322"/>
    </row>
    <row r="141" spans="1:96" s="312" customFormat="1" ht="12.75" customHeight="1" x14ac:dyDescent="0.25">
      <c r="A141" s="253"/>
      <c r="B141" s="272"/>
      <c r="C141" s="89"/>
      <c r="D141" s="89"/>
      <c r="E141" s="383" t="s">
        <v>15</v>
      </c>
      <c r="F141" s="324" t="str">
        <f>Translations!$B$94</f>
        <v>Description</v>
      </c>
      <c r="G141" s="323"/>
      <c r="H141" s="186"/>
      <c r="I141" s="186"/>
      <c r="J141" s="186"/>
      <c r="K141" s="186"/>
      <c r="L141" s="186"/>
      <c r="M141" s="186"/>
      <c r="N141" s="186"/>
      <c r="O141" s="201"/>
      <c r="P141" s="395"/>
      <c r="Q141" s="395"/>
      <c r="R141" s="395"/>
      <c r="S141" s="395"/>
      <c r="T141" s="395"/>
      <c r="U141" s="395"/>
      <c r="V141" s="395"/>
      <c r="W141" s="395"/>
      <c r="X141" s="395"/>
      <c r="Y141" s="395"/>
      <c r="Z141" s="395"/>
      <c r="AA141" s="395"/>
      <c r="AB141" s="395"/>
      <c r="AC141" s="395"/>
      <c r="AD141" s="395"/>
      <c r="AE141" s="395"/>
      <c r="AF141" s="395"/>
      <c r="AG141" s="395"/>
      <c r="AH141" s="395"/>
      <c r="AI141" s="395"/>
      <c r="AJ141" s="395"/>
      <c r="AK141" s="395"/>
      <c r="AL141" s="322"/>
    </row>
    <row r="142" spans="1:96" s="312" customFormat="1" ht="12.75" customHeight="1" x14ac:dyDescent="0.25">
      <c r="A142" s="253"/>
      <c r="B142" s="272"/>
      <c r="C142" s="89"/>
      <c r="D142" s="89"/>
      <c r="E142" s="383"/>
      <c r="F142" s="771" t="str">
        <f>Translations!$B$588</f>
        <v>Si vous avez besoin de plus d'espace pour la description, vous pouvez également utiliser des fichiers externes et les référencer ici.</v>
      </c>
      <c r="G142" s="771"/>
      <c r="H142" s="771"/>
      <c r="I142" s="771"/>
      <c r="J142" s="771"/>
      <c r="K142" s="771"/>
      <c r="L142" s="771"/>
      <c r="M142" s="771"/>
      <c r="N142" s="771"/>
      <c r="O142" s="201"/>
      <c r="P142" s="395"/>
      <c r="Q142" s="395"/>
      <c r="R142" s="395"/>
      <c r="S142" s="395"/>
      <c r="T142" s="395"/>
      <c r="U142" s="395"/>
      <c r="V142" s="395"/>
      <c r="W142" s="395"/>
      <c r="X142" s="395"/>
      <c r="Y142" s="395"/>
      <c r="Z142" s="395"/>
      <c r="AA142" s="395"/>
      <c r="AB142" s="395"/>
      <c r="AC142" s="395"/>
      <c r="AD142" s="395"/>
      <c r="AE142" s="395"/>
      <c r="AF142" s="395"/>
      <c r="AG142" s="395"/>
      <c r="AH142" s="395"/>
      <c r="AI142" s="395"/>
      <c r="AJ142" s="395"/>
      <c r="AK142" s="395"/>
      <c r="AL142" s="322"/>
    </row>
    <row r="143" spans="1:96" s="312" customFormat="1" ht="12.75" customHeight="1" x14ac:dyDescent="0.25">
      <c r="A143" s="255"/>
      <c r="B143" s="272"/>
      <c r="C143" s="89"/>
      <c r="D143" s="186"/>
      <c r="E143" s="186"/>
      <c r="F143" s="834"/>
      <c r="G143" s="835"/>
      <c r="H143" s="835"/>
      <c r="I143" s="835"/>
      <c r="J143" s="835"/>
      <c r="K143" s="835"/>
      <c r="L143" s="835"/>
      <c r="M143" s="835"/>
      <c r="N143" s="836"/>
      <c r="O143" s="185"/>
      <c r="P143" s="322"/>
      <c r="Q143" s="322"/>
      <c r="R143" s="322"/>
      <c r="S143" s="322"/>
      <c r="T143" s="322"/>
      <c r="U143" s="322"/>
      <c r="V143" s="322"/>
      <c r="W143" s="322"/>
      <c r="X143" s="322"/>
      <c r="Y143" s="322"/>
      <c r="Z143" s="322"/>
      <c r="AA143" s="322"/>
      <c r="AB143" s="322"/>
      <c r="AC143" s="322"/>
      <c r="AD143" s="322"/>
      <c r="AE143" s="322"/>
      <c r="AF143" s="322"/>
      <c r="AG143" s="322"/>
      <c r="AH143" s="322"/>
      <c r="AI143" s="322"/>
      <c r="AJ143" s="322"/>
      <c r="AK143" s="322"/>
      <c r="AL143" s="403" t="b">
        <f>AL134</f>
        <v>0</v>
      </c>
    </row>
    <row r="144" spans="1:96" s="312" customFormat="1" ht="12.75" customHeight="1" x14ac:dyDescent="0.25">
      <c r="A144" s="255"/>
      <c r="B144" s="272"/>
      <c r="C144" s="89"/>
      <c r="D144" s="186"/>
      <c r="E144" s="186"/>
      <c r="F144" s="825"/>
      <c r="G144" s="826"/>
      <c r="H144" s="826"/>
      <c r="I144" s="826"/>
      <c r="J144" s="826"/>
      <c r="K144" s="826"/>
      <c r="L144" s="826"/>
      <c r="M144" s="826"/>
      <c r="N144" s="827"/>
      <c r="O144" s="185"/>
      <c r="P144" s="322"/>
      <c r="Q144" s="322"/>
      <c r="R144" s="322"/>
      <c r="S144" s="322"/>
      <c r="T144" s="322"/>
      <c r="U144" s="322"/>
      <c r="V144" s="322"/>
      <c r="W144" s="322"/>
      <c r="X144" s="322"/>
      <c r="Y144" s="322"/>
      <c r="Z144" s="322"/>
      <c r="AA144" s="322"/>
      <c r="AB144" s="322"/>
      <c r="AC144" s="322"/>
      <c r="AD144" s="322"/>
      <c r="AE144" s="322"/>
      <c r="AF144" s="322"/>
      <c r="AG144" s="322"/>
      <c r="AH144" s="322"/>
      <c r="AI144" s="322"/>
      <c r="AJ144" s="322"/>
      <c r="AK144" s="322"/>
      <c r="AL144" s="403" t="b">
        <f>AL143</f>
        <v>0</v>
      </c>
    </row>
    <row r="145" spans="1:96" s="312" customFormat="1" ht="12.75" customHeight="1" x14ac:dyDescent="0.25">
      <c r="A145" s="255"/>
      <c r="B145" s="272"/>
      <c r="C145" s="89"/>
      <c r="D145" s="186"/>
      <c r="E145" s="186"/>
      <c r="F145" s="825"/>
      <c r="G145" s="826"/>
      <c r="H145" s="826"/>
      <c r="I145" s="826"/>
      <c r="J145" s="826"/>
      <c r="K145" s="826"/>
      <c r="L145" s="826"/>
      <c r="M145" s="826"/>
      <c r="N145" s="827"/>
      <c r="O145" s="185"/>
      <c r="P145" s="322"/>
      <c r="Q145" s="322"/>
      <c r="R145" s="322"/>
      <c r="S145" s="322"/>
      <c r="T145" s="322"/>
      <c r="U145" s="322"/>
      <c r="V145" s="322"/>
      <c r="W145" s="322"/>
      <c r="X145" s="322"/>
      <c r="Y145" s="322"/>
      <c r="Z145" s="322"/>
      <c r="AA145" s="322"/>
      <c r="AB145" s="322"/>
      <c r="AC145" s="322"/>
      <c r="AD145" s="322"/>
      <c r="AE145" s="322"/>
      <c r="AF145" s="322"/>
      <c r="AG145" s="322"/>
      <c r="AH145" s="322"/>
      <c r="AI145" s="322"/>
      <c r="AJ145" s="322"/>
      <c r="AK145" s="322"/>
      <c r="AL145" s="403" t="b">
        <f>AL144</f>
        <v>0</v>
      </c>
    </row>
    <row r="146" spans="1:96" s="312" customFormat="1" ht="12.75" customHeight="1" x14ac:dyDescent="0.25">
      <c r="A146" s="255"/>
      <c r="B146" s="272"/>
      <c r="C146" s="89"/>
      <c r="D146" s="186"/>
      <c r="E146" s="186"/>
      <c r="F146" s="825"/>
      <c r="G146" s="826"/>
      <c r="H146" s="826"/>
      <c r="I146" s="826"/>
      <c r="J146" s="826"/>
      <c r="K146" s="826"/>
      <c r="L146" s="826"/>
      <c r="M146" s="826"/>
      <c r="N146" s="827"/>
      <c r="O146" s="185"/>
      <c r="P146" s="322"/>
      <c r="Q146" s="322"/>
      <c r="R146" s="322"/>
      <c r="S146" s="322"/>
      <c r="T146" s="322"/>
      <c r="U146" s="322"/>
      <c r="V146" s="322"/>
      <c r="W146" s="322"/>
      <c r="X146" s="322"/>
      <c r="Y146" s="322"/>
      <c r="Z146" s="322"/>
      <c r="AA146" s="322"/>
      <c r="AB146" s="322"/>
      <c r="AC146" s="322"/>
      <c r="AD146" s="322"/>
      <c r="AE146" s="322"/>
      <c r="AF146" s="322"/>
      <c r="AG146" s="322"/>
      <c r="AH146" s="322"/>
      <c r="AI146" s="322"/>
      <c r="AJ146" s="322"/>
      <c r="AK146" s="322"/>
      <c r="AL146" s="403" t="b">
        <f>AL145</f>
        <v>0</v>
      </c>
    </row>
    <row r="147" spans="1:96" s="312" customFormat="1" ht="12.75" customHeight="1" x14ac:dyDescent="0.25">
      <c r="A147" s="255"/>
      <c r="B147" s="272"/>
      <c r="C147" s="89"/>
      <c r="D147" s="186"/>
      <c r="E147" s="186"/>
      <c r="F147" s="825"/>
      <c r="G147" s="826"/>
      <c r="H147" s="826"/>
      <c r="I147" s="826"/>
      <c r="J147" s="826"/>
      <c r="K147" s="826"/>
      <c r="L147" s="826"/>
      <c r="M147" s="826"/>
      <c r="N147" s="827"/>
      <c r="O147" s="185"/>
      <c r="P147" s="322"/>
      <c r="Q147" s="322"/>
      <c r="R147" s="322"/>
      <c r="S147" s="322"/>
      <c r="T147" s="322"/>
      <c r="U147" s="322"/>
      <c r="V147" s="322"/>
      <c r="W147" s="322"/>
      <c r="X147" s="322"/>
      <c r="Y147" s="322"/>
      <c r="Z147" s="322"/>
      <c r="AA147" s="322"/>
      <c r="AB147" s="322"/>
      <c r="AC147" s="322"/>
      <c r="AD147" s="322"/>
      <c r="AE147" s="322"/>
      <c r="AF147" s="322"/>
      <c r="AG147" s="322"/>
      <c r="AH147" s="322"/>
      <c r="AI147" s="322"/>
      <c r="AJ147" s="322"/>
      <c r="AK147" s="322"/>
      <c r="AL147" s="403" t="b">
        <f>AL146</f>
        <v>0</v>
      </c>
    </row>
    <row r="148" spans="1:96" s="312" customFormat="1" ht="12.75" customHeight="1" x14ac:dyDescent="0.25">
      <c r="A148" s="255"/>
      <c r="B148" s="272"/>
      <c r="C148" s="89"/>
      <c r="D148" s="186"/>
      <c r="E148" s="186"/>
      <c r="F148" s="828"/>
      <c r="G148" s="829"/>
      <c r="H148" s="829"/>
      <c r="I148" s="829"/>
      <c r="J148" s="829"/>
      <c r="K148" s="829"/>
      <c r="L148" s="829"/>
      <c r="M148" s="829"/>
      <c r="N148" s="830"/>
      <c r="O148" s="185"/>
      <c r="P148" s="322"/>
      <c r="Q148" s="322"/>
      <c r="R148" s="322"/>
      <c r="S148" s="322"/>
      <c r="T148" s="322"/>
      <c r="U148" s="322"/>
      <c r="V148" s="322"/>
      <c r="W148" s="322"/>
      <c r="X148" s="322"/>
      <c r="Y148" s="322"/>
      <c r="Z148" s="322"/>
      <c r="AA148" s="322"/>
      <c r="AB148" s="322"/>
      <c r="AC148" s="322"/>
      <c r="AD148" s="322"/>
      <c r="AE148" s="322"/>
      <c r="AF148" s="322"/>
      <c r="AG148" s="322"/>
      <c r="AH148" s="322"/>
      <c r="AI148" s="322"/>
      <c r="AJ148" s="322"/>
      <c r="AK148" s="322"/>
      <c r="AL148" s="403" t="b">
        <f>AL147</f>
        <v>0</v>
      </c>
    </row>
    <row r="149" spans="1:96" ht="12.75" customHeight="1" thickBot="1" x14ac:dyDescent="0.3">
      <c r="A149" s="220"/>
      <c r="B149" s="272"/>
      <c r="C149" s="18"/>
      <c r="D149" s="19"/>
      <c r="E149" s="20"/>
      <c r="F149" s="18"/>
      <c r="G149" s="21"/>
      <c r="H149" s="21"/>
      <c r="I149" s="21"/>
      <c r="J149" s="21"/>
      <c r="K149" s="21"/>
      <c r="L149" s="21"/>
      <c r="M149" s="21"/>
      <c r="N149" s="21"/>
      <c r="O149" s="204"/>
      <c r="P149" s="306"/>
      <c r="T149" s="404"/>
      <c r="U149" s="404"/>
      <c r="V149" s="404"/>
      <c r="W149" s="404"/>
      <c r="X149" s="404"/>
      <c r="Y149" s="404"/>
      <c r="Z149" s="404"/>
      <c r="AA149" s="404"/>
      <c r="AB149" s="404"/>
      <c r="AC149" s="404"/>
      <c r="AD149" s="404"/>
      <c r="AE149" s="404"/>
      <c r="AF149" s="404"/>
      <c r="AG149" s="404"/>
      <c r="AH149" s="404"/>
      <c r="AI149" s="404"/>
      <c r="AJ149" s="404"/>
      <c r="AK149" s="404"/>
    </row>
    <row r="150" spans="1:96" ht="12.75" customHeight="1" thickBot="1" x14ac:dyDescent="0.3">
      <c r="A150" s="220"/>
      <c r="B150" s="272"/>
      <c r="E150" s="133"/>
      <c r="F150" s="133"/>
      <c r="G150" s="133"/>
      <c r="H150" s="133"/>
      <c r="I150" s="133"/>
      <c r="J150" s="133"/>
      <c r="K150" s="133"/>
      <c r="L150" s="133"/>
      <c r="O150" s="205"/>
      <c r="P150" s="306"/>
    </row>
    <row r="151" spans="1:96" s="312" customFormat="1" ht="15" customHeight="1" thickBot="1" x14ac:dyDescent="0.3">
      <c r="A151" s="435" t="str">
        <f>IF(E151="","","PRINT")</f>
        <v/>
      </c>
      <c r="B151" s="239"/>
      <c r="C151" s="153">
        <f>C133+1</f>
        <v>8</v>
      </c>
      <c r="D151" s="154"/>
      <c r="E151" s="841"/>
      <c r="F151" s="842"/>
      <c r="G151" s="842"/>
      <c r="H151" s="842"/>
      <c r="I151" s="842"/>
      <c r="J151" s="842"/>
      <c r="K151" s="842"/>
      <c r="L151" s="842"/>
      <c r="M151" s="842"/>
      <c r="N151" s="843"/>
      <c r="O151" s="205"/>
      <c r="P151" s="436" t="str">
        <f>IF(AND(E151&lt;&gt;"",COUNTIF(P152:$P$219,"PRINT")=0),"PRINT","")</f>
        <v/>
      </c>
      <c r="Q151" s="305"/>
      <c r="R151" s="401" t="str">
        <f>IF(E151="","",MATCH(E151,B_ImprovementDescription!$Q$94:$Q$103,0))</f>
        <v/>
      </c>
      <c r="S151" s="408"/>
      <c r="T151" s="305"/>
      <c r="U151" s="305"/>
      <c r="V151" s="305"/>
      <c r="W151" s="305"/>
      <c r="X151" s="305"/>
      <c r="Y151" s="305"/>
      <c r="Z151" s="305"/>
      <c r="AA151" s="305"/>
      <c r="AB151" s="305"/>
      <c r="AC151" s="305"/>
      <c r="AD151" s="305"/>
      <c r="AE151" s="305"/>
      <c r="AF151" s="305"/>
      <c r="AG151" s="305"/>
      <c r="AH151" s="305"/>
      <c r="AI151" s="305"/>
      <c r="AJ151" s="305"/>
      <c r="AK151" s="305"/>
      <c r="AL151" s="409" t="b">
        <f>CNTR_MeasurementRelevant=EUconst_NotRelevant</f>
        <v>0</v>
      </c>
      <c r="AM151" s="311"/>
      <c r="AN151" s="311"/>
      <c r="AO151" s="311"/>
      <c r="AP151" s="311"/>
      <c r="AQ151" s="311"/>
      <c r="AR151" s="311"/>
      <c r="AS151" s="311"/>
      <c r="AT151" s="311"/>
      <c r="AU151" s="311"/>
      <c r="AV151" s="311"/>
      <c r="AW151" s="311"/>
      <c r="AX151" s="311"/>
      <c r="AY151" s="311"/>
      <c r="AZ151" s="311"/>
      <c r="BA151" s="311"/>
      <c r="BB151" s="311"/>
      <c r="BC151" s="311"/>
      <c r="BD151" s="311"/>
      <c r="BE151" s="311"/>
      <c r="BF151" s="311"/>
    </row>
    <row r="152" spans="1:96" s="310" customFormat="1" ht="15" customHeight="1" thickBot="1" x14ac:dyDescent="0.3">
      <c r="A152" s="220"/>
      <c r="B152" s="238"/>
      <c r="C152" s="4"/>
      <c r="D152" s="150"/>
      <c r="E152" s="150"/>
      <c r="F152" s="150"/>
      <c r="G152" s="150"/>
      <c r="K152" s="844" t="str">
        <f>IF(E151="","",INDEX(B_ImprovementDescription!$K$94:$K$103,R151))</f>
        <v/>
      </c>
      <c r="L152" s="845"/>
      <c r="M152" s="844" t="str">
        <f>IF(E151="","",INDEX(B_ImprovementDescription!$M$94:$M$103,R151))</f>
        <v/>
      </c>
      <c r="N152" s="845"/>
      <c r="O152" s="205"/>
      <c r="P152" s="306"/>
      <c r="Q152" s="305"/>
      <c r="R152" s="305"/>
      <c r="S152" s="305"/>
      <c r="T152" s="305"/>
      <c r="U152" s="305"/>
      <c r="V152" s="305"/>
      <c r="W152" s="305"/>
      <c r="X152" s="305"/>
      <c r="Y152" s="305"/>
      <c r="Z152" s="305"/>
      <c r="AA152" s="305"/>
      <c r="AB152" s="305"/>
      <c r="AC152" s="305"/>
      <c r="AD152" s="305"/>
      <c r="AE152" s="305"/>
      <c r="AF152" s="305"/>
      <c r="AG152" s="305"/>
      <c r="AH152" s="305"/>
      <c r="AI152" s="305"/>
      <c r="AJ152" s="305"/>
      <c r="AK152" s="305"/>
      <c r="AL152" s="409" t="b">
        <f>AND(COUNTA(CNTR_ListRelevantSections)&gt;0,E151="")</f>
        <v>0</v>
      </c>
      <c r="AM152" s="311"/>
      <c r="AN152" s="311"/>
      <c r="AO152" s="311"/>
      <c r="AP152" s="311"/>
      <c r="AQ152" s="311"/>
      <c r="AR152" s="311"/>
      <c r="AS152" s="311"/>
      <c r="AT152" s="311"/>
      <c r="AU152" s="311"/>
      <c r="AV152" s="311"/>
      <c r="AW152" s="311"/>
      <c r="AX152" s="311"/>
      <c r="AY152" s="311"/>
      <c r="AZ152" s="311"/>
      <c r="BA152" s="311"/>
      <c r="BB152" s="311"/>
      <c r="BC152" s="311"/>
      <c r="BD152" s="311"/>
      <c r="BE152" s="311"/>
      <c r="BF152" s="311"/>
    </row>
    <row r="153" spans="1:96" s="312" customFormat="1" ht="5.0999999999999996" customHeight="1" x14ac:dyDescent="0.25">
      <c r="A153" s="253"/>
      <c r="B153" s="272"/>
      <c r="C153" s="13"/>
      <c r="D153" s="13"/>
      <c r="E153" s="13"/>
      <c r="F153" s="13"/>
      <c r="G153" s="14"/>
      <c r="H153" s="14"/>
      <c r="I153" s="14"/>
      <c r="J153" s="89"/>
      <c r="K153" s="89"/>
      <c r="L153" s="89"/>
      <c r="M153" s="14"/>
      <c r="N153" s="14"/>
      <c r="O153" s="206"/>
      <c r="P153" s="395"/>
      <c r="Q153" s="400"/>
      <c r="R153" s="400"/>
      <c r="S153" s="400"/>
      <c r="T153" s="400"/>
      <c r="U153" s="400"/>
      <c r="V153" s="400"/>
      <c r="W153" s="400"/>
      <c r="X153" s="400"/>
      <c r="Y153" s="400"/>
      <c r="Z153" s="400"/>
      <c r="AA153" s="400"/>
      <c r="AB153" s="400"/>
      <c r="AC153" s="400"/>
      <c r="AD153" s="400"/>
      <c r="AE153" s="400"/>
      <c r="AF153" s="400"/>
      <c r="AG153" s="400"/>
      <c r="AH153" s="400"/>
      <c r="AI153" s="400"/>
      <c r="AJ153" s="400"/>
      <c r="AK153" s="400"/>
      <c r="AL153" s="400"/>
      <c r="AM153" s="356"/>
      <c r="AN153" s="356"/>
      <c r="AO153" s="356"/>
      <c r="AP153" s="356"/>
      <c r="AQ153" s="356"/>
      <c r="AR153" s="356"/>
      <c r="AS153" s="356"/>
      <c r="AT153" s="356"/>
      <c r="AU153" s="356"/>
      <c r="AV153" s="356"/>
      <c r="AW153" s="356"/>
      <c r="AX153" s="356"/>
      <c r="AY153" s="356"/>
      <c r="AZ153" s="356"/>
      <c r="BA153" s="356"/>
      <c r="BB153" s="356"/>
      <c r="BC153" s="356"/>
      <c r="BD153" s="356"/>
      <c r="BE153" s="356"/>
      <c r="BF153" s="356"/>
      <c r="BG153" s="356"/>
      <c r="BH153" s="356"/>
      <c r="BI153" s="356"/>
      <c r="BJ153" s="356"/>
      <c r="BK153" s="356"/>
      <c r="BL153" s="356"/>
      <c r="BM153" s="356"/>
      <c r="BN153" s="356"/>
      <c r="BO153" s="356"/>
      <c r="BP153" s="356"/>
      <c r="BQ153" s="356"/>
      <c r="BR153" s="356"/>
      <c r="BS153" s="356"/>
      <c r="BT153" s="356"/>
      <c r="BU153" s="356"/>
      <c r="BV153" s="356"/>
      <c r="BW153" s="356"/>
      <c r="BX153" s="356"/>
      <c r="BY153" s="356"/>
      <c r="BZ153" s="356"/>
      <c r="CA153" s="356"/>
      <c r="CB153" s="356"/>
      <c r="CC153" s="356"/>
      <c r="CD153" s="356"/>
      <c r="CE153" s="356"/>
      <c r="CF153" s="356"/>
      <c r="CG153" s="356"/>
      <c r="CH153" s="356"/>
      <c r="CI153" s="356"/>
      <c r="CJ153" s="356"/>
      <c r="CK153" s="356"/>
      <c r="CL153" s="356"/>
      <c r="CM153" s="356"/>
      <c r="CN153" s="356"/>
      <c r="CO153" s="356"/>
      <c r="CP153" s="356"/>
      <c r="CQ153" s="356"/>
      <c r="CR153" s="356"/>
    </row>
    <row r="154" spans="1:96" s="312" customFormat="1" ht="12.75" customHeight="1" x14ac:dyDescent="0.25">
      <c r="A154" s="253"/>
      <c r="B154" s="272"/>
      <c r="C154" s="13"/>
      <c r="D154" s="13"/>
      <c r="F154" s="849" t="str">
        <f>IF(E151="","",HYPERLINK("#JUMP_F_10",EUconst_FurtherGuidancePoint1))</f>
        <v/>
      </c>
      <c r="G154" s="849"/>
      <c r="H154" s="849"/>
      <c r="I154" s="849"/>
      <c r="J154" s="849"/>
      <c r="K154" s="849"/>
      <c r="L154" s="849"/>
      <c r="M154" s="849"/>
      <c r="N154" s="14"/>
      <c r="O154" s="206"/>
      <c r="P154" s="395"/>
      <c r="Q154" s="400"/>
      <c r="R154" s="400"/>
      <c r="S154" s="400"/>
      <c r="T154" s="400"/>
      <c r="U154" s="400"/>
      <c r="V154" s="400"/>
      <c r="W154" s="400"/>
      <c r="X154" s="400"/>
      <c r="Y154" s="400"/>
      <c r="Z154" s="400"/>
      <c r="AA154" s="400"/>
      <c r="AB154" s="400"/>
      <c r="AC154" s="400"/>
      <c r="AD154" s="400"/>
      <c r="AE154" s="400"/>
      <c r="AF154" s="400"/>
      <c r="AG154" s="400"/>
      <c r="AH154" s="400"/>
      <c r="AI154" s="400"/>
      <c r="AJ154" s="400"/>
      <c r="AK154" s="400"/>
      <c r="AL154" s="400"/>
      <c r="AM154" s="356"/>
      <c r="AN154" s="356"/>
      <c r="AO154" s="356"/>
      <c r="AP154" s="356"/>
      <c r="AQ154" s="356"/>
      <c r="AR154" s="356"/>
      <c r="AS154" s="356"/>
      <c r="AT154" s="356"/>
      <c r="AU154" s="356"/>
      <c r="AV154" s="356"/>
      <c r="AW154" s="356"/>
      <c r="AX154" s="356"/>
      <c r="AY154" s="356"/>
      <c r="AZ154" s="356"/>
      <c r="BA154" s="356"/>
      <c r="BB154" s="356"/>
      <c r="BC154" s="356"/>
      <c r="BD154" s="356"/>
      <c r="BE154" s="356"/>
      <c r="BF154" s="356"/>
      <c r="BG154" s="356"/>
      <c r="BH154" s="356"/>
      <c r="BI154" s="356"/>
      <c r="BJ154" s="356"/>
      <c r="BK154" s="356"/>
      <c r="BL154" s="356"/>
      <c r="BM154" s="356"/>
      <c r="BN154" s="356"/>
      <c r="BO154" s="356"/>
      <c r="BP154" s="356"/>
      <c r="BQ154" s="356"/>
      <c r="BR154" s="356"/>
      <c r="BS154" s="356"/>
      <c r="BT154" s="356"/>
      <c r="BU154" s="356"/>
      <c r="BV154" s="356"/>
      <c r="BW154" s="356"/>
      <c r="BX154" s="356"/>
      <c r="BY154" s="356"/>
      <c r="BZ154" s="356"/>
      <c r="CA154" s="356"/>
      <c r="CB154" s="356"/>
      <c r="CC154" s="356"/>
      <c r="CD154" s="356"/>
      <c r="CE154" s="356"/>
      <c r="CF154" s="356"/>
      <c r="CG154" s="356"/>
      <c r="CH154" s="356"/>
      <c r="CI154" s="356"/>
      <c r="CJ154" s="356"/>
      <c r="CK154" s="356"/>
      <c r="CL154" s="356"/>
      <c r="CM154" s="356"/>
      <c r="CN154" s="356"/>
      <c r="CO154" s="356"/>
      <c r="CP154" s="356"/>
      <c r="CQ154" s="356"/>
      <c r="CR154" s="356"/>
    </row>
    <row r="155" spans="1:96" ht="5.0999999999999996" customHeight="1" x14ac:dyDescent="0.25">
      <c r="A155" s="220"/>
      <c r="B155" s="272"/>
      <c r="C155" s="269"/>
      <c r="D155" s="269"/>
      <c r="F155" s="150"/>
      <c r="G155" s="150"/>
      <c r="I155" s="268"/>
      <c r="J155" s="268"/>
      <c r="K155" s="268"/>
      <c r="L155" s="268"/>
      <c r="M155" s="268"/>
      <c r="N155" s="268"/>
      <c r="O155" s="205"/>
      <c r="P155" s="306"/>
      <c r="AL155" s="400"/>
    </row>
    <row r="156" spans="1:96" ht="38.85" customHeight="1" x14ac:dyDescent="0.25">
      <c r="A156" s="220"/>
      <c r="B156" s="272"/>
      <c r="C156" s="269"/>
      <c r="D156" s="269"/>
      <c r="E156" s="432"/>
      <c r="F156" s="431" t="str">
        <f>Translations!$B$601</f>
        <v>Niveau requis :</v>
      </c>
      <c r="G156" s="840" t="str">
        <f>Translations!$B$610</f>
        <v xml:space="preserve"> Raison de l'écart dans le passé</v>
      </c>
      <c r="H156" s="840"/>
      <c r="I156" s="432" t="str">
        <f>Translations!$B$611</f>
        <v>Impact sur les niveaux ?</v>
      </c>
      <c r="J156" s="432" t="str">
        <f>Translations!$B$612</f>
        <v>Mesures prises</v>
      </c>
      <c r="K156" s="431" t="str">
        <f>Translations!$B$585</f>
        <v>Quand?</v>
      </c>
      <c r="L156" s="431" t="str">
        <f>Translations!$B$603</f>
        <v>Niveau appliqué :</v>
      </c>
      <c r="M156" s="268"/>
      <c r="N156" s="268"/>
      <c r="O156" s="205"/>
      <c r="P156" s="306"/>
      <c r="AA156" s="433"/>
      <c r="AB156" s="433" t="s">
        <v>908</v>
      </c>
      <c r="AC156" s="400" t="str">
        <f>G156</f>
        <v xml:space="preserve"> Raison de l'écart dans le passé</v>
      </c>
      <c r="AD156" s="400" t="str">
        <f>I156</f>
        <v>Impact sur les niveaux ?</v>
      </c>
      <c r="AE156" s="400" t="str">
        <f>J156</f>
        <v>Mesures prises</v>
      </c>
      <c r="AF156" s="400" t="str">
        <f>K156</f>
        <v>Quand?</v>
      </c>
      <c r="AG156" s="400" t="str">
        <f>L156</f>
        <v>Niveau appliqué :</v>
      </c>
      <c r="AL156" s="400"/>
    </row>
    <row r="157" spans="1:96" ht="12.75" customHeight="1" x14ac:dyDescent="0.25">
      <c r="A157" s="220"/>
      <c r="B157" s="272"/>
      <c r="C157" s="269"/>
      <c r="D157" s="269"/>
      <c r="E157" s="294" t="s">
        <v>14</v>
      </c>
      <c r="F157" s="335" t="str">
        <f>IF(R157="","",IF(CNTR_SmallEmitter,1,R157))</f>
        <v/>
      </c>
      <c r="G157" s="821"/>
      <c r="H157" s="822"/>
      <c r="I157" s="424"/>
      <c r="J157" s="424"/>
      <c r="K157" s="428"/>
      <c r="L157" s="429"/>
      <c r="M157" s="831" t="str">
        <f>IF(OR(ISBLANK(L157),L157=EUconst_NoTier),"",IF(S157=0,EUconst_NotApplicable,IF(ISERROR(S157),"",S157)))</f>
        <v/>
      </c>
      <c r="N157" s="832"/>
      <c r="O157" s="205"/>
      <c r="P157" s="306"/>
      <c r="R157" s="410" t="str">
        <f>IF(E151="","",INDEX(EUwideConstants!$P$828:$P$831,MATCH(K152,EUwideConstants!$B$828:$B$831,0))-IF(M152=INDEX(SourceCategoryCEMS,2),1,0))</f>
        <v/>
      </c>
      <c r="S157" s="410" t="str">
        <f>IF(L157="","",IF(L157=EUconst_NA,"",INDEX(EUwideConstants!$H$828:$O$831,MATCH(K152,EUwideConstants!$B$828:$B$831,0),MATCH(L157,CNTR_TierList,0))))</f>
        <v/>
      </c>
      <c r="T157" s="397"/>
      <c r="U157" s="397"/>
      <c r="V157" s="397"/>
      <c r="W157" s="397"/>
      <c r="X157" s="397"/>
      <c r="Y157" s="397"/>
      <c r="Z157" s="397"/>
      <c r="AA157" s="322"/>
      <c r="AC157" s="334" t="b">
        <f>AND(COUNTA(CNTR_ListRelevantSections)&gt;0,E151="")</f>
        <v>0</v>
      </c>
      <c r="AD157" s="334" t="b">
        <f>AC157</f>
        <v>0</v>
      </c>
      <c r="AE157" s="334" t="b">
        <f>AD157</f>
        <v>0</v>
      </c>
      <c r="AF157" s="334" t="b">
        <f>OR(AD157,AND(J157&lt;&gt;"",J157=FALSE))</f>
        <v>0</v>
      </c>
      <c r="AG157" s="334" t="b">
        <f>OR(AF157,AND(I157&lt;&gt;"",I157=FALSE))</f>
        <v>0</v>
      </c>
      <c r="AH157" s="397"/>
      <c r="AI157" s="397"/>
      <c r="AJ157" s="397"/>
      <c r="AK157" s="397"/>
      <c r="AL157" s="403" t="b">
        <f>AL152</f>
        <v>0</v>
      </c>
    </row>
    <row r="158" spans="1:96" s="312" customFormat="1" ht="5.0999999999999996" customHeight="1" x14ac:dyDescent="0.25">
      <c r="A158" s="253"/>
      <c r="B158" s="272"/>
      <c r="C158" s="13"/>
      <c r="D158" s="186"/>
      <c r="F158" s="89"/>
      <c r="G158" s="186"/>
      <c r="H158" s="186"/>
      <c r="I158" s="186"/>
      <c r="J158" s="186"/>
      <c r="M158" s="89"/>
      <c r="N158" s="89"/>
      <c r="O158" s="201"/>
      <c r="P158" s="395"/>
      <c r="Q158" s="395"/>
      <c r="R158" s="395"/>
      <c r="S158" s="395"/>
      <c r="T158" s="395"/>
      <c r="U158" s="395"/>
      <c r="V158" s="395"/>
      <c r="W158" s="395"/>
      <c r="X158" s="395"/>
      <c r="Y158" s="395"/>
      <c r="Z158" s="395"/>
      <c r="AA158" s="395"/>
      <c r="AB158" s="395"/>
      <c r="AC158" s="395"/>
      <c r="AD158" s="395"/>
      <c r="AE158" s="395"/>
      <c r="AF158" s="395"/>
      <c r="AG158" s="395"/>
      <c r="AH158" s="395"/>
      <c r="AI158" s="395"/>
      <c r="AJ158" s="395"/>
      <c r="AK158" s="395"/>
      <c r="AL158" s="322"/>
    </row>
    <row r="159" spans="1:96" s="312" customFormat="1" ht="12.75" customHeight="1" x14ac:dyDescent="0.25">
      <c r="A159" s="253"/>
      <c r="B159" s="272"/>
      <c r="C159" s="89"/>
      <c r="D159" s="89"/>
      <c r="E159" s="383" t="s">
        <v>15</v>
      </c>
      <c r="F159" s="324" t="str">
        <f>Translations!$B$94</f>
        <v>Description</v>
      </c>
      <c r="G159" s="323"/>
      <c r="H159" s="186"/>
      <c r="I159" s="186"/>
      <c r="J159" s="186"/>
      <c r="K159" s="186"/>
      <c r="L159" s="186"/>
      <c r="M159" s="186"/>
      <c r="N159" s="186"/>
      <c r="O159" s="201"/>
      <c r="P159" s="395"/>
      <c r="Q159" s="395"/>
      <c r="R159" s="395"/>
      <c r="S159" s="395"/>
      <c r="T159" s="395"/>
      <c r="U159" s="395"/>
      <c r="V159" s="395"/>
      <c r="W159" s="395"/>
      <c r="X159" s="395"/>
      <c r="Y159" s="395"/>
      <c r="Z159" s="395"/>
      <c r="AA159" s="395"/>
      <c r="AB159" s="395"/>
      <c r="AC159" s="395"/>
      <c r="AD159" s="395"/>
      <c r="AE159" s="395"/>
      <c r="AF159" s="395"/>
      <c r="AG159" s="395"/>
      <c r="AH159" s="395"/>
      <c r="AI159" s="395"/>
      <c r="AJ159" s="395"/>
      <c r="AK159" s="395"/>
      <c r="AL159" s="322"/>
    </row>
    <row r="160" spans="1:96" s="312" customFormat="1" ht="12.75" customHeight="1" x14ac:dyDescent="0.25">
      <c r="A160" s="253"/>
      <c r="B160" s="272"/>
      <c r="C160" s="89"/>
      <c r="D160" s="89"/>
      <c r="E160" s="383"/>
      <c r="F160" s="771" t="str">
        <f>Translations!$B$588</f>
        <v>Si vous avez besoin de plus d'espace pour la description, vous pouvez également utiliser des fichiers externes et les référencer ici.</v>
      </c>
      <c r="G160" s="771"/>
      <c r="H160" s="771"/>
      <c r="I160" s="771"/>
      <c r="J160" s="771"/>
      <c r="K160" s="771"/>
      <c r="L160" s="771"/>
      <c r="M160" s="771"/>
      <c r="N160" s="771"/>
      <c r="O160" s="201"/>
      <c r="P160" s="395"/>
      <c r="Q160" s="395"/>
      <c r="R160" s="395"/>
      <c r="S160" s="395"/>
      <c r="T160" s="395"/>
      <c r="U160" s="395"/>
      <c r="V160" s="395"/>
      <c r="W160" s="395"/>
      <c r="X160" s="395"/>
      <c r="Y160" s="395"/>
      <c r="Z160" s="395"/>
      <c r="AA160" s="395"/>
      <c r="AB160" s="395"/>
      <c r="AC160" s="395"/>
      <c r="AD160" s="395"/>
      <c r="AE160" s="395"/>
      <c r="AF160" s="395"/>
      <c r="AG160" s="395"/>
      <c r="AH160" s="395"/>
      <c r="AI160" s="395"/>
      <c r="AJ160" s="395"/>
      <c r="AK160" s="395"/>
      <c r="AL160" s="322"/>
    </row>
    <row r="161" spans="1:96" s="312" customFormat="1" ht="12.75" customHeight="1" x14ac:dyDescent="0.25">
      <c r="A161" s="255"/>
      <c r="B161" s="272"/>
      <c r="C161" s="89"/>
      <c r="D161" s="186"/>
      <c r="E161" s="186"/>
      <c r="F161" s="834"/>
      <c r="G161" s="835"/>
      <c r="H161" s="835"/>
      <c r="I161" s="835"/>
      <c r="J161" s="835"/>
      <c r="K161" s="835"/>
      <c r="L161" s="835"/>
      <c r="M161" s="835"/>
      <c r="N161" s="836"/>
      <c r="O161" s="185"/>
      <c r="P161" s="322"/>
      <c r="Q161" s="322"/>
      <c r="R161" s="322"/>
      <c r="S161" s="322"/>
      <c r="T161" s="322"/>
      <c r="U161" s="322"/>
      <c r="V161" s="322"/>
      <c r="W161" s="322"/>
      <c r="X161" s="322"/>
      <c r="Y161" s="322"/>
      <c r="Z161" s="322"/>
      <c r="AA161" s="322"/>
      <c r="AB161" s="322"/>
      <c r="AC161" s="322"/>
      <c r="AD161" s="322"/>
      <c r="AE161" s="322"/>
      <c r="AF161" s="322"/>
      <c r="AG161" s="322"/>
      <c r="AH161" s="322"/>
      <c r="AI161" s="322"/>
      <c r="AJ161" s="322"/>
      <c r="AK161" s="322"/>
      <c r="AL161" s="403" t="b">
        <f>AL152</f>
        <v>0</v>
      </c>
    </row>
    <row r="162" spans="1:96" s="312" customFormat="1" ht="12.75" customHeight="1" x14ac:dyDescent="0.25">
      <c r="A162" s="255"/>
      <c r="B162" s="272"/>
      <c r="C162" s="89"/>
      <c r="D162" s="186"/>
      <c r="E162" s="186"/>
      <c r="F162" s="825"/>
      <c r="G162" s="826"/>
      <c r="H162" s="826"/>
      <c r="I162" s="826"/>
      <c r="J162" s="826"/>
      <c r="K162" s="826"/>
      <c r="L162" s="826"/>
      <c r="M162" s="826"/>
      <c r="N162" s="827"/>
      <c r="O162" s="185"/>
      <c r="P162" s="322"/>
      <c r="Q162" s="322"/>
      <c r="R162" s="322"/>
      <c r="S162" s="322"/>
      <c r="T162" s="322"/>
      <c r="U162" s="322"/>
      <c r="V162" s="322"/>
      <c r="W162" s="322"/>
      <c r="X162" s="322"/>
      <c r="Y162" s="322"/>
      <c r="Z162" s="322"/>
      <c r="AA162" s="322"/>
      <c r="AB162" s="322"/>
      <c r="AC162" s="322"/>
      <c r="AD162" s="322"/>
      <c r="AE162" s="322"/>
      <c r="AF162" s="322"/>
      <c r="AG162" s="322"/>
      <c r="AH162" s="322"/>
      <c r="AI162" s="322"/>
      <c r="AJ162" s="322"/>
      <c r="AK162" s="322"/>
      <c r="AL162" s="403" t="b">
        <f>AL161</f>
        <v>0</v>
      </c>
    </row>
    <row r="163" spans="1:96" s="312" customFormat="1" ht="12.75" customHeight="1" x14ac:dyDescent="0.25">
      <c r="A163" s="255"/>
      <c r="B163" s="272"/>
      <c r="C163" s="89"/>
      <c r="D163" s="186"/>
      <c r="E163" s="186"/>
      <c r="F163" s="825"/>
      <c r="G163" s="826"/>
      <c r="H163" s="826"/>
      <c r="I163" s="826"/>
      <c r="J163" s="826"/>
      <c r="K163" s="826"/>
      <c r="L163" s="826"/>
      <c r="M163" s="826"/>
      <c r="N163" s="827"/>
      <c r="O163" s="185"/>
      <c r="P163" s="322"/>
      <c r="Q163" s="322"/>
      <c r="R163" s="322"/>
      <c r="S163" s="322"/>
      <c r="T163" s="322"/>
      <c r="U163" s="322"/>
      <c r="V163" s="322"/>
      <c r="W163" s="322"/>
      <c r="X163" s="322"/>
      <c r="Y163" s="322"/>
      <c r="Z163" s="322"/>
      <c r="AA163" s="322"/>
      <c r="AB163" s="322"/>
      <c r="AC163" s="322"/>
      <c r="AD163" s="322"/>
      <c r="AE163" s="322"/>
      <c r="AF163" s="322"/>
      <c r="AG163" s="322"/>
      <c r="AH163" s="322"/>
      <c r="AI163" s="322"/>
      <c r="AJ163" s="322"/>
      <c r="AK163" s="322"/>
      <c r="AL163" s="403" t="b">
        <f>AL162</f>
        <v>0</v>
      </c>
    </row>
    <row r="164" spans="1:96" s="312" customFormat="1" ht="12.75" customHeight="1" x14ac:dyDescent="0.25">
      <c r="A164" s="255"/>
      <c r="B164" s="272"/>
      <c r="C164" s="89"/>
      <c r="D164" s="186"/>
      <c r="E164" s="186"/>
      <c r="F164" s="825"/>
      <c r="G164" s="826"/>
      <c r="H164" s="826"/>
      <c r="I164" s="826"/>
      <c r="J164" s="826"/>
      <c r="K164" s="826"/>
      <c r="L164" s="826"/>
      <c r="M164" s="826"/>
      <c r="N164" s="827"/>
      <c r="O164" s="185"/>
      <c r="P164" s="322"/>
      <c r="Q164" s="322"/>
      <c r="R164" s="322"/>
      <c r="S164" s="322"/>
      <c r="T164" s="322"/>
      <c r="U164" s="322"/>
      <c r="V164" s="322"/>
      <c r="W164" s="322"/>
      <c r="X164" s="322"/>
      <c r="Y164" s="322"/>
      <c r="Z164" s="322"/>
      <c r="AA164" s="322"/>
      <c r="AB164" s="322"/>
      <c r="AC164" s="322"/>
      <c r="AD164" s="322"/>
      <c r="AE164" s="322"/>
      <c r="AF164" s="322"/>
      <c r="AG164" s="322"/>
      <c r="AH164" s="322"/>
      <c r="AI164" s="322"/>
      <c r="AJ164" s="322"/>
      <c r="AK164" s="322"/>
      <c r="AL164" s="403" t="b">
        <f>AL163</f>
        <v>0</v>
      </c>
    </row>
    <row r="165" spans="1:96" s="312" customFormat="1" ht="12.75" customHeight="1" x14ac:dyDescent="0.25">
      <c r="A165" s="255"/>
      <c r="B165" s="272"/>
      <c r="C165" s="89"/>
      <c r="D165" s="186"/>
      <c r="E165" s="186"/>
      <c r="F165" s="825"/>
      <c r="G165" s="826"/>
      <c r="H165" s="826"/>
      <c r="I165" s="826"/>
      <c r="J165" s="826"/>
      <c r="K165" s="826"/>
      <c r="L165" s="826"/>
      <c r="M165" s="826"/>
      <c r="N165" s="827"/>
      <c r="O165" s="185"/>
      <c r="P165" s="322"/>
      <c r="Q165" s="322"/>
      <c r="R165" s="322"/>
      <c r="S165" s="322"/>
      <c r="T165" s="322"/>
      <c r="U165" s="322"/>
      <c r="V165" s="322"/>
      <c r="W165" s="322"/>
      <c r="X165" s="322"/>
      <c r="Y165" s="322"/>
      <c r="Z165" s="322"/>
      <c r="AA165" s="322"/>
      <c r="AB165" s="322"/>
      <c r="AC165" s="322"/>
      <c r="AD165" s="322"/>
      <c r="AE165" s="322"/>
      <c r="AF165" s="322"/>
      <c r="AG165" s="322"/>
      <c r="AH165" s="322"/>
      <c r="AI165" s="322"/>
      <c r="AJ165" s="322"/>
      <c r="AK165" s="322"/>
      <c r="AL165" s="403" t="b">
        <f>AL164</f>
        <v>0</v>
      </c>
    </row>
    <row r="166" spans="1:96" s="312" customFormat="1" ht="12.75" customHeight="1" x14ac:dyDescent="0.25">
      <c r="A166" s="255"/>
      <c r="B166" s="272"/>
      <c r="C166" s="89"/>
      <c r="D166" s="186"/>
      <c r="E166" s="186"/>
      <c r="F166" s="828"/>
      <c r="G166" s="829"/>
      <c r="H166" s="829"/>
      <c r="I166" s="829"/>
      <c r="J166" s="829"/>
      <c r="K166" s="829"/>
      <c r="L166" s="829"/>
      <c r="M166" s="829"/>
      <c r="N166" s="830"/>
      <c r="O166" s="185"/>
      <c r="P166" s="322"/>
      <c r="Q166" s="322"/>
      <c r="R166" s="322"/>
      <c r="S166" s="322"/>
      <c r="T166" s="322"/>
      <c r="U166" s="322"/>
      <c r="V166" s="322"/>
      <c r="W166" s="322"/>
      <c r="X166" s="322"/>
      <c r="Y166" s="322"/>
      <c r="Z166" s="322"/>
      <c r="AA166" s="322"/>
      <c r="AB166" s="322"/>
      <c r="AC166" s="322"/>
      <c r="AD166" s="322"/>
      <c r="AE166" s="322"/>
      <c r="AF166" s="322"/>
      <c r="AG166" s="322"/>
      <c r="AH166" s="322"/>
      <c r="AI166" s="322"/>
      <c r="AJ166" s="322"/>
      <c r="AK166" s="322"/>
      <c r="AL166" s="403" t="b">
        <f>AL165</f>
        <v>0</v>
      </c>
    </row>
    <row r="167" spans="1:96" ht="12.75" customHeight="1" thickBot="1" x14ac:dyDescent="0.3">
      <c r="A167" s="220"/>
      <c r="B167" s="272"/>
      <c r="C167" s="18"/>
      <c r="D167" s="19"/>
      <c r="E167" s="20"/>
      <c r="F167" s="18"/>
      <c r="G167" s="21"/>
      <c r="H167" s="21"/>
      <c r="I167" s="21"/>
      <c r="J167" s="21"/>
      <c r="K167" s="21"/>
      <c r="L167" s="21"/>
      <c r="M167" s="21"/>
      <c r="N167" s="21"/>
      <c r="O167" s="204"/>
      <c r="P167" s="306"/>
      <c r="T167" s="404"/>
      <c r="U167" s="404"/>
      <c r="V167" s="404"/>
      <c r="W167" s="404"/>
      <c r="X167" s="404"/>
      <c r="Y167" s="404"/>
      <c r="Z167" s="404"/>
      <c r="AA167" s="404"/>
      <c r="AB167" s="404"/>
      <c r="AC167" s="404"/>
      <c r="AD167" s="404"/>
      <c r="AE167" s="404"/>
      <c r="AF167" s="404"/>
      <c r="AG167" s="404"/>
      <c r="AH167" s="404"/>
      <c r="AI167" s="404"/>
      <c r="AJ167" s="404"/>
      <c r="AK167" s="404"/>
    </row>
    <row r="168" spans="1:96" ht="12.75" customHeight="1" thickBot="1" x14ac:dyDescent="0.3">
      <c r="A168" s="220"/>
      <c r="B168" s="272"/>
      <c r="E168" s="133"/>
      <c r="F168" s="133"/>
      <c r="G168" s="133"/>
      <c r="H168" s="133"/>
      <c r="I168" s="133"/>
      <c r="J168" s="133"/>
      <c r="K168" s="133"/>
      <c r="L168" s="133"/>
      <c r="O168" s="205"/>
      <c r="P168" s="306"/>
    </row>
    <row r="169" spans="1:96" s="312" customFormat="1" ht="15" customHeight="1" thickBot="1" x14ac:dyDescent="0.3">
      <c r="A169" s="435" t="str">
        <f>IF(E169="","","PRINT")</f>
        <v/>
      </c>
      <c r="B169" s="239"/>
      <c r="C169" s="153">
        <f>C151+1</f>
        <v>9</v>
      </c>
      <c r="D169" s="154"/>
      <c r="E169" s="841"/>
      <c r="F169" s="842"/>
      <c r="G169" s="842"/>
      <c r="H169" s="842"/>
      <c r="I169" s="842"/>
      <c r="J169" s="842"/>
      <c r="K169" s="842"/>
      <c r="L169" s="842"/>
      <c r="M169" s="842"/>
      <c r="N169" s="843"/>
      <c r="O169" s="205"/>
      <c r="P169" s="436" t="str">
        <f>IF(AND(E169&lt;&gt;"",COUNTIF(P170:$P$219,"PRINT")=0),"PRINT","")</f>
        <v/>
      </c>
      <c r="Q169" s="305"/>
      <c r="R169" s="401" t="str">
        <f>IF(E169="","",MATCH(E169,B_ImprovementDescription!$Q$94:$Q$103,0))</f>
        <v/>
      </c>
      <c r="S169" s="408"/>
      <c r="T169" s="305"/>
      <c r="U169" s="305"/>
      <c r="V169" s="305"/>
      <c r="W169" s="305"/>
      <c r="X169" s="305"/>
      <c r="Y169" s="305"/>
      <c r="Z169" s="305"/>
      <c r="AA169" s="305"/>
      <c r="AB169" s="305"/>
      <c r="AC169" s="305"/>
      <c r="AD169" s="305"/>
      <c r="AE169" s="305"/>
      <c r="AF169" s="305"/>
      <c r="AG169" s="305"/>
      <c r="AH169" s="305"/>
      <c r="AI169" s="305"/>
      <c r="AJ169" s="305"/>
      <c r="AK169" s="305"/>
      <c r="AL169" s="409" t="b">
        <f>CNTR_MeasurementRelevant=EUconst_NotRelevant</f>
        <v>0</v>
      </c>
      <c r="AM169" s="311"/>
      <c r="AN169" s="311"/>
      <c r="AO169" s="311"/>
      <c r="AP169" s="311"/>
      <c r="AQ169" s="311"/>
      <c r="AR169" s="311"/>
      <c r="AS169" s="311"/>
      <c r="AT169" s="311"/>
      <c r="AU169" s="311"/>
      <c r="AV169" s="311"/>
      <c r="AW169" s="311"/>
      <c r="AX169" s="311"/>
      <c r="AY169" s="311"/>
      <c r="AZ169" s="311"/>
      <c r="BA169" s="311"/>
      <c r="BB169" s="311"/>
      <c r="BC169" s="311"/>
      <c r="BD169" s="311"/>
      <c r="BE169" s="311"/>
      <c r="BF169" s="311"/>
    </row>
    <row r="170" spans="1:96" s="310" customFormat="1" ht="15" customHeight="1" thickBot="1" x14ac:dyDescent="0.3">
      <c r="A170" s="220"/>
      <c r="B170" s="238"/>
      <c r="C170" s="4"/>
      <c r="D170" s="150"/>
      <c r="E170" s="150"/>
      <c r="F170" s="150"/>
      <c r="G170" s="150"/>
      <c r="K170" s="844" t="str">
        <f>IF(E169="","",INDEX(B_ImprovementDescription!$K$94:$K$103,R169))</f>
        <v/>
      </c>
      <c r="L170" s="845"/>
      <c r="M170" s="844" t="str">
        <f>IF(E169="","",INDEX(B_ImprovementDescription!$M$94:$M$103,R169))</f>
        <v/>
      </c>
      <c r="N170" s="845"/>
      <c r="O170" s="205"/>
      <c r="P170" s="306"/>
      <c r="Q170" s="305"/>
      <c r="R170" s="305"/>
      <c r="S170" s="305"/>
      <c r="T170" s="305"/>
      <c r="U170" s="305"/>
      <c r="V170" s="305"/>
      <c r="W170" s="305"/>
      <c r="X170" s="305"/>
      <c r="Y170" s="305"/>
      <c r="Z170" s="305"/>
      <c r="AA170" s="305"/>
      <c r="AB170" s="305"/>
      <c r="AC170" s="305"/>
      <c r="AD170" s="305"/>
      <c r="AE170" s="305"/>
      <c r="AF170" s="305"/>
      <c r="AG170" s="305"/>
      <c r="AH170" s="305"/>
      <c r="AI170" s="305"/>
      <c r="AJ170" s="305"/>
      <c r="AK170" s="305"/>
      <c r="AL170" s="409" t="b">
        <f>AND(COUNTA(CNTR_ListRelevantSections)&gt;0,E169="")</f>
        <v>0</v>
      </c>
      <c r="AM170" s="311"/>
      <c r="AN170" s="311"/>
      <c r="AO170" s="311"/>
      <c r="AP170" s="311"/>
      <c r="AQ170" s="311"/>
      <c r="AR170" s="311"/>
      <c r="AS170" s="311"/>
      <c r="AT170" s="311"/>
      <c r="AU170" s="311"/>
      <c r="AV170" s="311"/>
      <c r="AW170" s="311"/>
      <c r="AX170" s="311"/>
      <c r="AY170" s="311"/>
      <c r="AZ170" s="311"/>
      <c r="BA170" s="311"/>
      <c r="BB170" s="311"/>
      <c r="BC170" s="311"/>
      <c r="BD170" s="311"/>
      <c r="BE170" s="311"/>
      <c r="BF170" s="311"/>
    </row>
    <row r="171" spans="1:96" s="312" customFormat="1" ht="5.0999999999999996" customHeight="1" x14ac:dyDescent="0.25">
      <c r="A171" s="253"/>
      <c r="B171" s="272"/>
      <c r="C171" s="13"/>
      <c r="D171" s="13"/>
      <c r="E171" s="13"/>
      <c r="F171" s="13"/>
      <c r="G171" s="14"/>
      <c r="H171" s="14"/>
      <c r="I171" s="14"/>
      <c r="J171" s="89"/>
      <c r="K171" s="89"/>
      <c r="L171" s="89"/>
      <c r="M171" s="14"/>
      <c r="N171" s="14"/>
      <c r="O171" s="206"/>
      <c r="P171" s="395"/>
      <c r="Q171" s="400"/>
      <c r="R171" s="400"/>
      <c r="S171" s="400"/>
      <c r="T171" s="400"/>
      <c r="U171" s="400"/>
      <c r="V171" s="400"/>
      <c r="W171" s="400"/>
      <c r="X171" s="400"/>
      <c r="Y171" s="400"/>
      <c r="Z171" s="400"/>
      <c r="AA171" s="400"/>
      <c r="AB171" s="400"/>
      <c r="AC171" s="400"/>
      <c r="AD171" s="400"/>
      <c r="AE171" s="400"/>
      <c r="AF171" s="400"/>
      <c r="AG171" s="400"/>
      <c r="AH171" s="400"/>
      <c r="AI171" s="400"/>
      <c r="AJ171" s="400"/>
      <c r="AK171" s="400"/>
      <c r="AL171" s="400"/>
      <c r="AM171" s="356"/>
      <c r="AN171" s="356"/>
      <c r="AO171" s="356"/>
      <c r="AP171" s="356"/>
      <c r="AQ171" s="356"/>
      <c r="AR171" s="356"/>
      <c r="AS171" s="356"/>
      <c r="AT171" s="356"/>
      <c r="AU171" s="356"/>
      <c r="AV171" s="356"/>
      <c r="AW171" s="356"/>
      <c r="AX171" s="356"/>
      <c r="AY171" s="356"/>
      <c r="AZ171" s="356"/>
      <c r="BA171" s="356"/>
      <c r="BB171" s="356"/>
      <c r="BC171" s="356"/>
      <c r="BD171" s="356"/>
      <c r="BE171" s="356"/>
      <c r="BF171" s="356"/>
      <c r="BG171" s="356"/>
      <c r="BH171" s="356"/>
      <c r="BI171" s="356"/>
      <c r="BJ171" s="356"/>
      <c r="BK171" s="356"/>
      <c r="BL171" s="356"/>
      <c r="BM171" s="356"/>
      <c r="BN171" s="356"/>
      <c r="BO171" s="356"/>
      <c r="BP171" s="356"/>
      <c r="BQ171" s="356"/>
      <c r="BR171" s="356"/>
      <c r="BS171" s="356"/>
      <c r="BT171" s="356"/>
      <c r="BU171" s="356"/>
      <c r="BV171" s="356"/>
      <c r="BW171" s="356"/>
      <c r="BX171" s="356"/>
      <c r="BY171" s="356"/>
      <c r="BZ171" s="356"/>
      <c r="CA171" s="356"/>
      <c r="CB171" s="356"/>
      <c r="CC171" s="356"/>
      <c r="CD171" s="356"/>
      <c r="CE171" s="356"/>
      <c r="CF171" s="356"/>
      <c r="CG171" s="356"/>
      <c r="CH171" s="356"/>
      <c r="CI171" s="356"/>
      <c r="CJ171" s="356"/>
      <c r="CK171" s="356"/>
      <c r="CL171" s="356"/>
      <c r="CM171" s="356"/>
      <c r="CN171" s="356"/>
      <c r="CO171" s="356"/>
      <c r="CP171" s="356"/>
      <c r="CQ171" s="356"/>
      <c r="CR171" s="356"/>
    </row>
    <row r="172" spans="1:96" s="312" customFormat="1" ht="12.75" customHeight="1" x14ac:dyDescent="0.25">
      <c r="A172" s="253"/>
      <c r="B172" s="272"/>
      <c r="C172" s="13"/>
      <c r="D172" s="13"/>
      <c r="F172" s="849" t="str">
        <f>IF(E169="","",HYPERLINK("#JUMP_F_10",EUconst_FurtherGuidancePoint1))</f>
        <v/>
      </c>
      <c r="G172" s="849"/>
      <c r="H172" s="849"/>
      <c r="I172" s="849"/>
      <c r="J172" s="849"/>
      <c r="K172" s="849"/>
      <c r="L172" s="849"/>
      <c r="M172" s="849"/>
      <c r="N172" s="14"/>
      <c r="O172" s="206"/>
      <c r="P172" s="395"/>
      <c r="Q172" s="400"/>
      <c r="R172" s="400"/>
      <c r="S172" s="400"/>
      <c r="T172" s="400"/>
      <c r="U172" s="400"/>
      <c r="V172" s="400"/>
      <c r="W172" s="400"/>
      <c r="X172" s="400"/>
      <c r="Y172" s="400"/>
      <c r="Z172" s="400"/>
      <c r="AA172" s="400"/>
      <c r="AB172" s="400"/>
      <c r="AC172" s="400"/>
      <c r="AD172" s="400"/>
      <c r="AE172" s="400"/>
      <c r="AF172" s="400"/>
      <c r="AG172" s="400"/>
      <c r="AH172" s="400"/>
      <c r="AI172" s="400"/>
      <c r="AJ172" s="400"/>
      <c r="AK172" s="400"/>
      <c r="AL172" s="400"/>
      <c r="AM172" s="356"/>
      <c r="AN172" s="356"/>
      <c r="AO172" s="356"/>
      <c r="AP172" s="356"/>
      <c r="AQ172" s="356"/>
      <c r="AR172" s="356"/>
      <c r="AS172" s="356"/>
      <c r="AT172" s="356"/>
      <c r="AU172" s="356"/>
      <c r="AV172" s="356"/>
      <c r="AW172" s="356"/>
      <c r="AX172" s="356"/>
      <c r="AY172" s="356"/>
      <c r="AZ172" s="356"/>
      <c r="BA172" s="356"/>
      <c r="BB172" s="356"/>
      <c r="BC172" s="356"/>
      <c r="BD172" s="356"/>
      <c r="BE172" s="356"/>
      <c r="BF172" s="356"/>
      <c r="BG172" s="356"/>
      <c r="BH172" s="356"/>
      <c r="BI172" s="356"/>
      <c r="BJ172" s="356"/>
      <c r="BK172" s="356"/>
      <c r="BL172" s="356"/>
      <c r="BM172" s="356"/>
      <c r="BN172" s="356"/>
      <c r="BO172" s="356"/>
      <c r="BP172" s="356"/>
      <c r="BQ172" s="356"/>
      <c r="BR172" s="356"/>
      <c r="BS172" s="356"/>
      <c r="BT172" s="356"/>
      <c r="BU172" s="356"/>
      <c r="BV172" s="356"/>
      <c r="BW172" s="356"/>
      <c r="BX172" s="356"/>
      <c r="BY172" s="356"/>
      <c r="BZ172" s="356"/>
      <c r="CA172" s="356"/>
      <c r="CB172" s="356"/>
      <c r="CC172" s="356"/>
      <c r="CD172" s="356"/>
      <c r="CE172" s="356"/>
      <c r="CF172" s="356"/>
      <c r="CG172" s="356"/>
      <c r="CH172" s="356"/>
      <c r="CI172" s="356"/>
      <c r="CJ172" s="356"/>
      <c r="CK172" s="356"/>
      <c r="CL172" s="356"/>
      <c r="CM172" s="356"/>
      <c r="CN172" s="356"/>
      <c r="CO172" s="356"/>
      <c r="CP172" s="356"/>
      <c r="CQ172" s="356"/>
      <c r="CR172" s="356"/>
    </row>
    <row r="173" spans="1:96" ht="5.0999999999999996" customHeight="1" x14ac:dyDescent="0.25">
      <c r="A173" s="220"/>
      <c r="B173" s="272"/>
      <c r="C173" s="269"/>
      <c r="D173" s="269"/>
      <c r="F173" s="150"/>
      <c r="G173" s="150"/>
      <c r="I173" s="268"/>
      <c r="J173" s="268"/>
      <c r="K173" s="268"/>
      <c r="L173" s="268"/>
      <c r="M173" s="268"/>
      <c r="N173" s="268"/>
      <c r="O173" s="205"/>
      <c r="P173" s="306"/>
      <c r="AL173" s="400"/>
    </row>
    <row r="174" spans="1:96" ht="38.85" customHeight="1" x14ac:dyDescent="0.25">
      <c r="A174" s="220"/>
      <c r="B174" s="272"/>
      <c r="C174" s="269"/>
      <c r="D174" s="269"/>
      <c r="E174" s="432"/>
      <c r="F174" s="431" t="str">
        <f>Translations!$B$601</f>
        <v>Niveau requis :</v>
      </c>
      <c r="G174" s="840" t="str">
        <f>Translations!$B$610</f>
        <v xml:space="preserve"> Raison de l'écart dans le passé</v>
      </c>
      <c r="H174" s="840"/>
      <c r="I174" s="432" t="str">
        <f>Translations!$B$611</f>
        <v>Impact sur les niveaux ?</v>
      </c>
      <c r="J174" s="432" t="str">
        <f>Translations!$B$612</f>
        <v>Mesures prises</v>
      </c>
      <c r="K174" s="431" t="str">
        <f>Translations!$B$585</f>
        <v>Quand?</v>
      </c>
      <c r="L174" s="431" t="str">
        <f>Translations!$B$603</f>
        <v>Niveau appliqué :</v>
      </c>
      <c r="M174" s="268"/>
      <c r="N174" s="268"/>
      <c r="O174" s="205"/>
      <c r="P174" s="306"/>
      <c r="AA174" s="433"/>
      <c r="AB174" s="433" t="s">
        <v>908</v>
      </c>
      <c r="AC174" s="400" t="str">
        <f>G174</f>
        <v xml:space="preserve"> Raison de l'écart dans le passé</v>
      </c>
      <c r="AD174" s="400" t="str">
        <f>I174</f>
        <v>Impact sur les niveaux ?</v>
      </c>
      <c r="AE174" s="400" t="str">
        <f>J174</f>
        <v>Mesures prises</v>
      </c>
      <c r="AF174" s="400" t="str">
        <f>K174</f>
        <v>Quand?</v>
      </c>
      <c r="AG174" s="400" t="str">
        <f>L174</f>
        <v>Niveau appliqué :</v>
      </c>
      <c r="AL174" s="400"/>
    </row>
    <row r="175" spans="1:96" ht="12.75" customHeight="1" x14ac:dyDescent="0.25">
      <c r="A175" s="220"/>
      <c r="B175" s="272"/>
      <c r="C175" s="269"/>
      <c r="D175" s="269"/>
      <c r="E175" s="294" t="s">
        <v>14</v>
      </c>
      <c r="F175" s="335" t="str">
        <f>IF(R175="","",IF(CNTR_SmallEmitter,1,R175))</f>
        <v/>
      </c>
      <c r="G175" s="821"/>
      <c r="H175" s="822"/>
      <c r="I175" s="424"/>
      <c r="J175" s="424"/>
      <c r="K175" s="428"/>
      <c r="L175" s="429"/>
      <c r="M175" s="831" t="str">
        <f>IF(OR(ISBLANK(L175),L175=EUconst_NoTier),"",IF(S175=0,EUconst_NotApplicable,IF(ISERROR(S175),"",S175)))</f>
        <v/>
      </c>
      <c r="N175" s="832"/>
      <c r="O175" s="205"/>
      <c r="P175" s="306"/>
      <c r="R175" s="410" t="str">
        <f>IF(E169="","",INDEX(EUwideConstants!$P$828:$P$831,MATCH(K170,EUwideConstants!$B$828:$B$831,0))-IF(M170=INDEX(SourceCategoryCEMS,2),1,0))</f>
        <v/>
      </c>
      <c r="S175" s="410" t="str">
        <f>IF(L175="","",IF(L175=EUconst_NA,"",INDEX(EUwideConstants!$H$828:$O$831,MATCH(K170,EUwideConstants!$B$828:$B$831,0),MATCH(L175,CNTR_TierList,0))))</f>
        <v/>
      </c>
      <c r="T175" s="397"/>
      <c r="U175" s="397"/>
      <c r="V175" s="397"/>
      <c r="W175" s="397"/>
      <c r="X175" s="397"/>
      <c r="Y175" s="397"/>
      <c r="Z175" s="397"/>
      <c r="AA175" s="322"/>
      <c r="AC175" s="334" t="b">
        <f>AND(COUNTA(CNTR_ListRelevantSections)&gt;0,E169="")</f>
        <v>0</v>
      </c>
      <c r="AD175" s="334" t="b">
        <f>AC175</f>
        <v>0</v>
      </c>
      <c r="AE175" s="334" t="b">
        <f>AD175</f>
        <v>0</v>
      </c>
      <c r="AF175" s="334" t="b">
        <f>OR(AD175,AND(J175&lt;&gt;"",J175=FALSE))</f>
        <v>0</v>
      </c>
      <c r="AG175" s="334" t="b">
        <f>OR(AF175,AND(I175&lt;&gt;"",I175=FALSE))</f>
        <v>0</v>
      </c>
      <c r="AH175" s="397"/>
      <c r="AI175" s="397"/>
      <c r="AJ175" s="397"/>
      <c r="AK175" s="397"/>
      <c r="AL175" s="403" t="b">
        <f>AL170</f>
        <v>0</v>
      </c>
    </row>
    <row r="176" spans="1:96" s="312" customFormat="1" ht="5.0999999999999996" customHeight="1" x14ac:dyDescent="0.25">
      <c r="A176" s="253"/>
      <c r="B176" s="272"/>
      <c r="C176" s="13"/>
      <c r="D176" s="186"/>
      <c r="F176" s="89"/>
      <c r="G176" s="186"/>
      <c r="H176" s="186"/>
      <c r="I176" s="186"/>
      <c r="J176" s="186"/>
      <c r="M176" s="89"/>
      <c r="N176" s="89"/>
      <c r="O176" s="201"/>
      <c r="P176" s="395"/>
      <c r="Q176" s="395"/>
      <c r="R176" s="395"/>
      <c r="S176" s="395"/>
      <c r="T176" s="395"/>
      <c r="U176" s="395"/>
      <c r="V176" s="395"/>
      <c r="W176" s="395"/>
      <c r="X176" s="395"/>
      <c r="Y176" s="395"/>
      <c r="Z176" s="395"/>
      <c r="AA176" s="395"/>
      <c r="AB176" s="395"/>
      <c r="AC176" s="395"/>
      <c r="AD176" s="395"/>
      <c r="AE176" s="395"/>
      <c r="AF176" s="395"/>
      <c r="AG176" s="395"/>
      <c r="AH176" s="395"/>
      <c r="AI176" s="395"/>
      <c r="AJ176" s="395"/>
      <c r="AK176" s="395"/>
      <c r="AL176" s="322"/>
    </row>
    <row r="177" spans="1:96" s="312" customFormat="1" ht="12.75" customHeight="1" x14ac:dyDescent="0.25">
      <c r="A177" s="253"/>
      <c r="B177" s="272"/>
      <c r="C177" s="89"/>
      <c r="D177" s="89"/>
      <c r="E177" s="383" t="s">
        <v>15</v>
      </c>
      <c r="F177" s="324" t="str">
        <f>Translations!$B$94</f>
        <v>Description</v>
      </c>
      <c r="G177" s="323"/>
      <c r="H177" s="186"/>
      <c r="I177" s="186"/>
      <c r="J177" s="186"/>
      <c r="K177" s="186"/>
      <c r="L177" s="186"/>
      <c r="M177" s="186"/>
      <c r="N177" s="186"/>
      <c r="O177" s="201"/>
      <c r="P177" s="395"/>
      <c r="Q177" s="395"/>
      <c r="R177" s="395"/>
      <c r="S177" s="395"/>
      <c r="T177" s="395"/>
      <c r="U177" s="395"/>
      <c r="V177" s="395"/>
      <c r="W177" s="395"/>
      <c r="X177" s="395"/>
      <c r="Y177" s="395"/>
      <c r="Z177" s="395"/>
      <c r="AA177" s="395"/>
      <c r="AB177" s="395"/>
      <c r="AC177" s="395"/>
      <c r="AD177" s="395"/>
      <c r="AE177" s="395"/>
      <c r="AF177" s="395"/>
      <c r="AG177" s="395"/>
      <c r="AH177" s="395"/>
      <c r="AI177" s="395"/>
      <c r="AJ177" s="395"/>
      <c r="AK177" s="395"/>
      <c r="AL177" s="322"/>
    </row>
    <row r="178" spans="1:96" s="312" customFormat="1" ht="12.75" customHeight="1" x14ac:dyDescent="0.25">
      <c r="A178" s="253"/>
      <c r="B178" s="272"/>
      <c r="C178" s="89"/>
      <c r="D178" s="89"/>
      <c r="E178" s="383"/>
      <c r="F178" s="771" t="str">
        <f>Translations!$B$588</f>
        <v>Si vous avez besoin de plus d'espace pour la description, vous pouvez également utiliser des fichiers externes et les référencer ici.</v>
      </c>
      <c r="G178" s="771"/>
      <c r="H178" s="771"/>
      <c r="I178" s="771"/>
      <c r="J178" s="771"/>
      <c r="K178" s="771"/>
      <c r="L178" s="771"/>
      <c r="M178" s="771"/>
      <c r="N178" s="771"/>
      <c r="O178" s="201"/>
      <c r="P178" s="395"/>
      <c r="Q178" s="395"/>
      <c r="R178" s="395"/>
      <c r="S178" s="395"/>
      <c r="T178" s="395"/>
      <c r="U178" s="395"/>
      <c r="V178" s="395"/>
      <c r="W178" s="395"/>
      <c r="X178" s="395"/>
      <c r="Y178" s="395"/>
      <c r="Z178" s="395"/>
      <c r="AA178" s="395"/>
      <c r="AB178" s="395"/>
      <c r="AC178" s="395"/>
      <c r="AD178" s="395"/>
      <c r="AE178" s="395"/>
      <c r="AF178" s="395"/>
      <c r="AG178" s="395"/>
      <c r="AH178" s="395"/>
      <c r="AI178" s="395"/>
      <c r="AJ178" s="395"/>
      <c r="AK178" s="395"/>
      <c r="AL178" s="322"/>
    </row>
    <row r="179" spans="1:96" s="312" customFormat="1" ht="12.75" customHeight="1" x14ac:dyDescent="0.25">
      <c r="A179" s="255"/>
      <c r="B179" s="272"/>
      <c r="C179" s="89"/>
      <c r="D179" s="186"/>
      <c r="E179" s="186"/>
      <c r="F179" s="834"/>
      <c r="G179" s="835"/>
      <c r="H179" s="835"/>
      <c r="I179" s="835"/>
      <c r="J179" s="835"/>
      <c r="K179" s="835"/>
      <c r="L179" s="835"/>
      <c r="M179" s="835"/>
      <c r="N179" s="836"/>
      <c r="O179" s="185"/>
      <c r="P179" s="322"/>
      <c r="Q179" s="322"/>
      <c r="R179" s="322"/>
      <c r="S179" s="322"/>
      <c r="T179" s="322"/>
      <c r="U179" s="322"/>
      <c r="V179" s="322"/>
      <c r="W179" s="322"/>
      <c r="X179" s="322"/>
      <c r="Y179" s="322"/>
      <c r="Z179" s="322"/>
      <c r="AA179" s="322"/>
      <c r="AB179" s="322"/>
      <c r="AC179" s="322"/>
      <c r="AD179" s="322"/>
      <c r="AE179" s="322"/>
      <c r="AF179" s="322"/>
      <c r="AG179" s="322"/>
      <c r="AH179" s="322"/>
      <c r="AI179" s="322"/>
      <c r="AJ179" s="322"/>
      <c r="AK179" s="322"/>
      <c r="AL179" s="403" t="b">
        <f>AL170</f>
        <v>0</v>
      </c>
    </row>
    <row r="180" spans="1:96" s="312" customFormat="1" ht="12.75" customHeight="1" x14ac:dyDescent="0.25">
      <c r="A180" s="255"/>
      <c r="B180" s="272"/>
      <c r="C180" s="89"/>
      <c r="D180" s="186"/>
      <c r="E180" s="186"/>
      <c r="F180" s="825"/>
      <c r="G180" s="826"/>
      <c r="H180" s="826"/>
      <c r="I180" s="826"/>
      <c r="J180" s="826"/>
      <c r="K180" s="826"/>
      <c r="L180" s="826"/>
      <c r="M180" s="826"/>
      <c r="N180" s="827"/>
      <c r="O180" s="185"/>
      <c r="P180" s="322"/>
      <c r="Q180" s="322"/>
      <c r="R180" s="322"/>
      <c r="S180" s="322"/>
      <c r="T180" s="322"/>
      <c r="U180" s="322"/>
      <c r="V180" s="322"/>
      <c r="W180" s="322"/>
      <c r="X180" s="322"/>
      <c r="Y180" s="322"/>
      <c r="Z180" s="322"/>
      <c r="AA180" s="322"/>
      <c r="AB180" s="322"/>
      <c r="AC180" s="322"/>
      <c r="AD180" s="322"/>
      <c r="AE180" s="322"/>
      <c r="AF180" s="322"/>
      <c r="AG180" s="322"/>
      <c r="AH180" s="322"/>
      <c r="AI180" s="322"/>
      <c r="AJ180" s="322"/>
      <c r="AK180" s="322"/>
      <c r="AL180" s="403" t="b">
        <f>AL179</f>
        <v>0</v>
      </c>
    </row>
    <row r="181" spans="1:96" s="312" customFormat="1" ht="12.75" customHeight="1" x14ac:dyDescent="0.25">
      <c r="A181" s="255"/>
      <c r="B181" s="272"/>
      <c r="C181" s="89"/>
      <c r="D181" s="186"/>
      <c r="E181" s="186"/>
      <c r="F181" s="825"/>
      <c r="G181" s="826"/>
      <c r="H181" s="826"/>
      <c r="I181" s="826"/>
      <c r="J181" s="826"/>
      <c r="K181" s="826"/>
      <c r="L181" s="826"/>
      <c r="M181" s="826"/>
      <c r="N181" s="827"/>
      <c r="O181" s="185"/>
      <c r="P181" s="322"/>
      <c r="Q181" s="322"/>
      <c r="R181" s="322"/>
      <c r="S181" s="322"/>
      <c r="T181" s="322"/>
      <c r="U181" s="322"/>
      <c r="V181" s="322"/>
      <c r="W181" s="322"/>
      <c r="X181" s="322"/>
      <c r="Y181" s="322"/>
      <c r="Z181" s="322"/>
      <c r="AA181" s="322"/>
      <c r="AB181" s="322"/>
      <c r="AC181" s="322"/>
      <c r="AD181" s="322"/>
      <c r="AE181" s="322"/>
      <c r="AF181" s="322"/>
      <c r="AG181" s="322"/>
      <c r="AH181" s="322"/>
      <c r="AI181" s="322"/>
      <c r="AJ181" s="322"/>
      <c r="AK181" s="322"/>
      <c r="AL181" s="403" t="b">
        <f>AL180</f>
        <v>0</v>
      </c>
    </row>
    <row r="182" spans="1:96" s="312" customFormat="1" ht="12.75" customHeight="1" x14ac:dyDescent="0.25">
      <c r="A182" s="255"/>
      <c r="B182" s="272"/>
      <c r="C182" s="89"/>
      <c r="D182" s="186"/>
      <c r="E182" s="186"/>
      <c r="F182" s="825"/>
      <c r="G182" s="826"/>
      <c r="H182" s="826"/>
      <c r="I182" s="826"/>
      <c r="J182" s="826"/>
      <c r="K182" s="826"/>
      <c r="L182" s="826"/>
      <c r="M182" s="826"/>
      <c r="N182" s="827"/>
      <c r="O182" s="185"/>
      <c r="P182" s="322"/>
      <c r="Q182" s="322"/>
      <c r="R182" s="322"/>
      <c r="S182" s="322"/>
      <c r="T182" s="322"/>
      <c r="U182" s="322"/>
      <c r="V182" s="322"/>
      <c r="W182" s="322"/>
      <c r="X182" s="322"/>
      <c r="Y182" s="322"/>
      <c r="Z182" s="322"/>
      <c r="AA182" s="322"/>
      <c r="AB182" s="322"/>
      <c r="AC182" s="322"/>
      <c r="AD182" s="322"/>
      <c r="AE182" s="322"/>
      <c r="AF182" s="322"/>
      <c r="AG182" s="322"/>
      <c r="AH182" s="322"/>
      <c r="AI182" s="322"/>
      <c r="AJ182" s="322"/>
      <c r="AK182" s="322"/>
      <c r="AL182" s="403" t="b">
        <f>AL181</f>
        <v>0</v>
      </c>
    </row>
    <row r="183" spans="1:96" s="312" customFormat="1" ht="12.75" customHeight="1" x14ac:dyDescent="0.25">
      <c r="A183" s="255"/>
      <c r="B183" s="272"/>
      <c r="C183" s="89"/>
      <c r="D183" s="186"/>
      <c r="E183" s="186"/>
      <c r="F183" s="825"/>
      <c r="G183" s="826"/>
      <c r="H183" s="826"/>
      <c r="I183" s="826"/>
      <c r="J183" s="826"/>
      <c r="K183" s="826"/>
      <c r="L183" s="826"/>
      <c r="M183" s="826"/>
      <c r="N183" s="827"/>
      <c r="O183" s="185"/>
      <c r="P183" s="322"/>
      <c r="Q183" s="322"/>
      <c r="R183" s="322"/>
      <c r="S183" s="322"/>
      <c r="T183" s="322"/>
      <c r="U183" s="322"/>
      <c r="V183" s="322"/>
      <c r="W183" s="322"/>
      <c r="X183" s="322"/>
      <c r="Y183" s="322"/>
      <c r="Z183" s="322"/>
      <c r="AA183" s="322"/>
      <c r="AB183" s="322"/>
      <c r="AC183" s="322"/>
      <c r="AD183" s="322"/>
      <c r="AE183" s="322"/>
      <c r="AF183" s="322"/>
      <c r="AG183" s="322"/>
      <c r="AH183" s="322"/>
      <c r="AI183" s="322"/>
      <c r="AJ183" s="322"/>
      <c r="AK183" s="322"/>
      <c r="AL183" s="403" t="b">
        <f>AL182</f>
        <v>0</v>
      </c>
    </row>
    <row r="184" spans="1:96" s="312" customFormat="1" ht="12.75" customHeight="1" x14ac:dyDescent="0.25">
      <c r="A184" s="255"/>
      <c r="B184" s="272"/>
      <c r="C184" s="89"/>
      <c r="D184" s="186"/>
      <c r="E184" s="186"/>
      <c r="F184" s="828"/>
      <c r="G184" s="829"/>
      <c r="H184" s="829"/>
      <c r="I184" s="829"/>
      <c r="J184" s="829"/>
      <c r="K184" s="829"/>
      <c r="L184" s="829"/>
      <c r="M184" s="829"/>
      <c r="N184" s="830"/>
      <c r="O184" s="185"/>
      <c r="P184" s="322"/>
      <c r="Q184" s="322"/>
      <c r="R184" s="322"/>
      <c r="S184" s="322"/>
      <c r="T184" s="322"/>
      <c r="U184" s="322"/>
      <c r="V184" s="322"/>
      <c r="W184" s="322"/>
      <c r="X184" s="322"/>
      <c r="Y184" s="322"/>
      <c r="Z184" s="322"/>
      <c r="AA184" s="322"/>
      <c r="AB184" s="322"/>
      <c r="AC184" s="322"/>
      <c r="AD184" s="322"/>
      <c r="AE184" s="322"/>
      <c r="AF184" s="322"/>
      <c r="AG184" s="322"/>
      <c r="AH184" s="322"/>
      <c r="AI184" s="322"/>
      <c r="AJ184" s="322"/>
      <c r="AK184" s="322"/>
      <c r="AL184" s="403" t="b">
        <f>AL183</f>
        <v>0</v>
      </c>
    </row>
    <row r="185" spans="1:96" ht="12.75" customHeight="1" thickBot="1" x14ac:dyDescent="0.3">
      <c r="A185" s="220"/>
      <c r="B185" s="272"/>
      <c r="C185" s="18"/>
      <c r="D185" s="19"/>
      <c r="E185" s="20"/>
      <c r="F185" s="18"/>
      <c r="G185" s="21"/>
      <c r="H185" s="21"/>
      <c r="I185" s="21"/>
      <c r="J185" s="21"/>
      <c r="K185" s="21"/>
      <c r="L185" s="21"/>
      <c r="M185" s="21"/>
      <c r="N185" s="21"/>
      <c r="O185" s="204"/>
      <c r="P185" s="306"/>
      <c r="T185" s="404"/>
      <c r="U185" s="404"/>
      <c r="V185" s="404"/>
      <c r="W185" s="404"/>
      <c r="X185" s="404"/>
      <c r="Y185" s="404"/>
      <c r="Z185" s="404"/>
      <c r="AA185" s="404"/>
      <c r="AB185" s="404"/>
      <c r="AC185" s="404"/>
      <c r="AD185" s="404"/>
      <c r="AE185" s="404"/>
      <c r="AF185" s="404"/>
      <c r="AG185" s="404"/>
      <c r="AH185" s="404"/>
      <c r="AI185" s="404"/>
      <c r="AJ185" s="404"/>
      <c r="AK185" s="404"/>
    </row>
    <row r="186" spans="1:96" ht="12.75" customHeight="1" thickBot="1" x14ac:dyDescent="0.3">
      <c r="A186" s="220"/>
      <c r="B186" s="272"/>
      <c r="E186" s="133"/>
      <c r="F186" s="133"/>
      <c r="G186" s="133"/>
      <c r="H186" s="133"/>
      <c r="I186" s="133"/>
      <c r="J186" s="133"/>
      <c r="K186" s="133"/>
      <c r="L186" s="133"/>
      <c r="O186" s="205"/>
      <c r="P186" s="306"/>
    </row>
    <row r="187" spans="1:96" s="312" customFormat="1" ht="15" customHeight="1" thickBot="1" x14ac:dyDescent="0.3">
      <c r="A187" s="435" t="str">
        <f>IF(E187="","","PRINT")</f>
        <v/>
      </c>
      <c r="B187" s="239"/>
      <c r="C187" s="153">
        <f>C169+1</f>
        <v>10</v>
      </c>
      <c r="D187" s="154"/>
      <c r="E187" s="841"/>
      <c r="F187" s="842"/>
      <c r="G187" s="842"/>
      <c r="H187" s="842"/>
      <c r="I187" s="842"/>
      <c r="J187" s="842"/>
      <c r="K187" s="842"/>
      <c r="L187" s="842"/>
      <c r="M187" s="842"/>
      <c r="N187" s="843"/>
      <c r="O187" s="205"/>
      <c r="P187" s="436" t="str">
        <f>IF(AND(E187&lt;&gt;"",COUNTIF(P188:$P$219,"PRINT")=0),"PRINT","")</f>
        <v/>
      </c>
      <c r="Q187" s="305"/>
      <c r="R187" s="401" t="str">
        <f>IF(E187="","",MATCH(E187,B_ImprovementDescription!$Q$94:$Q$103,0))</f>
        <v/>
      </c>
      <c r="S187" s="408"/>
      <c r="T187" s="305"/>
      <c r="U187" s="305"/>
      <c r="V187" s="305"/>
      <c r="W187" s="305"/>
      <c r="X187" s="305"/>
      <c r="Y187" s="305"/>
      <c r="Z187" s="305"/>
      <c r="AA187" s="305"/>
      <c r="AB187" s="305"/>
      <c r="AC187" s="305"/>
      <c r="AD187" s="305"/>
      <c r="AE187" s="305"/>
      <c r="AF187" s="305"/>
      <c r="AG187" s="305"/>
      <c r="AH187" s="305"/>
      <c r="AI187" s="305"/>
      <c r="AJ187" s="305"/>
      <c r="AK187" s="305"/>
      <c r="AL187" s="409" t="b">
        <f>CNTR_MeasurementRelevant=EUconst_NotRelevant</f>
        <v>0</v>
      </c>
      <c r="AM187" s="311"/>
      <c r="AN187" s="311"/>
      <c r="AO187" s="311"/>
      <c r="AP187" s="311"/>
      <c r="AQ187" s="311"/>
      <c r="AR187" s="311"/>
      <c r="AS187" s="311"/>
      <c r="AT187" s="311"/>
      <c r="AU187" s="311"/>
      <c r="AV187" s="311"/>
      <c r="AW187" s="311"/>
      <c r="AX187" s="311"/>
      <c r="AY187" s="311"/>
      <c r="AZ187" s="311"/>
      <c r="BA187" s="311"/>
      <c r="BB187" s="311"/>
      <c r="BC187" s="311"/>
      <c r="BD187" s="311"/>
      <c r="BE187" s="311"/>
      <c r="BF187" s="311"/>
    </row>
    <row r="188" spans="1:96" s="310" customFormat="1" ht="15" customHeight="1" thickBot="1" x14ac:dyDescent="0.3">
      <c r="A188" s="220"/>
      <c r="B188" s="238"/>
      <c r="C188" s="4"/>
      <c r="D188" s="150"/>
      <c r="E188" s="150"/>
      <c r="F188" s="150"/>
      <c r="G188" s="150"/>
      <c r="K188" s="844" t="str">
        <f>IF(E187="","",INDEX(B_ImprovementDescription!$K$94:$K$103,R187))</f>
        <v/>
      </c>
      <c r="L188" s="845"/>
      <c r="M188" s="844" t="str">
        <f>IF(E187="","",INDEX(B_ImprovementDescription!$M$94:$M$103,R187))</f>
        <v/>
      </c>
      <c r="N188" s="845"/>
      <c r="O188" s="205"/>
      <c r="P188" s="306"/>
      <c r="Q188" s="305"/>
      <c r="R188" s="305"/>
      <c r="S188" s="305"/>
      <c r="T188" s="305"/>
      <c r="U188" s="305"/>
      <c r="V188" s="305"/>
      <c r="W188" s="305"/>
      <c r="X188" s="305"/>
      <c r="Y188" s="305"/>
      <c r="Z188" s="305"/>
      <c r="AA188" s="305"/>
      <c r="AB188" s="305"/>
      <c r="AC188" s="305"/>
      <c r="AD188" s="305"/>
      <c r="AE188" s="305"/>
      <c r="AF188" s="305"/>
      <c r="AG188" s="305"/>
      <c r="AH188" s="305"/>
      <c r="AI188" s="305"/>
      <c r="AJ188" s="305"/>
      <c r="AK188" s="305"/>
      <c r="AL188" s="409" t="b">
        <f>AND(COUNTA(CNTR_ListRelevantSections)&gt;0,E187="")</f>
        <v>0</v>
      </c>
      <c r="AM188" s="311"/>
      <c r="AN188" s="311"/>
      <c r="AO188" s="311"/>
      <c r="AP188" s="311"/>
      <c r="AQ188" s="311"/>
      <c r="AR188" s="311"/>
      <c r="AS188" s="311"/>
      <c r="AT188" s="311"/>
      <c r="AU188" s="311"/>
      <c r="AV188" s="311"/>
      <c r="AW188" s="311"/>
      <c r="AX188" s="311"/>
      <c r="AY188" s="311"/>
      <c r="AZ188" s="311"/>
      <c r="BA188" s="311"/>
      <c r="BB188" s="311"/>
      <c r="BC188" s="311"/>
      <c r="BD188" s="311"/>
      <c r="BE188" s="311"/>
      <c r="BF188" s="311"/>
    </row>
    <row r="189" spans="1:96" s="312" customFormat="1" ht="5.0999999999999996" customHeight="1" x14ac:dyDescent="0.25">
      <c r="A189" s="253"/>
      <c r="B189" s="272"/>
      <c r="C189" s="13"/>
      <c r="D189" s="13"/>
      <c r="E189" s="13"/>
      <c r="F189" s="13"/>
      <c r="G189" s="14"/>
      <c r="H189" s="14"/>
      <c r="I189" s="14"/>
      <c r="J189" s="89"/>
      <c r="K189" s="89"/>
      <c r="L189" s="89"/>
      <c r="M189" s="14"/>
      <c r="N189" s="14"/>
      <c r="O189" s="206"/>
      <c r="P189" s="395"/>
      <c r="Q189" s="400"/>
      <c r="R189" s="400"/>
      <c r="S189" s="400"/>
      <c r="T189" s="400"/>
      <c r="U189" s="400"/>
      <c r="V189" s="400"/>
      <c r="W189" s="400"/>
      <c r="X189" s="400"/>
      <c r="Y189" s="400"/>
      <c r="Z189" s="400"/>
      <c r="AA189" s="400"/>
      <c r="AB189" s="400"/>
      <c r="AC189" s="400"/>
      <c r="AD189" s="400"/>
      <c r="AE189" s="400"/>
      <c r="AF189" s="400"/>
      <c r="AG189" s="400"/>
      <c r="AH189" s="400"/>
      <c r="AI189" s="400"/>
      <c r="AJ189" s="400"/>
      <c r="AK189" s="400"/>
      <c r="AL189" s="400"/>
      <c r="AM189" s="356"/>
      <c r="AN189" s="356"/>
      <c r="AO189" s="356"/>
      <c r="AP189" s="356"/>
      <c r="AQ189" s="356"/>
      <c r="AR189" s="356"/>
      <c r="AS189" s="356"/>
      <c r="AT189" s="356"/>
      <c r="AU189" s="356"/>
      <c r="AV189" s="356"/>
      <c r="AW189" s="356"/>
      <c r="AX189" s="356"/>
      <c r="AY189" s="356"/>
      <c r="AZ189" s="356"/>
      <c r="BA189" s="356"/>
      <c r="BB189" s="356"/>
      <c r="BC189" s="356"/>
      <c r="BD189" s="356"/>
      <c r="BE189" s="356"/>
      <c r="BF189" s="356"/>
      <c r="BG189" s="356"/>
      <c r="BH189" s="356"/>
      <c r="BI189" s="356"/>
      <c r="BJ189" s="356"/>
      <c r="BK189" s="356"/>
      <c r="BL189" s="356"/>
      <c r="BM189" s="356"/>
      <c r="BN189" s="356"/>
      <c r="BO189" s="356"/>
      <c r="BP189" s="356"/>
      <c r="BQ189" s="356"/>
      <c r="BR189" s="356"/>
      <c r="BS189" s="356"/>
      <c r="BT189" s="356"/>
      <c r="BU189" s="356"/>
      <c r="BV189" s="356"/>
      <c r="BW189" s="356"/>
      <c r="BX189" s="356"/>
      <c r="BY189" s="356"/>
      <c r="BZ189" s="356"/>
      <c r="CA189" s="356"/>
      <c r="CB189" s="356"/>
      <c r="CC189" s="356"/>
      <c r="CD189" s="356"/>
      <c r="CE189" s="356"/>
      <c r="CF189" s="356"/>
      <c r="CG189" s="356"/>
      <c r="CH189" s="356"/>
      <c r="CI189" s="356"/>
      <c r="CJ189" s="356"/>
      <c r="CK189" s="356"/>
      <c r="CL189" s="356"/>
      <c r="CM189" s="356"/>
      <c r="CN189" s="356"/>
      <c r="CO189" s="356"/>
      <c r="CP189" s="356"/>
      <c r="CQ189" s="356"/>
      <c r="CR189" s="356"/>
    </row>
    <row r="190" spans="1:96" s="312" customFormat="1" ht="12.75" customHeight="1" x14ac:dyDescent="0.25">
      <c r="A190" s="253"/>
      <c r="B190" s="272"/>
      <c r="C190" s="13"/>
      <c r="D190" s="13"/>
      <c r="F190" s="849" t="str">
        <f>IF(E187="","",HYPERLINK("#JUMP_F_10",EUconst_FurtherGuidancePoint1))</f>
        <v/>
      </c>
      <c r="G190" s="849"/>
      <c r="H190" s="849"/>
      <c r="I190" s="849"/>
      <c r="J190" s="849"/>
      <c r="K190" s="849"/>
      <c r="L190" s="849"/>
      <c r="M190" s="849"/>
      <c r="N190" s="14"/>
      <c r="O190" s="206"/>
      <c r="P190" s="395"/>
      <c r="Q190" s="400"/>
      <c r="R190" s="400"/>
      <c r="S190" s="400"/>
      <c r="T190" s="400"/>
      <c r="U190" s="400"/>
      <c r="V190" s="400"/>
      <c r="W190" s="400"/>
      <c r="X190" s="400"/>
      <c r="Y190" s="400"/>
      <c r="Z190" s="400"/>
      <c r="AA190" s="400"/>
      <c r="AB190" s="400"/>
      <c r="AC190" s="400"/>
      <c r="AD190" s="400"/>
      <c r="AE190" s="400"/>
      <c r="AF190" s="400"/>
      <c r="AG190" s="400"/>
      <c r="AH190" s="400"/>
      <c r="AI190" s="400"/>
      <c r="AJ190" s="400"/>
      <c r="AK190" s="400"/>
      <c r="AL190" s="400"/>
      <c r="AM190" s="356"/>
      <c r="AN190" s="356"/>
      <c r="AO190" s="356"/>
      <c r="AP190" s="356"/>
      <c r="AQ190" s="356"/>
      <c r="AR190" s="356"/>
      <c r="AS190" s="356"/>
      <c r="AT190" s="356"/>
      <c r="AU190" s="356"/>
      <c r="AV190" s="356"/>
      <c r="AW190" s="356"/>
      <c r="AX190" s="356"/>
      <c r="AY190" s="356"/>
      <c r="AZ190" s="356"/>
      <c r="BA190" s="356"/>
      <c r="BB190" s="356"/>
      <c r="BC190" s="356"/>
      <c r="BD190" s="356"/>
      <c r="BE190" s="356"/>
      <c r="BF190" s="356"/>
      <c r="BG190" s="356"/>
      <c r="BH190" s="356"/>
      <c r="BI190" s="356"/>
      <c r="BJ190" s="356"/>
      <c r="BK190" s="356"/>
      <c r="BL190" s="356"/>
      <c r="BM190" s="356"/>
      <c r="BN190" s="356"/>
      <c r="BO190" s="356"/>
      <c r="BP190" s="356"/>
      <c r="BQ190" s="356"/>
      <c r="BR190" s="356"/>
      <c r="BS190" s="356"/>
      <c r="BT190" s="356"/>
      <c r="BU190" s="356"/>
      <c r="BV190" s="356"/>
      <c r="BW190" s="356"/>
      <c r="BX190" s="356"/>
      <c r="BY190" s="356"/>
      <c r="BZ190" s="356"/>
      <c r="CA190" s="356"/>
      <c r="CB190" s="356"/>
      <c r="CC190" s="356"/>
      <c r="CD190" s="356"/>
      <c r="CE190" s="356"/>
      <c r="CF190" s="356"/>
      <c r="CG190" s="356"/>
      <c r="CH190" s="356"/>
      <c r="CI190" s="356"/>
      <c r="CJ190" s="356"/>
      <c r="CK190" s="356"/>
      <c r="CL190" s="356"/>
      <c r="CM190" s="356"/>
      <c r="CN190" s="356"/>
      <c r="CO190" s="356"/>
      <c r="CP190" s="356"/>
      <c r="CQ190" s="356"/>
      <c r="CR190" s="356"/>
    </row>
    <row r="191" spans="1:96" ht="5.0999999999999996" customHeight="1" x14ac:dyDescent="0.25">
      <c r="A191" s="220"/>
      <c r="B191" s="272"/>
      <c r="C191" s="269"/>
      <c r="D191" s="269"/>
      <c r="F191" s="150"/>
      <c r="G191" s="150"/>
      <c r="I191" s="268"/>
      <c r="J191" s="268"/>
      <c r="K191" s="268"/>
      <c r="L191" s="268"/>
      <c r="M191" s="268"/>
      <c r="N191" s="268"/>
      <c r="O191" s="205"/>
      <c r="P191" s="306"/>
      <c r="AL191" s="400"/>
    </row>
    <row r="192" spans="1:96" ht="38.85" customHeight="1" x14ac:dyDescent="0.25">
      <c r="A192" s="220"/>
      <c r="B192" s="272"/>
      <c r="C192" s="269"/>
      <c r="D192" s="269"/>
      <c r="E192" s="432"/>
      <c r="F192" s="431" t="str">
        <f>Translations!$B$601</f>
        <v>Niveau requis :</v>
      </c>
      <c r="G192" s="840" t="str">
        <f>Translations!$B$610</f>
        <v xml:space="preserve"> Raison de l'écart dans le passé</v>
      </c>
      <c r="H192" s="840"/>
      <c r="I192" s="432" t="str">
        <f>Translations!$B$611</f>
        <v>Impact sur les niveaux ?</v>
      </c>
      <c r="J192" s="432" t="str">
        <f>Translations!$B$612</f>
        <v>Mesures prises</v>
      </c>
      <c r="K192" s="431" t="str">
        <f>Translations!$B$585</f>
        <v>Quand?</v>
      </c>
      <c r="L192" s="431" t="str">
        <f>Translations!$B$603</f>
        <v>Niveau appliqué :</v>
      </c>
      <c r="M192" s="268"/>
      <c r="N192" s="268"/>
      <c r="O192" s="205"/>
      <c r="P192" s="306"/>
      <c r="AA192" s="433"/>
      <c r="AB192" s="433" t="s">
        <v>908</v>
      </c>
      <c r="AC192" s="400" t="str">
        <f>G192</f>
        <v xml:space="preserve"> Raison de l'écart dans le passé</v>
      </c>
      <c r="AD192" s="400" t="str">
        <f>I192</f>
        <v>Impact sur les niveaux ?</v>
      </c>
      <c r="AE192" s="400" t="str">
        <f>J192</f>
        <v>Mesures prises</v>
      </c>
      <c r="AF192" s="400" t="str">
        <f>K192</f>
        <v>Quand?</v>
      </c>
      <c r="AG192" s="400" t="str">
        <f>L192</f>
        <v>Niveau appliqué :</v>
      </c>
      <c r="AL192" s="400"/>
    </row>
    <row r="193" spans="1:58" ht="12.75" customHeight="1" x14ac:dyDescent="0.25">
      <c r="A193" s="220"/>
      <c r="B193" s="272"/>
      <c r="C193" s="269"/>
      <c r="D193" s="269"/>
      <c r="E193" s="294" t="s">
        <v>14</v>
      </c>
      <c r="F193" s="335" t="str">
        <f>IF(R193="","",IF(CNTR_SmallEmitter,1,R193))</f>
        <v/>
      </c>
      <c r="G193" s="821"/>
      <c r="H193" s="822"/>
      <c r="I193" s="424"/>
      <c r="J193" s="424"/>
      <c r="K193" s="428"/>
      <c r="L193" s="429"/>
      <c r="M193" s="831" t="str">
        <f>IF(OR(ISBLANK(L193),L193=EUconst_NoTier),"",IF(S193=0,EUconst_NotApplicable,IF(ISERROR(S193),"",S193)))</f>
        <v/>
      </c>
      <c r="N193" s="832"/>
      <c r="O193" s="205"/>
      <c r="P193" s="306"/>
      <c r="R193" s="410" t="str">
        <f>IF(E187="","",INDEX(EUwideConstants!$P$828:$P$831,MATCH(K188,EUwideConstants!$B$828:$B$831,0))-IF(M188=INDEX(SourceCategoryCEMS,2),1,0))</f>
        <v/>
      </c>
      <c r="S193" s="410" t="str">
        <f>IF(L193="","",IF(L193=EUconst_NA,"",INDEX(EUwideConstants!$H$828:$O$831,MATCH(K188,EUwideConstants!$B$828:$B$831,0),MATCH(L193,CNTR_TierList,0))))</f>
        <v/>
      </c>
      <c r="T193" s="397"/>
      <c r="U193" s="397"/>
      <c r="V193" s="397"/>
      <c r="W193" s="397"/>
      <c r="X193" s="397"/>
      <c r="Y193" s="397"/>
      <c r="Z193" s="397"/>
      <c r="AA193" s="322"/>
      <c r="AC193" s="334" t="b">
        <f>AND(COUNTA(CNTR_ListRelevantSections)&gt;0,E187="")</f>
        <v>0</v>
      </c>
      <c r="AD193" s="334" t="b">
        <f>AC193</f>
        <v>0</v>
      </c>
      <c r="AE193" s="334" t="b">
        <f>AD193</f>
        <v>0</v>
      </c>
      <c r="AF193" s="334" t="b">
        <f>OR(AD193,AND(J193&lt;&gt;"",J193=FALSE))</f>
        <v>0</v>
      </c>
      <c r="AG193" s="334" t="b">
        <f>OR(AF193,AND(I193&lt;&gt;"",I193=FALSE))</f>
        <v>0</v>
      </c>
      <c r="AH193" s="397"/>
      <c r="AI193" s="397"/>
      <c r="AJ193" s="397"/>
      <c r="AK193" s="397"/>
      <c r="AL193" s="403" t="b">
        <f>AL188</f>
        <v>0</v>
      </c>
    </row>
    <row r="194" spans="1:58" s="312" customFormat="1" ht="5.0999999999999996" customHeight="1" x14ac:dyDescent="0.25">
      <c r="A194" s="253"/>
      <c r="B194" s="272"/>
      <c r="C194" s="13"/>
      <c r="D194" s="186"/>
      <c r="F194" s="89"/>
      <c r="G194" s="186"/>
      <c r="H194" s="186"/>
      <c r="I194" s="186"/>
      <c r="J194" s="186"/>
      <c r="M194" s="89"/>
      <c r="N194" s="89"/>
      <c r="O194" s="201"/>
      <c r="P194" s="395"/>
      <c r="Q194" s="395"/>
      <c r="R194" s="395"/>
      <c r="S194" s="395"/>
      <c r="T194" s="395"/>
      <c r="U194" s="395"/>
      <c r="V194" s="395"/>
      <c r="W194" s="395"/>
      <c r="X194" s="395"/>
      <c r="Y194" s="395"/>
      <c r="Z194" s="395"/>
      <c r="AA194" s="395"/>
      <c r="AB194" s="395"/>
      <c r="AC194" s="395"/>
      <c r="AD194" s="395"/>
      <c r="AE194" s="395"/>
      <c r="AF194" s="395"/>
      <c r="AG194" s="395"/>
      <c r="AH194" s="395"/>
      <c r="AI194" s="395"/>
      <c r="AJ194" s="395"/>
      <c r="AK194" s="395"/>
      <c r="AL194" s="322"/>
    </row>
    <row r="195" spans="1:58" s="312" customFormat="1" ht="12.75" customHeight="1" x14ac:dyDescent="0.25">
      <c r="A195" s="253"/>
      <c r="B195" s="272"/>
      <c r="C195" s="89"/>
      <c r="D195" s="89"/>
      <c r="E195" s="383" t="s">
        <v>15</v>
      </c>
      <c r="F195" s="324" t="str">
        <f>Translations!$B$94</f>
        <v>Description</v>
      </c>
      <c r="G195" s="323"/>
      <c r="H195" s="186"/>
      <c r="I195" s="186"/>
      <c r="J195" s="186"/>
      <c r="K195" s="186"/>
      <c r="L195" s="186"/>
      <c r="M195" s="186"/>
      <c r="N195" s="186"/>
      <c r="O195" s="201"/>
      <c r="P195" s="395"/>
      <c r="Q195" s="395"/>
      <c r="R195" s="395"/>
      <c r="S195" s="395"/>
      <c r="T195" s="395"/>
      <c r="U195" s="395"/>
      <c r="V195" s="395"/>
      <c r="W195" s="395"/>
      <c r="X195" s="395"/>
      <c r="Y195" s="395"/>
      <c r="Z195" s="395"/>
      <c r="AA195" s="395"/>
      <c r="AB195" s="395"/>
      <c r="AC195" s="395"/>
      <c r="AD195" s="395"/>
      <c r="AE195" s="395"/>
      <c r="AF195" s="395"/>
      <c r="AG195" s="395"/>
      <c r="AH195" s="395"/>
      <c r="AI195" s="395"/>
      <c r="AJ195" s="395"/>
      <c r="AK195" s="395"/>
      <c r="AL195" s="322"/>
    </row>
    <row r="196" spans="1:58" s="312" customFormat="1" ht="12.75" customHeight="1" x14ac:dyDescent="0.25">
      <c r="A196" s="253"/>
      <c r="B196" s="272"/>
      <c r="C196" s="89"/>
      <c r="D196" s="89"/>
      <c r="E196" s="383"/>
      <c r="F196" s="771" t="str">
        <f>Translations!$B$588</f>
        <v>Si vous avez besoin de plus d'espace pour la description, vous pouvez également utiliser des fichiers externes et les référencer ici.</v>
      </c>
      <c r="G196" s="771"/>
      <c r="H196" s="771"/>
      <c r="I196" s="771"/>
      <c r="J196" s="771"/>
      <c r="K196" s="771"/>
      <c r="L196" s="771"/>
      <c r="M196" s="771"/>
      <c r="N196" s="771"/>
      <c r="O196" s="201"/>
      <c r="P196" s="395"/>
      <c r="Q196" s="395"/>
      <c r="R196" s="395"/>
      <c r="S196" s="395"/>
      <c r="T196" s="395"/>
      <c r="U196" s="395"/>
      <c r="V196" s="395"/>
      <c r="W196" s="395"/>
      <c r="X196" s="395"/>
      <c r="Y196" s="395"/>
      <c r="Z196" s="395"/>
      <c r="AA196" s="395"/>
      <c r="AB196" s="395"/>
      <c r="AC196" s="395"/>
      <c r="AD196" s="395"/>
      <c r="AE196" s="395"/>
      <c r="AF196" s="395"/>
      <c r="AG196" s="395"/>
      <c r="AH196" s="395"/>
      <c r="AI196" s="395"/>
      <c r="AJ196" s="395"/>
      <c r="AK196" s="395"/>
      <c r="AL196" s="322"/>
    </row>
    <row r="197" spans="1:58" s="312" customFormat="1" ht="12.75" customHeight="1" x14ac:dyDescent="0.25">
      <c r="A197" s="255"/>
      <c r="B197" s="272"/>
      <c r="C197" s="89"/>
      <c r="D197" s="186"/>
      <c r="E197" s="186"/>
      <c r="F197" s="834"/>
      <c r="G197" s="835"/>
      <c r="H197" s="835"/>
      <c r="I197" s="835"/>
      <c r="J197" s="835"/>
      <c r="K197" s="835"/>
      <c r="L197" s="835"/>
      <c r="M197" s="835"/>
      <c r="N197" s="836"/>
      <c r="O197" s="185"/>
      <c r="P197" s="322"/>
      <c r="Q197" s="322"/>
      <c r="R197" s="322"/>
      <c r="S197" s="322"/>
      <c r="T197" s="322"/>
      <c r="U197" s="322"/>
      <c r="V197" s="322"/>
      <c r="W197" s="322"/>
      <c r="X197" s="322"/>
      <c r="Y197" s="322"/>
      <c r="Z197" s="322"/>
      <c r="AA197" s="322"/>
      <c r="AB197" s="322"/>
      <c r="AC197" s="322"/>
      <c r="AD197" s="322"/>
      <c r="AE197" s="322"/>
      <c r="AF197" s="322"/>
      <c r="AG197" s="322"/>
      <c r="AH197" s="322"/>
      <c r="AI197" s="322"/>
      <c r="AJ197" s="322"/>
      <c r="AK197" s="322"/>
      <c r="AL197" s="403" t="b">
        <f>AL188</f>
        <v>0</v>
      </c>
    </row>
    <row r="198" spans="1:58" s="312" customFormat="1" ht="12.75" customHeight="1" x14ac:dyDescent="0.25">
      <c r="A198" s="255"/>
      <c r="B198" s="272"/>
      <c r="C198" s="89"/>
      <c r="D198" s="186"/>
      <c r="E198" s="186"/>
      <c r="F198" s="825"/>
      <c r="G198" s="826"/>
      <c r="H198" s="826"/>
      <c r="I198" s="826"/>
      <c r="J198" s="826"/>
      <c r="K198" s="826"/>
      <c r="L198" s="826"/>
      <c r="M198" s="826"/>
      <c r="N198" s="827"/>
      <c r="O198" s="185"/>
      <c r="P198" s="322"/>
      <c r="Q198" s="322"/>
      <c r="R198" s="322"/>
      <c r="S198" s="322"/>
      <c r="T198" s="322"/>
      <c r="U198" s="322"/>
      <c r="V198" s="322"/>
      <c r="W198" s="322"/>
      <c r="X198" s="322"/>
      <c r="Y198" s="322"/>
      <c r="Z198" s="322"/>
      <c r="AA198" s="322"/>
      <c r="AB198" s="322"/>
      <c r="AC198" s="322"/>
      <c r="AD198" s="322"/>
      <c r="AE198" s="322"/>
      <c r="AF198" s="322"/>
      <c r="AG198" s="322"/>
      <c r="AH198" s="322"/>
      <c r="AI198" s="322"/>
      <c r="AJ198" s="322"/>
      <c r="AK198" s="322"/>
      <c r="AL198" s="403" t="b">
        <f>AL197</f>
        <v>0</v>
      </c>
    </row>
    <row r="199" spans="1:58" s="312" customFormat="1" ht="12.75" customHeight="1" x14ac:dyDescent="0.25">
      <c r="A199" s="255"/>
      <c r="B199" s="272"/>
      <c r="C199" s="89"/>
      <c r="D199" s="186"/>
      <c r="E199" s="186"/>
      <c r="F199" s="825"/>
      <c r="G199" s="826"/>
      <c r="H199" s="826"/>
      <c r="I199" s="826"/>
      <c r="J199" s="826"/>
      <c r="K199" s="826"/>
      <c r="L199" s="826"/>
      <c r="M199" s="826"/>
      <c r="N199" s="827"/>
      <c r="O199" s="185"/>
      <c r="P199" s="322"/>
      <c r="Q199" s="322"/>
      <c r="R199" s="322"/>
      <c r="S199" s="322"/>
      <c r="T199" s="322"/>
      <c r="U199" s="322"/>
      <c r="V199" s="322"/>
      <c r="W199" s="322"/>
      <c r="X199" s="322"/>
      <c r="Y199" s="322"/>
      <c r="Z199" s="322"/>
      <c r="AA199" s="322"/>
      <c r="AB199" s="322"/>
      <c r="AC199" s="322"/>
      <c r="AD199" s="322"/>
      <c r="AE199" s="322"/>
      <c r="AF199" s="322"/>
      <c r="AG199" s="322"/>
      <c r="AH199" s="322"/>
      <c r="AI199" s="322"/>
      <c r="AJ199" s="322"/>
      <c r="AK199" s="322"/>
      <c r="AL199" s="403" t="b">
        <f>AL198</f>
        <v>0</v>
      </c>
    </row>
    <row r="200" spans="1:58" s="312" customFormat="1" ht="12.75" customHeight="1" x14ac:dyDescent="0.25">
      <c r="A200" s="255"/>
      <c r="B200" s="272"/>
      <c r="C200" s="89"/>
      <c r="D200" s="186"/>
      <c r="E200" s="186"/>
      <c r="F200" s="825"/>
      <c r="G200" s="826"/>
      <c r="H200" s="826"/>
      <c r="I200" s="826"/>
      <c r="J200" s="826"/>
      <c r="K200" s="826"/>
      <c r="L200" s="826"/>
      <c r="M200" s="826"/>
      <c r="N200" s="827"/>
      <c r="O200" s="185"/>
      <c r="P200" s="322"/>
      <c r="Q200" s="322"/>
      <c r="R200" s="322"/>
      <c r="S200" s="322"/>
      <c r="T200" s="322"/>
      <c r="U200" s="322"/>
      <c r="V200" s="322"/>
      <c r="W200" s="322"/>
      <c r="X200" s="322"/>
      <c r="Y200" s="322"/>
      <c r="Z200" s="322"/>
      <c r="AA200" s="322"/>
      <c r="AB200" s="322"/>
      <c r="AC200" s="322"/>
      <c r="AD200" s="322"/>
      <c r="AE200" s="322"/>
      <c r="AF200" s="322"/>
      <c r="AG200" s="322"/>
      <c r="AH200" s="322"/>
      <c r="AI200" s="322"/>
      <c r="AJ200" s="322"/>
      <c r="AK200" s="322"/>
      <c r="AL200" s="403" t="b">
        <f>AL199</f>
        <v>0</v>
      </c>
    </row>
    <row r="201" spans="1:58" s="312" customFormat="1" ht="12.75" customHeight="1" x14ac:dyDescent="0.25">
      <c r="A201" s="255"/>
      <c r="B201" s="272"/>
      <c r="C201" s="89"/>
      <c r="D201" s="186"/>
      <c r="E201" s="186"/>
      <c r="F201" s="825"/>
      <c r="G201" s="826"/>
      <c r="H201" s="826"/>
      <c r="I201" s="826"/>
      <c r="J201" s="826"/>
      <c r="K201" s="826"/>
      <c r="L201" s="826"/>
      <c r="M201" s="826"/>
      <c r="N201" s="827"/>
      <c r="O201" s="185"/>
      <c r="P201" s="322"/>
      <c r="Q201" s="322"/>
      <c r="R201" s="322"/>
      <c r="S201" s="322"/>
      <c r="T201" s="322"/>
      <c r="U201" s="322"/>
      <c r="V201" s="322"/>
      <c r="W201" s="322"/>
      <c r="X201" s="322"/>
      <c r="Y201" s="322"/>
      <c r="Z201" s="322"/>
      <c r="AA201" s="322"/>
      <c r="AB201" s="322"/>
      <c r="AC201" s="322"/>
      <c r="AD201" s="322"/>
      <c r="AE201" s="322"/>
      <c r="AF201" s="322"/>
      <c r="AG201" s="322"/>
      <c r="AH201" s="322"/>
      <c r="AI201" s="322"/>
      <c r="AJ201" s="322"/>
      <c r="AK201" s="322"/>
      <c r="AL201" s="403" t="b">
        <f>AL200</f>
        <v>0</v>
      </c>
    </row>
    <row r="202" spans="1:58" s="312" customFormat="1" ht="12.75" customHeight="1" x14ac:dyDescent="0.25">
      <c r="A202" s="255"/>
      <c r="B202" s="272"/>
      <c r="C202" s="89"/>
      <c r="D202" s="186"/>
      <c r="E202" s="186"/>
      <c r="F202" s="828"/>
      <c r="G202" s="829"/>
      <c r="H202" s="829"/>
      <c r="I202" s="829"/>
      <c r="J202" s="829"/>
      <c r="K202" s="829"/>
      <c r="L202" s="829"/>
      <c r="M202" s="829"/>
      <c r="N202" s="830"/>
      <c r="O202" s="185"/>
      <c r="P202" s="322"/>
      <c r="Q202" s="322"/>
      <c r="R202" s="322"/>
      <c r="S202" s="322"/>
      <c r="T202" s="322"/>
      <c r="U202" s="322"/>
      <c r="V202" s="322"/>
      <c r="W202" s="322"/>
      <c r="X202" s="322"/>
      <c r="Y202" s="322"/>
      <c r="Z202" s="322"/>
      <c r="AA202" s="322"/>
      <c r="AB202" s="322"/>
      <c r="AC202" s="322"/>
      <c r="AD202" s="322"/>
      <c r="AE202" s="322"/>
      <c r="AF202" s="322"/>
      <c r="AG202" s="322"/>
      <c r="AH202" s="322"/>
      <c r="AI202" s="322"/>
      <c r="AJ202" s="322"/>
      <c r="AK202" s="322"/>
      <c r="AL202" s="403" t="b">
        <f>AL201</f>
        <v>0</v>
      </c>
    </row>
    <row r="203" spans="1:58" ht="12.75" customHeight="1" thickBot="1" x14ac:dyDescent="0.3">
      <c r="A203" s="220"/>
      <c r="B203" s="272"/>
      <c r="C203" s="18"/>
      <c r="D203" s="19"/>
      <c r="E203" s="20"/>
      <c r="F203" s="18"/>
      <c r="G203" s="21"/>
      <c r="H203" s="21"/>
      <c r="I203" s="21"/>
      <c r="J203" s="21"/>
      <c r="K203" s="21"/>
      <c r="L203" s="21"/>
      <c r="M203" s="21"/>
      <c r="N203" s="21"/>
      <c r="O203" s="204"/>
      <c r="P203" s="306"/>
      <c r="T203" s="404"/>
      <c r="U203" s="404"/>
      <c r="V203" s="404"/>
      <c r="W203" s="404"/>
      <c r="X203" s="404"/>
      <c r="Y203" s="404"/>
      <c r="Z203" s="404"/>
      <c r="AA203" s="404"/>
      <c r="AB203" s="404"/>
      <c r="AC203" s="404"/>
      <c r="AD203" s="404"/>
      <c r="AE203" s="404"/>
      <c r="AF203" s="404"/>
      <c r="AG203" s="404"/>
      <c r="AH203" s="404"/>
      <c r="AI203" s="404"/>
      <c r="AJ203" s="404"/>
      <c r="AK203" s="404"/>
    </row>
    <row r="204" spans="1:58" ht="12.75" customHeight="1" x14ac:dyDescent="0.25">
      <c r="A204" s="220"/>
      <c r="B204" s="272"/>
      <c r="E204" s="133"/>
      <c r="F204" s="133"/>
      <c r="G204" s="133"/>
      <c r="H204" s="133"/>
      <c r="I204" s="133"/>
      <c r="J204" s="133"/>
      <c r="K204" s="133"/>
      <c r="L204" s="133"/>
      <c r="O204" s="205"/>
      <c r="P204" s="306"/>
    </row>
    <row r="205" spans="1:58" x14ac:dyDescent="0.25">
      <c r="A205" s="252"/>
      <c r="B205" s="240"/>
      <c r="C205" s="14"/>
      <c r="D205" s="7"/>
      <c r="E205" s="443" t="str">
        <f>Translations!$B$647</f>
        <v>D'autres points de mesure peuvent être ajoutés par copier-coller du dernier bloc, si nécessaire.</v>
      </c>
      <c r="F205" s="8"/>
      <c r="G205" s="9"/>
      <c r="H205" s="9"/>
      <c r="I205" s="9"/>
      <c r="J205" s="9"/>
      <c r="K205" s="9"/>
      <c r="L205" s="9"/>
      <c r="M205" s="9"/>
      <c r="N205" s="9"/>
      <c r="O205" s="204"/>
      <c r="P205" s="322"/>
      <c r="Q205" s="306"/>
      <c r="R205" s="306"/>
      <c r="U205" s="322"/>
      <c r="V205" s="322"/>
      <c r="W205" s="322"/>
      <c r="X205" s="322"/>
      <c r="Y205" s="322"/>
      <c r="Z205" s="322"/>
      <c r="AA205" s="322"/>
      <c r="AB205" s="322"/>
      <c r="AC205" s="322"/>
      <c r="AD205" s="322"/>
      <c r="AE205" s="322"/>
      <c r="AF205" s="322"/>
      <c r="AG205" s="322"/>
      <c r="AH205" s="322"/>
      <c r="AI205" s="322"/>
      <c r="AJ205" s="311"/>
      <c r="AK205" s="311"/>
      <c r="AL205" s="311"/>
    </row>
    <row r="206" spans="1:58" ht="12.75" customHeight="1" x14ac:dyDescent="0.25">
      <c r="A206" s="220"/>
      <c r="B206" s="240"/>
      <c r="O206" s="204"/>
      <c r="P206" s="306"/>
      <c r="T206" s="404"/>
      <c r="U206" s="404"/>
      <c r="V206" s="404"/>
      <c r="W206" s="404"/>
      <c r="X206" s="404"/>
      <c r="Y206" s="404"/>
      <c r="Z206" s="404"/>
      <c r="AA206" s="404"/>
      <c r="AB206" s="404"/>
      <c r="AC206" s="404"/>
      <c r="AD206" s="404"/>
      <c r="AE206" s="404"/>
      <c r="AF206" s="404"/>
      <c r="AG206" s="404"/>
      <c r="AH206" s="404"/>
      <c r="AI206" s="404"/>
      <c r="AJ206" s="404"/>
      <c r="AK206" s="404"/>
    </row>
    <row r="207" spans="1:58" ht="15" customHeight="1" x14ac:dyDescent="0.25">
      <c r="A207" s="220"/>
      <c r="B207" s="272"/>
      <c r="C207" s="134"/>
      <c r="D207" s="141"/>
      <c r="E207" s="134"/>
      <c r="F207" s="662" t="str">
        <f>EUconst_MsgNextSheet</f>
        <v xml:space="preserve"> &lt;&lt;&lt; Cliquez ici pour passer à la feuille suivante &gt;&gt;&gt;</v>
      </c>
      <c r="G207" s="662"/>
      <c r="H207" s="662"/>
      <c r="I207" s="662"/>
      <c r="J207" s="662"/>
      <c r="K207" s="662"/>
      <c r="L207" s="662"/>
      <c r="M207" s="134"/>
      <c r="N207" s="134"/>
      <c r="O207" s="202"/>
      <c r="P207" s="306"/>
      <c r="T207" s="404"/>
      <c r="U207" s="404"/>
      <c r="V207" s="404"/>
      <c r="W207" s="404"/>
      <c r="X207" s="404"/>
      <c r="Y207" s="404"/>
      <c r="Z207" s="404"/>
      <c r="AA207" s="404"/>
      <c r="AB207" s="404"/>
      <c r="AC207" s="404"/>
      <c r="AD207" s="404"/>
      <c r="AE207" s="404"/>
      <c r="AF207" s="404"/>
      <c r="AG207" s="404"/>
      <c r="AH207" s="404"/>
      <c r="AI207" s="404"/>
      <c r="AJ207" s="404"/>
      <c r="AK207" s="404"/>
    </row>
    <row r="208" spans="1:58" ht="13.8" thickBot="1" x14ac:dyDescent="0.3">
      <c r="A208" s="264"/>
      <c r="B208" s="273"/>
      <c r="C208" s="265"/>
      <c r="D208" s="266"/>
      <c r="E208" s="265"/>
      <c r="F208" s="265"/>
      <c r="G208" s="265"/>
      <c r="H208" s="265"/>
      <c r="I208" s="265"/>
      <c r="J208" s="265"/>
      <c r="K208" s="265"/>
      <c r="L208" s="265"/>
      <c r="M208" s="265"/>
      <c r="N208" s="265"/>
      <c r="O208" s="267"/>
      <c r="P208" s="411"/>
      <c r="Q208" s="411"/>
      <c r="R208" s="411"/>
      <c r="S208" s="411"/>
      <c r="T208" s="411"/>
      <c r="U208" s="411"/>
      <c r="V208" s="411"/>
      <c r="W208" s="411"/>
      <c r="X208" s="411"/>
      <c r="Y208" s="411"/>
      <c r="Z208" s="411"/>
      <c r="AA208" s="411"/>
      <c r="AB208" s="411"/>
      <c r="AC208" s="411"/>
      <c r="AD208" s="411"/>
      <c r="AE208" s="411"/>
      <c r="AF208" s="411"/>
      <c r="AG208" s="411"/>
      <c r="AH208" s="411"/>
      <c r="AI208" s="411"/>
      <c r="AJ208" s="411"/>
      <c r="AK208" s="411"/>
      <c r="AL208" s="411"/>
      <c r="AM208" s="354"/>
      <c r="AN208" s="354"/>
      <c r="AO208" s="354"/>
      <c r="AP208" s="354"/>
      <c r="AQ208" s="354"/>
      <c r="AR208" s="354"/>
      <c r="AS208" s="354"/>
      <c r="AT208" s="354"/>
      <c r="AU208" s="354"/>
      <c r="AV208" s="354"/>
      <c r="AW208" s="354"/>
      <c r="AX208" s="354"/>
      <c r="AY208" s="354"/>
      <c r="AZ208" s="354"/>
      <c r="BA208" s="354"/>
      <c r="BB208" s="354"/>
      <c r="BC208" s="354"/>
      <c r="BD208" s="354"/>
      <c r="BE208" s="354"/>
      <c r="BF208" s="354"/>
    </row>
    <row r="210" spans="1:58" x14ac:dyDescent="0.25">
      <c r="A210" s="30"/>
      <c r="B210" s="134"/>
      <c r="C210" s="134"/>
      <c r="D210" s="134"/>
      <c r="E210" s="134"/>
      <c r="F210" s="134"/>
      <c r="G210" s="134"/>
      <c r="H210" s="134"/>
      <c r="I210" s="134"/>
      <c r="J210" s="134"/>
      <c r="K210" s="134"/>
      <c r="L210" s="134"/>
      <c r="M210" s="134"/>
      <c r="N210" s="134"/>
      <c r="O210" s="134"/>
    </row>
    <row r="211" spans="1:58" ht="12.75" hidden="1" customHeight="1" x14ac:dyDescent="0.25">
      <c r="A211" s="10" t="s">
        <v>159</v>
      </c>
      <c r="B211" s="10" t="s">
        <v>119</v>
      </c>
      <c r="C211" s="10" t="s">
        <v>119</v>
      </c>
      <c r="D211" s="10" t="s">
        <v>119</v>
      </c>
      <c r="E211" s="10" t="s">
        <v>119</v>
      </c>
      <c r="F211" s="10" t="s">
        <v>119</v>
      </c>
      <c r="G211" s="10" t="s">
        <v>119</v>
      </c>
      <c r="H211" s="10" t="s">
        <v>119</v>
      </c>
      <c r="I211" s="10" t="s">
        <v>119</v>
      </c>
      <c r="J211" s="10" t="s">
        <v>119</v>
      </c>
      <c r="K211" s="10" t="s">
        <v>119</v>
      </c>
      <c r="L211" s="10" t="s">
        <v>119</v>
      </c>
      <c r="M211" s="10" t="s">
        <v>119</v>
      </c>
      <c r="N211" s="10" t="s">
        <v>119</v>
      </c>
      <c r="O211" s="10"/>
      <c r="P211" s="391"/>
      <c r="Q211" s="391" t="s">
        <v>119</v>
      </c>
      <c r="R211" s="391" t="s">
        <v>119</v>
      </c>
      <c r="S211" s="391"/>
      <c r="T211" s="391" t="s">
        <v>119</v>
      </c>
      <c r="U211" s="391"/>
      <c r="V211" s="391"/>
      <c r="W211" s="391"/>
      <c r="X211" s="391"/>
      <c r="Y211" s="391"/>
      <c r="Z211" s="391"/>
      <c r="AA211" s="391"/>
      <c r="AB211" s="391"/>
      <c r="AC211" s="391"/>
      <c r="AD211" s="391"/>
      <c r="AE211" s="391"/>
      <c r="AF211" s="391"/>
      <c r="AG211" s="391"/>
      <c r="AH211" s="391"/>
      <c r="AI211" s="391"/>
      <c r="AJ211" s="391"/>
      <c r="AK211" s="391"/>
      <c r="AL211" s="391"/>
      <c r="AM211" s="351"/>
      <c r="AN211" s="351"/>
      <c r="AO211" s="351"/>
      <c r="AP211" s="351"/>
      <c r="AQ211" s="351"/>
      <c r="AR211" s="351"/>
      <c r="AS211" s="351"/>
      <c r="AT211" s="351"/>
      <c r="AU211" s="351"/>
      <c r="AV211" s="351"/>
      <c r="AW211" s="351"/>
      <c r="AX211" s="351"/>
      <c r="AY211" s="351"/>
      <c r="AZ211" s="351"/>
      <c r="BA211" s="351"/>
      <c r="BB211" s="351"/>
      <c r="BC211" s="351"/>
      <c r="BD211" s="351"/>
      <c r="BE211" s="351"/>
      <c r="BF211" s="351"/>
    </row>
    <row r="212" spans="1:58" ht="13.8" hidden="1" thickBot="1" x14ac:dyDescent="0.3">
      <c r="A212" s="27" t="s">
        <v>159</v>
      </c>
    </row>
    <row r="213" spans="1:58" ht="13.8" hidden="1" thickBot="1" x14ac:dyDescent="0.3">
      <c r="A213" s="27" t="s">
        <v>159</v>
      </c>
      <c r="B213" s="6"/>
      <c r="C213" s="14"/>
      <c r="D213" s="88"/>
      <c r="E213" s="14"/>
      <c r="F213" s="362"/>
      <c r="G213" s="363"/>
      <c r="H213" s="363"/>
      <c r="I213" s="363"/>
      <c r="J213" s="363"/>
      <c r="K213" s="363"/>
      <c r="L213" s="363"/>
      <c r="M213" s="364"/>
      <c r="N213" s="6"/>
      <c r="O213" s="6"/>
      <c r="P213" s="306"/>
      <c r="Q213" s="306"/>
      <c r="R213" s="306"/>
      <c r="S213" s="306"/>
    </row>
    <row r="214" spans="1:58" hidden="1" x14ac:dyDescent="0.25">
      <c r="A214" s="27" t="s">
        <v>159</v>
      </c>
      <c r="B214" s="6"/>
      <c r="C214" s="14"/>
      <c r="D214" s="88"/>
      <c r="E214" s="14"/>
      <c r="F214" s="365">
        <v>1</v>
      </c>
      <c r="G214" s="366" t="str">
        <f>INDEX(B_ImprovementDescription!$Q$94:$Q$103,F214)</f>
        <v>n / A</v>
      </c>
      <c r="H214" s="374" t="str">
        <f>IF(G214=EUconst_NA,"",MAX($H$213:H213)+1)</f>
        <v/>
      </c>
      <c r="I214" s="380" t="str">
        <f t="shared" ref="I214:I223" si="0">IF(COUNTIF($H$214:$H$233,F214)=0,"",INDEX($G$214:$G$233,MATCH(F214,$H$214:$H$233,0)))</f>
        <v/>
      </c>
      <c r="J214" s="377"/>
      <c r="K214" s="366"/>
      <c r="L214" s="366"/>
      <c r="M214" s="367" t="str">
        <f>IF(COUNT(H214:H233)=0,"","$I$"&amp;ROW(I214)&amp;":$I$"&amp; ROW(I214)-1+MAX(1,H214:H233))</f>
        <v/>
      </c>
      <c r="N214" s="6"/>
      <c r="O214" s="6"/>
      <c r="P214" s="306"/>
      <c r="Q214" s="306"/>
      <c r="R214" s="306"/>
      <c r="S214" s="306"/>
    </row>
    <row r="215" spans="1:58" hidden="1" x14ac:dyDescent="0.25">
      <c r="A215" s="1" t="s">
        <v>159</v>
      </c>
      <c r="B215" s="6"/>
      <c r="C215" s="14"/>
      <c r="D215" s="88"/>
      <c r="E215" s="14"/>
      <c r="F215" s="368">
        <v>2</v>
      </c>
      <c r="G215" s="369" t="str">
        <f>INDEX(B_ImprovementDescription!$Q$94:$Q$103,F215)</f>
        <v>n / A</v>
      </c>
      <c r="H215" s="375" t="str">
        <f>IF(G215=EUconst_NA,"",MAX($H$213:H214)+1)</f>
        <v/>
      </c>
      <c r="I215" s="381" t="str">
        <f t="shared" si="0"/>
        <v/>
      </c>
      <c r="J215" s="378"/>
      <c r="K215" s="369"/>
      <c r="L215" s="369"/>
      <c r="M215" s="370"/>
      <c r="N215" s="6"/>
      <c r="O215" s="6"/>
      <c r="P215" s="306"/>
      <c r="Q215" s="306"/>
      <c r="R215" s="306"/>
      <c r="S215" s="306"/>
    </row>
    <row r="216" spans="1:58" hidden="1" x14ac:dyDescent="0.25">
      <c r="A216" s="1" t="s">
        <v>159</v>
      </c>
      <c r="B216" s="6"/>
      <c r="C216" s="14"/>
      <c r="D216" s="88"/>
      <c r="E216" s="14"/>
      <c r="F216" s="368">
        <v>3</v>
      </c>
      <c r="G216" s="369" t="str">
        <f>INDEX(B_ImprovementDescription!$Q$94:$Q$103,F216)</f>
        <v>n / A</v>
      </c>
      <c r="H216" s="375" t="str">
        <f>IF(G216=EUconst_NA,"",MAX($H$213:H215)+1)</f>
        <v/>
      </c>
      <c r="I216" s="381" t="str">
        <f t="shared" si="0"/>
        <v/>
      </c>
      <c r="J216" s="378"/>
      <c r="K216" s="369"/>
      <c r="L216" s="369"/>
      <c r="M216" s="370"/>
      <c r="N216" s="6"/>
      <c r="O216" s="6"/>
      <c r="P216" s="306"/>
      <c r="Q216" s="306"/>
      <c r="R216" s="306"/>
      <c r="S216" s="306"/>
    </row>
    <row r="217" spans="1:58" hidden="1" x14ac:dyDescent="0.25">
      <c r="A217" s="1" t="s">
        <v>159</v>
      </c>
      <c r="B217" s="6"/>
      <c r="C217" s="14"/>
      <c r="D217" s="88"/>
      <c r="E217" s="14"/>
      <c r="F217" s="368">
        <v>4</v>
      </c>
      <c r="G217" s="369" t="str">
        <f>INDEX(B_ImprovementDescription!$Q$94:$Q$103,F217)</f>
        <v>n / A</v>
      </c>
      <c r="H217" s="375" t="str">
        <f>IF(G217=EUconst_NA,"",MAX($H$213:H216)+1)</f>
        <v/>
      </c>
      <c r="I217" s="381" t="str">
        <f t="shared" si="0"/>
        <v/>
      </c>
      <c r="J217" s="378"/>
      <c r="K217" s="369"/>
      <c r="L217" s="369"/>
      <c r="M217" s="370"/>
      <c r="N217" s="6"/>
      <c r="O217" s="6"/>
      <c r="P217" s="306"/>
      <c r="Q217" s="306"/>
      <c r="R217" s="306"/>
      <c r="S217" s="306"/>
    </row>
    <row r="218" spans="1:58" hidden="1" x14ac:dyDescent="0.25">
      <c r="A218" s="1" t="s">
        <v>159</v>
      </c>
      <c r="B218" s="6"/>
      <c r="C218" s="14"/>
      <c r="D218" s="88"/>
      <c r="E218" s="14"/>
      <c r="F218" s="368">
        <v>5</v>
      </c>
      <c r="G218" s="369" t="str">
        <f>INDEX(B_ImprovementDescription!$Q$94:$Q$103,F218)</f>
        <v>n / A</v>
      </c>
      <c r="H218" s="375" t="str">
        <f>IF(G218=EUconst_NA,"",MAX($H$213:H217)+1)</f>
        <v/>
      </c>
      <c r="I218" s="381" t="str">
        <f t="shared" si="0"/>
        <v/>
      </c>
      <c r="J218" s="378"/>
      <c r="K218" s="369"/>
      <c r="L218" s="369"/>
      <c r="M218" s="370"/>
      <c r="N218" s="6"/>
      <c r="O218" s="6"/>
      <c r="P218" s="306"/>
      <c r="Q218" s="306"/>
      <c r="R218" s="306"/>
      <c r="S218" s="306"/>
    </row>
    <row r="219" spans="1:58" hidden="1" x14ac:dyDescent="0.25">
      <c r="A219" s="1" t="s">
        <v>159</v>
      </c>
      <c r="B219" s="6"/>
      <c r="C219" s="14"/>
      <c r="D219" s="88"/>
      <c r="E219" s="14"/>
      <c r="F219" s="368">
        <v>6</v>
      </c>
      <c r="G219" s="369" t="str">
        <f>INDEX(B_ImprovementDescription!$Q$94:$Q$103,F219)</f>
        <v>n / A</v>
      </c>
      <c r="H219" s="375" t="str">
        <f>IF(G219=EUconst_NA,"",MAX($H$213:H218)+1)</f>
        <v/>
      </c>
      <c r="I219" s="381" t="str">
        <f t="shared" si="0"/>
        <v/>
      </c>
      <c r="J219" s="378"/>
      <c r="K219" s="369"/>
      <c r="L219" s="369"/>
      <c r="M219" s="370"/>
      <c r="N219" s="6"/>
      <c r="O219" s="6"/>
      <c r="P219" s="306"/>
      <c r="Q219" s="306"/>
      <c r="R219" s="306"/>
      <c r="S219" s="306"/>
    </row>
    <row r="220" spans="1:58" hidden="1" x14ac:dyDescent="0.25">
      <c r="A220" s="1" t="s">
        <v>159</v>
      </c>
      <c r="B220" s="6"/>
      <c r="C220" s="14"/>
      <c r="D220" s="88"/>
      <c r="E220" s="14"/>
      <c r="F220" s="368">
        <v>7</v>
      </c>
      <c r="G220" s="369" t="str">
        <f>INDEX(B_ImprovementDescription!$Q$94:$Q$103,F220)</f>
        <v>n / A</v>
      </c>
      <c r="H220" s="375" t="str">
        <f>IF(G220=EUconst_NA,"",MAX($H$213:H219)+1)</f>
        <v/>
      </c>
      <c r="I220" s="381" t="str">
        <f t="shared" si="0"/>
        <v/>
      </c>
      <c r="J220" s="378"/>
      <c r="K220" s="369"/>
      <c r="L220" s="369"/>
      <c r="M220" s="370"/>
      <c r="N220" s="6"/>
      <c r="O220" s="6"/>
      <c r="P220" s="306"/>
      <c r="Q220" s="306"/>
      <c r="R220" s="306"/>
      <c r="S220" s="306"/>
    </row>
    <row r="221" spans="1:58" hidden="1" x14ac:dyDescent="0.25">
      <c r="A221" s="1" t="s">
        <v>159</v>
      </c>
      <c r="B221" s="6"/>
      <c r="C221" s="14"/>
      <c r="D221" s="88"/>
      <c r="E221" s="14"/>
      <c r="F221" s="368">
        <v>8</v>
      </c>
      <c r="G221" s="369" t="str">
        <f>INDEX(B_ImprovementDescription!$Q$94:$Q$103,F221)</f>
        <v>n / A</v>
      </c>
      <c r="H221" s="375" t="str">
        <f>IF(G221=EUconst_NA,"",MAX($H$213:H220)+1)</f>
        <v/>
      </c>
      <c r="I221" s="381" t="str">
        <f t="shared" si="0"/>
        <v/>
      </c>
      <c r="J221" s="378"/>
      <c r="K221" s="369"/>
      <c r="L221" s="369"/>
      <c r="M221" s="370"/>
      <c r="N221" s="6"/>
      <c r="O221" s="6"/>
      <c r="P221" s="306"/>
      <c r="Q221" s="306"/>
      <c r="R221" s="306"/>
      <c r="S221" s="306"/>
    </row>
    <row r="222" spans="1:58" hidden="1" x14ac:dyDescent="0.25">
      <c r="A222" s="1" t="s">
        <v>159</v>
      </c>
      <c r="B222" s="6"/>
      <c r="C222" s="14"/>
      <c r="D222" s="88"/>
      <c r="E222" s="14"/>
      <c r="F222" s="368">
        <v>9</v>
      </c>
      <c r="G222" s="369" t="str">
        <f>INDEX(B_ImprovementDescription!$Q$94:$Q$103,F222)</f>
        <v>n / A</v>
      </c>
      <c r="H222" s="375" t="str">
        <f>IF(G222=EUconst_NA,"",MAX($H$213:H221)+1)</f>
        <v/>
      </c>
      <c r="I222" s="381" t="str">
        <f t="shared" si="0"/>
        <v/>
      </c>
      <c r="J222" s="378"/>
      <c r="K222" s="369"/>
      <c r="L222" s="369"/>
      <c r="M222" s="370"/>
      <c r="N222" s="6"/>
      <c r="O222" s="6"/>
      <c r="P222" s="306"/>
      <c r="Q222" s="306"/>
      <c r="R222" s="306"/>
      <c r="S222" s="306"/>
    </row>
    <row r="223" spans="1:58" hidden="1" x14ac:dyDescent="0.25">
      <c r="A223" s="1" t="s">
        <v>159</v>
      </c>
      <c r="B223" s="6"/>
      <c r="C223" s="14"/>
      <c r="D223" s="88"/>
      <c r="E223" s="14"/>
      <c r="F223" s="368">
        <v>10</v>
      </c>
      <c r="G223" s="369" t="str">
        <f>INDEX(B_ImprovementDescription!$Q$94:$Q$103,F223)</f>
        <v>n / A</v>
      </c>
      <c r="H223" s="375" t="str">
        <f>IF(G223=EUconst_NA,"",MAX($H$213:H222)+1)</f>
        <v/>
      </c>
      <c r="I223" s="381" t="str">
        <f t="shared" si="0"/>
        <v/>
      </c>
      <c r="J223" s="378"/>
      <c r="K223" s="369"/>
      <c r="L223" s="369"/>
      <c r="M223" s="370"/>
      <c r="N223" s="6"/>
      <c r="O223" s="6"/>
      <c r="P223" s="306"/>
      <c r="Q223" s="306"/>
      <c r="R223" s="306"/>
      <c r="S223" s="306"/>
    </row>
    <row r="224" spans="1:58" hidden="1" x14ac:dyDescent="0.25">
      <c r="A224" s="1" t="s">
        <v>159</v>
      </c>
      <c r="B224" s="6"/>
      <c r="C224" s="14"/>
      <c r="D224" s="88"/>
      <c r="E224" s="14"/>
      <c r="F224" s="368">
        <v>11</v>
      </c>
      <c r="G224" s="369"/>
      <c r="H224" s="375"/>
      <c r="I224" s="381"/>
      <c r="J224" s="378"/>
      <c r="K224" s="369"/>
      <c r="L224" s="369"/>
      <c r="M224" s="370"/>
      <c r="N224" s="6"/>
      <c r="O224" s="6"/>
      <c r="P224" s="306"/>
      <c r="Q224" s="306"/>
      <c r="R224" s="306"/>
      <c r="S224" s="306"/>
    </row>
    <row r="225" spans="1:19" hidden="1" x14ac:dyDescent="0.25">
      <c r="A225" s="1" t="s">
        <v>159</v>
      </c>
      <c r="B225" s="6"/>
      <c r="C225" s="14"/>
      <c r="D225" s="88"/>
      <c r="E225" s="14"/>
      <c r="F225" s="368">
        <v>12</v>
      </c>
      <c r="G225" s="369"/>
      <c r="H225" s="375"/>
      <c r="I225" s="381"/>
      <c r="J225" s="378"/>
      <c r="K225" s="369"/>
      <c r="L225" s="369"/>
      <c r="M225" s="370"/>
      <c r="N225" s="6"/>
      <c r="O225" s="6"/>
      <c r="P225" s="306"/>
      <c r="Q225" s="306"/>
      <c r="R225" s="306"/>
      <c r="S225" s="306"/>
    </row>
    <row r="226" spans="1:19" hidden="1" x14ac:dyDescent="0.25">
      <c r="A226" s="1" t="s">
        <v>159</v>
      </c>
      <c r="B226" s="6"/>
      <c r="C226" s="14"/>
      <c r="D226" s="88"/>
      <c r="E226" s="14"/>
      <c r="F226" s="368">
        <v>13</v>
      </c>
      <c r="G226" s="369"/>
      <c r="H226" s="375"/>
      <c r="I226" s="381"/>
      <c r="J226" s="378"/>
      <c r="K226" s="369"/>
      <c r="L226" s="369"/>
      <c r="M226" s="370"/>
      <c r="N226" s="6"/>
      <c r="O226" s="6"/>
      <c r="P226" s="306"/>
      <c r="Q226" s="306"/>
      <c r="R226" s="306"/>
      <c r="S226" s="306"/>
    </row>
    <row r="227" spans="1:19" hidden="1" x14ac:dyDescent="0.25">
      <c r="A227" s="1" t="s">
        <v>159</v>
      </c>
      <c r="B227" s="6"/>
      <c r="C227" s="14"/>
      <c r="D227" s="88"/>
      <c r="E227" s="14"/>
      <c r="F227" s="368">
        <v>14</v>
      </c>
      <c r="G227" s="369"/>
      <c r="H227" s="375"/>
      <c r="I227" s="381"/>
      <c r="J227" s="378"/>
      <c r="K227" s="369"/>
      <c r="L227" s="369"/>
      <c r="M227" s="370"/>
      <c r="N227" s="6"/>
      <c r="O227" s="6"/>
      <c r="P227" s="306"/>
      <c r="Q227" s="306"/>
      <c r="R227" s="306"/>
      <c r="S227" s="306"/>
    </row>
    <row r="228" spans="1:19" hidden="1" x14ac:dyDescent="0.25">
      <c r="A228" s="1" t="s">
        <v>159</v>
      </c>
      <c r="B228" s="6"/>
      <c r="C228" s="14"/>
      <c r="D228" s="88"/>
      <c r="E228" s="14"/>
      <c r="F228" s="368">
        <v>15</v>
      </c>
      <c r="G228" s="369"/>
      <c r="H228" s="375"/>
      <c r="I228" s="381"/>
      <c r="J228" s="378"/>
      <c r="K228" s="369"/>
      <c r="L228" s="369"/>
      <c r="M228" s="370"/>
      <c r="N228" s="6"/>
      <c r="O228" s="6"/>
      <c r="P228" s="306"/>
      <c r="Q228" s="306"/>
      <c r="R228" s="306"/>
      <c r="S228" s="306"/>
    </row>
    <row r="229" spans="1:19" hidden="1" x14ac:dyDescent="0.25">
      <c r="A229" s="1" t="s">
        <v>159</v>
      </c>
      <c r="B229" s="6"/>
      <c r="C229" s="14"/>
      <c r="D229" s="88"/>
      <c r="E229" s="14"/>
      <c r="F229" s="368">
        <v>16</v>
      </c>
      <c r="G229" s="369"/>
      <c r="H229" s="375"/>
      <c r="I229" s="381"/>
      <c r="J229" s="378"/>
      <c r="K229" s="369"/>
      <c r="L229" s="369"/>
      <c r="M229" s="370"/>
      <c r="N229" s="6"/>
      <c r="O229" s="6"/>
      <c r="P229" s="306"/>
      <c r="Q229" s="306"/>
      <c r="R229" s="306"/>
      <c r="S229" s="306"/>
    </row>
    <row r="230" spans="1:19" hidden="1" x14ac:dyDescent="0.25">
      <c r="A230" s="1" t="s">
        <v>159</v>
      </c>
      <c r="B230" s="6"/>
      <c r="C230" s="14"/>
      <c r="D230" s="88"/>
      <c r="E230" s="14"/>
      <c r="F230" s="368">
        <v>17</v>
      </c>
      <c r="G230" s="369"/>
      <c r="H230" s="375"/>
      <c r="I230" s="381"/>
      <c r="J230" s="378"/>
      <c r="K230" s="369"/>
      <c r="L230" s="369"/>
      <c r="M230" s="370"/>
      <c r="N230" s="6"/>
      <c r="O230" s="6"/>
      <c r="P230" s="306"/>
      <c r="Q230" s="306"/>
      <c r="R230" s="306"/>
      <c r="S230" s="306"/>
    </row>
    <row r="231" spans="1:19" hidden="1" x14ac:dyDescent="0.25">
      <c r="A231" s="1" t="s">
        <v>159</v>
      </c>
      <c r="B231" s="6"/>
      <c r="C231" s="14"/>
      <c r="D231" s="88"/>
      <c r="E231" s="14"/>
      <c r="F231" s="368">
        <v>18</v>
      </c>
      <c r="G231" s="369"/>
      <c r="H231" s="375"/>
      <c r="I231" s="381"/>
      <c r="J231" s="378"/>
      <c r="K231" s="369"/>
      <c r="L231" s="369"/>
      <c r="M231" s="370"/>
      <c r="N231" s="6"/>
      <c r="O231" s="6"/>
      <c r="P231" s="306"/>
      <c r="Q231" s="306"/>
      <c r="R231" s="306"/>
      <c r="S231" s="306"/>
    </row>
    <row r="232" spans="1:19" hidden="1" x14ac:dyDescent="0.25">
      <c r="A232" s="1" t="s">
        <v>159</v>
      </c>
      <c r="B232" s="6"/>
      <c r="C232" s="14"/>
      <c r="D232" s="88"/>
      <c r="E232" s="14"/>
      <c r="F232" s="368">
        <v>19</v>
      </c>
      <c r="G232" s="369"/>
      <c r="H232" s="375"/>
      <c r="I232" s="381"/>
      <c r="J232" s="378"/>
      <c r="K232" s="369"/>
      <c r="L232" s="369"/>
      <c r="M232" s="370"/>
      <c r="N232" s="6"/>
      <c r="O232" s="6"/>
      <c r="P232" s="306"/>
      <c r="Q232" s="306"/>
      <c r="R232" s="306"/>
      <c r="S232" s="306"/>
    </row>
    <row r="233" spans="1:19" ht="13.8" hidden="1" thickBot="1" x14ac:dyDescent="0.3">
      <c r="A233" s="1" t="s">
        <v>159</v>
      </c>
      <c r="B233" s="6"/>
      <c r="C233" s="14"/>
      <c r="D233" s="88"/>
      <c r="E233" s="14"/>
      <c r="F233" s="371">
        <v>20</v>
      </c>
      <c r="G233" s="372"/>
      <c r="H233" s="376"/>
      <c r="I233" s="382"/>
      <c r="J233" s="379"/>
      <c r="K233" s="372"/>
      <c r="L233" s="372"/>
      <c r="M233" s="373"/>
      <c r="N233" s="6"/>
      <c r="O233" s="6"/>
      <c r="P233" s="306"/>
      <c r="Q233" s="306"/>
      <c r="R233" s="306"/>
      <c r="S233" s="306"/>
    </row>
  </sheetData>
  <sheetProtection algorithmName="SHA-512" hashValue="xvl8IhckvgAAOqEv3qxwcYYmuAy3I7nsS7UyUTheBXOzTi55ih2Bg4io6rMKJgDpDl136ADoandjiTkmw9Y1eg==" saltValue="rnDcicY7uCOaPGEdX/6bdg==" spinCount="100000" sheet="1" objects="1" scenarios="1" formatCells="0" formatColumns="0" formatRows="0"/>
  <mergeCells count="173">
    <mergeCell ref="F111:N111"/>
    <mergeCell ref="F112:N112"/>
    <mergeCell ref="F100:M100"/>
    <mergeCell ref="G102:H102"/>
    <mergeCell ref="G103:H103"/>
    <mergeCell ref="M103:N103"/>
    <mergeCell ref="F106:N106"/>
    <mergeCell ref="F107:N107"/>
    <mergeCell ref="F108:N108"/>
    <mergeCell ref="F109:N109"/>
    <mergeCell ref="F110:N110"/>
    <mergeCell ref="F16:N16"/>
    <mergeCell ref="E19:E22"/>
    <mergeCell ref="F19:N19"/>
    <mergeCell ref="F20:N20"/>
    <mergeCell ref="G21:N21"/>
    <mergeCell ref="M98:N98"/>
    <mergeCell ref="G30:H30"/>
    <mergeCell ref="M31:N31"/>
    <mergeCell ref="F34:N34"/>
    <mergeCell ref="E43:N43"/>
    <mergeCell ref="K44:L44"/>
    <mergeCell ref="M44:N44"/>
    <mergeCell ref="F39:N39"/>
    <mergeCell ref="F40:N40"/>
    <mergeCell ref="F18:N18"/>
    <mergeCell ref="G22:N22"/>
    <mergeCell ref="E25:N25"/>
    <mergeCell ref="M62:N62"/>
    <mergeCell ref="M80:N80"/>
    <mergeCell ref="F70:N70"/>
    <mergeCell ref="F71:N71"/>
    <mergeCell ref="F72:N72"/>
    <mergeCell ref="F73:N73"/>
    <mergeCell ref="F35:N35"/>
    <mergeCell ref="F36:N36"/>
    <mergeCell ref="F37:N37"/>
    <mergeCell ref="F38:N38"/>
    <mergeCell ref="K62:L62"/>
    <mergeCell ref="F64:M64"/>
    <mergeCell ref="G66:H66"/>
    <mergeCell ref="G67:H67"/>
    <mergeCell ref="M67:N67"/>
    <mergeCell ref="F46:M46"/>
    <mergeCell ref="G48:H48"/>
    <mergeCell ref="G49:H49"/>
    <mergeCell ref="M49:N49"/>
    <mergeCell ref="F52:N52"/>
    <mergeCell ref="F53:N53"/>
    <mergeCell ref="F54:N54"/>
    <mergeCell ref="F55:N55"/>
    <mergeCell ref="F56:N56"/>
    <mergeCell ref="F57:N57"/>
    <mergeCell ref="F58:N58"/>
    <mergeCell ref="E61:N61"/>
    <mergeCell ref="C6:K6"/>
    <mergeCell ref="B2:D4"/>
    <mergeCell ref="E2:F2"/>
    <mergeCell ref="L6:N6"/>
    <mergeCell ref="K8:N8"/>
    <mergeCell ref="F17:N17"/>
    <mergeCell ref="F13:N13"/>
    <mergeCell ref="E12:N12"/>
    <mergeCell ref="F14:N14"/>
    <mergeCell ref="M3:N3"/>
    <mergeCell ref="E4:F4"/>
    <mergeCell ref="G4:H4"/>
    <mergeCell ref="I4:J4"/>
    <mergeCell ref="K4:L4"/>
    <mergeCell ref="M4:N4"/>
    <mergeCell ref="G3:H3"/>
    <mergeCell ref="I3:J3"/>
    <mergeCell ref="K3:L3"/>
    <mergeCell ref="G2:H2"/>
    <mergeCell ref="I2:J2"/>
    <mergeCell ref="K2:L2"/>
    <mergeCell ref="M2:N2"/>
    <mergeCell ref="E3:F3"/>
    <mergeCell ref="D10:N10"/>
    <mergeCell ref="F15:N15"/>
    <mergeCell ref="E97:N97"/>
    <mergeCell ref="K98:L98"/>
    <mergeCell ref="G85:H85"/>
    <mergeCell ref="M85:N85"/>
    <mergeCell ref="F207:L207"/>
    <mergeCell ref="F88:N88"/>
    <mergeCell ref="F89:N89"/>
    <mergeCell ref="F90:N90"/>
    <mergeCell ref="F91:N91"/>
    <mergeCell ref="F92:N92"/>
    <mergeCell ref="F93:N93"/>
    <mergeCell ref="F94:N94"/>
    <mergeCell ref="M26:N26"/>
    <mergeCell ref="F28:M28"/>
    <mergeCell ref="G31:H31"/>
    <mergeCell ref="K26:L26"/>
    <mergeCell ref="G84:H84"/>
    <mergeCell ref="K80:L80"/>
    <mergeCell ref="F82:M82"/>
    <mergeCell ref="F74:N74"/>
    <mergeCell ref="F75:N75"/>
    <mergeCell ref="F76:N76"/>
    <mergeCell ref="E79:N79"/>
    <mergeCell ref="F124:N124"/>
    <mergeCell ref="F125:N125"/>
    <mergeCell ref="F126:N126"/>
    <mergeCell ref="F127:N127"/>
    <mergeCell ref="F128:N128"/>
    <mergeCell ref="F129:N129"/>
    <mergeCell ref="E115:N115"/>
    <mergeCell ref="K116:L116"/>
    <mergeCell ref="M116:N116"/>
    <mergeCell ref="F118:M118"/>
    <mergeCell ref="G120:H120"/>
    <mergeCell ref="G121:H121"/>
    <mergeCell ref="M121:N121"/>
    <mergeCell ref="G139:H139"/>
    <mergeCell ref="M139:N139"/>
    <mergeCell ref="F142:N142"/>
    <mergeCell ref="F143:N143"/>
    <mergeCell ref="F144:N144"/>
    <mergeCell ref="F145:N145"/>
    <mergeCell ref="F130:N130"/>
    <mergeCell ref="E133:N133"/>
    <mergeCell ref="K134:L134"/>
    <mergeCell ref="M134:N134"/>
    <mergeCell ref="F136:M136"/>
    <mergeCell ref="G138:H138"/>
    <mergeCell ref="F154:M154"/>
    <mergeCell ref="G156:H156"/>
    <mergeCell ref="G157:H157"/>
    <mergeCell ref="M157:N157"/>
    <mergeCell ref="F160:N160"/>
    <mergeCell ref="F161:N161"/>
    <mergeCell ref="F146:N146"/>
    <mergeCell ref="F147:N147"/>
    <mergeCell ref="F148:N148"/>
    <mergeCell ref="E151:N151"/>
    <mergeCell ref="K152:L152"/>
    <mergeCell ref="M152:N152"/>
    <mergeCell ref="K170:L170"/>
    <mergeCell ref="M170:N170"/>
    <mergeCell ref="F172:M172"/>
    <mergeCell ref="G174:H174"/>
    <mergeCell ref="G175:H175"/>
    <mergeCell ref="M175:N175"/>
    <mergeCell ref="F162:N162"/>
    <mergeCell ref="F163:N163"/>
    <mergeCell ref="F164:N164"/>
    <mergeCell ref="F165:N165"/>
    <mergeCell ref="F166:N166"/>
    <mergeCell ref="E169:N169"/>
    <mergeCell ref="F184:N184"/>
    <mergeCell ref="E187:N187"/>
    <mergeCell ref="K188:L188"/>
    <mergeCell ref="M188:N188"/>
    <mergeCell ref="F190:M190"/>
    <mergeCell ref="G192:H192"/>
    <mergeCell ref="F178:N178"/>
    <mergeCell ref="F179:N179"/>
    <mergeCell ref="F180:N180"/>
    <mergeCell ref="F181:N181"/>
    <mergeCell ref="F182:N182"/>
    <mergeCell ref="F183:N183"/>
    <mergeCell ref="F200:N200"/>
    <mergeCell ref="F201:N201"/>
    <mergeCell ref="F202:N202"/>
    <mergeCell ref="G193:H193"/>
    <mergeCell ref="M193:N193"/>
    <mergeCell ref="F196:N196"/>
    <mergeCell ref="F197:N197"/>
    <mergeCell ref="F198:N198"/>
    <mergeCell ref="F199:N199"/>
  </mergeCells>
  <conditionalFormatting sqref="E25:N25">
    <cfRule type="expression" dxfId="199" priority="75" stopIfTrue="1">
      <formula>$AL25=TRUE</formula>
    </cfRule>
  </conditionalFormatting>
  <conditionalFormatting sqref="E43:N43">
    <cfRule type="expression" dxfId="198" priority="53" stopIfTrue="1">
      <formula>$AL43=TRUE</formula>
    </cfRule>
  </conditionalFormatting>
  <conditionalFormatting sqref="E61:N61">
    <cfRule type="expression" dxfId="197" priority="48" stopIfTrue="1">
      <formula>$AL61=TRUE</formula>
    </cfRule>
  </conditionalFormatting>
  <conditionalFormatting sqref="E79:N79">
    <cfRule type="expression" dxfId="196" priority="43" stopIfTrue="1">
      <formula>$AL79=TRUE</formula>
    </cfRule>
  </conditionalFormatting>
  <conditionalFormatting sqref="E97:N97">
    <cfRule type="expression" dxfId="195" priority="38" stopIfTrue="1">
      <formula>$AL97=TRUE</formula>
    </cfRule>
  </conditionalFormatting>
  <conditionalFormatting sqref="E115:N115">
    <cfRule type="expression" dxfId="194" priority="33" stopIfTrue="1">
      <formula>$AL115=TRUE</formula>
    </cfRule>
  </conditionalFormatting>
  <conditionalFormatting sqref="E133:N133">
    <cfRule type="expression" dxfId="193" priority="28" stopIfTrue="1">
      <formula>$AL133=TRUE</formula>
    </cfRule>
  </conditionalFormatting>
  <conditionalFormatting sqref="E151:N151">
    <cfRule type="expression" dxfId="192" priority="23" stopIfTrue="1">
      <formula>$AL151=TRUE</formula>
    </cfRule>
  </conditionalFormatting>
  <conditionalFormatting sqref="E169:N169">
    <cfRule type="expression" dxfId="191" priority="18" stopIfTrue="1">
      <formula>$AL169=TRUE</formula>
    </cfRule>
  </conditionalFormatting>
  <conditionalFormatting sqref="E187:N187">
    <cfRule type="expression" dxfId="190" priority="13" stopIfTrue="1">
      <formula>$AL187=TRUE</formula>
    </cfRule>
  </conditionalFormatting>
  <conditionalFormatting sqref="F35:F40">
    <cfRule type="expression" dxfId="189" priority="74" stopIfTrue="1">
      <formula>$AL35=TRUE</formula>
    </cfRule>
  </conditionalFormatting>
  <conditionalFormatting sqref="F53:F58">
    <cfRule type="expression" dxfId="188" priority="52" stopIfTrue="1">
      <formula>$AL53=TRUE</formula>
    </cfRule>
  </conditionalFormatting>
  <conditionalFormatting sqref="F71:F76">
    <cfRule type="expression" dxfId="187" priority="47" stopIfTrue="1">
      <formula>$AL71=TRUE</formula>
    </cfRule>
  </conditionalFormatting>
  <conditionalFormatting sqref="F89:F94">
    <cfRule type="expression" dxfId="186" priority="42" stopIfTrue="1">
      <formula>$AL89=TRUE</formula>
    </cfRule>
  </conditionalFormatting>
  <conditionalFormatting sqref="F107:F112">
    <cfRule type="expression" dxfId="185" priority="37" stopIfTrue="1">
      <formula>$AL107=TRUE</formula>
    </cfRule>
  </conditionalFormatting>
  <conditionalFormatting sqref="F125:F130">
    <cfRule type="expression" dxfId="184" priority="32" stopIfTrue="1">
      <formula>$AL125=TRUE</formula>
    </cfRule>
  </conditionalFormatting>
  <conditionalFormatting sqref="F143:F148">
    <cfRule type="expression" dxfId="183" priority="27" stopIfTrue="1">
      <formula>$AL143=TRUE</formula>
    </cfRule>
  </conditionalFormatting>
  <conditionalFormatting sqref="F161:F166">
    <cfRule type="expression" dxfId="182" priority="22" stopIfTrue="1">
      <formula>$AL161=TRUE</formula>
    </cfRule>
  </conditionalFormatting>
  <conditionalFormatting sqref="F179:F184">
    <cfRule type="expression" dxfId="181" priority="17" stopIfTrue="1">
      <formula>$AL179=TRUE</formula>
    </cfRule>
  </conditionalFormatting>
  <conditionalFormatting sqref="F197:F202">
    <cfRule type="expression" dxfId="180" priority="12" stopIfTrue="1">
      <formula>$AL197=TRUE</formula>
    </cfRule>
  </conditionalFormatting>
  <conditionalFormatting sqref="G31:H31">
    <cfRule type="expression" dxfId="179" priority="56" stopIfTrue="1">
      <formula>$AC31</formula>
    </cfRule>
  </conditionalFormatting>
  <conditionalFormatting sqref="G49:H49">
    <cfRule type="expression" dxfId="178" priority="51" stopIfTrue="1">
      <formula>$AC49</formula>
    </cfRule>
  </conditionalFormatting>
  <conditionalFormatting sqref="G67:H67">
    <cfRule type="expression" dxfId="177" priority="46" stopIfTrue="1">
      <formula>$AC67</formula>
    </cfRule>
  </conditionalFormatting>
  <conditionalFormatting sqref="G85:H85">
    <cfRule type="expression" dxfId="176" priority="41" stopIfTrue="1">
      <formula>$AC85</formula>
    </cfRule>
  </conditionalFormatting>
  <conditionalFormatting sqref="G103:H103">
    <cfRule type="expression" dxfId="175" priority="36" stopIfTrue="1">
      <formula>$AC103</formula>
    </cfRule>
  </conditionalFormatting>
  <conditionalFormatting sqref="G121:H121">
    <cfRule type="expression" dxfId="174" priority="31" stopIfTrue="1">
      <formula>$AC121</formula>
    </cfRule>
  </conditionalFormatting>
  <conditionalFormatting sqref="G139:H139">
    <cfRule type="expression" dxfId="173" priority="26" stopIfTrue="1">
      <formula>$AC139</formula>
    </cfRule>
  </conditionalFormatting>
  <conditionalFormatting sqref="G157:H157">
    <cfRule type="expression" dxfId="172" priority="21" stopIfTrue="1">
      <formula>$AC157</formula>
    </cfRule>
  </conditionalFormatting>
  <conditionalFormatting sqref="G175:H175">
    <cfRule type="expression" dxfId="171" priority="16" stopIfTrue="1">
      <formula>$AC175</formula>
    </cfRule>
  </conditionalFormatting>
  <conditionalFormatting sqref="G193:H193">
    <cfRule type="expression" dxfId="170" priority="11" stopIfTrue="1">
      <formula>$AC193</formula>
    </cfRule>
  </conditionalFormatting>
  <conditionalFormatting sqref="I31:L31">
    <cfRule type="expression" dxfId="169" priority="55" stopIfTrue="1">
      <formula>AD31</formula>
    </cfRule>
  </conditionalFormatting>
  <conditionalFormatting sqref="I49:L49">
    <cfRule type="expression" dxfId="168" priority="9" stopIfTrue="1">
      <formula>AD49</formula>
    </cfRule>
  </conditionalFormatting>
  <conditionalFormatting sqref="I67:L67">
    <cfRule type="expression" dxfId="167" priority="8" stopIfTrue="1">
      <formula>AD67</formula>
    </cfRule>
  </conditionalFormatting>
  <conditionalFormatting sqref="I85:L85">
    <cfRule type="expression" dxfId="166" priority="7" stopIfTrue="1">
      <formula>AD85</formula>
    </cfRule>
  </conditionalFormatting>
  <conditionalFormatting sqref="I103:L103">
    <cfRule type="expression" dxfId="165" priority="6" stopIfTrue="1">
      <formula>AD103</formula>
    </cfRule>
  </conditionalFormatting>
  <conditionalFormatting sqref="I121:L121">
    <cfRule type="expression" dxfId="164" priority="5" stopIfTrue="1">
      <formula>AD121</formula>
    </cfRule>
  </conditionalFormatting>
  <conditionalFormatting sqref="I139:L139">
    <cfRule type="expression" dxfId="163" priority="4" stopIfTrue="1">
      <formula>AD139</formula>
    </cfRule>
  </conditionalFormatting>
  <conditionalFormatting sqref="I157:L157">
    <cfRule type="expression" dxfId="162" priority="3" stopIfTrue="1">
      <formula>AD157</formula>
    </cfRule>
  </conditionalFormatting>
  <conditionalFormatting sqref="I175:L175">
    <cfRule type="expression" dxfId="161" priority="2" stopIfTrue="1">
      <formula>AD175</formula>
    </cfRule>
  </conditionalFormatting>
  <conditionalFormatting sqref="I193:L193">
    <cfRule type="expression" dxfId="160" priority="1" stopIfTrue="1">
      <formula>AD193</formula>
    </cfRule>
  </conditionalFormatting>
  <dataValidations count="4">
    <dataValidation type="list" allowBlank="1" showInputMessage="1" showErrorMessage="1" sqref="G31 G49 G67 G85 G103 G121 G139 G157 G175 G193" xr:uid="{61013C15-F09E-4373-9D69-43CC8AFF3325}">
      <formula1>EUconst_DeviationsReasons</formula1>
    </dataValidation>
    <dataValidation type="list" allowBlank="1" showInputMessage="1" showErrorMessage="1" sqref="I31:J31 I49:J49 I67:J67 I85:J85 I103:J103 I121:J121 I139:J139 I157:J157 I175:J175 I193:J193" xr:uid="{1695D2B0-31CB-4548-B434-33FF4290FEE5}">
      <formula1>EUconst_TrueFalse</formula1>
    </dataValidation>
    <dataValidation type="list" allowBlank="1" showInputMessage="1" showErrorMessage="1" sqref="E43:N43 E151:N151 E115:N115 E133:N133 E97:N97 E61:N61 E25:N25 E79:N79 E187:N187 E169:N169" xr:uid="{3DB3A77A-55B7-4912-A7CA-196AC1BB8FDF}">
      <formula1>INDIRECT($M$214)</formula1>
    </dataValidation>
    <dataValidation type="list" allowBlank="1" showInputMessage="1" showErrorMessage="1" sqref="L31 L49 L67 L85 L103 L121 L139 L157 L175 L193" xr:uid="{BD7ACD58-CF01-4183-AEB1-E038C8A7A959}">
      <formula1>MeasurementTiers</formula1>
    </dataValidation>
  </dataValidations>
  <hyperlinks>
    <hyperlink ref="E4:F4" location="JUMP_F_Bottom" display="End of sheet" xr:uid="{2B616D3D-EAC2-4787-AFF7-BFDAC866AACA}"/>
    <hyperlink ref="G2:H2" location="JUMP_a_Content" display="Table of contents" xr:uid="{EDB3285D-BD18-4399-98EF-5205F0FC9235}"/>
    <hyperlink ref="I2:J2" location="E_SourceStreams!JUMP_E_Top" display="E_SourceStreams!JUMP_E_Top" xr:uid="{4917AE58-FD61-4246-91EF-6E0783D4AD0D}"/>
    <hyperlink ref="K2:L2" location="JUMP_G_Top" display="Next sheet" xr:uid="{8FDC9411-DD54-42FC-82BF-2DF3CB1176C2}"/>
    <hyperlink ref="E3:F3" location="JUMP_F_Top" display="Top of sheet" xr:uid="{9A632B7F-758D-48C0-9DE9-E28EE22253E7}"/>
    <hyperlink ref="F207:L207" location="JUMP_G_12" display="JUMP_G_12" xr:uid="{F5973D92-1C4F-4139-AA8C-AA11235B2085}"/>
  </hyperlinks>
  <pageMargins left="0.78740157480314965" right="0.78740157480314965" top="0.98425196850393704" bottom="0.98425196850393704" header="0.51181102362204722" footer="0.51181102362204722"/>
  <pageSetup paperSize="9" scale="59" fitToHeight="10" orientation="portrait" verticalDpi="200" r:id="rId1"/>
  <headerFooter alignWithMargins="0">
    <oddHeader>&amp;L&amp;F, &amp;A&amp;R&amp;D, &amp;T</oddHeader>
    <oddFooter>&amp;C&amp;P /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A42BB7-B487-482E-9691-3BF2C1BF6D52}">
  <sheetPr codeName="Tabelle9">
    <tabColor indexed="10"/>
    <pageSetUpPr fitToPage="1"/>
  </sheetPr>
  <dimension ref="A1:V35"/>
  <sheetViews>
    <sheetView workbookViewId="0">
      <pane ySplit="4" topLeftCell="A5" activePane="bottomLeft" state="frozen"/>
      <selection pane="bottomLeft" activeCell="B2" sqref="B2:D4"/>
    </sheetView>
  </sheetViews>
  <sheetFormatPr baseColWidth="10" defaultColWidth="11.44140625" defaultRowHeight="13.2" x14ac:dyDescent="0.25"/>
  <cols>
    <col min="1" max="1" width="3.44140625" style="4" hidden="1" customWidth="1"/>
    <col min="2" max="2" width="3.44140625" style="4" customWidth="1"/>
    <col min="3" max="4" width="4.6640625" style="4" customWidth="1"/>
    <col min="5" max="14" width="12.6640625" style="4" customWidth="1"/>
    <col min="15" max="15" width="7.6640625" style="4" customWidth="1"/>
    <col min="16" max="16" width="15.6640625" style="4" hidden="1" customWidth="1"/>
    <col min="17" max="22" width="12.6640625" style="305" hidden="1" customWidth="1"/>
    <col min="23" max="16384" width="11.44140625" style="311"/>
  </cols>
  <sheetData>
    <row r="1" spans="1:22" ht="13.8" hidden="1" thickBot="1" x14ac:dyDescent="0.3">
      <c r="A1" s="158" t="s">
        <v>159</v>
      </c>
      <c r="B1" s="215"/>
      <c r="C1" s="215"/>
      <c r="D1" s="218"/>
      <c r="E1" s="215"/>
      <c r="F1" s="215"/>
      <c r="G1" s="215"/>
      <c r="H1" s="215"/>
      <c r="I1" s="215"/>
      <c r="J1" s="215"/>
      <c r="K1" s="215"/>
      <c r="L1" s="215"/>
      <c r="M1" s="215"/>
      <c r="N1" s="215"/>
      <c r="O1" s="219"/>
      <c r="P1" s="4" t="s">
        <v>159</v>
      </c>
      <c r="Q1" s="305" t="s">
        <v>159</v>
      </c>
      <c r="R1" s="305" t="s">
        <v>159</v>
      </c>
      <c r="S1" s="305" t="s">
        <v>159</v>
      </c>
      <c r="T1" s="305" t="s">
        <v>159</v>
      </c>
      <c r="U1" s="305" t="s">
        <v>159</v>
      </c>
      <c r="V1" s="305" t="s">
        <v>159</v>
      </c>
    </row>
    <row r="2" spans="1:22" ht="13.5" customHeight="1" thickBot="1" x14ac:dyDescent="0.3">
      <c r="A2" s="161"/>
      <c r="B2" s="754" t="str">
        <f>Translations!$B$452</f>
        <v>G. Fall-back approaches</v>
      </c>
      <c r="C2" s="811"/>
      <c r="D2" s="812"/>
      <c r="E2" s="663" t="str">
        <f>Translations!$B$23</f>
        <v>Zone de navigation :</v>
      </c>
      <c r="F2" s="657"/>
      <c r="G2" s="658" t="str">
        <f>Translations!$B$24</f>
        <v>Table des matières</v>
      </c>
      <c r="H2" s="659"/>
      <c r="I2" s="658" t="str">
        <f>Translations!$B$25</f>
        <v>Feuille précédente</v>
      </c>
      <c r="J2" s="659"/>
      <c r="K2" s="658" t="str">
        <f>Translations!$B$26</f>
        <v>Feuille suivante</v>
      </c>
      <c r="L2" s="659"/>
      <c r="M2" s="658"/>
      <c r="N2" s="659"/>
      <c r="O2" s="277"/>
    </row>
    <row r="3" spans="1:22" ht="12.75" customHeight="1" x14ac:dyDescent="0.25">
      <c r="A3" s="161"/>
      <c r="B3" s="813"/>
      <c r="C3" s="814"/>
      <c r="D3" s="815"/>
      <c r="E3" s="649" t="str">
        <f>Translations!$B$27</f>
        <v>Haut de la feuille</v>
      </c>
      <c r="F3" s="649"/>
      <c r="G3" s="649"/>
      <c r="H3" s="649"/>
      <c r="I3" s="649"/>
      <c r="J3" s="649"/>
      <c r="K3" s="649"/>
      <c r="L3" s="649"/>
      <c r="M3" s="654"/>
      <c r="N3" s="655"/>
      <c r="O3" s="200"/>
    </row>
    <row r="4" spans="1:22" ht="13.5" customHeight="1" thickBot="1" x14ac:dyDescent="0.3">
      <c r="A4" s="161"/>
      <c r="B4" s="816"/>
      <c r="C4" s="817"/>
      <c r="D4" s="818"/>
      <c r="E4" s="649" t="str">
        <f>Translations!$B$28</f>
        <v>Fin de la feuille</v>
      </c>
      <c r="F4" s="649"/>
      <c r="G4" s="809"/>
      <c r="H4" s="649"/>
      <c r="I4" s="649"/>
      <c r="J4" s="649"/>
      <c r="K4" s="649"/>
      <c r="L4" s="649"/>
      <c r="M4" s="651"/>
      <c r="N4" s="652"/>
      <c r="O4" s="200"/>
    </row>
    <row r="5" spans="1:22" ht="12.75" customHeight="1" thickBot="1" x14ac:dyDescent="0.3">
      <c r="A5" s="220"/>
      <c r="B5" s="238"/>
      <c r="C5" s="3"/>
      <c r="D5" s="5"/>
      <c r="F5" s="5"/>
      <c r="G5" s="5"/>
      <c r="H5" s="5"/>
      <c r="M5" s="2"/>
      <c r="N5" s="2"/>
      <c r="O5" s="200"/>
    </row>
    <row r="6" spans="1:22" s="352" customFormat="1" ht="25.5" customHeight="1" thickBot="1" x14ac:dyDescent="0.3">
      <c r="A6" s="221"/>
      <c r="B6" s="239"/>
      <c r="C6" s="740" t="str">
        <f>Translations!$B$453</f>
        <v>G. Méthodes alternatives</v>
      </c>
      <c r="D6" s="740"/>
      <c r="E6" s="740"/>
      <c r="F6" s="740"/>
      <c r="G6" s="740"/>
      <c r="H6" s="740"/>
      <c r="I6" s="740"/>
      <c r="J6" s="740"/>
      <c r="K6" s="740"/>
      <c r="L6" s="805" t="str">
        <f>IF(CNTR_InstHasImproveFallBack=TRUE,EUconst_Relevant,IF(COUNTA(CNTR_ListRelevantSections)&gt;0,EUconst_NotRelevant,EUconst_Relevant))</f>
        <v>pertinent</v>
      </c>
      <c r="M6" s="806"/>
      <c r="N6" s="807"/>
      <c r="O6" s="201"/>
      <c r="P6" s="87"/>
      <c r="Q6" s="405" t="s">
        <v>177</v>
      </c>
      <c r="R6" s="358"/>
      <c r="S6" s="358"/>
      <c r="T6" s="358"/>
      <c r="U6" s="358"/>
      <c r="V6" s="358"/>
    </row>
    <row r="7" spans="1:22" s="352" customFormat="1" ht="5.0999999999999996" customHeight="1" x14ac:dyDescent="0.25">
      <c r="A7" s="221"/>
      <c r="B7" s="239"/>
      <c r="C7" s="222"/>
      <c r="D7" s="223"/>
      <c r="E7" s="222"/>
      <c r="F7" s="222"/>
      <c r="G7" s="222"/>
      <c r="H7" s="222"/>
      <c r="I7" s="222"/>
      <c r="J7" s="222"/>
      <c r="K7" s="222"/>
      <c r="L7" s="93"/>
      <c r="M7" s="93"/>
      <c r="N7" s="93"/>
      <c r="O7" s="201"/>
      <c r="P7" s="87"/>
      <c r="Q7" s="358"/>
      <c r="R7" s="358"/>
      <c r="S7" s="358"/>
      <c r="T7" s="358"/>
      <c r="U7" s="358"/>
      <c r="V7" s="358"/>
    </row>
    <row r="8" spans="1:22" x14ac:dyDescent="0.25">
      <c r="A8" s="220"/>
      <c r="B8" s="238"/>
      <c r="D8" s="5"/>
      <c r="K8" s="783" t="str">
        <f>IF(L6=EUconst_NotRelevant,HYPERLINK("#JUMP_H_Top",EUconst_MsgNextSheet),HYPERLINK("",EUconst_MsgEnterThisSection))</f>
        <v>Veuillez saisir des données dans cette section</v>
      </c>
      <c r="L8" s="783"/>
      <c r="M8" s="783"/>
      <c r="N8" s="783"/>
      <c r="O8" s="202"/>
    </row>
    <row r="9" spans="1:22" ht="5.0999999999999996" customHeight="1" x14ac:dyDescent="0.25">
      <c r="A9" s="262"/>
      <c r="B9" s="271"/>
      <c r="C9" s="7"/>
      <c r="D9" s="263"/>
      <c r="E9" s="136"/>
      <c r="F9" s="2"/>
      <c r="G9" s="136"/>
      <c r="H9" s="136"/>
      <c r="I9" s="136"/>
      <c r="J9" s="136"/>
      <c r="K9" s="136"/>
      <c r="L9" s="136"/>
      <c r="M9" s="136"/>
      <c r="N9" s="136"/>
      <c r="O9" s="208"/>
    </row>
    <row r="10" spans="1:22" s="309" customFormat="1" ht="18.75" customHeight="1" x14ac:dyDescent="0.25">
      <c r="A10" s="253"/>
      <c r="B10" s="274"/>
      <c r="C10" s="192">
        <v>12</v>
      </c>
      <c r="D10" s="741" t="str">
        <f>Translations!$B$454</f>
        <v>Émissions déterminées par la méthode alternative</v>
      </c>
      <c r="E10" s="741"/>
      <c r="F10" s="741"/>
      <c r="G10" s="741"/>
      <c r="H10" s="741"/>
      <c r="I10" s="741"/>
      <c r="J10" s="741"/>
      <c r="K10" s="741"/>
      <c r="L10" s="741"/>
      <c r="M10" s="741"/>
      <c r="N10" s="741"/>
      <c r="O10" s="203"/>
      <c r="P10" s="4"/>
      <c r="Q10" s="305"/>
      <c r="R10" s="305"/>
      <c r="S10" s="305"/>
      <c r="T10" s="308"/>
      <c r="U10" s="308"/>
      <c r="V10" s="308"/>
    </row>
    <row r="11" spans="1:22" s="309" customFormat="1" ht="12.75" customHeight="1" x14ac:dyDescent="0.25">
      <c r="A11" s="253"/>
      <c r="B11" s="274"/>
      <c r="C11" s="269"/>
      <c r="D11" s="269"/>
      <c r="E11" s="269"/>
      <c r="F11" s="269"/>
      <c r="G11" s="269"/>
      <c r="H11" s="269"/>
      <c r="I11" s="269"/>
      <c r="J11" s="269"/>
      <c r="K11" s="269"/>
      <c r="L11" s="269"/>
      <c r="M11" s="269"/>
      <c r="N11" s="269"/>
      <c r="O11" s="203"/>
      <c r="P11" s="4"/>
      <c r="Q11" s="305"/>
      <c r="R11" s="305"/>
      <c r="S11" s="305"/>
      <c r="T11" s="308"/>
      <c r="U11" s="308"/>
      <c r="V11" s="308"/>
    </row>
    <row r="12" spans="1:22" s="13" customFormat="1" ht="38.85" customHeight="1" x14ac:dyDescent="0.25">
      <c r="A12" s="253"/>
      <c r="B12" s="274"/>
      <c r="C12" s="269"/>
      <c r="D12" s="269"/>
      <c r="E12" s="746" t="str">
        <f>Translations!$B$520</f>
        <v>IMPORTANT ! Les améliorations signalées ici ne mettent pas automatiquement à jour le plan de surveillance. Lorsque des améliorations nécessitent des modifications du plan de surveillance (voir l’article 15 du règlement MRR), un plan de surveillance révisé doit être soumis à l’autorité compétente par la voie administrative habituelle, sous réserve de son approbation.</v>
      </c>
      <c r="F12" s="746"/>
      <c r="G12" s="746"/>
      <c r="H12" s="746"/>
      <c r="I12" s="746"/>
      <c r="J12" s="746"/>
      <c r="K12" s="746"/>
      <c r="L12" s="746"/>
      <c r="M12" s="746"/>
      <c r="N12" s="746"/>
      <c r="O12" s="203"/>
      <c r="P12" s="4"/>
      <c r="Q12" s="305"/>
      <c r="R12" s="305"/>
      <c r="S12" s="305"/>
      <c r="T12" s="308"/>
      <c r="U12" s="308"/>
      <c r="V12" s="308"/>
    </row>
    <row r="13" spans="1:22" ht="12.75" customHeight="1" x14ac:dyDescent="0.25">
      <c r="A13" s="220"/>
      <c r="B13" s="272"/>
      <c r="C13" s="269"/>
      <c r="D13" s="269"/>
      <c r="E13" s="344" t="str">
        <f>Translations!$B$617</f>
        <v>Des mesures d'amélioration seront / ont été prises :</v>
      </c>
      <c r="F13" s="345"/>
      <c r="G13" s="183"/>
      <c r="H13" s="346"/>
      <c r="I13" s="424"/>
      <c r="J13" s="412"/>
      <c r="K13" s="413" t="str">
        <f>Translations!$B$585</f>
        <v>Quand?</v>
      </c>
      <c r="L13" s="428"/>
      <c r="M13" s="268"/>
      <c r="N13" s="268"/>
      <c r="O13" s="208"/>
      <c r="U13" s="359" t="b">
        <f>CNTR_FallBackRelevant=EUconst_NotRelevant</f>
        <v>0</v>
      </c>
      <c r="V13" s="359" t="b">
        <f>OR(U13,AND(I13&lt;&gt;"",I13=FALSE))</f>
        <v>0</v>
      </c>
    </row>
    <row r="14" spans="1:22" ht="5.0999999999999996" customHeight="1" x14ac:dyDescent="0.25">
      <c r="A14" s="220"/>
      <c r="B14" s="272"/>
      <c r="C14" s="269"/>
      <c r="D14" s="269"/>
      <c r="E14" s="268"/>
      <c r="F14" s="268"/>
      <c r="G14" s="268"/>
      <c r="H14" s="268"/>
      <c r="I14" s="268"/>
      <c r="J14" s="268"/>
      <c r="K14" s="268"/>
      <c r="L14" s="268"/>
      <c r="M14" s="268"/>
      <c r="N14" s="268"/>
      <c r="O14" s="208"/>
    </row>
    <row r="15" spans="1:22" s="312" customFormat="1" ht="33.6" customHeight="1" x14ac:dyDescent="0.25">
      <c r="A15" s="253"/>
      <c r="B15" s="272"/>
      <c r="C15" s="13"/>
      <c r="D15" s="89"/>
      <c r="E15" s="771" t="str">
        <f>Translations!$B$605</f>
        <v>Si des mesures d'amélioration sont prévues, veuillez décrire ici leur nature, leur calendrier de mise en œuvre et expliquer comment vous avez déterminé qu'elles permettront une amélioration. Si aucune mesure d'amélioration n'est prévue, veuillez expliquer ici pourquoi elles demeurent techniquement irréalisables ou pourquoi elles engendreraient des coûts excessifs.</v>
      </c>
      <c r="F15" s="771"/>
      <c r="G15" s="771"/>
      <c r="H15" s="771"/>
      <c r="I15" s="771"/>
      <c r="J15" s="771"/>
      <c r="K15" s="771"/>
      <c r="L15" s="771"/>
      <c r="M15" s="771"/>
      <c r="N15" s="191"/>
      <c r="O15" s="201"/>
      <c r="P15" s="4"/>
      <c r="Q15" s="395"/>
      <c r="R15" s="395"/>
      <c r="S15" s="395"/>
      <c r="T15" s="322"/>
      <c r="U15" s="322"/>
      <c r="V15" s="322"/>
    </row>
    <row r="16" spans="1:22" s="312" customFormat="1" ht="38.85" customHeight="1" x14ac:dyDescent="0.25">
      <c r="A16" s="253"/>
      <c r="B16" s="272"/>
      <c r="C16" s="13"/>
      <c r="D16" s="89"/>
      <c r="E16" s="771" t="str">
        <f>Translations!$B$618</f>
        <v>Si des mesures d'amélioration sont prises sans impact direct sur les niveaux (c'est-à-dire que le niveau 1 ne sera toujours pas atteint), mais que ces mesures améliorent la fiabilité des données utilisées pour la méthode de surveillance alternative ou rendent les données moins sujettes aux risques inhérents ou de contrôle, veuillez décrire ici de quel type de mesures il s'agit, le calendrier de leur mise en œuvre et comment vous avez déterminé qu'elles conduiront à une amélioration.</v>
      </c>
      <c r="F16" s="771"/>
      <c r="G16" s="771"/>
      <c r="H16" s="771"/>
      <c r="I16" s="771"/>
      <c r="J16" s="771"/>
      <c r="K16" s="771"/>
      <c r="L16" s="771"/>
      <c r="M16" s="771"/>
      <c r="N16" s="191"/>
      <c r="O16" s="201"/>
      <c r="P16" s="4"/>
      <c r="Q16" s="395"/>
      <c r="R16" s="395"/>
      <c r="S16" s="395"/>
      <c r="T16" s="322"/>
      <c r="U16" s="322"/>
      <c r="V16" s="322"/>
    </row>
    <row r="17" spans="1:22" s="312" customFormat="1" ht="5.0999999999999996" customHeight="1" x14ac:dyDescent="0.25">
      <c r="A17" s="253"/>
      <c r="B17" s="272"/>
      <c r="C17" s="13"/>
      <c r="D17" s="89"/>
      <c r="E17" s="28"/>
      <c r="F17" s="28"/>
      <c r="G17" s="28"/>
      <c r="H17" s="28"/>
      <c r="I17" s="28"/>
      <c r="J17" s="28"/>
      <c r="K17" s="28"/>
      <c r="L17" s="28"/>
      <c r="M17" s="28"/>
      <c r="N17" s="191"/>
      <c r="O17" s="201"/>
      <c r="P17" s="4"/>
      <c r="Q17" s="395"/>
      <c r="R17" s="395"/>
      <c r="S17" s="395"/>
      <c r="T17" s="322"/>
      <c r="U17" s="322"/>
      <c r="V17" s="322"/>
    </row>
    <row r="18" spans="1:22" s="312" customFormat="1" ht="25.5" customHeight="1" x14ac:dyDescent="0.25">
      <c r="A18" s="253"/>
      <c r="B18" s="272"/>
      <c r="C18" s="13"/>
      <c r="D18" s="186"/>
      <c r="E18" s="771" t="str">
        <f>Translations!$B$619</f>
        <v>Si aucune mesure d'amélioration n'est prévue, veuillez décrire ici pourquoi elles ne sont toujours pas techniquement réalisables ou pourquoi leur application, au moins au niveau 1, engendrerait des coûts déraisonnables.</v>
      </c>
      <c r="F18" s="771"/>
      <c r="G18" s="771"/>
      <c r="H18" s="771"/>
      <c r="I18" s="771"/>
      <c r="J18" s="771"/>
      <c r="K18" s="771"/>
      <c r="L18" s="771"/>
      <c r="M18" s="771"/>
      <c r="N18" s="191"/>
      <c r="O18" s="201"/>
      <c r="P18" s="4"/>
      <c r="Q18" s="395"/>
      <c r="R18" s="395"/>
      <c r="S18" s="395"/>
      <c r="T18" s="322"/>
      <c r="U18" s="322"/>
      <c r="V18" s="322"/>
    </row>
    <row r="19" spans="1:22" ht="12.75" customHeight="1" thickBot="1" x14ac:dyDescent="0.3">
      <c r="A19" s="220"/>
      <c r="B19" s="272"/>
      <c r="C19" s="195"/>
      <c r="D19" s="182"/>
      <c r="E19" s="20"/>
      <c r="F19" s="18"/>
      <c r="G19" s="21"/>
      <c r="H19" s="21"/>
      <c r="I19" s="21"/>
      <c r="J19" s="21"/>
      <c r="K19" s="21"/>
      <c r="L19" s="21"/>
      <c r="M19" s="21"/>
      <c r="N19" s="21"/>
      <c r="O19" s="208"/>
    </row>
    <row r="20" spans="1:22" ht="12.75" customHeight="1" x14ac:dyDescent="0.25">
      <c r="A20" s="220"/>
      <c r="B20" s="272"/>
      <c r="C20" s="269"/>
      <c r="D20" s="269"/>
      <c r="E20" s="268"/>
      <c r="F20" s="268"/>
      <c r="G20" s="268"/>
      <c r="H20" s="268"/>
      <c r="I20" s="268"/>
      <c r="J20" s="268"/>
      <c r="K20" s="268"/>
      <c r="L20" s="268"/>
      <c r="M20" s="268"/>
      <c r="N20" s="268"/>
      <c r="O20" s="208"/>
    </row>
    <row r="21" spans="1:22" s="312" customFormat="1" ht="12.75" customHeight="1" x14ac:dyDescent="0.25">
      <c r="A21" s="253"/>
      <c r="B21" s="272"/>
      <c r="C21" s="13"/>
      <c r="D21" s="186"/>
      <c r="E21" s="714" t="str">
        <f>Translations!$B$588</f>
        <v>Si vous avez besoin de plus d'espace pour la description, vous pouvez également utiliser des fichiers externes et les référencer ici.</v>
      </c>
      <c r="F21" s="714"/>
      <c r="G21" s="714"/>
      <c r="H21" s="714"/>
      <c r="I21" s="714"/>
      <c r="J21" s="714"/>
      <c r="K21" s="714"/>
      <c r="L21" s="714"/>
      <c r="M21" s="714"/>
      <c r="N21" s="191"/>
      <c r="O21" s="201"/>
      <c r="P21" s="4"/>
      <c r="Q21" s="395"/>
      <c r="R21" s="395"/>
      <c r="S21" s="395"/>
      <c r="T21" s="322"/>
      <c r="U21" s="322"/>
      <c r="V21" s="322"/>
    </row>
    <row r="22" spans="1:22" x14ac:dyDescent="0.25">
      <c r="A22" s="220"/>
      <c r="B22" s="272"/>
      <c r="C22" s="269"/>
      <c r="D22" s="269"/>
      <c r="E22" s="823"/>
      <c r="F22" s="795"/>
      <c r="G22" s="795"/>
      <c r="H22" s="795"/>
      <c r="I22" s="795"/>
      <c r="J22" s="795"/>
      <c r="K22" s="795"/>
      <c r="L22" s="795"/>
      <c r="M22" s="795"/>
      <c r="N22" s="796"/>
      <c r="O22" s="208"/>
      <c r="V22" s="359" t="b">
        <f>U13</f>
        <v>0</v>
      </c>
    </row>
    <row r="23" spans="1:22" x14ac:dyDescent="0.25">
      <c r="A23" s="220"/>
      <c r="B23" s="272"/>
      <c r="C23" s="269"/>
      <c r="D23" s="269"/>
      <c r="E23" s="790"/>
      <c r="F23" s="791"/>
      <c r="G23" s="791"/>
      <c r="H23" s="791"/>
      <c r="I23" s="791"/>
      <c r="J23" s="791"/>
      <c r="K23" s="791"/>
      <c r="L23" s="791"/>
      <c r="M23" s="791"/>
      <c r="N23" s="792"/>
      <c r="O23" s="208"/>
      <c r="Q23" s="406"/>
      <c r="V23" s="359" t="b">
        <f>V22</f>
        <v>0</v>
      </c>
    </row>
    <row r="24" spans="1:22" x14ac:dyDescent="0.25">
      <c r="A24" s="220"/>
      <c r="B24" s="272"/>
      <c r="C24" s="269"/>
      <c r="D24" s="269"/>
      <c r="E24" s="790"/>
      <c r="F24" s="791"/>
      <c r="G24" s="791"/>
      <c r="H24" s="791"/>
      <c r="I24" s="791"/>
      <c r="J24" s="791"/>
      <c r="K24" s="791"/>
      <c r="L24" s="791"/>
      <c r="M24" s="791"/>
      <c r="N24" s="792"/>
      <c r="O24" s="208"/>
      <c r="V24" s="359" t="b">
        <f t="shared" ref="V24:V31" si="0">V23</f>
        <v>0</v>
      </c>
    </row>
    <row r="25" spans="1:22" x14ac:dyDescent="0.25">
      <c r="A25" s="220"/>
      <c r="B25" s="272"/>
      <c r="C25" s="269"/>
      <c r="D25" s="269"/>
      <c r="E25" s="790"/>
      <c r="F25" s="791"/>
      <c r="G25" s="791"/>
      <c r="H25" s="791"/>
      <c r="I25" s="791"/>
      <c r="J25" s="791"/>
      <c r="K25" s="791"/>
      <c r="L25" s="791"/>
      <c r="M25" s="791"/>
      <c r="N25" s="792"/>
      <c r="O25" s="208"/>
      <c r="V25" s="359" t="b">
        <f t="shared" si="0"/>
        <v>0</v>
      </c>
    </row>
    <row r="26" spans="1:22" x14ac:dyDescent="0.25">
      <c r="A26" s="220"/>
      <c r="B26" s="272"/>
      <c r="C26" s="269"/>
      <c r="D26" s="269"/>
      <c r="E26" s="790"/>
      <c r="F26" s="791"/>
      <c r="G26" s="791"/>
      <c r="H26" s="791"/>
      <c r="I26" s="791"/>
      <c r="J26" s="791"/>
      <c r="K26" s="791"/>
      <c r="L26" s="791"/>
      <c r="M26" s="791"/>
      <c r="N26" s="792"/>
      <c r="O26" s="208"/>
      <c r="V26" s="359" t="b">
        <f t="shared" si="0"/>
        <v>0</v>
      </c>
    </row>
    <row r="27" spans="1:22" x14ac:dyDescent="0.25">
      <c r="A27" s="220"/>
      <c r="B27" s="272"/>
      <c r="C27" s="269"/>
      <c r="D27" s="269"/>
      <c r="E27" s="790"/>
      <c r="F27" s="791"/>
      <c r="G27" s="791"/>
      <c r="H27" s="791"/>
      <c r="I27" s="791"/>
      <c r="J27" s="791"/>
      <c r="K27" s="791"/>
      <c r="L27" s="791"/>
      <c r="M27" s="791"/>
      <c r="N27" s="792"/>
      <c r="O27" s="208"/>
      <c r="V27" s="359" t="b">
        <f t="shared" si="0"/>
        <v>0</v>
      </c>
    </row>
    <row r="28" spans="1:22" x14ac:dyDescent="0.25">
      <c r="A28" s="220"/>
      <c r="B28" s="272"/>
      <c r="C28" s="269"/>
      <c r="D28" s="269"/>
      <c r="E28" s="790"/>
      <c r="F28" s="791"/>
      <c r="G28" s="791"/>
      <c r="H28" s="791"/>
      <c r="I28" s="791"/>
      <c r="J28" s="791"/>
      <c r="K28" s="791"/>
      <c r="L28" s="791"/>
      <c r="M28" s="791"/>
      <c r="N28" s="792"/>
      <c r="O28" s="208"/>
      <c r="V28" s="359" t="b">
        <f t="shared" si="0"/>
        <v>0</v>
      </c>
    </row>
    <row r="29" spans="1:22" x14ac:dyDescent="0.25">
      <c r="A29" s="220"/>
      <c r="B29" s="272"/>
      <c r="C29" s="269"/>
      <c r="D29" s="269"/>
      <c r="E29" s="790"/>
      <c r="F29" s="791"/>
      <c r="G29" s="791"/>
      <c r="H29" s="791"/>
      <c r="I29" s="791"/>
      <c r="J29" s="791"/>
      <c r="K29" s="791"/>
      <c r="L29" s="791"/>
      <c r="M29" s="791"/>
      <c r="N29" s="792"/>
      <c r="O29" s="208"/>
      <c r="V29" s="359" t="b">
        <f t="shared" si="0"/>
        <v>0</v>
      </c>
    </row>
    <row r="30" spans="1:22" x14ac:dyDescent="0.25">
      <c r="A30" s="220"/>
      <c r="B30" s="272"/>
      <c r="C30" s="269"/>
      <c r="D30" s="269"/>
      <c r="E30" s="790"/>
      <c r="F30" s="791"/>
      <c r="G30" s="791"/>
      <c r="H30" s="791"/>
      <c r="I30" s="791"/>
      <c r="J30" s="791"/>
      <c r="K30" s="791"/>
      <c r="L30" s="791"/>
      <c r="M30" s="791"/>
      <c r="N30" s="792"/>
      <c r="O30" s="208"/>
      <c r="V30" s="359" t="b">
        <f t="shared" si="0"/>
        <v>0</v>
      </c>
    </row>
    <row r="31" spans="1:22" x14ac:dyDescent="0.25">
      <c r="A31" s="220"/>
      <c r="B31" s="272"/>
      <c r="C31" s="269"/>
      <c r="D31" s="269"/>
      <c r="E31" s="801"/>
      <c r="F31" s="802"/>
      <c r="G31" s="802"/>
      <c r="H31" s="802"/>
      <c r="I31" s="802"/>
      <c r="J31" s="802"/>
      <c r="K31" s="802"/>
      <c r="L31" s="802"/>
      <c r="M31" s="802"/>
      <c r="N31" s="803"/>
      <c r="O31" s="208"/>
      <c r="V31" s="359" t="b">
        <f t="shared" si="0"/>
        <v>0</v>
      </c>
    </row>
    <row r="32" spans="1:22" ht="13.8" thickBot="1" x14ac:dyDescent="0.3">
      <c r="A32" s="220"/>
      <c r="B32" s="272"/>
      <c r="C32" s="195"/>
      <c r="D32" s="182"/>
      <c r="E32" s="20"/>
      <c r="F32" s="18"/>
      <c r="G32" s="21"/>
      <c r="H32" s="21"/>
      <c r="I32" s="21"/>
      <c r="J32" s="21"/>
      <c r="K32" s="21"/>
      <c r="L32" s="21"/>
      <c r="M32" s="21"/>
      <c r="N32" s="21"/>
      <c r="O32" s="208"/>
    </row>
    <row r="33" spans="1:18" x14ac:dyDescent="0.25">
      <c r="A33" s="220"/>
      <c r="B33" s="272"/>
      <c r="C33" s="134"/>
      <c r="D33" s="134"/>
      <c r="E33" s="134"/>
      <c r="F33" s="134"/>
      <c r="G33" s="134"/>
      <c r="H33" s="134"/>
      <c r="I33" s="134"/>
      <c r="J33" s="134"/>
      <c r="K33" s="134"/>
      <c r="L33" s="134"/>
      <c r="M33" s="134"/>
      <c r="N33" s="134"/>
      <c r="O33" s="208"/>
    </row>
    <row r="34" spans="1:18" ht="15" customHeight="1" x14ac:dyDescent="0.25">
      <c r="A34" s="230"/>
      <c r="B34" s="272"/>
      <c r="C34" s="134"/>
      <c r="D34" s="141"/>
      <c r="E34" s="134"/>
      <c r="F34" s="662" t="str">
        <f>HYPERLINK($R34,EUconst_MsgNextSheet)</f>
        <v xml:space="preserve"> &lt;&lt;&lt; Cliquez ici pour passer à la feuille suivante &gt;&gt;&gt;</v>
      </c>
      <c r="G34" s="662"/>
      <c r="H34" s="662"/>
      <c r="I34" s="662"/>
      <c r="J34" s="662"/>
      <c r="K34" s="662"/>
      <c r="L34" s="662"/>
      <c r="O34" s="204"/>
      <c r="Q34" s="1" t="s">
        <v>355</v>
      </c>
      <c r="R34" s="421" t="str">
        <f>"#JUMP_L_Top"</f>
        <v>#JUMP_L_Top</v>
      </c>
    </row>
    <row r="35" spans="1:18" ht="13.8" thickBot="1" x14ac:dyDescent="0.3">
      <c r="A35" s="241"/>
      <c r="B35" s="241"/>
      <c r="C35" s="245"/>
      <c r="D35" s="245"/>
      <c r="E35" s="245"/>
      <c r="F35" s="245"/>
      <c r="G35" s="245"/>
      <c r="H35" s="245"/>
      <c r="I35" s="245"/>
      <c r="J35" s="245"/>
      <c r="K35" s="245"/>
      <c r="L35" s="245"/>
      <c r="M35" s="245"/>
      <c r="N35" s="245"/>
      <c r="O35" s="270"/>
    </row>
  </sheetData>
  <sheetProtection algorithmName="SHA-512" hashValue="3ncAvArLRYAGQr4XeKnyAUjbjpkMSUKEFxuWMasswk5n9EW4pFt/xnji6bNczpjngrWX5EhJOXM0grCqWeXt6w==" saltValue="926EWbzTI60rutPaUm3ZsA==" spinCount="100000" sheet="1" objects="1" scenarios="1" formatCells="0" formatColumns="0" formatRows="0"/>
  <mergeCells count="36">
    <mergeCell ref="G2:H2"/>
    <mergeCell ref="G4:H4"/>
    <mergeCell ref="M4:N4"/>
    <mergeCell ref="B2:D4"/>
    <mergeCell ref="E2:F2"/>
    <mergeCell ref="K4:L4"/>
    <mergeCell ref="M2:N2"/>
    <mergeCell ref="G3:H3"/>
    <mergeCell ref="K2:L2"/>
    <mergeCell ref="I2:J2"/>
    <mergeCell ref="I3:J3"/>
    <mergeCell ref="C6:K6"/>
    <mergeCell ref="E3:F3"/>
    <mergeCell ref="E25:N25"/>
    <mergeCell ref="M3:N3"/>
    <mergeCell ref="K3:L3"/>
    <mergeCell ref="L6:N6"/>
    <mergeCell ref="I4:J4"/>
    <mergeCell ref="E4:F4"/>
    <mergeCell ref="K8:N8"/>
    <mergeCell ref="D10:N10"/>
    <mergeCell ref="E12:N12"/>
    <mergeCell ref="E15:M15"/>
    <mergeCell ref="E18:M18"/>
    <mergeCell ref="E16:M16"/>
    <mergeCell ref="F34:L34"/>
    <mergeCell ref="E31:N31"/>
    <mergeCell ref="E30:N30"/>
    <mergeCell ref="E21:M21"/>
    <mergeCell ref="E24:N24"/>
    <mergeCell ref="E27:N27"/>
    <mergeCell ref="E29:N29"/>
    <mergeCell ref="E28:N28"/>
    <mergeCell ref="E23:N23"/>
    <mergeCell ref="E26:N26"/>
    <mergeCell ref="E22:N22"/>
  </mergeCells>
  <phoneticPr fontId="10" type="noConversion"/>
  <conditionalFormatting sqref="E22:N31">
    <cfRule type="expression" dxfId="159" priority="2" stopIfTrue="1">
      <formula>$V22=TRUE</formula>
    </cfRule>
  </conditionalFormatting>
  <conditionalFormatting sqref="I13">
    <cfRule type="expression" dxfId="158" priority="1" stopIfTrue="1">
      <formula>$U13=TRUE</formula>
    </cfRule>
  </conditionalFormatting>
  <conditionalFormatting sqref="L13">
    <cfRule type="expression" dxfId="157" priority="3" stopIfTrue="1">
      <formula>$V13=TRUE</formula>
    </cfRule>
    <cfRule type="expression" dxfId="156" priority="5" stopIfTrue="1">
      <formula>$Z13=TRUE</formula>
    </cfRule>
  </conditionalFormatting>
  <dataValidations count="1">
    <dataValidation type="list" allowBlank="1" showInputMessage="1" showErrorMessage="1" sqref="I13" xr:uid="{F9E89F0C-4174-4CFE-9B70-D0A26B30C5F4}">
      <formula1>EUconst_TrueFalse</formula1>
    </dataValidation>
  </dataValidations>
  <hyperlinks>
    <hyperlink ref="E4:F4" location="JUMP_G_Bottom" display="JUMP_G_Bottom" xr:uid="{D900016A-5A59-4853-8345-F7CC9CE195B7}"/>
    <hyperlink ref="G2:H2" location="JUMP_a_Content" display="Table of contents" xr:uid="{40D8038E-D555-4346-A9C9-C0DCB2026584}"/>
    <hyperlink ref="I2:J2" location="F_MeasurementBasedApproaches!JUMP_F_Top" display="F_MeasurementBasedApproaches!JUMP_F_Top" xr:uid="{5F73CD9D-BE2A-45E2-8E66-FCC2159AD674}"/>
    <hyperlink ref="K2:L2" location="JUMP_L_Top" display="JUMP_L_Top" xr:uid="{C02CF19B-C564-4017-BC3B-1E4E95D77E2B}"/>
    <hyperlink ref="E3:F3" location="JUMP_G_Top" display="JUMP_G_Top" xr:uid="{853F68BF-2B42-4F96-8D65-882F445D3562}"/>
  </hyperlinks>
  <pageMargins left="0.78740157480314965" right="0.78740157480314965" top="0.78740157480314965" bottom="0.78740157480314965" header="0.39370078740157483" footer="0.39370078740157483"/>
  <pageSetup paperSize="9" scale="59" fitToHeight="9" orientation="portrait" r:id="rId1"/>
  <headerFooter alignWithMargins="0">
    <oddHeader>&amp;L&amp;F, &amp;A&amp;R&amp;D, &amp;T</oddHeader>
    <oddFooter>&amp;C&amp;P / &amp;N</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15</vt:i4>
      </vt:variant>
      <vt:variant>
        <vt:lpstr>Plages nommées</vt:lpstr>
      </vt:variant>
      <vt:variant>
        <vt:i4>193</vt:i4>
      </vt:variant>
    </vt:vector>
  </HeadingPairs>
  <TitlesOfParts>
    <vt:vector size="208" baseType="lpstr">
      <vt:lpstr>a_Contents</vt:lpstr>
      <vt:lpstr>b_Guidelines and conditions</vt:lpstr>
      <vt:lpstr>A_Operator&amp;Inst.ID</vt:lpstr>
      <vt:lpstr>B_ImprovementDescription</vt:lpstr>
      <vt:lpstr>C_VerRepNonConformities</vt:lpstr>
      <vt:lpstr>D_VerRepImprovements</vt:lpstr>
      <vt:lpstr>E_SourceStreams</vt:lpstr>
      <vt:lpstr>F_MeasurementBasedApproaches</vt:lpstr>
      <vt:lpstr>G_Fall-backApproach</vt:lpstr>
      <vt:lpstr>H_AdditionalInformation</vt:lpstr>
      <vt:lpstr>I_Accounting</vt:lpstr>
      <vt:lpstr>EUwideConstants</vt:lpstr>
      <vt:lpstr>MSParameters</vt:lpstr>
      <vt:lpstr>Translations</vt:lpstr>
      <vt:lpstr>VersionDocumentation</vt:lpstr>
      <vt:lpstr>ActivityDataTiers</vt:lpstr>
      <vt:lpstr>AnalysisFrequency</vt:lpstr>
      <vt:lpstr>AnnexIActivities</vt:lpstr>
      <vt:lpstr>BiomassTiers</vt:lpstr>
      <vt:lpstr>CarbonContentTiers</vt:lpstr>
      <vt:lpstr>E_SourceStreams!CNTR_CalcRelevant</vt:lpstr>
      <vt:lpstr>CNTR_Category</vt:lpstr>
      <vt:lpstr>CNTR_FallBackRelevant</vt:lpstr>
      <vt:lpstr>CNTR_GenImpRelevant</vt:lpstr>
      <vt:lpstr>CNTR_InstHasImproveCEMS</vt:lpstr>
      <vt:lpstr>CNTR_InstHasImproveFallBack</vt:lpstr>
      <vt:lpstr>CNTR_InstHasImproveGeneral</vt:lpstr>
      <vt:lpstr>CNTR_InstHasImproveSourceStream</vt:lpstr>
      <vt:lpstr>CNTR_InstHasImproveVR</vt:lpstr>
      <vt:lpstr>CNTR_IsCategoryA</vt:lpstr>
      <vt:lpstr>CNTR_ListRelevantSections</vt:lpstr>
      <vt:lpstr>F_MeasurementBasedApproaches!CNTR_MeasurementRelevant</vt:lpstr>
      <vt:lpstr>CNTR_SmallEmitter</vt:lpstr>
      <vt:lpstr>CNTR_TierList</vt:lpstr>
      <vt:lpstr>CNTR_TierListColumn</vt:lpstr>
      <vt:lpstr>CNTR_VerRepImpRelevant</vt:lpstr>
      <vt:lpstr>ConversionFactorTiers</vt:lpstr>
      <vt:lpstr>EFTiers</vt:lpstr>
      <vt:lpstr>EFUnits</vt:lpstr>
      <vt:lpstr>EUconst_ActivityDeterminationMethod</vt:lpstr>
      <vt:lpstr>EUconst_AnnexIList</vt:lpstr>
      <vt:lpstr>EUConst_AnnexIListCRF</vt:lpstr>
      <vt:lpstr>EUConst_AnnexIListGHG</vt:lpstr>
      <vt:lpstr>EUconst_CEMSHighestTier</vt:lpstr>
      <vt:lpstr>EUconst_CEMSHighestTiers</vt:lpstr>
      <vt:lpstr>EUconst_CEMSMinimumTier</vt:lpstr>
      <vt:lpstr>EUconst_CEMSMinimumTiers</vt:lpstr>
      <vt:lpstr>EUconst_CEMSType</vt:lpstr>
      <vt:lpstr>EUconst_CNTR_ActivityData</vt:lpstr>
      <vt:lpstr>EUconst_CNTR_BiomassContent</vt:lpstr>
      <vt:lpstr>EUconst_CNTR_CarbonContent</vt:lpstr>
      <vt:lpstr>EUconst_CNTR_CCSInstID</vt:lpstr>
      <vt:lpstr>EUconst_CNTR_CCSInstName</vt:lpstr>
      <vt:lpstr>EUconst_CNTR_CCSOpName</vt:lpstr>
      <vt:lpstr>EUconst_CNTR_CEMS</vt:lpstr>
      <vt:lpstr>EUconst_CNTR_ConversionFactor</vt:lpstr>
      <vt:lpstr>EUconst_CNTR_EF</vt:lpstr>
      <vt:lpstr>EUconst_CNTR_NCV</vt:lpstr>
      <vt:lpstr>EUconst_CNTR_NonSustBiomassContent</vt:lpstr>
      <vt:lpstr>EUconst_CNTR_NoSmallEmitter</vt:lpstr>
      <vt:lpstr>EUconst_CNTR_OxidationFactor</vt:lpstr>
      <vt:lpstr>EUconst_CNTR_RFNBOetcContent</vt:lpstr>
      <vt:lpstr>EUconst_CNTR_SmallEmitter</vt:lpstr>
      <vt:lpstr>EUconst_CNTR_SourceCategory</vt:lpstr>
      <vt:lpstr>EUconst_CNTR_SourceStreamClass</vt:lpstr>
      <vt:lpstr>EUconst_CNTR_SourceStreamName</vt:lpstr>
      <vt:lpstr>EUconst_CO2TransferTypes</vt:lpstr>
      <vt:lpstr>EUconst_DefaultValues</vt:lpstr>
      <vt:lpstr>EUconst_DefaultValuesBio</vt:lpstr>
      <vt:lpstr>EUconst_DeviationsReasons</vt:lpstr>
      <vt:lpstr>EUconst_DeviationsReasonsVer</vt:lpstr>
      <vt:lpstr>EUconst_ERR_CheckEstimatedEmissions</vt:lpstr>
      <vt:lpstr>EUconst_ERR_Incomplete</vt:lpstr>
      <vt:lpstr>EUconst_ERR_Inconsistent</vt:lpstr>
      <vt:lpstr>EUconst_ERR_NoN2OSmallEmitters</vt:lpstr>
      <vt:lpstr>EUconst_ERR_ThreshholdDeminimis</vt:lpstr>
      <vt:lpstr>EUconst_ERR_ThreshholdMinor</vt:lpstr>
      <vt:lpstr>EUconst_FactorRelevant</vt:lpstr>
      <vt:lpstr>EUconst_FactorRelevantInklPFC</vt:lpstr>
      <vt:lpstr>EUconst_FactorRelevantPFC</vt:lpstr>
      <vt:lpstr>EUconst_FactorRelevantUncertainty</vt:lpstr>
      <vt:lpstr>EUconst_FallBack</vt:lpstr>
      <vt:lpstr>EUconst_Fuel</vt:lpstr>
      <vt:lpstr>EUconst_FurtherGuidancePoint1</vt:lpstr>
      <vt:lpstr>EUconst_GJ</vt:lpstr>
      <vt:lpstr>EUconst_GJpkNm3</vt:lpstr>
      <vt:lpstr>EUconst_GJpt</vt:lpstr>
      <vt:lpstr>EUconst_gpNm3</vt:lpstr>
      <vt:lpstr>EUconst_hpa</vt:lpstr>
      <vt:lpstr>EUconst_InstCategoryList</vt:lpstr>
      <vt:lpstr>EUconst_InstCategoryYears</vt:lpstr>
      <vt:lpstr>EUconst_kNm3</vt:lpstr>
      <vt:lpstr>EUconst_kNm3pa</vt:lpstr>
      <vt:lpstr>EUconst_MassBalance</vt:lpstr>
      <vt:lpstr>EUconst_MeasurementPoint</vt:lpstr>
      <vt:lpstr>EUconst_MeasurementPointID</vt:lpstr>
      <vt:lpstr>Euconst_MPReferenceDateTypes</vt:lpstr>
      <vt:lpstr>EUconst_Msg_UnreasonableCosts</vt:lpstr>
      <vt:lpstr>EUconst_MsgEnterThisSection</vt:lpstr>
      <vt:lpstr>EUconst_MsgGoOn</vt:lpstr>
      <vt:lpstr>EUconst_MsgGoOnPFC</vt:lpstr>
      <vt:lpstr>EUconst_MsgGuidanceAbove</vt:lpstr>
      <vt:lpstr>EUconst_MsgNextSheet</vt:lpstr>
      <vt:lpstr>EUconst_MsgSmallEmitters</vt:lpstr>
      <vt:lpstr>EUconst_MsgTierActivityLevel</vt:lpstr>
      <vt:lpstr>EUconst_MsgTierCKD</vt:lpstr>
      <vt:lpstr>EUconst_MSlist</vt:lpstr>
      <vt:lpstr>EUconst_MSlistISOcodes</vt:lpstr>
      <vt:lpstr>EUconst_NA</vt:lpstr>
      <vt:lpstr>EUconst_Nm3ph</vt:lpstr>
      <vt:lpstr>EUconst_NotApplicable</vt:lpstr>
      <vt:lpstr>EUconst_NoTier</vt:lpstr>
      <vt:lpstr>EUconst_NotRelevant</vt:lpstr>
      <vt:lpstr>EUconst_OwnerInstrument</vt:lpstr>
      <vt:lpstr>EUconst_PipelineApproaches</vt:lpstr>
      <vt:lpstr>EUconst_ProcessCarbonate</vt:lpstr>
      <vt:lpstr>EUconst_ProcessPFC</vt:lpstr>
      <vt:lpstr>EUconst_Relevant</vt:lpstr>
      <vt:lpstr>EUConst_RelSectionCalc</vt:lpstr>
      <vt:lpstr>EUConst_RelSectionFallback</vt:lpstr>
      <vt:lpstr>EUConst_RelSectionMeasure</vt:lpstr>
      <vt:lpstr>EUConst_RelSectionN2O</vt:lpstr>
      <vt:lpstr>EUConst_RelSectionPFC</vt:lpstr>
      <vt:lpstr>EUconst_ReportingYear</vt:lpstr>
      <vt:lpstr>Euconst_SourceStream</vt:lpstr>
      <vt:lpstr>EUconst_SourceStreamID</vt:lpstr>
      <vt:lpstr>EUconst_SumBioCO2</vt:lpstr>
      <vt:lpstr>EUconst_SumBioEnergyIN</vt:lpstr>
      <vt:lpstr>EUconst_SumCO2</vt:lpstr>
      <vt:lpstr>EUconst_SumEnergyIN</vt:lpstr>
      <vt:lpstr>EUconst_SumN2O</vt:lpstr>
      <vt:lpstr>EUconst_SumNonSustBioCO2</vt:lpstr>
      <vt:lpstr>EUconst_SumPFC</vt:lpstr>
      <vt:lpstr>EUconst_t</vt:lpstr>
      <vt:lpstr>EUconst_tC</vt:lpstr>
      <vt:lpstr>EUconst_tCO2pkNm3</vt:lpstr>
      <vt:lpstr>EUconst_tCO2pt</vt:lpstr>
      <vt:lpstr>EUconst_tCO2pTJ</vt:lpstr>
      <vt:lpstr>EUconst_tCO2pTJOrtCO2pt</vt:lpstr>
      <vt:lpstr>EUconst_tCpkNm3</vt:lpstr>
      <vt:lpstr>EUconst_tCpt</vt:lpstr>
      <vt:lpstr>EUconst_tCptorNA</vt:lpstr>
      <vt:lpstr>EUconst_tCptortCO2pknm3</vt:lpstr>
      <vt:lpstr>EUconst_tCptOrtCpkNm3</vt:lpstr>
      <vt:lpstr>EUConst_TierActivityListNames</vt:lpstr>
      <vt:lpstr>EUconst_TJ</vt:lpstr>
      <vt:lpstr>EUconst_torkNm3</vt:lpstr>
      <vt:lpstr>EUconst_torkNm3orNA</vt:lpstr>
      <vt:lpstr>EUconst_TransCO2Approach</vt:lpstr>
      <vt:lpstr>EUconst_TrueFalse</vt:lpstr>
      <vt:lpstr>EUconst_Unit</vt:lpstr>
      <vt:lpstr>EUconst_Value</vt:lpstr>
      <vt:lpstr>EUconst_VerRepNonConformImprove</vt:lpstr>
      <vt:lpstr>Euconst_VersionTracking</vt:lpstr>
      <vt:lpstr>EUconst_Year</vt:lpstr>
      <vt:lpstr>JUMP_6d</vt:lpstr>
      <vt:lpstr>JUMP_A_1</vt:lpstr>
      <vt:lpstr>JUMP_A_2</vt:lpstr>
      <vt:lpstr>JUMP_A_4</vt:lpstr>
      <vt:lpstr>JUMP_a_Content</vt:lpstr>
      <vt:lpstr>JUMP_Accounting</vt:lpstr>
      <vt:lpstr>JUMP_B_6</vt:lpstr>
      <vt:lpstr>JUMP_B_7</vt:lpstr>
      <vt:lpstr>JUMP_B_Bottom</vt:lpstr>
      <vt:lpstr>JUMP_B_Bottom1</vt:lpstr>
      <vt:lpstr>JUMP_b_Guidelines_Top</vt:lpstr>
      <vt:lpstr>JUMP_b_Guidlines_Bottom</vt:lpstr>
      <vt:lpstr>JUMP_B_MeasurementPoints</vt:lpstr>
      <vt:lpstr>JUMP_B_Top1</vt:lpstr>
      <vt:lpstr>JUMP_C_Bottom1</vt:lpstr>
      <vt:lpstr>JUMP_C_Top</vt:lpstr>
      <vt:lpstr>JUMP_C_Top1</vt:lpstr>
      <vt:lpstr>JUMP_D_Bottom</vt:lpstr>
      <vt:lpstr>JUMP_D_Top</vt:lpstr>
      <vt:lpstr>E_SourceStreams!JUMP_E_8</vt:lpstr>
      <vt:lpstr>E_SourceStreams!JUMP_E_Bottom</vt:lpstr>
      <vt:lpstr>JUMP_E_Top</vt:lpstr>
      <vt:lpstr>F_MeasurementBasedApproaches!JUMP_F_10</vt:lpstr>
      <vt:lpstr>F_MeasurementBasedApproaches!JUMP_F_Bottom</vt:lpstr>
      <vt:lpstr>JUMP_F_Top</vt:lpstr>
      <vt:lpstr>JUMP_G_12</vt:lpstr>
      <vt:lpstr>JUMP_G_Bottom</vt:lpstr>
      <vt:lpstr>JUMP_G_Top</vt:lpstr>
      <vt:lpstr>JUMP_H_14</vt:lpstr>
      <vt:lpstr>JUMP_H_15</vt:lpstr>
      <vt:lpstr>JUMP_L_26</vt:lpstr>
      <vt:lpstr>JUMP_L_Top</vt:lpstr>
      <vt:lpstr>MeasurementTiers</vt:lpstr>
      <vt:lpstr>MeteringDevices</vt:lpstr>
      <vt:lpstr>NCVTiers</vt:lpstr>
      <vt:lpstr>NCVUnits</vt:lpstr>
      <vt:lpstr>OperationType</vt:lpstr>
      <vt:lpstr>PctUnits</vt:lpstr>
      <vt:lpstr>PFCCellTypes</vt:lpstr>
      <vt:lpstr>PFCMethods</vt:lpstr>
      <vt:lpstr>PFCTiers</vt:lpstr>
      <vt:lpstr>PFCUnits</vt:lpstr>
      <vt:lpstr>SourceCategory</vt:lpstr>
      <vt:lpstr>SourceCategoryCEMS</vt:lpstr>
      <vt:lpstr>SpecifiedEmissions2</vt:lpstr>
      <vt:lpstr>a_Contents!Zone_d_impression</vt:lpstr>
      <vt:lpstr>'A_Operator&amp;Inst.ID'!Zone_d_impression</vt:lpstr>
      <vt:lpstr>'b_Guidelines and conditions'!Zone_d_impression</vt:lpstr>
      <vt:lpstr>B_ImprovementDescription!Zone_d_impression</vt:lpstr>
      <vt:lpstr>C_VerRepNonConformities!Zone_d_impression</vt:lpstr>
      <vt:lpstr>'G_Fall-backApproach'!Zone_d_impression</vt:lpstr>
      <vt:lpstr>H_AdditionalInformation!Zone_d_impression</vt:lpstr>
      <vt:lpstr>VersionDocumentation!Zone_d_impression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Improvement Report for EU ETS Installations</dc:title>
  <dc:subject>in accordance with the Regulation pursuant to Article 14 of the EU ETS Directive</dc:subject>
  <dc:creator>Fallmann Hubert;Christian.Heller@umweltbundesamt.at</dc:creator>
  <dc:description>The template for Monitoring plans was developed by Umweltbundesamt on behalf of DG CLIMA. _x000d_
Authors: Christian Heller / Hubert Fallmann</dc:description>
  <cp:lastModifiedBy>THIVONE-SCHUTTERLE Stéphanie</cp:lastModifiedBy>
  <cp:lastPrinted>2013-05-02T09:01:13Z</cp:lastPrinted>
  <dcterms:created xsi:type="dcterms:W3CDTF">2008-05-26T08:52:55Z</dcterms:created>
  <dcterms:modified xsi:type="dcterms:W3CDTF">2026-06-23T09:07:40Z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Version">
    <vt:lpwstr>2.0</vt:lpwstr>
  </property>
</Properties>
</file>