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bureau 1A new\6 - Consommateurs\Electro-intensifs\01. LTECV\01.1 Abattement TURPE\14. Nouvelle période PPE 2021 - 2025\"/>
    </mc:Choice>
  </mc:AlternateContent>
  <bookViews>
    <workbookView xWindow="0" yWindow="0" windowWidth="28800" windowHeight="11700" tabRatio="500"/>
  </bookViews>
  <sheets>
    <sheet name="Plan d'action_vierge" sheetId="1" r:id="rId1"/>
    <sheet name="facteurs_de_conversion" sheetId="3" r:id="rId2"/>
    <sheet name="calculette-energetique" sheetId="4" r:id="rId3"/>
  </sheets>
  <externalReferences>
    <externalReference r:id="rId4"/>
  </externalReferenc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1" i="1" l="1"/>
  <c r="E256" i="4" l="1"/>
  <c r="D256" i="4"/>
  <c r="D253" i="4"/>
  <c r="H252" i="4"/>
  <c r="G253" i="4" s="1"/>
  <c r="H251" i="4"/>
  <c r="F253" i="4" s="1"/>
  <c r="F249" i="4" s="1"/>
  <c r="H250" i="4"/>
  <c r="E253" i="4" s="1"/>
  <c r="D250" i="4"/>
  <c r="I227" i="4" s="1"/>
  <c r="H249" i="4"/>
  <c r="E249" i="4"/>
  <c r="F245" i="4"/>
  <c r="E245" i="4"/>
  <c r="F244" i="4"/>
  <c r="F29" i="4" s="1"/>
  <c r="E244" i="4"/>
  <c r="I241" i="4"/>
  <c r="H242" i="4" s="1"/>
  <c r="G239" i="4"/>
  <c r="F240" i="4" s="1"/>
  <c r="E239" i="4"/>
  <c r="F238" i="4"/>
  <c r="F233" i="4"/>
  <c r="E233" i="4"/>
  <c r="F232" i="4"/>
  <c r="F28" i="4" s="1"/>
  <c r="E232" i="4"/>
  <c r="J229" i="4"/>
  <c r="I230" i="4" s="1"/>
  <c r="G228" i="4"/>
  <c r="H227" i="4"/>
  <c r="E226" i="4"/>
  <c r="G225" i="4"/>
  <c r="G226" i="4" s="1"/>
  <c r="F225" i="4"/>
  <c r="F220" i="4"/>
  <c r="E220" i="4"/>
  <c r="M27" i="4" s="1"/>
  <c r="F219" i="4"/>
  <c r="E219" i="4"/>
  <c r="J216" i="4"/>
  <c r="G215" i="4"/>
  <c r="H214" i="4" s="1"/>
  <c r="E213" i="4"/>
  <c r="G212" i="4"/>
  <c r="E214" i="4" s="1"/>
  <c r="F214" i="4" s="1"/>
  <c r="G213" i="4" s="1"/>
  <c r="F212" i="4"/>
  <c r="F208" i="4"/>
  <c r="E208" i="4"/>
  <c r="F207" i="4"/>
  <c r="E207" i="4"/>
  <c r="I205" i="4"/>
  <c r="J204" i="4"/>
  <c r="I202" i="4"/>
  <c r="I203" i="4" s="1"/>
  <c r="E202" i="4"/>
  <c r="E201" i="4"/>
  <c r="G201" i="4" s="1"/>
  <c r="I200" i="4"/>
  <c r="E204" i="4" s="1"/>
  <c r="G200" i="4"/>
  <c r="F200" i="4"/>
  <c r="F196" i="4"/>
  <c r="E196" i="4"/>
  <c r="F195" i="4"/>
  <c r="F25" i="4" s="1"/>
  <c r="E195" i="4"/>
  <c r="H193" i="4"/>
  <c r="I192" i="4"/>
  <c r="F192" i="4"/>
  <c r="I190" i="4"/>
  <c r="F193" i="4" s="1"/>
  <c r="H190" i="4"/>
  <c r="E190" i="4"/>
  <c r="I189" i="4"/>
  <c r="E193" i="4" s="1"/>
  <c r="H189" i="4"/>
  <c r="E192" i="4" s="1"/>
  <c r="F189" i="4"/>
  <c r="F185" i="4"/>
  <c r="E185" i="4"/>
  <c r="F184" i="4"/>
  <c r="F24" i="4" s="1"/>
  <c r="E184" i="4"/>
  <c r="H180" i="4"/>
  <c r="I179" i="4"/>
  <c r="F179" i="4"/>
  <c r="F178" i="4"/>
  <c r="G177" i="4" s="1"/>
  <c r="I177" i="4"/>
  <c r="F180" i="4" s="1"/>
  <c r="H177" i="4"/>
  <c r="F176" i="4"/>
  <c r="E177" i="4" s="1"/>
  <c r="F161" i="4"/>
  <c r="F157" i="4"/>
  <c r="G203" i="4" s="1"/>
  <c r="H202" i="4" s="1"/>
  <c r="H200" i="4" s="1"/>
  <c r="E203" i="4" s="1"/>
  <c r="F153" i="4"/>
  <c r="F191" i="4" s="1"/>
  <c r="F151" i="4"/>
  <c r="E182" i="4" s="1"/>
  <c r="K176" i="4" s="1"/>
  <c r="F150" i="4"/>
  <c r="F181" i="4" s="1"/>
  <c r="J177" i="4" s="1"/>
  <c r="F147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5" i="4"/>
  <c r="F114" i="4"/>
  <c r="F113" i="4"/>
  <c r="F112" i="4"/>
  <c r="F111" i="4"/>
  <c r="F110" i="4"/>
  <c r="F109" i="4"/>
  <c r="F108" i="4"/>
  <c r="F107" i="4"/>
  <c r="F104" i="4"/>
  <c r="F103" i="4"/>
  <c r="F102" i="4"/>
  <c r="F101" i="4"/>
  <c r="F100" i="4"/>
  <c r="F99" i="4"/>
  <c r="F98" i="4"/>
  <c r="F97" i="4"/>
  <c r="F94" i="4"/>
  <c r="F93" i="4"/>
  <c r="F92" i="4"/>
  <c r="F91" i="4"/>
  <c r="F90" i="4"/>
  <c r="F89" i="4"/>
  <c r="G87" i="4"/>
  <c r="F87" i="4"/>
  <c r="F86" i="4"/>
  <c r="F85" i="4"/>
  <c r="F84" i="4"/>
  <c r="F82" i="4"/>
  <c r="F81" i="4"/>
  <c r="F80" i="4"/>
  <c r="F79" i="4"/>
  <c r="K67" i="4"/>
  <c r="K60" i="4"/>
  <c r="K50" i="4"/>
  <c r="E43" i="4"/>
  <c r="D43" i="4"/>
  <c r="D42" i="4"/>
  <c r="D41" i="4"/>
  <c r="D40" i="4"/>
  <c r="H39" i="4"/>
  <c r="E39" i="4"/>
  <c r="E38" i="4"/>
  <c r="D38" i="4"/>
  <c r="M29" i="4"/>
  <c r="M25" i="4"/>
  <c r="A6" i="1"/>
  <c r="A7" i="1" s="1"/>
  <c r="A8" i="1" s="1"/>
  <c r="A9" i="1" s="1"/>
  <c r="A10" i="1" s="1"/>
  <c r="G229" i="4" l="1"/>
  <c r="J227" i="4"/>
  <c r="I225" i="4"/>
  <c r="E229" i="4" s="1"/>
  <c r="I228" i="4"/>
  <c r="H229" i="4" s="1"/>
  <c r="I226" i="4"/>
  <c r="K181" i="4"/>
  <c r="J182" i="4" s="1"/>
  <c r="K177" i="4"/>
  <c r="F182" i="4" s="1"/>
  <c r="M24" i="4" s="1"/>
  <c r="G251" i="4"/>
  <c r="F252" i="4" s="1"/>
  <c r="G249" i="4"/>
  <c r="D252" i="4" s="1"/>
  <c r="G250" i="4"/>
  <c r="E252" i="4" s="1"/>
  <c r="J178" i="4"/>
  <c r="G181" i="4" s="1"/>
  <c r="J179" i="4"/>
  <c r="H181" i="4" s="1"/>
  <c r="J180" i="4"/>
  <c r="I181" i="4" s="1"/>
  <c r="J176" i="4"/>
  <c r="E181" i="4" s="1"/>
  <c r="H191" i="4"/>
  <c r="G190" i="4"/>
  <c r="G189" i="4" s="1"/>
  <c r="E191" i="4" s="1"/>
  <c r="H204" i="4"/>
  <c r="J203" i="4"/>
  <c r="H205" i="4" s="1"/>
  <c r="H213" i="4"/>
  <c r="F215" i="4" s="1"/>
  <c r="E41" i="4"/>
  <c r="F27" i="4"/>
  <c r="F250" i="4"/>
  <c r="E251" i="4" s="1"/>
  <c r="D251" i="4"/>
  <c r="M28" i="4"/>
  <c r="E42" i="4"/>
  <c r="F227" i="4"/>
  <c r="E40" i="4"/>
  <c r="F202" i="4"/>
  <c r="H201" i="4"/>
  <c r="F203" i="4" s="1"/>
  <c r="M26" i="4"/>
  <c r="F26" i="4"/>
  <c r="F19" i="4"/>
  <c r="H176" i="4"/>
  <c r="J200" i="4"/>
  <c r="E205" i="4" s="1"/>
  <c r="H212" i="4"/>
  <c r="E215" i="4" s="1"/>
  <c r="H239" i="4"/>
  <c r="E178" i="4"/>
  <c r="G176" i="4" s="1"/>
  <c r="J202" i="4"/>
  <c r="G204" i="4"/>
  <c r="H225" i="4"/>
  <c r="E227" i="4"/>
  <c r="I214" i="4"/>
  <c r="J214" i="4" s="1"/>
  <c r="I217" i="4"/>
  <c r="J228" i="4"/>
  <c r="H230" i="4" s="1"/>
  <c r="G238" i="4"/>
  <c r="E240" i="4" s="1"/>
  <c r="H38" i="4"/>
  <c r="I201" i="4"/>
  <c r="J225" i="4"/>
  <c r="E230" i="4" s="1"/>
  <c r="D39" i="4"/>
  <c r="H41" i="4" l="1"/>
  <c r="G217" i="4"/>
  <c r="I176" i="4"/>
  <c r="E180" i="4" s="1"/>
  <c r="K180" i="4" s="1"/>
  <c r="I182" i="4" s="1"/>
  <c r="H178" i="4"/>
  <c r="E179" i="4"/>
  <c r="K179" i="4" s="1"/>
  <c r="H182" i="4" s="1"/>
  <c r="J201" i="4"/>
  <c r="F205" i="4" s="1"/>
  <c r="F204" i="4"/>
  <c r="E228" i="4"/>
  <c r="H226" i="4"/>
  <c r="F228" i="4" s="1"/>
  <c r="F229" i="4"/>
  <c r="J226" i="4"/>
  <c r="F230" i="4" s="1"/>
  <c r="I191" i="4"/>
  <c r="G193" i="4" s="1"/>
  <c r="G192" i="4"/>
  <c r="I239" i="4"/>
  <c r="F241" i="4"/>
  <c r="H240" i="4"/>
  <c r="H238" i="4"/>
  <c r="K178" i="4"/>
  <c r="G182" i="4" s="1"/>
  <c r="I213" i="4"/>
  <c r="I212" i="4"/>
  <c r="G216" i="4"/>
  <c r="I215" i="4"/>
  <c r="G230" i="4"/>
  <c r="H42" i="4"/>
  <c r="G205" i="4"/>
  <c r="H40" i="4"/>
  <c r="G241" i="4" l="1"/>
  <c r="I240" i="4"/>
  <c r="G242" i="4" s="1"/>
  <c r="F242" i="4"/>
  <c r="H43" i="4"/>
  <c r="F216" i="4"/>
  <c r="J213" i="4"/>
  <c r="F217" i="4" s="1"/>
  <c r="H216" i="4"/>
  <c r="J215" i="4"/>
  <c r="H217" i="4" s="1"/>
  <c r="E216" i="4"/>
  <c r="J212" i="4"/>
  <c r="E217" i="4" s="1"/>
  <c r="G179" i="4"/>
  <c r="I178" i="4"/>
  <c r="G180" i="4" s="1"/>
  <c r="E241" i="4"/>
  <c r="I238" i="4"/>
  <c r="E242" i="4" s="1"/>
</calcChain>
</file>

<file path=xl/sharedStrings.xml><?xml version="1.0" encoding="utf-8"?>
<sst xmlns="http://schemas.openxmlformats.org/spreadsheetml/2006/main" count="608" uniqueCount="281">
  <si>
    <t>n° action</t>
  </si>
  <si>
    <t>Atelier / installation</t>
  </si>
  <si>
    <t>Action</t>
  </si>
  <si>
    <t>Type d’énergie</t>
  </si>
  <si>
    <t>Installation</t>
  </si>
  <si>
    <t>UES correspondant</t>
  </si>
  <si>
    <t>IPE associé</t>
  </si>
  <si>
    <t>Gain énergie prévisionnel</t>
  </si>
  <si>
    <r>
      <rPr>
        <b/>
        <sz val="11"/>
        <color rgb="FF000000"/>
        <rFont val="Calibri"/>
        <family val="2"/>
        <charset val="1"/>
      </rPr>
      <t xml:space="preserve">Description
</t>
    </r>
    <r>
      <rPr>
        <b/>
        <sz val="11"/>
        <color rgb="FFFFFFFF"/>
        <rFont val="Calibri"/>
        <family val="2"/>
        <charset val="1"/>
      </rPr>
      <t>_</t>
    </r>
    <r>
      <rPr>
        <b/>
        <sz val="11"/>
        <color rgb="FF000000"/>
        <rFont val="Calibri"/>
        <family val="2"/>
        <charset val="1"/>
      </rPr>
      <t>et gain prévisionnel de l’action</t>
    </r>
  </si>
  <si>
    <t>Indicateur de suivi / de mesurage</t>
  </si>
  <si>
    <t>Fréquence de suivi</t>
  </si>
  <si>
    <t>Date réalisation programmée de l’action</t>
  </si>
  <si>
    <t>Etat d’avancement</t>
  </si>
  <si>
    <t>Pilote du projet</t>
  </si>
  <si>
    <t>Montant investissement 
(en k€)</t>
  </si>
  <si>
    <t>Gain financier</t>
  </si>
  <si>
    <t>ROI</t>
  </si>
  <si>
    <t>CEE Valorisables</t>
  </si>
  <si>
    <t>Document / procédure</t>
  </si>
  <si>
    <t>Réalisation effective</t>
  </si>
  <si>
    <t>Gain énergie réel</t>
  </si>
  <si>
    <t>Année de réalisation effective
(par rapport à la colonne « Date réalisation programmée »)</t>
  </si>
  <si>
    <t>unité énergétique / an</t>
  </si>
  <si>
    <t>impact IPE</t>
  </si>
  <si>
    <t>Gain / conso réf</t>
  </si>
  <si>
    <t>k€ économinés / an</t>
  </si>
  <si>
    <t>MWh cumac</t>
  </si>
  <si>
    <t>Montant prévisionnel</t>
  </si>
  <si>
    <t xml:space="preserve">Total économisé prévisionnel (Mwh/an ou GJ/an) </t>
  </si>
  <si>
    <t xml:space="preserve">Consommation de référence (MWh/an) </t>
  </si>
  <si>
    <t xml:space="preserve">Consommation annuelle (MWh/an) </t>
  </si>
  <si>
    <t xml:space="preserve">Indice de performance énergétique de référence du site </t>
  </si>
  <si>
    <t xml:space="preserve">Indice de performance énergétique du site prévisionnel </t>
  </si>
  <si>
    <t xml:space="preserve">Indice de performance énergétique réalisé du site </t>
  </si>
  <si>
    <t xml:space="preserve">Part des économies d’énergie cumulées par rapport à la consommation de référence (MWh/an) </t>
  </si>
  <si>
    <t>Analyse / bilan de l’année :</t>
  </si>
  <si>
    <t>Electricité</t>
  </si>
  <si>
    <t>Vapeur</t>
  </si>
  <si>
    <t>1 [...] équivaut à :</t>
  </si>
  <si>
    <t>GJ</t>
  </si>
  <si>
    <t>tep</t>
  </si>
  <si>
    <t>MBtu</t>
  </si>
  <si>
    <t>kWh</t>
  </si>
  <si>
    <r>
      <rPr>
        <b/>
        <sz val="12"/>
        <color rgb="FF000000"/>
        <rFont val="Calibri"/>
        <family val="2"/>
        <charset val="1"/>
      </rPr>
      <t>m</t>
    </r>
    <r>
      <rPr>
        <b/>
        <vertAlign val="superscript"/>
        <sz val="12"/>
        <color rgb="FF000000"/>
        <rFont val="Calibri"/>
        <family val="2"/>
        <charset val="1"/>
      </rPr>
      <t>3</t>
    </r>
    <r>
      <rPr>
        <b/>
        <sz val="12"/>
        <color rgb="FF000000"/>
        <rFont val="Calibri"/>
        <family val="2"/>
        <charset val="1"/>
      </rPr>
      <t xml:space="preserve"> de gaz</t>
    </r>
  </si>
  <si>
    <t>Baril de pétrole</t>
  </si>
  <si>
    <t>1 GJ</t>
  </si>
  <si>
    <t>1 tep</t>
  </si>
  <si>
    <t>1 MBtu</t>
  </si>
  <si>
    <t>1 kWh</t>
  </si>
  <si>
    <r>
      <rPr>
        <b/>
        <sz val="12"/>
        <color rgb="FF000000"/>
        <rFont val="Calibri"/>
        <family val="2"/>
        <charset val="1"/>
      </rPr>
      <t>1 m</t>
    </r>
    <r>
      <rPr>
        <b/>
        <vertAlign val="superscript"/>
        <sz val="12"/>
        <color rgb="FF000000"/>
        <rFont val="Calibri"/>
        <family val="2"/>
        <charset val="1"/>
      </rPr>
      <t>3</t>
    </r>
    <r>
      <rPr>
        <b/>
        <sz val="12"/>
        <color rgb="FF000000"/>
        <rFont val="Calibri"/>
        <family val="2"/>
        <charset val="1"/>
      </rPr>
      <t xml:space="preserve"> de gaz</t>
    </r>
  </si>
  <si>
    <t>1 baril de pétrole</t>
  </si>
  <si>
    <t>Energie</t>
  </si>
  <si>
    <t>unité physique</t>
  </si>
  <si>
    <t>GJ (PCI)</t>
  </si>
  <si>
    <t>tep (PCI)</t>
  </si>
  <si>
    <t>Charbon</t>
  </si>
  <si>
    <t>Houille</t>
  </si>
  <si>
    <t>1 t</t>
  </si>
  <si>
    <t>26/42 = 0,619</t>
  </si>
  <si>
    <t>Coke de houille</t>
  </si>
  <si>
    <t>28/42 = 0,667</t>
  </si>
  <si>
    <t>Agglomérés et briquettes de lignite</t>
  </si>
  <si>
    <t>32/42 = 0,762</t>
  </si>
  <si>
    <t>Lignite et produits de récupération</t>
  </si>
  <si>
    <t>17/42 = 0,405</t>
  </si>
  <si>
    <t>Pétrole brut et produits pétroliers</t>
  </si>
  <si>
    <t>Pétrole brut, gazole/FOD, produits à
usages non énergétiques</t>
  </si>
  <si>
    <t>GPL</t>
  </si>
  <si>
    <t>46/42 = 1,095</t>
  </si>
  <si>
    <t>Essence moteur et carburéacteur</t>
  </si>
  <si>
    <t>44/42 = 1,048</t>
  </si>
  <si>
    <t>FOL</t>
  </si>
  <si>
    <t>40/42 = 0,952</t>
  </si>
  <si>
    <t>Coke de pétrole</t>
  </si>
  <si>
    <t>Production d'origine nucléaire</t>
  </si>
  <si>
    <t>1 MWh</t>
  </si>
  <si>
    <t>0,086/0,33 = 0,260606...</t>
  </si>
  <si>
    <t>Production d'origine géothermique</t>
  </si>
  <si>
    <t>0,086/0,10 = 0,86</t>
  </si>
  <si>
    <t>Autres types de production, 
échanges avec l'étranger, 
consommation</t>
  </si>
  <si>
    <t>3,6/42 = 0,086</t>
  </si>
  <si>
    <t>Bois</t>
  </si>
  <si>
    <t>1 stère</t>
  </si>
  <si>
    <t>6,17/42 = 0,147</t>
  </si>
  <si>
    <t>Gaz naturel et industriel</t>
  </si>
  <si>
    <t>1 MWh PCS</t>
  </si>
  <si>
    <t>3,24/42 = 0,077</t>
  </si>
  <si>
    <t>Source : Chiffres-clés Climat, Air et Énergie (ADEME édition 2015)</t>
  </si>
  <si>
    <t>« Les équivalences énergétiques et la nouvelle méthod ologie  d'établissement des bilans énergétiques de la Franc e (DGEMP/OE - mai 2002) »</t>
  </si>
  <si>
    <t>http://www.statistiques.developpement-durable.gouv.fr/fileadmin/documents/_shared/pdf/Les_equivalences_energetiques_et_la_nouvelle_methodologie_d_etablissement_des_bilans_energetiques_de_la_France_cle79f5f1.pdf</t>
  </si>
  <si>
    <t>la consommation d'électricité est multipliée par un facteur de 2,5 lorsque la conversion des combustibles en électricité a une efficacité de 40 %.</t>
  </si>
  <si>
    <t>https://www.iso.org/obp/ui/fr/#iso:std:iso:17742:ed-1:v1:fr</t>
  </si>
  <si>
    <t>Calculette de conversion des unités énergétiques</t>
  </si>
  <si>
    <t>Auteurs :</t>
  </si>
  <si>
    <t>Julien Adam</t>
  </si>
  <si>
    <t>j.adam@atee.fr</t>
  </si>
  <si>
    <t>http://atee.fr/management-de-lenergie-outils-du-responsable-energie/calculette-de-conversion-des-unites</t>
  </si>
  <si>
    <t>Bastien Cornay</t>
  </si>
  <si>
    <t>Dernière mie à jour :</t>
  </si>
  <si>
    <r>
      <rPr>
        <sz val="10"/>
        <color rgb="FF000000"/>
        <rFont val="Arial"/>
        <family val="2"/>
        <charset val="1"/>
      </rPr>
      <t xml:space="preserve">Cet outil de conversion permet de :
</t>
    </r>
    <r>
      <rPr>
        <b/>
        <sz val="10"/>
        <color rgb="FF000000"/>
        <rFont val="Arial"/>
        <family val="2"/>
        <charset val="1"/>
      </rPr>
      <t xml:space="preserve">- Passer d'une unité énergétique à une autre </t>
    </r>
    <r>
      <rPr>
        <sz val="10"/>
        <color rgb="FF000000"/>
        <rFont val="Arial"/>
        <family val="2"/>
        <charset val="1"/>
      </rPr>
      <t xml:space="preserve"> : Tableau "</t>
    </r>
    <r>
      <rPr>
        <i/>
        <sz val="10"/>
        <color rgb="FF000000"/>
        <rFont val="Arial"/>
        <family val="2"/>
        <charset val="1"/>
      </rPr>
      <t xml:space="preserve">1) Coefficients de conversion des principales unités énergétiques"
</t>
    </r>
    <r>
      <rPr>
        <b/>
        <sz val="10"/>
        <color rgb="FF000000"/>
        <rFont val="Arial"/>
        <family val="2"/>
        <charset val="1"/>
      </rPr>
      <t>- Passer d'une unité physique à une unité énergétique</t>
    </r>
    <r>
      <rPr>
        <sz val="10"/>
        <color rgb="FF000000"/>
        <rFont val="Arial"/>
        <family val="2"/>
        <charset val="1"/>
      </rPr>
      <t xml:space="preserve"> (et vice versa) </t>
    </r>
    <r>
      <rPr>
        <b/>
        <sz val="10"/>
        <color rgb="FF000000"/>
        <rFont val="Arial"/>
        <family val="2"/>
        <charset val="1"/>
      </rPr>
      <t>pour les principaux produits énergétiques</t>
    </r>
    <r>
      <rPr>
        <sz val="10"/>
        <color rgb="FF000000"/>
        <rFont val="Arial"/>
        <family val="2"/>
        <charset val="1"/>
      </rPr>
      <t xml:space="preserve"> : Tableau "</t>
    </r>
    <r>
      <rPr>
        <i/>
        <sz val="10"/>
        <color rgb="FF000000"/>
        <rFont val="Arial"/>
        <family val="2"/>
        <charset val="1"/>
      </rPr>
      <t xml:space="preserve">2) Coefficients de conversion par produit énergétique (quantité)"
</t>
    </r>
    <r>
      <rPr>
        <b/>
        <sz val="10"/>
        <color rgb="FF000000"/>
        <rFont val="Arial"/>
        <family val="2"/>
        <charset val="1"/>
      </rPr>
      <t xml:space="preserve">- Convertir un prix de l'énergie défini dans une unité donnée à une autre unité </t>
    </r>
    <r>
      <rPr>
        <sz val="10"/>
        <color rgb="FF000000"/>
        <rFont val="Arial"/>
        <family val="2"/>
        <charset val="1"/>
      </rPr>
      <t>: Tableau "</t>
    </r>
    <r>
      <rPr>
        <i/>
        <sz val="10"/>
        <color rgb="FF000000"/>
        <rFont val="Arial"/>
        <family val="2"/>
        <charset val="1"/>
      </rPr>
      <t>3) Coefficients de conversion par produit énergétique (Prix)"</t>
    </r>
  </si>
  <si>
    <t>Code couleur :</t>
  </si>
  <si>
    <t>Case à renseigner</t>
  </si>
  <si>
    <t>Calculettes de conversion des unités énergétiques</t>
  </si>
  <si>
    <r>
      <rPr>
        <b/>
        <sz val="11"/>
        <color rgb="FF000000"/>
        <rFont val="Arial"/>
        <family val="2"/>
        <charset val="1"/>
      </rPr>
      <t xml:space="preserve">1) </t>
    </r>
    <r>
      <rPr>
        <b/>
        <sz val="11"/>
        <color rgb="FFFFFFFF"/>
        <rFont val="Arial"/>
        <family val="2"/>
        <charset val="1"/>
      </rPr>
      <t>Coefficients de conversion des principales unités énergétiques</t>
    </r>
  </si>
  <si>
    <t>Valeur de départ</t>
  </si>
  <si>
    <t>Choix de l'unité de départ</t>
  </si>
  <si>
    <t>Valeur d'arrivée</t>
  </si>
  <si>
    <t>Choix de l'unité d'arrivée</t>
  </si>
  <si>
    <t>MMBTU</t>
  </si>
  <si>
    <t>MWh</t>
  </si>
  <si>
    <t>Exemple : convertir des MWh en tep PCI…</t>
  </si>
  <si>
    <r>
      <rPr>
        <b/>
        <sz val="11"/>
        <color rgb="FF000000"/>
        <rFont val="Arial"/>
        <family val="2"/>
        <charset val="1"/>
      </rPr>
      <t xml:space="preserve">2) </t>
    </r>
    <r>
      <rPr>
        <b/>
        <sz val="11"/>
        <color rgb="FFFFFFFF"/>
        <rFont val="Arial"/>
        <family val="2"/>
        <charset val="1"/>
      </rPr>
      <t xml:space="preserve">Coefficients de conversion par produit énergétique </t>
    </r>
    <r>
      <rPr>
        <b/>
        <sz val="11"/>
        <color rgb="FF000000"/>
        <rFont val="Arial"/>
        <family val="2"/>
        <charset val="1"/>
      </rPr>
      <t>(quantité)</t>
    </r>
  </si>
  <si>
    <r>
      <rPr>
        <b/>
        <sz val="11"/>
        <color rgb="FF000000"/>
        <rFont val="Arial"/>
        <family val="2"/>
        <charset val="1"/>
      </rPr>
      <t xml:space="preserve">3) </t>
    </r>
    <r>
      <rPr>
        <b/>
        <sz val="11"/>
        <color rgb="FFFFFFFF"/>
        <rFont val="Arial"/>
        <family val="2"/>
        <charset val="1"/>
      </rPr>
      <t xml:space="preserve">Coefficients de conversion par produit énergétique </t>
    </r>
    <r>
      <rPr>
        <b/>
        <sz val="11"/>
        <color rgb="FF000000"/>
        <rFont val="Arial"/>
        <family val="2"/>
        <charset val="1"/>
      </rPr>
      <t>(prix)</t>
    </r>
  </si>
  <si>
    <t>Unité</t>
  </si>
  <si>
    <t xml:space="preserve">Unité </t>
  </si>
  <si>
    <t>Valeur à convertir</t>
  </si>
  <si>
    <t>Valeur convertie</t>
  </si>
  <si>
    <t>Gaz naturel</t>
  </si>
  <si>
    <t>m3</t>
  </si>
  <si>
    <t>MWh PCI</t>
  </si>
  <si>
    <t>€/MMBTU</t>
  </si>
  <si>
    <t>€/MWh PCI</t>
  </si>
  <si>
    <t>Fioul lourd</t>
  </si>
  <si>
    <t>tonne</t>
  </si>
  <si>
    <t>€/tonne</t>
  </si>
  <si>
    <t>Fioul domestique</t>
  </si>
  <si>
    <t>€/m3</t>
  </si>
  <si>
    <t>Essence</t>
  </si>
  <si>
    <t>Exemple : convertir 45 m3 de gaz en MWh PCI…</t>
  </si>
  <si>
    <t>Exemple : convertir 500€/tonne de fioul en €/MWh PCI…</t>
  </si>
  <si>
    <t>Remarque : les facteurs d'émissions correspondent à la combustion seule en kgCO2 équivalent</t>
  </si>
  <si>
    <r>
      <rPr>
        <sz val="10"/>
        <color rgb="FF000000"/>
        <rFont val="Arial"/>
        <family val="2"/>
        <charset val="1"/>
      </rPr>
      <t xml:space="preserve">                 </t>
    </r>
    <r>
      <rPr>
        <i/>
        <sz val="10"/>
        <color rgb="FF000000"/>
        <rFont val="Arial"/>
        <family val="2"/>
        <charset val="1"/>
      </rPr>
      <t xml:space="preserve"> MMBTU: million de BTU</t>
    </r>
  </si>
  <si>
    <t>Annexes</t>
  </si>
  <si>
    <t>Données sources</t>
  </si>
  <si>
    <t>PCS / PCI</t>
  </si>
  <si>
    <t>Valeur</t>
  </si>
  <si>
    <t>Facteurs d'émission kgCO2e/mWh PCI</t>
  </si>
  <si>
    <t>MWh PCI / m3</t>
  </si>
  <si>
    <t>MWh PCI / tonnes</t>
  </si>
  <si>
    <t>Coefficients de l'annexe de la directive Efficacité Energétique</t>
  </si>
  <si>
    <t>Produit énergétique</t>
  </si>
  <si>
    <t>unité</t>
  </si>
  <si>
    <t>kJ(PCI)</t>
  </si>
  <si>
    <t>kgep (PCI)</t>
  </si>
  <si>
    <t>kWh (PCI)</t>
  </si>
  <si>
    <t>Charbons / Tourbes</t>
  </si>
  <si>
    <t>Coke</t>
  </si>
  <si>
    <t>1 kg</t>
  </si>
  <si>
    <t>GJ / MWh</t>
  </si>
  <si>
    <t>Charbon maigre</t>
  </si>
  <si>
    <t>17 200 - 30 700</t>
  </si>
  <si>
    <t>0,411 - 0,733</t>
  </si>
  <si>
    <t>4,778 - 8,528</t>
  </si>
  <si>
    <t>Briquettes de lignite</t>
  </si>
  <si>
    <t>Lignite noire</t>
  </si>
  <si>
    <t>10 500 - 21 000</t>
  </si>
  <si>
    <t>0,251 - 0,502</t>
  </si>
  <si>
    <t>2,917 - 5,833</t>
  </si>
  <si>
    <t>Lignite</t>
  </si>
  <si>
    <t>5 600 - 10 500</t>
  </si>
  <si>
    <t>0,134 - 0,251</t>
  </si>
  <si>
    <t>1,556 - 2,917</t>
  </si>
  <si>
    <t>Schiste bitumineux</t>
  </si>
  <si>
    <t>8 000 - 9 000</t>
  </si>
  <si>
    <t>0,191 - 0,215</t>
  </si>
  <si>
    <t>2,222 - 2,500</t>
  </si>
  <si>
    <t>Tourbe</t>
  </si>
  <si>
    <t>7 800 - 13 800</t>
  </si>
  <si>
    <t>0,186 - 0,330</t>
  </si>
  <si>
    <t>2,167 - 3,833</t>
  </si>
  <si>
    <t>Briquette de tourbe</t>
  </si>
  <si>
    <t>16 000 - 16 800</t>
  </si>
  <si>
    <t>0,382 - 0,401</t>
  </si>
  <si>
    <t>4,444 - 4,667</t>
  </si>
  <si>
    <t>Produits pétroliers</t>
  </si>
  <si>
    <t>Carburant (essence)</t>
  </si>
  <si>
    <t>Huile de paraffine</t>
  </si>
  <si>
    <t>Gaz de pétrole liquéfié</t>
  </si>
  <si>
    <t>Gaz naturel / Autres</t>
  </si>
  <si>
    <t>Gaz naturel liquéfié</t>
  </si>
  <si>
    <t>Bois (25% d'humidité)</t>
  </si>
  <si>
    <t>Granulé de bois (pellets)/briques de bois</t>
  </si>
  <si>
    <t>Déchets</t>
  </si>
  <si>
    <t>7 400 - 10 700</t>
  </si>
  <si>
    <t>0,177 - 0,256</t>
  </si>
  <si>
    <t>2,056 - 2,972</t>
  </si>
  <si>
    <t>Chaleur dérivée</t>
  </si>
  <si>
    <t>Energie électrique</t>
  </si>
  <si>
    <t>Coefficients INSEE (EACEI)</t>
  </si>
  <si>
    <t>Principaux produits énergétiques</t>
  </si>
  <si>
    <t>Houille - agglomérés</t>
  </si>
  <si>
    <t>1 tonne</t>
  </si>
  <si>
    <t>Lignite charbon pauvre</t>
  </si>
  <si>
    <t>Gaz de réseau (naturel et autres)</t>
  </si>
  <si>
    <t>Butane propane</t>
  </si>
  <si>
    <t>Électricité</t>
  </si>
  <si>
    <t>Charbon de bois</t>
  </si>
  <si>
    <t>Boues d’épuration - Boues industrielles</t>
  </si>
  <si>
    <t>Boues urbaines fraîches</t>
  </si>
  <si>
    <t>Boues urbaines digérées</t>
  </si>
  <si>
    <t>Farines animales</t>
  </si>
  <si>
    <t>Graisses animales</t>
  </si>
  <si>
    <t>Huiles végétales</t>
  </si>
  <si>
    <t>Arachide</t>
  </si>
  <si>
    <t>Colza</t>
  </si>
  <si>
    <t>Palme</t>
  </si>
  <si>
    <t>Soja</t>
  </si>
  <si>
    <t>Tournesol</t>
  </si>
  <si>
    <t>Ester</t>
  </si>
  <si>
    <t>Biogaz</t>
  </si>
  <si>
    <t>Ethanol</t>
  </si>
  <si>
    <t>Déchets végétaux</t>
  </si>
  <si>
    <t>Paille</t>
  </si>
  <si>
    <t>Bagasse</t>
  </si>
  <si>
    <t>Marc de pomme ou de raisin (à 8% d’eau)</t>
  </si>
  <si>
    <t>Pulpes de raisin (à 0% d’eau)</t>
  </si>
  <si>
    <t>Pépins de raisin (à 0% d’eau)</t>
  </si>
  <si>
    <t>Marc de café (à 55% d’eau)</t>
  </si>
  <si>
    <t>Déchets de tomate (à 0% d’eau)</t>
  </si>
  <si>
    <t>Noyaux de pruneaux</t>
  </si>
  <si>
    <t>Autres déchets végétaux (à 0% d’eau)</t>
  </si>
  <si>
    <t>Combustibles spéciaux non renouvelables</t>
  </si>
  <si>
    <t>Papier ordinaire</t>
  </si>
  <si>
    <t>Déchets de papier pâteux, déchets secs industriels de papier</t>
  </si>
  <si>
    <t>Pneus usés</t>
  </si>
  <si>
    <t>Déchets industriels de caoutchouc</t>
  </si>
  <si>
    <t>Déchets de textiles</t>
  </si>
  <si>
    <t>Déchets de cuir</t>
  </si>
  <si>
    <t>Déchets de PVC</t>
  </si>
  <si>
    <t>Goudrons - Brais de houille</t>
  </si>
  <si>
    <t>Soufre</t>
  </si>
  <si>
    <t>Tourbe (à 30% d’eau)</t>
  </si>
  <si>
    <t>Huile de récupération</t>
  </si>
  <si>
    <t>Huile usée</t>
  </si>
  <si>
    <t>Déchets de peinture ou vernis</t>
  </si>
  <si>
    <t>Solvants</t>
  </si>
  <si>
    <t>Acétone, benzène, méthanol</t>
  </si>
  <si>
    <t>Tétrène</t>
  </si>
  <si>
    <t>Ordures ménagères</t>
  </si>
  <si>
    <t>Enquête INSEE</t>
  </si>
  <si>
    <t>http://www.insee.fr/sessi/enquetes/eacei/eacei_methodo.htm</t>
  </si>
  <si>
    <t>Données sources de la calculette :</t>
  </si>
  <si>
    <t>Sources</t>
  </si>
  <si>
    <t>GJ/tep PCI</t>
  </si>
  <si>
    <t>ADEME</t>
  </si>
  <si>
    <t>GJ/MWh PCI</t>
  </si>
  <si>
    <t>GJ/MBTU</t>
  </si>
  <si>
    <t>GJ/kCal</t>
  </si>
  <si>
    <t>Calorie thermale</t>
  </si>
  <si>
    <t>Gaz nat</t>
  </si>
  <si>
    <t>MWh PCI/MWh PCS</t>
  </si>
  <si>
    <t xml:space="preserve">ADEME </t>
  </si>
  <si>
    <t>MWh PCI/m3</t>
  </si>
  <si>
    <t>Kg CO2e/tep</t>
  </si>
  <si>
    <t>MWh PCI / tonne</t>
  </si>
  <si>
    <t>MWh/MBTU</t>
  </si>
  <si>
    <t>Fioul Lourd</t>
  </si>
  <si>
    <t>MWh PCI/tonne</t>
  </si>
  <si>
    <t>m3/tonne</t>
  </si>
  <si>
    <t>Arrêté du 15 septembre 2006 / Base carbone</t>
  </si>
  <si>
    <t xml:space="preserve">Directive EE </t>
  </si>
  <si>
    <t>tonne/m3</t>
  </si>
  <si>
    <t>CFBP 50% butane 50% Propane (http://www.cfbp.fr/proprietes-des-gpl/caracteristiques-generales-et-physico-chimiques-n305)</t>
  </si>
  <si>
    <t>ADEME / Base carbone</t>
  </si>
  <si>
    <t>Arrêté du 1er décembre 2011</t>
  </si>
  <si>
    <t>Annexe VI de la directive Efficacité Energétique</t>
  </si>
  <si>
    <t>MWh PCS/MWh PCI</t>
  </si>
  <si>
    <t>MWh PCI/ tonne</t>
  </si>
  <si>
    <t>données brutes</t>
  </si>
  <si>
    <t>inverse</t>
  </si>
  <si>
    <t>calcul</t>
  </si>
  <si>
    <t>1  équivaut à:</t>
  </si>
  <si>
    <t>MWh PCS</t>
  </si>
  <si>
    <t>tep PCI</t>
  </si>
  <si>
    <t>kg CO2e</t>
  </si>
  <si>
    <t>€/MWh PCS</t>
  </si>
  <si>
    <t>Choix</t>
  </si>
  <si>
    <t>kCal</t>
  </si>
  <si>
    <t xml:space="preserve"> Modèle de plan d’action – suivi de l’objectif de performance énergétique</t>
  </si>
  <si>
    <t>Total des investissements  (en k€)</t>
  </si>
  <si>
    <t xml:space="preserve">Total économisé prévisionnel (MWh/an ou GJ/an)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</si>
</sst>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);\-#,##0_);_(@_)"/>
    <numFmt numFmtId="165" formatCode="0.0%"/>
    <numFmt numFmtId="166" formatCode="0.00\ %"/>
    <numFmt numFmtId="167" formatCode="#,##0.0"/>
    <numFmt numFmtId="168" formatCode="0.0000"/>
    <numFmt numFmtId="169" formatCode="0.0"/>
    <numFmt numFmtId="170" formatCode="0.000"/>
  </numFmts>
  <fonts count="2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vertAlign val="superscript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24"/>
      <color rgb="FF000000"/>
      <name val="Calibri"/>
      <family val="2"/>
      <charset val="1"/>
    </font>
    <font>
      <sz val="11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color rgb="FFFFFFFF"/>
      <name val="Arial"/>
      <family val="2"/>
      <charset val="1"/>
    </font>
    <font>
      <i/>
      <sz val="10"/>
      <color rgb="FF000000"/>
      <name val="Arial"/>
      <family val="2"/>
      <charset val="1"/>
    </font>
    <font>
      <b/>
      <u/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3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9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DD9C3"/>
        <bgColor rgb="FFE7E6E6"/>
      </patternFill>
    </fill>
    <fill>
      <patternFill patternType="solid">
        <fgColor rgb="FFE7E6E6"/>
        <bgColor rgb="FFEEECE1"/>
      </patternFill>
    </fill>
    <fill>
      <patternFill patternType="solid">
        <fgColor rgb="FFEEECE1"/>
        <bgColor rgb="FFE7E6E6"/>
      </patternFill>
    </fill>
    <fill>
      <patternFill patternType="solid">
        <fgColor rgb="FFFAD6D6"/>
        <bgColor rgb="FFE7E6E6"/>
      </patternFill>
    </fill>
    <fill>
      <patternFill patternType="solid">
        <fgColor rgb="FFF2F2F2"/>
        <bgColor rgb="FFEEECE1"/>
      </patternFill>
    </fill>
    <fill>
      <patternFill patternType="solid">
        <fgColor rgb="FF5DD4FF"/>
        <bgColor rgb="FF99CCFF"/>
      </patternFill>
    </fill>
    <fill>
      <patternFill patternType="solid">
        <fgColor rgb="FF00B0F0"/>
        <bgColor rgb="FF008080"/>
      </patternFill>
    </fill>
    <fill>
      <patternFill patternType="solid">
        <fgColor rgb="FFC9F1FF"/>
        <bgColor rgb="FFE7E6E6"/>
      </patternFill>
    </fill>
    <fill>
      <patternFill patternType="solid">
        <fgColor rgb="FF1F497D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E8303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FF0000"/>
        <bgColor rgb="FFE83030"/>
      </patternFill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rgb="FF595959"/>
      </left>
      <right/>
      <top style="thin">
        <color rgb="FF595959"/>
      </top>
      <bottom/>
      <diagonal/>
    </border>
    <border>
      <left/>
      <right/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/>
      <top/>
      <bottom/>
      <diagonal/>
    </border>
    <border>
      <left/>
      <right style="thin">
        <color rgb="FF595959"/>
      </right>
      <top/>
      <bottom/>
      <diagonal/>
    </border>
    <border>
      <left style="thin">
        <color rgb="FF595959"/>
      </left>
      <right/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595959"/>
      </left>
      <right style="thin">
        <color rgb="FF595959"/>
      </right>
      <top/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/>
      <bottom style="hair">
        <color rgb="FF595959"/>
      </bottom>
      <diagonal/>
    </border>
    <border>
      <left style="thin">
        <color rgb="FF595959"/>
      </left>
      <right style="thin">
        <color rgb="FF595959"/>
      </right>
      <top/>
      <bottom style="hair">
        <color rgb="FF595959"/>
      </bottom>
      <diagonal/>
    </border>
    <border>
      <left/>
      <right style="thin">
        <color rgb="FF595959"/>
      </right>
      <top style="hair">
        <color rgb="FF595959"/>
      </top>
      <bottom style="hair">
        <color rgb="FF595959"/>
      </bottom>
      <diagonal/>
    </border>
    <border>
      <left style="thin">
        <color rgb="FF595959"/>
      </left>
      <right style="thin">
        <color rgb="FF595959"/>
      </right>
      <top style="hair">
        <color rgb="FF595959"/>
      </top>
      <bottom style="hair">
        <color rgb="FF595959"/>
      </bottom>
      <diagonal/>
    </border>
    <border>
      <left/>
      <right style="thin">
        <color rgb="FF595959"/>
      </right>
      <top style="hair">
        <color rgb="FF595959"/>
      </top>
      <bottom/>
      <diagonal/>
    </border>
    <border>
      <left style="thin">
        <color rgb="FF595959"/>
      </left>
      <right style="thin">
        <color rgb="FF595959"/>
      </right>
      <top style="hair">
        <color rgb="FF595959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hair">
        <color rgb="FF595959"/>
      </bottom>
      <diagonal/>
    </border>
    <border>
      <left/>
      <right style="thin">
        <color rgb="FF595959"/>
      </right>
      <top style="thin">
        <color rgb="FF595959"/>
      </top>
      <bottom style="hair">
        <color rgb="FF595959"/>
      </bottom>
      <diagonal/>
    </border>
    <border>
      <left style="thin">
        <color rgb="FF595959"/>
      </left>
      <right/>
      <top style="hair">
        <color rgb="FF595959"/>
      </top>
      <bottom style="hair">
        <color rgb="FF59595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hair">
        <color rgb="FF595959"/>
      </top>
      <bottom/>
      <diagonal/>
    </border>
    <border>
      <left/>
      <right/>
      <top style="hair">
        <color auto="1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hair">
        <color rgb="FF595959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rgb="FFFFFFFF"/>
      </right>
      <top style="thin">
        <color rgb="FFC9F1FF"/>
      </top>
      <bottom style="thin">
        <color rgb="FFC9F1FF"/>
      </bottom>
      <diagonal/>
    </border>
    <border diagonalDown="1">
      <left/>
      <right/>
      <top/>
      <bottom/>
      <diagonal style="thin">
        <color auto="1"/>
      </diagonal>
    </border>
  </borders>
  <cellStyleXfs count="4">
    <xf numFmtId="0" fontId="0" fillId="0" borderId="0"/>
    <xf numFmtId="0" fontId="15" fillId="0" borderId="0" applyBorder="0" applyProtection="0"/>
    <xf numFmtId="164" fontId="28" fillId="0" borderId="0" applyBorder="0" applyProtection="0"/>
    <xf numFmtId="9" fontId="1" fillId="0" borderId="0" applyBorder="0" applyProtection="0"/>
  </cellStyleXfs>
  <cellXfs count="2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wrapText="1"/>
    </xf>
    <xf numFmtId="11" fontId="9" fillId="2" borderId="7" xfId="0" applyNumberFormat="1" applyFont="1" applyFill="1" applyBorder="1" applyAlignment="1">
      <alignment horizontal="center" vertical="center" wrapText="1"/>
    </xf>
    <xf numFmtId="11" fontId="9" fillId="5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7" fontId="0" fillId="0" borderId="0" xfId="0" applyNumberFormat="1"/>
    <xf numFmtId="0" fontId="5" fillId="0" borderId="0" xfId="0" applyFont="1"/>
    <xf numFmtId="0" fontId="10" fillId="0" borderId="0" xfId="0" applyFont="1" applyProtection="1"/>
    <xf numFmtId="0" fontId="10" fillId="2" borderId="0" xfId="0" applyFont="1" applyFill="1" applyProtection="1"/>
    <xf numFmtId="0" fontId="12" fillId="2" borderId="0" xfId="0" applyFont="1" applyFill="1" applyProtection="1"/>
    <xf numFmtId="0" fontId="14" fillId="2" borderId="0" xfId="0" applyFont="1" applyFill="1" applyBorder="1" applyProtection="1"/>
    <xf numFmtId="0" fontId="15" fillId="2" borderId="0" xfId="1" applyFont="1" applyFill="1" applyBorder="1" applyAlignment="1" applyProtection="1"/>
    <xf numFmtId="0" fontId="16" fillId="2" borderId="0" xfId="0" applyFont="1" applyFill="1" applyProtection="1"/>
    <xf numFmtId="0" fontId="13" fillId="2" borderId="0" xfId="0" applyFont="1" applyFill="1" applyBorder="1" applyProtection="1"/>
    <xf numFmtId="0" fontId="14" fillId="2" borderId="0" xfId="0" applyFont="1" applyFill="1" applyProtection="1"/>
    <xf numFmtId="0" fontId="13" fillId="2" borderId="0" xfId="0" applyFont="1" applyFill="1" applyBorder="1" applyAlignment="1" applyProtection="1">
      <alignment horizontal="right"/>
    </xf>
    <xf numFmtId="14" fontId="14" fillId="2" borderId="0" xfId="0" applyNumberFormat="1" applyFont="1" applyFill="1" applyBorder="1" applyProtection="1"/>
    <xf numFmtId="0" fontId="10" fillId="7" borderId="11" xfId="0" applyFont="1" applyFill="1" applyBorder="1" applyProtection="1"/>
    <xf numFmtId="0" fontId="10" fillId="7" borderId="12" xfId="0" applyFont="1" applyFill="1" applyBorder="1" applyProtection="1"/>
    <xf numFmtId="0" fontId="10" fillId="7" borderId="13" xfId="0" applyFont="1" applyFill="1" applyBorder="1" applyProtection="1"/>
    <xf numFmtId="0" fontId="10" fillId="7" borderId="14" xfId="0" applyFont="1" applyFill="1" applyBorder="1" applyProtection="1"/>
    <xf numFmtId="0" fontId="10" fillId="7" borderId="15" xfId="0" applyFont="1" applyFill="1" applyBorder="1" applyProtection="1"/>
    <xf numFmtId="0" fontId="10" fillId="7" borderId="16" xfId="0" applyFont="1" applyFill="1" applyBorder="1" applyProtection="1"/>
    <xf numFmtId="0" fontId="10" fillId="7" borderId="17" xfId="0" applyFont="1" applyFill="1" applyBorder="1" applyProtection="1"/>
    <xf numFmtId="0" fontId="10" fillId="7" borderId="18" xfId="0" applyFont="1" applyFill="1" applyBorder="1" applyProtection="1"/>
    <xf numFmtId="0" fontId="18" fillId="2" borderId="0" xfId="0" applyFont="1" applyFill="1" applyAlignment="1" applyProtection="1">
      <alignment horizontal="center"/>
    </xf>
    <xf numFmtId="0" fontId="14" fillId="2" borderId="4" xfId="0" applyFont="1" applyFill="1" applyBorder="1" applyProtection="1"/>
    <xf numFmtId="0" fontId="19" fillId="8" borderId="19" xfId="0" applyFont="1" applyFill="1" applyBorder="1" applyProtection="1"/>
    <xf numFmtId="0" fontId="20" fillId="8" borderId="20" xfId="0" applyFont="1" applyFill="1" applyBorder="1" applyAlignment="1" applyProtection="1">
      <alignment vertical="center"/>
    </xf>
    <xf numFmtId="0" fontId="19" fillId="8" borderId="20" xfId="0" applyFont="1" applyFill="1" applyBorder="1" applyProtection="1"/>
    <xf numFmtId="0" fontId="20" fillId="8" borderId="21" xfId="0" applyFont="1" applyFill="1" applyBorder="1" applyAlignment="1" applyProtection="1">
      <alignment vertical="center"/>
    </xf>
    <xf numFmtId="0" fontId="10" fillId="2" borderId="0" xfId="0" applyFont="1" applyFill="1" applyBorder="1" applyProtection="1"/>
    <xf numFmtId="0" fontId="14" fillId="7" borderId="22" xfId="0" applyFont="1" applyFill="1" applyBorder="1" applyProtection="1"/>
    <xf numFmtId="0" fontId="21" fillId="7" borderId="0" xfId="0" applyFont="1" applyFill="1" applyBorder="1" applyAlignment="1" applyProtection="1">
      <alignment horizontal="center"/>
    </xf>
    <xf numFmtId="0" fontId="21" fillId="7" borderId="23" xfId="0" applyFont="1" applyFill="1" applyBorder="1" applyAlignment="1" applyProtection="1">
      <alignment horizontal="center"/>
    </xf>
    <xf numFmtId="0" fontId="14" fillId="7" borderId="24" xfId="0" applyFont="1" applyFill="1" applyBorder="1" applyAlignment="1" applyProtection="1">
      <alignment vertical="center"/>
    </xf>
    <xf numFmtId="0" fontId="24" fillId="7" borderId="0" xfId="0" applyFont="1" applyFill="1" applyBorder="1" applyAlignment="1" applyProtection="1">
      <alignment horizontal="center"/>
    </xf>
    <xf numFmtId="0" fontId="25" fillId="8" borderId="18" xfId="0" applyFont="1" applyFill="1" applyBorder="1" applyAlignment="1" applyProtection="1">
      <alignment horizontal="center" vertical="center" wrapText="1"/>
    </xf>
    <xf numFmtId="0" fontId="25" fillId="8" borderId="25" xfId="0" applyFont="1" applyFill="1" applyBorder="1" applyAlignment="1" applyProtection="1">
      <alignment horizontal="center" vertical="center" wrapText="1"/>
    </xf>
    <xf numFmtId="0" fontId="25" fillId="8" borderId="16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Protection="1">
      <protection locked="0"/>
    </xf>
    <xf numFmtId="0" fontId="14" fillId="2" borderId="26" xfId="0" applyFont="1" applyFill="1" applyBorder="1" applyAlignment="1" applyProtection="1">
      <alignment horizontal="center"/>
      <protection locked="0"/>
    </xf>
    <xf numFmtId="4" fontId="14" fillId="10" borderId="12" xfId="0" applyNumberFormat="1" applyFont="1" applyFill="1" applyBorder="1" applyAlignment="1" applyProtection="1">
      <alignment horizontal="right"/>
    </xf>
    <xf numFmtId="0" fontId="10" fillId="7" borderId="0" xfId="0" applyFont="1" applyFill="1" applyBorder="1" applyProtection="1"/>
    <xf numFmtId="0" fontId="17" fillId="7" borderId="0" xfId="0" applyFont="1" applyFill="1" applyBorder="1" applyProtection="1"/>
    <xf numFmtId="0" fontId="1" fillId="7" borderId="0" xfId="0" applyFont="1" applyFill="1" applyBorder="1" applyProtection="1"/>
    <xf numFmtId="0" fontId="14" fillId="7" borderId="0" xfId="0" applyFont="1" applyFill="1" applyBorder="1" applyProtection="1"/>
    <xf numFmtId="0" fontId="26" fillId="7" borderId="0" xfId="0" applyFont="1" applyFill="1" applyBorder="1" applyProtection="1"/>
    <xf numFmtId="0" fontId="14" fillId="7" borderId="0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left"/>
    </xf>
    <xf numFmtId="0" fontId="14" fillId="2" borderId="27" xfId="0" applyFont="1" applyFill="1" applyBorder="1" applyProtection="1">
      <protection locked="0"/>
    </xf>
    <xf numFmtId="2" fontId="14" fillId="2" borderId="27" xfId="0" applyNumberFormat="1" applyFont="1" applyFill="1" applyBorder="1" applyAlignment="1" applyProtection="1">
      <alignment horizontal="center"/>
      <protection locked="0"/>
    </xf>
    <xf numFmtId="4" fontId="14" fillId="10" borderId="28" xfId="0" applyNumberFormat="1" applyFont="1" applyFill="1" applyBorder="1" applyProtection="1"/>
    <xf numFmtId="0" fontId="14" fillId="2" borderId="28" xfId="0" applyFont="1" applyFill="1" applyBorder="1" applyAlignment="1" applyProtection="1">
      <alignment horizontal="center"/>
      <protection locked="0"/>
    </xf>
    <xf numFmtId="0" fontId="14" fillId="10" borderId="29" xfId="0" applyFont="1" applyFill="1" applyBorder="1" applyAlignment="1" applyProtection="1">
      <alignment horizontal="left"/>
    </xf>
    <xf numFmtId="4" fontId="14" fillId="10" borderId="30" xfId="0" applyNumberFormat="1" applyFont="1" applyFill="1" applyBorder="1" applyProtection="1"/>
    <xf numFmtId="0" fontId="14" fillId="2" borderId="30" xfId="0" applyFont="1" applyFill="1" applyBorder="1" applyAlignment="1" applyProtection="1">
      <alignment horizontal="center"/>
      <protection locked="0"/>
    </xf>
    <xf numFmtId="0" fontId="14" fillId="2" borderId="29" xfId="0" applyFont="1" applyFill="1" applyBorder="1" applyProtection="1">
      <protection locked="0"/>
    </xf>
    <xf numFmtId="0" fontId="14" fillId="10" borderId="31" xfId="0" applyFont="1" applyFill="1" applyBorder="1" applyAlignment="1" applyProtection="1">
      <alignment horizontal="left"/>
    </xf>
    <xf numFmtId="4" fontId="14" fillId="10" borderId="32" xfId="0" applyNumberFormat="1" applyFont="1" applyFill="1" applyBorder="1" applyProtection="1"/>
    <xf numFmtId="0" fontId="14" fillId="2" borderId="30" xfId="0" applyFont="1" applyFill="1" applyBorder="1" applyProtection="1">
      <protection locked="0"/>
    </xf>
    <xf numFmtId="0" fontId="14" fillId="7" borderId="33" xfId="0" applyFont="1" applyFill="1" applyBorder="1" applyProtection="1"/>
    <xf numFmtId="0" fontId="14" fillId="7" borderId="34" xfId="0" applyFont="1" applyFill="1" applyBorder="1" applyProtection="1"/>
    <xf numFmtId="0" fontId="14" fillId="7" borderId="35" xfId="0" applyFont="1" applyFill="1" applyBorder="1" applyProtection="1"/>
    <xf numFmtId="0" fontId="26" fillId="2" borderId="0" xfId="0" applyFont="1" applyFill="1" applyBorder="1" applyProtection="1"/>
    <xf numFmtId="0" fontId="27" fillId="8" borderId="18" xfId="0" applyFont="1" applyFill="1" applyBorder="1" applyAlignment="1" applyProtection="1">
      <alignment horizontal="center" vertical="center" wrapText="1"/>
    </xf>
    <xf numFmtId="0" fontId="27" fillId="8" borderId="26" xfId="0" applyFont="1" applyFill="1" applyBorder="1" applyAlignment="1" applyProtection="1">
      <alignment horizontal="center" vertical="center" wrapText="1"/>
    </xf>
    <xf numFmtId="0" fontId="27" fillId="8" borderId="36" xfId="0" applyFont="1" applyFill="1" applyBorder="1" applyAlignment="1" applyProtection="1">
      <alignment horizontal="center" vertical="center" wrapText="1"/>
    </xf>
    <xf numFmtId="2" fontId="1" fillId="10" borderId="30" xfId="0" applyNumberFormat="1" applyFont="1" applyFill="1" applyBorder="1" applyAlignment="1" applyProtection="1">
      <alignment horizontal="center" vertical="center"/>
    </xf>
    <xf numFmtId="168" fontId="1" fillId="10" borderId="37" xfId="0" applyNumberFormat="1" applyFont="1" applyFill="1" applyBorder="1" applyAlignment="1" applyProtection="1">
      <alignment horizontal="right" vertical="center"/>
    </xf>
    <xf numFmtId="2" fontId="1" fillId="10" borderId="39" xfId="0" applyNumberFormat="1" applyFont="1" applyFill="1" applyBorder="1" applyAlignment="1" applyProtection="1">
      <alignment horizontal="right" vertical="center"/>
    </xf>
    <xf numFmtId="0" fontId="27" fillId="8" borderId="40" xfId="0" applyFont="1" applyFill="1" applyBorder="1" applyAlignment="1" applyProtection="1">
      <alignment horizontal="center" vertical="center" wrapText="1"/>
    </xf>
    <xf numFmtId="0" fontId="13" fillId="8" borderId="36" xfId="0" applyFont="1" applyFill="1" applyBorder="1" applyAlignment="1" applyProtection="1">
      <alignment horizontal="center" vertical="center" wrapText="1"/>
    </xf>
    <xf numFmtId="0" fontId="10" fillId="7" borderId="0" xfId="0" applyFont="1" applyFill="1" applyProtection="1"/>
    <xf numFmtId="0" fontId="27" fillId="10" borderId="0" xfId="0" applyFont="1" applyFill="1" applyBorder="1" applyAlignment="1" applyProtection="1">
      <alignment horizontal="center" vertical="center" wrapText="1"/>
    </xf>
    <xf numFmtId="0" fontId="13" fillId="10" borderId="0" xfId="0" applyFont="1" applyFill="1" applyBorder="1" applyAlignment="1" applyProtection="1">
      <alignment horizontal="center" vertical="center" wrapText="1"/>
    </xf>
    <xf numFmtId="0" fontId="13" fillId="10" borderId="0" xfId="0" applyFont="1" applyFill="1" applyBorder="1" applyAlignment="1" applyProtection="1">
      <alignment horizontal="left" vertical="center"/>
    </xf>
    <xf numFmtId="0" fontId="14" fillId="10" borderId="0" xfId="0" applyFont="1" applyFill="1" applyBorder="1" applyAlignment="1" applyProtection="1">
      <alignment horizontal="center" vertical="center"/>
    </xf>
    <xf numFmtId="0" fontId="1" fillId="10" borderId="29" xfId="0" applyFont="1" applyFill="1" applyBorder="1" applyAlignment="1" applyProtection="1">
      <alignment horizontal="left" vertical="center" wrapText="1"/>
    </xf>
    <xf numFmtId="0" fontId="1" fillId="10" borderId="30" xfId="0" applyFont="1" applyFill="1" applyBorder="1" applyAlignment="1" applyProtection="1">
      <alignment horizontal="center" vertical="center"/>
    </xf>
    <xf numFmtId="0" fontId="1" fillId="10" borderId="39" xfId="0" applyFont="1" applyFill="1" applyBorder="1" applyAlignment="1" applyProtection="1">
      <alignment horizontal="center" vertical="center"/>
    </xf>
    <xf numFmtId="169" fontId="10" fillId="7" borderId="0" xfId="0" applyNumberFormat="1" applyFont="1" applyFill="1" applyAlignment="1" applyProtection="1">
      <alignment horizontal="center"/>
    </xf>
    <xf numFmtId="0" fontId="1" fillId="10" borderId="31" xfId="0" applyFont="1" applyFill="1" applyBorder="1" applyAlignment="1" applyProtection="1">
      <alignment horizontal="left" vertical="center" wrapText="1"/>
    </xf>
    <xf numFmtId="0" fontId="1" fillId="10" borderId="32" xfId="0" applyFont="1" applyFill="1" applyBorder="1" applyAlignment="1" applyProtection="1">
      <alignment horizontal="center" vertical="center"/>
    </xf>
    <xf numFmtId="0" fontId="1" fillId="10" borderId="41" xfId="0" applyFont="1" applyFill="1" applyBorder="1" applyAlignment="1" applyProtection="1">
      <alignment horizontal="center" vertical="center"/>
    </xf>
    <xf numFmtId="0" fontId="14" fillId="10" borderId="0" xfId="0" applyFont="1" applyFill="1" applyBorder="1" applyAlignment="1" applyProtection="1">
      <alignment horizontal="left" vertical="center" wrapText="1"/>
    </xf>
    <xf numFmtId="2" fontId="14" fillId="10" borderId="0" xfId="0" applyNumberFormat="1" applyFont="1" applyFill="1" applyBorder="1" applyAlignment="1" applyProtection="1">
      <alignment horizontal="center" vertical="center"/>
    </xf>
    <xf numFmtId="0" fontId="14" fillId="10" borderId="38" xfId="0" applyFont="1" applyFill="1" applyBorder="1" applyAlignment="1" applyProtection="1">
      <alignment horizontal="left" vertical="center" wrapText="1"/>
    </xf>
    <xf numFmtId="0" fontId="14" fillId="10" borderId="43" xfId="0" applyFont="1" applyFill="1" applyBorder="1" applyAlignment="1" applyProtection="1">
      <alignment horizontal="center" vertical="center"/>
    </xf>
    <xf numFmtId="2" fontId="14" fillId="10" borderId="37" xfId="0" applyNumberFormat="1" applyFont="1" applyFill="1" applyBorder="1" applyAlignment="1" applyProtection="1">
      <alignment horizontal="center" vertical="center"/>
    </xf>
    <xf numFmtId="0" fontId="14" fillId="10" borderId="29" xfId="0" applyFont="1" applyFill="1" applyBorder="1" applyAlignment="1" applyProtection="1">
      <alignment horizontal="left" vertical="center" wrapText="1"/>
    </xf>
    <xf numFmtId="0" fontId="14" fillId="10" borderId="30" xfId="0" applyFont="1" applyFill="1" applyBorder="1" applyAlignment="1" applyProtection="1">
      <alignment horizontal="center" vertical="center"/>
    </xf>
    <xf numFmtId="2" fontId="14" fillId="10" borderId="39" xfId="0" applyNumberFormat="1" applyFont="1" applyFill="1" applyBorder="1" applyAlignment="1" applyProtection="1">
      <alignment horizontal="center" vertical="center"/>
    </xf>
    <xf numFmtId="170" fontId="10" fillId="7" borderId="0" xfId="0" applyNumberFormat="1" applyFont="1" applyFill="1" applyAlignment="1" applyProtection="1">
      <alignment horizontal="center"/>
    </xf>
    <xf numFmtId="0" fontId="13" fillId="10" borderId="0" xfId="0" applyFont="1" applyFill="1" applyBorder="1" applyAlignment="1" applyProtection="1">
      <alignment horizontal="left" vertical="center" wrapText="1"/>
    </xf>
    <xf numFmtId="0" fontId="14" fillId="10" borderId="0" xfId="0" applyFont="1" applyFill="1" applyBorder="1" applyAlignment="1" applyProtection="1">
      <alignment horizontal="left" vertical="center"/>
    </xf>
    <xf numFmtId="0" fontId="14" fillId="10" borderId="0" xfId="0" applyFont="1" applyFill="1" applyBorder="1" applyAlignment="1" applyProtection="1">
      <alignment horizontal="center"/>
    </xf>
    <xf numFmtId="0" fontId="14" fillId="10" borderId="0" xfId="0" applyFont="1" applyFill="1" applyProtection="1"/>
    <xf numFmtId="0" fontId="10" fillId="10" borderId="44" xfId="0" applyFont="1" applyFill="1" applyBorder="1" applyProtection="1"/>
    <xf numFmtId="0" fontId="10" fillId="10" borderId="44" xfId="0" applyFont="1" applyFill="1" applyBorder="1" applyAlignment="1" applyProtection="1">
      <alignment horizontal="center"/>
    </xf>
    <xf numFmtId="0" fontId="14" fillId="7" borderId="0" xfId="0" applyFont="1" applyFill="1" applyProtection="1"/>
    <xf numFmtId="0" fontId="14" fillId="7" borderId="9" xfId="0" applyFont="1" applyFill="1" applyBorder="1" applyProtection="1"/>
    <xf numFmtId="0" fontId="24" fillId="11" borderId="45" xfId="0" applyFont="1" applyFill="1" applyBorder="1" applyProtection="1"/>
    <xf numFmtId="0" fontId="24" fillId="11" borderId="46" xfId="0" applyFont="1" applyFill="1" applyBorder="1" applyProtection="1"/>
    <xf numFmtId="0" fontId="14" fillId="10" borderId="47" xfId="0" applyFont="1" applyFill="1" applyBorder="1" applyProtection="1"/>
    <xf numFmtId="0" fontId="14" fillId="10" borderId="8" xfId="0" applyFont="1" applyFill="1" applyBorder="1" applyProtection="1"/>
    <xf numFmtId="2" fontId="14" fillId="12" borderId="48" xfId="0" applyNumberFormat="1" applyFont="1" applyFill="1" applyBorder="1" applyProtection="1"/>
    <xf numFmtId="0" fontId="14" fillId="10" borderId="50" xfId="0" applyFont="1" applyFill="1" applyBorder="1" applyProtection="1"/>
    <xf numFmtId="0" fontId="14" fillId="10" borderId="9" xfId="0" applyFont="1" applyFill="1" applyBorder="1" applyProtection="1"/>
    <xf numFmtId="2" fontId="14" fillId="12" borderId="0" xfId="0" applyNumberFormat="1" applyFont="1" applyFill="1" applyBorder="1" applyProtection="1"/>
    <xf numFmtId="0" fontId="14" fillId="7" borderId="7" xfId="0" applyFont="1" applyFill="1" applyBorder="1" applyProtection="1"/>
    <xf numFmtId="0" fontId="14" fillId="10" borderId="52" xfId="0" applyFont="1" applyFill="1" applyBorder="1" applyProtection="1"/>
    <xf numFmtId="0" fontId="14" fillId="10" borderId="7" xfId="0" applyFont="1" applyFill="1" applyBorder="1" applyProtection="1"/>
    <xf numFmtId="11" fontId="14" fillId="12" borderId="53" xfId="0" applyNumberFormat="1" applyFont="1" applyFill="1" applyBorder="1" applyProtection="1"/>
    <xf numFmtId="0" fontId="14" fillId="12" borderId="0" xfId="0" applyFont="1" applyFill="1" applyBorder="1" applyProtection="1"/>
    <xf numFmtId="0" fontId="0" fillId="10" borderId="54" xfId="0" applyFont="1" applyFill="1" applyBorder="1"/>
    <xf numFmtId="2" fontId="0" fillId="12" borderId="51" xfId="0" applyNumberFormat="1" applyFill="1" applyBorder="1"/>
    <xf numFmtId="0" fontId="17" fillId="10" borderId="50" xfId="0" applyFont="1" applyFill="1" applyBorder="1" applyProtection="1"/>
    <xf numFmtId="0" fontId="17" fillId="10" borderId="0" xfId="0" applyFont="1" applyFill="1" applyBorder="1" applyProtection="1"/>
    <xf numFmtId="0" fontId="17" fillId="10" borderId="9" xfId="0" applyFont="1" applyFill="1" applyBorder="1" applyProtection="1"/>
    <xf numFmtId="0" fontId="14" fillId="12" borderId="53" xfId="0" applyFont="1" applyFill="1" applyBorder="1" applyProtection="1"/>
    <xf numFmtId="0" fontId="14" fillId="10" borderId="0" xfId="0" applyFont="1" applyFill="1" applyBorder="1" applyProtection="1"/>
    <xf numFmtId="2" fontId="1" fillId="12" borderId="51" xfId="0" applyNumberFormat="1" applyFont="1" applyFill="1" applyBorder="1" applyAlignment="1" applyProtection="1">
      <alignment horizontal="right" vertical="center"/>
    </xf>
    <xf numFmtId="2" fontId="14" fillId="12" borderId="0" xfId="0" applyNumberFormat="1" applyFont="1" applyFill="1" applyBorder="1" applyAlignment="1" applyProtection="1">
      <alignment horizontal="right" vertical="center"/>
    </xf>
    <xf numFmtId="2" fontId="14" fillId="12" borderId="48" xfId="0" applyNumberFormat="1" applyFont="1" applyFill="1" applyBorder="1" applyAlignment="1" applyProtection="1">
      <alignment horizontal="right" vertical="center"/>
    </xf>
    <xf numFmtId="0" fontId="10" fillId="12" borderId="0" xfId="0" applyFont="1" applyFill="1" applyProtection="1"/>
    <xf numFmtId="0" fontId="10" fillId="13" borderId="0" xfId="0" applyFont="1" applyFill="1" applyProtection="1"/>
    <xf numFmtId="0" fontId="10" fillId="9" borderId="0" xfId="0" applyFont="1" applyFill="1" applyProtection="1"/>
    <xf numFmtId="0" fontId="10" fillId="0" borderId="55" xfId="0" applyFont="1" applyBorder="1" applyProtection="1"/>
    <xf numFmtId="0" fontId="10" fillId="14" borderId="47" xfId="0" applyFont="1" applyFill="1" applyBorder="1" applyProtection="1"/>
    <xf numFmtId="0" fontId="10" fillId="12" borderId="48" xfId="0" applyFont="1" applyFill="1" applyBorder="1" applyProtection="1"/>
    <xf numFmtId="0" fontId="10" fillId="15" borderId="48" xfId="0" applyFont="1" applyFill="1" applyBorder="1" applyProtection="1"/>
    <xf numFmtId="0" fontId="10" fillId="9" borderId="48" xfId="0" applyFont="1" applyFill="1" applyBorder="1" applyProtection="1"/>
    <xf numFmtId="0" fontId="10" fillId="15" borderId="8" xfId="0" applyFont="1" applyFill="1" applyBorder="1" applyProtection="1"/>
    <xf numFmtId="0" fontId="10" fillId="15" borderId="50" xfId="0" applyFont="1" applyFill="1" applyBorder="1" applyProtection="1"/>
    <xf numFmtId="0" fontId="10" fillId="14" borderId="0" xfId="0" applyFont="1" applyFill="1" applyBorder="1" applyProtection="1"/>
    <xf numFmtId="0" fontId="10" fillId="15" borderId="0" xfId="0" applyFont="1" applyFill="1" applyBorder="1" applyProtection="1"/>
    <xf numFmtId="0" fontId="10" fillId="12" borderId="0" xfId="0" applyFont="1" applyFill="1" applyBorder="1" applyProtection="1"/>
    <xf numFmtId="0" fontId="10" fillId="9" borderId="0" xfId="0" applyFont="1" applyFill="1" applyBorder="1" applyProtection="1"/>
    <xf numFmtId="0" fontId="10" fillId="9" borderId="9" xfId="0" applyFont="1" applyFill="1" applyBorder="1" applyProtection="1"/>
    <xf numFmtId="0" fontId="10" fillId="9" borderId="50" xfId="0" applyFont="1" applyFill="1" applyBorder="1" applyProtection="1"/>
    <xf numFmtId="0" fontId="10" fillId="12" borderId="52" xfId="0" applyFont="1" applyFill="1" applyBorder="1" applyProtection="1"/>
    <xf numFmtId="0" fontId="10" fillId="15" borderId="53" xfId="0" applyFont="1" applyFill="1" applyBorder="1" applyProtection="1"/>
    <xf numFmtId="0" fontId="10" fillId="14" borderId="7" xfId="0" applyFont="1" applyFill="1" applyBorder="1" applyProtection="1"/>
    <xf numFmtId="0" fontId="10" fillId="0" borderId="45" xfId="0" applyFont="1" applyBorder="1" applyProtection="1"/>
    <xf numFmtId="0" fontId="10" fillId="0" borderId="5" xfId="0" applyFont="1" applyBorder="1" applyProtection="1"/>
    <xf numFmtId="0" fontId="10" fillId="9" borderId="8" xfId="0" applyFont="1" applyFill="1" applyBorder="1" applyProtection="1"/>
    <xf numFmtId="0" fontId="10" fillId="12" borderId="9" xfId="0" applyFont="1" applyFill="1" applyBorder="1" applyProtection="1"/>
    <xf numFmtId="0" fontId="10" fillId="15" borderId="52" xfId="0" applyFont="1" applyFill="1" applyBorder="1" applyProtection="1"/>
    <xf numFmtId="0" fontId="14" fillId="0" borderId="0" xfId="0" applyFont="1" applyBorder="1" applyAlignment="1" applyProtection="1">
      <alignment horizontal="center" vertical="center"/>
    </xf>
    <xf numFmtId="0" fontId="14" fillId="15" borderId="48" xfId="0" applyFont="1" applyFill="1" applyBorder="1" applyAlignment="1" applyProtection="1">
      <alignment horizontal="center" vertical="center"/>
    </xf>
    <xf numFmtId="0" fontId="14" fillId="12" borderId="48" xfId="0" applyFont="1" applyFill="1" applyBorder="1" applyAlignment="1" applyProtection="1">
      <alignment horizontal="center" vertical="center"/>
    </xf>
    <xf numFmtId="0" fontId="10" fillId="12" borderId="50" xfId="0" applyFont="1" applyFill="1" applyBorder="1" applyProtection="1"/>
    <xf numFmtId="11" fontId="10" fillId="15" borderId="0" xfId="0" applyNumberFormat="1" applyFont="1" applyFill="1" applyBorder="1" applyProtection="1"/>
    <xf numFmtId="0" fontId="10" fillId="15" borderId="48" xfId="0" applyFont="1" applyFill="1" applyBorder="1" applyAlignment="1" applyProtection="1">
      <alignment horizontal="center" vertical="center"/>
    </xf>
    <xf numFmtId="0" fontId="10" fillId="12" borderId="48" xfId="0" applyFont="1" applyFill="1" applyBorder="1" applyAlignment="1" applyProtection="1">
      <alignment horizontal="center" vertical="center"/>
    </xf>
    <xf numFmtId="11" fontId="10" fillId="9" borderId="0" xfId="0" applyNumberFormat="1" applyFont="1" applyFill="1" applyBorder="1" applyProtection="1"/>
    <xf numFmtId="11" fontId="10" fillId="9" borderId="48" xfId="0" applyNumberFormat="1" applyFont="1" applyFill="1" applyBorder="1" applyProtection="1"/>
    <xf numFmtId="0" fontId="10" fillId="12" borderId="8" xfId="0" applyFont="1" applyFill="1" applyBorder="1" applyProtection="1"/>
    <xf numFmtId="11" fontId="26" fillId="9" borderId="0" xfId="0" applyNumberFormat="1" applyFont="1" applyFill="1" applyBorder="1" applyProtection="1"/>
    <xf numFmtId="2" fontId="10" fillId="12" borderId="9" xfId="0" applyNumberFormat="1" applyFont="1" applyFill="1" applyBorder="1" applyProtection="1"/>
    <xf numFmtId="11" fontId="10" fillId="15" borderId="50" xfId="0" applyNumberFormat="1" applyFont="1" applyFill="1" applyBorder="1" applyProtection="1"/>
    <xf numFmtId="0" fontId="26" fillId="12" borderId="9" xfId="0" applyFont="1" applyFill="1" applyBorder="1" applyProtection="1"/>
    <xf numFmtId="11" fontId="10" fillId="15" borderId="53" xfId="0" applyNumberFormat="1" applyFont="1" applyFill="1" applyBorder="1" applyProtection="1"/>
    <xf numFmtId="0" fontId="5" fillId="0" borderId="1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>
      <alignment horizontal="left" vertical="center" wrapText="1"/>
    </xf>
    <xf numFmtId="0" fontId="22" fillId="9" borderId="17" xfId="0" applyFont="1" applyFill="1" applyBorder="1" applyAlignment="1" applyProtection="1">
      <alignment horizontal="center" vertical="center" wrapText="1"/>
    </xf>
    <xf numFmtId="0" fontId="23" fillId="9" borderId="17" xfId="0" applyFont="1" applyFill="1" applyBorder="1" applyAlignment="1" applyProtection="1">
      <alignment horizontal="center" vertical="center" wrapText="1"/>
    </xf>
    <xf numFmtId="0" fontId="27" fillId="8" borderId="26" xfId="0" applyFont="1" applyFill="1" applyBorder="1" applyAlignment="1" applyProtection="1">
      <alignment horizontal="center" vertical="center" wrapText="1"/>
    </xf>
    <xf numFmtId="0" fontId="27" fillId="8" borderId="36" xfId="0" applyFont="1" applyFill="1" applyBorder="1" applyAlignment="1" applyProtection="1">
      <alignment horizontal="center" vertical="center" wrapText="1"/>
    </xf>
    <xf numFmtId="2" fontId="1" fillId="10" borderId="38" xfId="0" applyNumberFormat="1" applyFont="1" applyFill="1" applyBorder="1" applyAlignment="1" applyProtection="1">
      <alignment horizontal="left" vertical="center" wrapText="1"/>
    </xf>
    <xf numFmtId="1" fontId="14" fillId="10" borderId="37" xfId="0" applyNumberFormat="1" applyFont="1" applyFill="1" applyBorder="1" applyAlignment="1" applyProtection="1">
      <alignment horizontal="center"/>
    </xf>
    <xf numFmtId="2" fontId="1" fillId="10" borderId="29" xfId="0" applyNumberFormat="1" applyFont="1" applyFill="1" applyBorder="1" applyAlignment="1" applyProtection="1">
      <alignment horizontal="left" vertical="center" wrapText="1"/>
    </xf>
    <xf numFmtId="1" fontId="14" fillId="10" borderId="39" xfId="0" applyNumberFormat="1" applyFont="1" applyFill="1" applyBorder="1" applyAlignment="1" applyProtection="1">
      <alignment horizontal="center"/>
    </xf>
    <xf numFmtId="0" fontId="21" fillId="9" borderId="17" xfId="0" applyFont="1" applyFill="1" applyBorder="1" applyAlignment="1" applyProtection="1">
      <alignment horizontal="center" vertical="center"/>
    </xf>
    <xf numFmtId="0" fontId="1" fillId="10" borderId="30" xfId="0" applyFont="1" applyFill="1" applyBorder="1" applyAlignment="1" applyProtection="1">
      <alignment horizontal="center" vertical="center"/>
    </xf>
    <xf numFmtId="0" fontId="1" fillId="10" borderId="32" xfId="0" applyFont="1" applyFill="1" applyBorder="1" applyAlignment="1" applyProtection="1">
      <alignment horizontal="center" vertical="center"/>
    </xf>
    <xf numFmtId="0" fontId="21" fillId="9" borderId="42" xfId="0" applyFont="1" applyFill="1" applyBorder="1" applyAlignment="1" applyProtection="1">
      <alignment horizontal="center" vertical="center"/>
    </xf>
    <xf numFmtId="0" fontId="24" fillId="11" borderId="3" xfId="0" applyFont="1" applyFill="1" applyBorder="1" applyAlignment="1" applyProtection="1">
      <alignment horizontal="center"/>
    </xf>
    <xf numFmtId="0" fontId="17" fillId="10" borderId="49" xfId="0" applyFont="1" applyFill="1" applyBorder="1" applyProtection="1"/>
    <xf numFmtId="0" fontId="17" fillId="10" borderId="51" xfId="0" applyFont="1" applyFill="1" applyBorder="1" applyProtection="1"/>
    <xf numFmtId="0" fontId="17" fillId="10" borderId="6" xfId="0" applyFont="1" applyFill="1" applyBorder="1" applyProtection="1"/>
    <xf numFmtId="0" fontId="14" fillId="10" borderId="49" xfId="0" applyFont="1" applyFill="1" applyBorder="1" applyAlignment="1" applyProtection="1"/>
    <xf numFmtId="0" fontId="14" fillId="10" borderId="49" xfId="0" applyFont="1" applyFill="1" applyBorder="1" applyProtection="1"/>
    <xf numFmtId="0" fontId="17" fillId="10" borderId="9" xfId="0" applyFont="1" applyFill="1" applyBorder="1" applyProtection="1"/>
    <xf numFmtId="0" fontId="14" fillId="10" borderId="51" xfId="0" applyFont="1" applyFill="1" applyBorder="1" applyProtection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3" applyNumberFormat="1" applyFont="1" applyBorder="1" applyAlignment="1" applyProtection="1">
      <alignment horizontal="center" vertical="center" wrapText="1"/>
      <protection locked="0"/>
    </xf>
    <xf numFmtId="17" fontId="0" fillId="0" borderId="1" xfId="0" applyNumberFormat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7" fontId="0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4">
    <cellStyle name="dp0dash" xfId="2"/>
    <cellStyle name="Lien hypertexte" xfId="1" builtinId="8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9F1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7E6E6"/>
      <rgbColor rgb="FFEEECE1"/>
      <rgbColor rgb="FFFFFF99"/>
      <rgbColor rgb="FF99CCFF"/>
      <rgbColor rgb="FFFF99CC"/>
      <rgbColor rgb="FFCC99FF"/>
      <rgbColor rgb="FFFAD6D6"/>
      <rgbColor rgb="FF3366FF"/>
      <rgbColor rgb="FF5DD4FF"/>
      <rgbColor rgb="FF99CC00"/>
      <rgbColor rgb="FFFFCC00"/>
      <rgbColor rgb="FFFF9900"/>
      <rgbColor rgb="FFE83030"/>
      <rgbColor rgb="FF595959"/>
      <rgbColor rgb="FF969696"/>
      <rgbColor rgb="FF003366"/>
      <rgbColor rgb="FF5983B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loe.le-baron.i\Desktop\mod&#232;les%20courriers\1_EchangesDGEC-DREAL\200723_Reunion%20DGEC-DREAL\PerformanceEnergetiquePACA-sites%20electro-intensifs-CONFIDENTIEL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 PACA"/>
      <sheetName val="Tab CommissionEu"/>
      <sheetName val="Suivi2020_PlansActionPPE"/>
      <sheetName val="Preconisations_données-clés"/>
      <sheetName val="ISO 50 001"/>
      <sheetName val="Contacts_industriels"/>
      <sheetName val="PlanPerformance instruction"/>
      <sheetName val="facteurs_de_conversion"/>
      <sheetName val="calculette-energetiq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>
            <v>41.854999999999997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.adam@at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983B0"/>
    <pageSetUpPr fitToPage="1"/>
  </sheetPr>
  <dimension ref="A1:AMJ34"/>
  <sheetViews>
    <sheetView tabSelected="1" zoomScale="90" zoomScaleNormal="90" workbookViewId="0">
      <selection activeCell="K19" sqref="K19"/>
    </sheetView>
  </sheetViews>
  <sheetFormatPr baseColWidth="10" defaultColWidth="9.1796875" defaultRowHeight="14.5" outlineLevelCol="1" x14ac:dyDescent="0.35"/>
  <cols>
    <col min="1" max="1" width="7.26953125" customWidth="1"/>
    <col min="2" max="2" width="16" style="1" customWidth="1"/>
    <col min="3" max="3" width="17.26953125" style="2" customWidth="1"/>
    <col min="4" max="4" width="15.1796875" style="2" customWidth="1"/>
    <col min="5" max="5" width="15.54296875" style="2" customWidth="1"/>
    <col min="6" max="6" width="16.1796875" style="1" customWidth="1"/>
    <col min="7" max="7" width="16" style="2" customWidth="1"/>
    <col min="8" max="8" width="16.7265625" style="2" customWidth="1" outlineLevel="1"/>
    <col min="9" max="9" width="13.81640625" style="2" customWidth="1" outlineLevel="1"/>
    <col min="10" max="10" width="15.54296875" style="2" customWidth="1" outlineLevel="1"/>
    <col min="11" max="11" width="32.81640625" style="2" customWidth="1" outlineLevel="1"/>
    <col min="12" max="12" width="14.26953125" style="2" customWidth="1" outlineLevel="1"/>
    <col min="13" max="13" width="13.54296875" style="2" customWidth="1" outlineLevel="1"/>
    <col min="14" max="14" width="13" style="1" customWidth="1"/>
    <col min="15" max="15" width="14.7265625" style="1" customWidth="1"/>
    <col min="16" max="16" width="13.26953125" style="1" customWidth="1" outlineLevel="1"/>
    <col min="17" max="17" width="16" style="1" customWidth="1" outlineLevel="1"/>
    <col min="18" max="18" width="16.453125" style="1" customWidth="1" outlineLevel="1"/>
    <col min="19" max="19" width="10" style="1" customWidth="1" outlineLevel="1"/>
    <col min="20" max="20" width="18.1796875" style="1" customWidth="1" outlineLevel="1"/>
    <col min="21" max="21" width="18.26953125" style="1" customWidth="1" outlineLevel="1"/>
    <col min="22" max="22" width="15.1796875" style="1" customWidth="1" outlineLevel="1"/>
    <col min="23" max="23" width="19.54296875" style="1" customWidth="1"/>
    <col min="24" max="24" width="15.453125" style="2" customWidth="1"/>
    <col min="25" max="26" width="14.54296875" style="2" customWidth="1"/>
    <col min="27" max="1023" width="11.453125" style="2"/>
    <col min="1024" max="1025" width="11.453125"/>
  </cols>
  <sheetData>
    <row r="1" spans="1:1024" ht="28" customHeight="1" x14ac:dyDescent="0.35">
      <c r="B1" s="3" t="s">
        <v>278</v>
      </c>
      <c r="C1" s="4"/>
      <c r="D1" s="5"/>
      <c r="E1" s="5"/>
      <c r="F1" s="6"/>
      <c r="G1" s="5"/>
      <c r="N1" s="3"/>
    </row>
    <row r="2" spans="1:1024" x14ac:dyDescent="0.35">
      <c r="P2" s="7"/>
    </row>
    <row r="3" spans="1:1024" s="9" customFormat="1" ht="46.75" customHeight="1" x14ac:dyDescent="0.35">
      <c r="A3" s="186" t="s">
        <v>0</v>
      </c>
      <c r="B3" s="186" t="s">
        <v>1</v>
      </c>
      <c r="C3" s="186" t="s">
        <v>2</v>
      </c>
      <c r="D3" s="186" t="s">
        <v>3</v>
      </c>
      <c r="E3" s="186" t="s">
        <v>4</v>
      </c>
      <c r="F3" s="186" t="s">
        <v>5</v>
      </c>
      <c r="G3" s="186" t="s">
        <v>6</v>
      </c>
      <c r="H3" s="186" t="s">
        <v>7</v>
      </c>
      <c r="I3" s="186"/>
      <c r="J3" s="186"/>
      <c r="K3" s="186" t="s">
        <v>8</v>
      </c>
      <c r="L3" s="186" t="s">
        <v>9</v>
      </c>
      <c r="M3" s="186" t="s">
        <v>10</v>
      </c>
      <c r="N3" s="186" t="s">
        <v>11</v>
      </c>
      <c r="O3" s="186" t="s">
        <v>12</v>
      </c>
      <c r="P3" s="186" t="s">
        <v>13</v>
      </c>
      <c r="Q3" s="186" t="s">
        <v>14</v>
      </c>
      <c r="R3" s="8" t="s">
        <v>15</v>
      </c>
      <c r="S3" s="186" t="s">
        <v>16</v>
      </c>
      <c r="T3" s="186" t="s">
        <v>17</v>
      </c>
      <c r="U3" s="186"/>
      <c r="V3" s="186" t="s">
        <v>18</v>
      </c>
      <c r="W3" s="186" t="s">
        <v>19</v>
      </c>
      <c r="X3" s="186" t="s">
        <v>20</v>
      </c>
      <c r="Y3" s="186"/>
      <c r="Z3" s="186"/>
      <c r="AA3" s="186" t="s">
        <v>21</v>
      </c>
      <c r="AB3" s="186"/>
      <c r="AC3" s="186"/>
      <c r="AD3" s="186"/>
      <c r="AE3" s="186"/>
      <c r="AMJ3"/>
    </row>
    <row r="4" spans="1:1024" s="9" customFormat="1" ht="40.5" customHeight="1" x14ac:dyDescent="0.35">
      <c r="A4" s="186"/>
      <c r="B4" s="186"/>
      <c r="C4" s="186"/>
      <c r="D4" s="186"/>
      <c r="E4" s="186"/>
      <c r="F4" s="186"/>
      <c r="G4" s="186"/>
      <c r="H4" s="8" t="s">
        <v>22</v>
      </c>
      <c r="I4" s="8" t="s">
        <v>23</v>
      </c>
      <c r="J4" s="8" t="s">
        <v>24</v>
      </c>
      <c r="K4" s="186"/>
      <c r="L4" s="186"/>
      <c r="M4" s="186"/>
      <c r="N4" s="186"/>
      <c r="O4" s="186"/>
      <c r="P4" s="186"/>
      <c r="Q4" s="186"/>
      <c r="R4" s="8" t="s">
        <v>25</v>
      </c>
      <c r="S4" s="186"/>
      <c r="T4" s="8" t="s">
        <v>26</v>
      </c>
      <c r="U4" s="8" t="s">
        <v>27</v>
      </c>
      <c r="V4" s="186"/>
      <c r="W4" s="186"/>
      <c r="X4" s="8" t="s">
        <v>22</v>
      </c>
      <c r="Y4" s="8" t="s">
        <v>23</v>
      </c>
      <c r="Z4" s="8" t="s">
        <v>24</v>
      </c>
      <c r="AA4" s="227">
        <v>2021</v>
      </c>
      <c r="AB4" s="227">
        <v>2022</v>
      </c>
      <c r="AC4" s="227">
        <v>2023</v>
      </c>
      <c r="AD4" s="227">
        <v>2024</v>
      </c>
      <c r="AE4" s="227">
        <v>2025</v>
      </c>
      <c r="AMJ4"/>
    </row>
    <row r="5" spans="1:1024" ht="49.4" customHeight="1" x14ac:dyDescent="0.35">
      <c r="A5" s="214">
        <v>1</v>
      </c>
      <c r="B5" s="215"/>
      <c r="C5" s="216"/>
      <c r="D5" s="217"/>
      <c r="E5" s="217"/>
      <c r="F5" s="214"/>
      <c r="G5" s="217"/>
      <c r="H5" s="218"/>
      <c r="I5" s="219"/>
      <c r="J5" s="220"/>
      <c r="K5" s="216"/>
      <c r="L5" s="214"/>
      <c r="M5" s="214"/>
      <c r="N5" s="221"/>
      <c r="O5" s="221"/>
      <c r="P5" s="215"/>
      <c r="Q5" s="218"/>
      <c r="R5" s="222"/>
      <c r="S5" s="222"/>
      <c r="T5" s="222"/>
      <c r="U5" s="222"/>
      <c r="V5" s="223"/>
      <c r="W5" s="222"/>
      <c r="X5" s="218"/>
      <c r="Y5" s="219"/>
      <c r="Z5" s="220"/>
      <c r="AA5" s="223"/>
      <c r="AB5" s="223"/>
      <c r="AC5" s="223"/>
      <c r="AD5" s="223"/>
      <c r="AE5" s="223"/>
    </row>
    <row r="6" spans="1:1024" ht="38.9" customHeight="1" x14ac:dyDescent="0.35">
      <c r="A6" s="214">
        <f>A5+1</f>
        <v>2</v>
      </c>
      <c r="B6" s="215"/>
      <c r="C6" s="216"/>
      <c r="D6" s="217"/>
      <c r="E6" s="217"/>
      <c r="F6" s="214"/>
      <c r="G6" s="217"/>
      <c r="H6" s="218"/>
      <c r="I6" s="219"/>
      <c r="J6" s="220"/>
      <c r="K6" s="216"/>
      <c r="L6" s="217"/>
      <c r="M6" s="217"/>
      <c r="N6" s="221"/>
      <c r="O6" s="221"/>
      <c r="P6" s="221"/>
      <c r="Q6" s="218"/>
      <c r="R6" s="221"/>
      <c r="S6" s="221"/>
      <c r="T6" s="221"/>
      <c r="U6" s="221"/>
      <c r="V6" s="223"/>
      <c r="W6" s="224"/>
      <c r="X6" s="218"/>
      <c r="Y6" s="219"/>
      <c r="Z6" s="220"/>
      <c r="AA6" s="223"/>
      <c r="AB6" s="223"/>
      <c r="AC6" s="223"/>
      <c r="AD6" s="223"/>
      <c r="AE6" s="223"/>
    </row>
    <row r="7" spans="1:1024" ht="40.15" customHeight="1" x14ac:dyDescent="0.35">
      <c r="A7" s="214">
        <f>A6+1</f>
        <v>3</v>
      </c>
      <c r="B7" s="215"/>
      <c r="C7" s="216"/>
      <c r="D7" s="217"/>
      <c r="E7" s="217"/>
      <c r="F7" s="214"/>
      <c r="G7" s="217"/>
      <c r="H7" s="218"/>
      <c r="I7" s="219"/>
      <c r="J7" s="220"/>
      <c r="K7" s="216"/>
      <c r="L7" s="217"/>
      <c r="M7" s="217"/>
      <c r="N7" s="221"/>
      <c r="O7" s="221"/>
      <c r="P7" s="221"/>
      <c r="Q7" s="218"/>
      <c r="R7" s="221"/>
      <c r="S7" s="221"/>
      <c r="T7" s="221"/>
      <c r="U7" s="221"/>
      <c r="V7" s="215"/>
      <c r="W7" s="224"/>
      <c r="X7" s="218"/>
      <c r="Y7" s="219"/>
      <c r="Z7" s="220"/>
      <c r="AA7" s="223"/>
      <c r="AB7" s="223"/>
      <c r="AC7" s="223"/>
      <c r="AD7" s="223"/>
      <c r="AE7" s="223"/>
    </row>
    <row r="8" spans="1:1024" ht="31.75" customHeight="1" x14ac:dyDescent="0.35">
      <c r="A8" s="214">
        <f>A7+1</f>
        <v>4</v>
      </c>
      <c r="B8" s="215"/>
      <c r="C8" s="216"/>
      <c r="D8" s="217"/>
      <c r="E8" s="217"/>
      <c r="F8" s="214"/>
      <c r="G8" s="217"/>
      <c r="H8" s="218"/>
      <c r="I8" s="218"/>
      <c r="J8" s="220"/>
      <c r="K8" s="216"/>
      <c r="L8" s="217"/>
      <c r="M8" s="217"/>
      <c r="N8" s="215"/>
      <c r="O8" s="215"/>
      <c r="P8" s="221"/>
      <c r="Q8" s="218"/>
      <c r="R8" s="215"/>
      <c r="S8" s="215"/>
      <c r="T8" s="215"/>
      <c r="U8" s="215"/>
      <c r="V8" s="215"/>
      <c r="W8" s="215"/>
      <c r="X8" s="218"/>
      <c r="Y8" s="218"/>
      <c r="Z8" s="220"/>
      <c r="AA8" s="223"/>
      <c r="AB8" s="223"/>
      <c r="AC8" s="223"/>
      <c r="AD8" s="223"/>
      <c r="AE8" s="223"/>
    </row>
    <row r="9" spans="1:1024" ht="33.75" customHeight="1" x14ac:dyDescent="0.35">
      <c r="A9" s="214">
        <f>A8+1</f>
        <v>5</v>
      </c>
      <c r="B9" s="215"/>
      <c r="C9" s="216"/>
      <c r="D9" s="217"/>
      <c r="E9" s="217"/>
      <c r="F9" s="214"/>
      <c r="G9" s="217"/>
      <c r="H9" s="218"/>
      <c r="I9" s="218"/>
      <c r="J9" s="220"/>
      <c r="K9" s="216"/>
      <c r="L9" s="217"/>
      <c r="M9" s="217"/>
      <c r="N9" s="221"/>
      <c r="O9" s="221"/>
      <c r="P9" s="221"/>
      <c r="Q9" s="218"/>
      <c r="R9" s="221"/>
      <c r="S9" s="221"/>
      <c r="T9" s="221"/>
      <c r="U9" s="221"/>
      <c r="V9" s="224"/>
      <c r="W9" s="224"/>
      <c r="X9" s="218"/>
      <c r="Y9" s="218"/>
      <c r="Z9" s="220"/>
      <c r="AA9" s="223"/>
      <c r="AB9" s="223"/>
      <c r="AC9" s="223"/>
      <c r="AD9" s="223"/>
      <c r="AE9" s="223"/>
    </row>
    <row r="10" spans="1:1024" ht="30.75" customHeight="1" thickBot="1" x14ac:dyDescent="0.4">
      <c r="A10" s="214">
        <f>A9+1</f>
        <v>6</v>
      </c>
      <c r="B10" s="215"/>
      <c r="C10" s="216"/>
      <c r="D10" s="216"/>
      <c r="E10" s="216"/>
      <c r="F10" s="214"/>
      <c r="G10" s="217"/>
      <c r="H10" s="218"/>
      <c r="I10" s="218"/>
      <c r="J10" s="220"/>
      <c r="K10" s="217"/>
      <c r="L10" s="217"/>
      <c r="M10" s="217"/>
      <c r="N10" s="221"/>
      <c r="O10" s="221"/>
      <c r="P10" s="215"/>
      <c r="Q10" s="218"/>
      <c r="R10" s="224"/>
      <c r="S10" s="224"/>
      <c r="T10" s="224"/>
      <c r="U10" s="224"/>
      <c r="V10" s="224"/>
      <c r="W10" s="224"/>
      <c r="X10" s="218"/>
      <c r="Y10" s="218"/>
      <c r="Z10" s="220"/>
      <c r="AA10" s="223"/>
      <c r="AB10" s="223"/>
      <c r="AC10" s="223"/>
      <c r="AD10" s="223"/>
      <c r="AE10" s="223"/>
    </row>
    <row r="11" spans="1:1024" ht="17.149999999999999" customHeight="1" x14ac:dyDescent="0.35">
      <c r="E11" s="10"/>
      <c r="G11" s="11" t="s">
        <v>28</v>
      </c>
      <c r="H11" s="225"/>
      <c r="J11" s="220"/>
      <c r="P11" s="11" t="s">
        <v>279</v>
      </c>
      <c r="Q11" s="12">
        <f>SUM(Q5:Q10)</f>
        <v>0</v>
      </c>
      <c r="X11"/>
      <c r="Y11" s="1"/>
      <c r="Z11" s="11" t="s">
        <v>280</v>
      </c>
      <c r="AA11" s="225"/>
      <c r="AB11" s="225"/>
      <c r="AC11" s="225"/>
      <c r="AD11" s="225"/>
      <c r="AE11" s="225"/>
    </row>
    <row r="12" spans="1:1024" ht="17.149999999999999" customHeight="1" x14ac:dyDescent="0.35">
      <c r="E12"/>
      <c r="G12" s="11" t="s">
        <v>29</v>
      </c>
      <c r="H12" s="225"/>
      <c r="W12" s="2"/>
      <c r="X12"/>
      <c r="Y12" s="1"/>
      <c r="Z12" s="11" t="s">
        <v>30</v>
      </c>
      <c r="AA12" s="225"/>
      <c r="AB12" s="225"/>
      <c r="AC12" s="225"/>
      <c r="AD12" s="225"/>
      <c r="AE12" s="225"/>
    </row>
    <row r="13" spans="1:1024" ht="17.149999999999999" customHeight="1" x14ac:dyDescent="0.35">
      <c r="D13"/>
      <c r="E13" s="10"/>
      <c r="G13" s="11" t="s">
        <v>31</v>
      </c>
      <c r="H13" s="225"/>
      <c r="W13"/>
      <c r="X13" s="10"/>
      <c r="Y13" s="1"/>
      <c r="Z13" s="11" t="s">
        <v>32</v>
      </c>
      <c r="AA13" s="225"/>
      <c r="AB13" s="225"/>
      <c r="AC13" s="225"/>
      <c r="AD13" s="225"/>
      <c r="AE13" s="225"/>
    </row>
    <row r="14" spans="1:1024" ht="17.149999999999999" customHeight="1" x14ac:dyDescent="0.35">
      <c r="G14"/>
      <c r="Z14" s="11" t="s">
        <v>33</v>
      </c>
      <c r="AA14" s="225"/>
      <c r="AB14" s="225"/>
      <c r="AC14" s="225"/>
      <c r="AD14" s="225"/>
      <c r="AE14" s="225"/>
    </row>
    <row r="15" spans="1:1024" ht="17.149999999999999" customHeight="1" x14ac:dyDescent="0.35">
      <c r="G15" s="11"/>
      <c r="Z15" s="11" t="s">
        <v>34</v>
      </c>
      <c r="AA15" s="225"/>
      <c r="AB15" s="225"/>
      <c r="AC15" s="225"/>
      <c r="AD15" s="225"/>
      <c r="AE15" s="225"/>
    </row>
    <row r="16" spans="1:1024" ht="17.149999999999999" customHeight="1" x14ac:dyDescent="0.35">
      <c r="G16" s="11"/>
    </row>
    <row r="17" spans="23:31" ht="17.149999999999999" customHeight="1" x14ac:dyDescent="0.35"/>
    <row r="18" spans="23:31" x14ac:dyDescent="0.35">
      <c r="W18" s="226" t="s">
        <v>35</v>
      </c>
      <c r="X18" s="226"/>
      <c r="Y18" s="226"/>
      <c r="Z18" s="226"/>
      <c r="AA18" s="226"/>
      <c r="AB18" s="226"/>
      <c r="AC18" s="226"/>
      <c r="AD18" s="226"/>
      <c r="AE18" s="226"/>
    </row>
    <row r="19" spans="23:31" x14ac:dyDescent="0.35">
      <c r="W19" s="226"/>
      <c r="X19" s="226"/>
      <c r="Y19" s="226"/>
      <c r="Z19" s="226"/>
      <c r="AA19" s="226"/>
      <c r="AB19" s="226"/>
      <c r="AC19" s="226"/>
      <c r="AD19" s="226"/>
      <c r="AE19" s="226"/>
    </row>
    <row r="20" spans="23:31" x14ac:dyDescent="0.35">
      <c r="W20" s="226"/>
      <c r="X20" s="226"/>
      <c r="Y20" s="226"/>
      <c r="Z20" s="226"/>
      <c r="AA20" s="226"/>
      <c r="AB20" s="226"/>
      <c r="AC20" s="226"/>
      <c r="AD20" s="226"/>
      <c r="AE20" s="226"/>
    </row>
    <row r="21" spans="23:31" x14ac:dyDescent="0.35">
      <c r="W21" s="226"/>
      <c r="X21" s="226"/>
      <c r="Y21" s="226"/>
      <c r="Z21" s="226"/>
      <c r="AA21" s="226"/>
      <c r="AB21" s="226"/>
      <c r="AC21" s="226"/>
      <c r="AD21" s="226"/>
      <c r="AE21" s="226"/>
    </row>
    <row r="22" spans="23:31" x14ac:dyDescent="0.35">
      <c r="W22" s="226"/>
      <c r="X22" s="226"/>
      <c r="Y22" s="226"/>
      <c r="Z22" s="226"/>
      <c r="AA22" s="226"/>
      <c r="AB22" s="226"/>
      <c r="AC22" s="226"/>
      <c r="AD22" s="226"/>
      <c r="AE22" s="226"/>
    </row>
    <row r="23" spans="23:31" x14ac:dyDescent="0.35">
      <c r="W23" s="226"/>
      <c r="X23" s="226"/>
      <c r="Y23" s="226"/>
      <c r="Z23" s="226"/>
      <c r="AA23" s="226"/>
      <c r="AB23" s="226"/>
      <c r="AC23" s="226"/>
      <c r="AD23" s="226"/>
      <c r="AE23" s="226"/>
    </row>
    <row r="24" spans="23:31" x14ac:dyDescent="0.35">
      <c r="W24" s="226"/>
      <c r="X24" s="226"/>
      <c r="Y24" s="226"/>
      <c r="Z24" s="226"/>
      <c r="AA24" s="226"/>
      <c r="AB24" s="226"/>
      <c r="AC24" s="226"/>
      <c r="AD24" s="226"/>
      <c r="AE24" s="226"/>
    </row>
    <row r="25" spans="23:31" x14ac:dyDescent="0.35">
      <c r="W25" s="226"/>
      <c r="X25" s="226"/>
      <c r="Y25" s="226"/>
      <c r="Z25" s="226"/>
      <c r="AA25" s="226"/>
      <c r="AB25" s="226"/>
      <c r="AC25" s="226"/>
      <c r="AD25" s="226"/>
      <c r="AE25" s="226"/>
    </row>
    <row r="26" spans="23:31" x14ac:dyDescent="0.35">
      <c r="W26" s="226"/>
      <c r="X26" s="226"/>
      <c r="Y26" s="226"/>
      <c r="Z26" s="226"/>
      <c r="AA26" s="226"/>
      <c r="AB26" s="226"/>
      <c r="AC26" s="226"/>
      <c r="AD26" s="226"/>
      <c r="AE26" s="226"/>
    </row>
    <row r="27" spans="23:31" x14ac:dyDescent="0.35">
      <c r="W27" s="226"/>
      <c r="X27" s="226"/>
      <c r="Y27" s="226"/>
      <c r="Z27" s="226"/>
      <c r="AA27" s="226"/>
      <c r="AB27" s="226"/>
      <c r="AC27" s="226"/>
      <c r="AD27" s="226"/>
      <c r="AE27" s="226"/>
    </row>
    <row r="28" spans="23:31" x14ac:dyDescent="0.35">
      <c r="W28" s="226"/>
      <c r="X28" s="226"/>
      <c r="Y28" s="226"/>
      <c r="Z28" s="226"/>
      <c r="AA28" s="226"/>
      <c r="AB28" s="226"/>
      <c r="AC28" s="226"/>
      <c r="AD28" s="226"/>
      <c r="AE28" s="226"/>
    </row>
    <row r="29" spans="23:31" x14ac:dyDescent="0.35">
      <c r="W29" s="226"/>
      <c r="X29" s="226"/>
      <c r="Y29" s="226"/>
      <c r="Z29" s="226"/>
      <c r="AA29" s="226"/>
      <c r="AB29" s="226"/>
      <c r="AC29" s="226"/>
      <c r="AD29" s="226"/>
      <c r="AE29" s="226"/>
    </row>
    <row r="30" spans="23:31" x14ac:dyDescent="0.35">
      <c r="W30" s="226"/>
      <c r="X30" s="226"/>
      <c r="Y30" s="226"/>
      <c r="Z30" s="226"/>
      <c r="AA30" s="226"/>
      <c r="AB30" s="226"/>
      <c r="AC30" s="226"/>
      <c r="AD30" s="226"/>
      <c r="AE30" s="226"/>
    </row>
    <row r="31" spans="23:31" x14ac:dyDescent="0.35">
      <c r="W31" s="226"/>
      <c r="X31" s="226"/>
      <c r="Y31" s="226"/>
      <c r="Z31" s="226"/>
      <c r="AA31" s="226"/>
      <c r="AB31" s="226"/>
      <c r="AC31" s="226"/>
      <c r="AD31" s="226"/>
      <c r="AE31" s="226"/>
    </row>
    <row r="32" spans="23:31" x14ac:dyDescent="0.35">
      <c r="W32" s="226"/>
      <c r="X32" s="226"/>
      <c r="Y32" s="226"/>
      <c r="Z32" s="226"/>
      <c r="AA32" s="226"/>
      <c r="AB32" s="226"/>
      <c r="AC32" s="226"/>
      <c r="AD32" s="226"/>
      <c r="AE32" s="226"/>
    </row>
    <row r="33" spans="23:31" x14ac:dyDescent="0.35">
      <c r="W33" s="226"/>
      <c r="X33" s="226"/>
      <c r="Y33" s="226"/>
      <c r="Z33" s="226"/>
      <c r="AA33" s="226"/>
      <c r="AB33" s="226"/>
      <c r="AC33" s="226"/>
      <c r="AD33" s="226"/>
      <c r="AE33" s="226"/>
    </row>
    <row r="34" spans="23:31" x14ac:dyDescent="0.35">
      <c r="W34" s="226"/>
      <c r="X34" s="226"/>
      <c r="Y34" s="226"/>
      <c r="Z34" s="226"/>
      <c r="AA34" s="226"/>
      <c r="AB34" s="226"/>
      <c r="AC34" s="226"/>
      <c r="AD34" s="226"/>
      <c r="AE34" s="226"/>
    </row>
  </sheetData>
  <sheetProtection sheet="1" objects="1" scenarios="1" formatCells="0" formatColumns="0" formatRows="0" insertRows="0" sort="0"/>
  <mergeCells count="22">
    <mergeCell ref="AA3:AE3"/>
    <mergeCell ref="W18:AE34"/>
    <mergeCell ref="S3:S4"/>
    <mergeCell ref="T3:U3"/>
    <mergeCell ref="V3:V4"/>
    <mergeCell ref="W3:W4"/>
    <mergeCell ref="X3:Z3"/>
    <mergeCell ref="M3:M4"/>
    <mergeCell ref="N3:N4"/>
    <mergeCell ref="O3:O4"/>
    <mergeCell ref="P3:P4"/>
    <mergeCell ref="Q3:Q4"/>
    <mergeCell ref="F3:F4"/>
    <mergeCell ref="G3:G4"/>
    <mergeCell ref="H3:J3"/>
    <mergeCell ref="K3:K4"/>
    <mergeCell ref="L3:L4"/>
    <mergeCell ref="A3:A4"/>
    <mergeCell ref="B3:B4"/>
    <mergeCell ref="C3:C4"/>
    <mergeCell ref="D3:D4"/>
    <mergeCell ref="E3:E4"/>
  </mergeCells>
  <dataValidations count="1">
    <dataValidation type="list" allowBlank="1" showInputMessage="1" showErrorMessage="1" sqref="O5:O10">
      <formula1>"action réalisée, action en cours, action en attente, action supprimée"</formula1>
    </dataValidation>
  </dataValidations>
  <pageMargins left="0.7" right="0.7" top="0.75" bottom="0.75" header="0.51180555555555496" footer="0.51180555555555496"/>
  <pageSetup paperSize="8" scale="41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zoomScale="75" zoomScaleNormal="75" workbookViewId="0">
      <selection activeCell="K25" sqref="K25"/>
    </sheetView>
  </sheetViews>
  <sheetFormatPr baseColWidth="10" defaultColWidth="9.1796875" defaultRowHeight="14.5" x14ac:dyDescent="0.35"/>
  <cols>
    <col min="1" max="1" width="10.81640625" customWidth="1"/>
    <col min="2" max="2" width="21.26953125" customWidth="1"/>
    <col min="3" max="7" width="10.81640625" customWidth="1"/>
    <col min="8" max="8" width="11.54296875" customWidth="1"/>
    <col min="9" max="9" width="10.81640625" customWidth="1"/>
    <col min="10" max="10" width="21.26953125" customWidth="1"/>
    <col min="11" max="11" width="22.81640625" customWidth="1"/>
    <col min="12" max="1025" width="10.81640625" customWidth="1"/>
  </cols>
  <sheetData>
    <row r="2" spans="2:11" ht="31.5" customHeight="1" x14ac:dyDescent="0.35">
      <c r="B2" s="13" t="s">
        <v>38</v>
      </c>
      <c r="C2" s="14" t="s">
        <v>39</v>
      </c>
      <c r="D2" s="14" t="s">
        <v>40</v>
      </c>
      <c r="E2" s="14" t="s">
        <v>41</v>
      </c>
      <c r="F2" s="14" t="s">
        <v>42</v>
      </c>
      <c r="G2" s="14" t="s">
        <v>43</v>
      </c>
      <c r="H2" s="14" t="s">
        <v>44</v>
      </c>
    </row>
    <row r="3" spans="2:11" ht="15.75" customHeight="1" x14ac:dyDescent="0.35">
      <c r="B3" s="15" t="s">
        <v>45</v>
      </c>
      <c r="C3" s="16">
        <v>1</v>
      </c>
      <c r="D3" s="16">
        <v>2.3800000000000002E-2</v>
      </c>
      <c r="E3" s="16">
        <v>0.94799999999999995</v>
      </c>
      <c r="F3" s="16">
        <v>278</v>
      </c>
      <c r="G3" s="16">
        <v>23.89</v>
      </c>
      <c r="H3" s="16">
        <v>0.17510000000000001</v>
      </c>
      <c r="K3" s="17"/>
    </row>
    <row r="4" spans="2:11" ht="15.75" customHeight="1" x14ac:dyDescent="0.35">
      <c r="B4" s="18" t="s">
        <v>46</v>
      </c>
      <c r="C4" s="19">
        <v>41.854999999999997</v>
      </c>
      <c r="D4" s="19">
        <v>1</v>
      </c>
      <c r="E4" s="19">
        <v>39.68</v>
      </c>
      <c r="F4" s="19">
        <v>11628</v>
      </c>
      <c r="G4" s="19">
        <v>1000</v>
      </c>
      <c r="H4" s="19">
        <v>7.33</v>
      </c>
      <c r="J4" s="17"/>
    </row>
    <row r="5" spans="2:11" ht="15.75" customHeight="1" x14ac:dyDescent="0.35">
      <c r="B5" s="20" t="s">
        <v>47</v>
      </c>
      <c r="C5" s="21">
        <v>1.0550999999999999</v>
      </c>
      <c r="D5" s="21">
        <v>2.52E-2</v>
      </c>
      <c r="E5" s="21">
        <v>1</v>
      </c>
      <c r="F5" s="21">
        <v>293.10000000000002</v>
      </c>
      <c r="G5" s="21">
        <v>25.2</v>
      </c>
      <c r="H5" s="21">
        <v>0.185</v>
      </c>
    </row>
    <row r="6" spans="2:11" ht="15.75" customHeight="1" x14ac:dyDescent="0.35">
      <c r="B6" s="18" t="s">
        <v>48</v>
      </c>
      <c r="C6" s="22">
        <v>3.5999999999999999E-3</v>
      </c>
      <c r="D6" s="22">
        <v>8.6000000000000003E-5</v>
      </c>
      <c r="E6" s="22">
        <v>3.4120000000000001E-3</v>
      </c>
      <c r="F6" s="19">
        <v>1</v>
      </c>
      <c r="G6" s="19">
        <v>8.5999999999999993E-2</v>
      </c>
      <c r="H6" s="22">
        <v>6.3040000000000004E-4</v>
      </c>
    </row>
    <row r="7" spans="2:11" ht="18" customHeight="1" x14ac:dyDescent="0.35">
      <c r="B7" s="20" t="s">
        <v>49</v>
      </c>
      <c r="C7" s="21">
        <v>4.1855000000000003E-2</v>
      </c>
      <c r="D7" s="23">
        <v>1E-3</v>
      </c>
      <c r="E7" s="21">
        <v>3.968E-2</v>
      </c>
      <c r="F7" s="21">
        <v>11.628</v>
      </c>
      <c r="G7" s="21">
        <v>1</v>
      </c>
      <c r="H7" s="23">
        <v>7.3299999999999997E-3</v>
      </c>
      <c r="J7" s="17"/>
    </row>
    <row r="8" spans="2:11" ht="15.75" customHeight="1" x14ac:dyDescent="0.35">
      <c r="B8" s="18" t="s">
        <v>50</v>
      </c>
      <c r="C8" s="19">
        <v>5.7</v>
      </c>
      <c r="D8" s="19">
        <v>0.13639999999999999</v>
      </c>
      <c r="E8" s="19">
        <v>5.4</v>
      </c>
      <c r="F8" s="19">
        <v>1580</v>
      </c>
      <c r="G8" s="19">
        <v>136.4</v>
      </c>
      <c r="H8" s="19">
        <v>1</v>
      </c>
    </row>
    <row r="10" spans="2:11" ht="16.5" customHeight="1" x14ac:dyDescent="0.35">
      <c r="B10" s="187" t="s">
        <v>51</v>
      </c>
      <c r="C10" s="187"/>
      <c r="D10" s="187" t="s">
        <v>52</v>
      </c>
      <c r="E10" s="187"/>
      <c r="F10" s="24" t="s">
        <v>53</v>
      </c>
      <c r="G10" s="187" t="s">
        <v>54</v>
      </c>
      <c r="H10" s="187"/>
    </row>
    <row r="11" spans="2:11" ht="16.5" customHeight="1" x14ac:dyDescent="0.35">
      <c r="B11" s="188" t="s">
        <v>55</v>
      </c>
      <c r="C11" s="188"/>
      <c r="D11" s="188"/>
      <c r="E11" s="188"/>
      <c r="F11" s="188"/>
      <c r="G11" s="188"/>
      <c r="H11" s="188"/>
    </row>
    <row r="12" spans="2:11" ht="16.5" customHeight="1" x14ac:dyDescent="0.35">
      <c r="B12" s="189" t="s">
        <v>56</v>
      </c>
      <c r="C12" s="189"/>
      <c r="D12" s="189" t="s">
        <v>57</v>
      </c>
      <c r="E12" s="189"/>
      <c r="F12" s="25">
        <v>26</v>
      </c>
      <c r="G12" s="189" t="s">
        <v>58</v>
      </c>
      <c r="H12" s="189"/>
    </row>
    <row r="13" spans="2:11" ht="16.5" customHeight="1" x14ac:dyDescent="0.35">
      <c r="B13" s="189" t="s">
        <v>59</v>
      </c>
      <c r="C13" s="189"/>
      <c r="D13" s="189" t="s">
        <v>57</v>
      </c>
      <c r="E13" s="189"/>
      <c r="F13" s="19">
        <v>28</v>
      </c>
      <c r="G13" s="189" t="s">
        <v>60</v>
      </c>
      <c r="H13" s="189"/>
    </row>
    <row r="14" spans="2:11" ht="33.75" customHeight="1" x14ac:dyDescent="0.35">
      <c r="B14" s="189" t="s">
        <v>61</v>
      </c>
      <c r="C14" s="189"/>
      <c r="D14" s="189" t="s">
        <v>57</v>
      </c>
      <c r="E14" s="189"/>
      <c r="F14" s="19">
        <v>32</v>
      </c>
      <c r="G14" s="189" t="s">
        <v>62</v>
      </c>
      <c r="H14" s="189"/>
    </row>
    <row r="15" spans="2:11" ht="32.9" customHeight="1" x14ac:dyDescent="0.35">
      <c r="B15" s="189" t="s">
        <v>63</v>
      </c>
      <c r="C15" s="189"/>
      <c r="D15" s="189" t="s">
        <v>57</v>
      </c>
      <c r="E15" s="189"/>
      <c r="F15" s="26">
        <v>17</v>
      </c>
      <c r="G15" s="189" t="s">
        <v>64</v>
      </c>
      <c r="H15" s="189"/>
    </row>
    <row r="16" spans="2:11" ht="16.5" customHeight="1" x14ac:dyDescent="0.35">
      <c r="B16" s="188" t="s">
        <v>65</v>
      </c>
      <c r="C16" s="188"/>
      <c r="D16" s="188"/>
      <c r="E16" s="188"/>
      <c r="F16" s="188"/>
      <c r="G16" s="188"/>
      <c r="H16" s="188"/>
    </row>
    <row r="17" spans="2:11" ht="47.9" customHeight="1" x14ac:dyDescent="0.35">
      <c r="B17" s="189" t="s">
        <v>66</v>
      </c>
      <c r="C17" s="189"/>
      <c r="D17" s="189" t="s">
        <v>57</v>
      </c>
      <c r="E17" s="189"/>
      <c r="F17" s="25">
        <v>42</v>
      </c>
      <c r="G17" s="189">
        <v>1</v>
      </c>
      <c r="H17" s="189"/>
    </row>
    <row r="18" spans="2:11" ht="16.5" customHeight="1" x14ac:dyDescent="0.35">
      <c r="B18" s="189" t="s">
        <v>67</v>
      </c>
      <c r="C18" s="189"/>
      <c r="D18" s="189" t="s">
        <v>57</v>
      </c>
      <c r="E18" s="189"/>
      <c r="F18" s="19">
        <v>46</v>
      </c>
      <c r="G18" s="189" t="s">
        <v>68</v>
      </c>
      <c r="H18" s="189"/>
    </row>
    <row r="19" spans="2:11" ht="33.75" customHeight="1" x14ac:dyDescent="0.35">
      <c r="B19" s="189" t="s">
        <v>69</v>
      </c>
      <c r="C19" s="189"/>
      <c r="D19" s="189" t="s">
        <v>57</v>
      </c>
      <c r="E19" s="189"/>
      <c r="F19" s="19">
        <v>44</v>
      </c>
      <c r="G19" s="189" t="s">
        <v>70</v>
      </c>
      <c r="H19" s="189"/>
    </row>
    <row r="20" spans="2:11" ht="16.5" customHeight="1" x14ac:dyDescent="0.35">
      <c r="B20" s="189" t="s">
        <v>71</v>
      </c>
      <c r="C20" s="189"/>
      <c r="D20" s="189" t="s">
        <v>57</v>
      </c>
      <c r="E20" s="189"/>
      <c r="F20" s="19">
        <v>40</v>
      </c>
      <c r="G20" s="189" t="s">
        <v>72</v>
      </c>
      <c r="H20" s="189"/>
    </row>
    <row r="21" spans="2:11" ht="16.5" customHeight="1" x14ac:dyDescent="0.35">
      <c r="B21" s="189" t="s">
        <v>73</v>
      </c>
      <c r="C21" s="189"/>
      <c r="D21" s="189" t="s">
        <v>57</v>
      </c>
      <c r="E21" s="189"/>
      <c r="F21" s="26">
        <v>32</v>
      </c>
      <c r="G21" s="189" t="s">
        <v>62</v>
      </c>
      <c r="H21" s="189"/>
    </row>
    <row r="22" spans="2:11" ht="16.5" customHeight="1" x14ac:dyDescent="0.35">
      <c r="B22" s="188" t="s">
        <v>36</v>
      </c>
      <c r="C22" s="188"/>
      <c r="D22" s="188"/>
      <c r="E22" s="188"/>
      <c r="F22" s="188"/>
      <c r="G22" s="188"/>
      <c r="H22" s="188"/>
    </row>
    <row r="23" spans="2:11" ht="36" customHeight="1" x14ac:dyDescent="0.35">
      <c r="B23" s="189" t="s">
        <v>74</v>
      </c>
      <c r="C23" s="189"/>
      <c r="D23" s="189" t="s">
        <v>75</v>
      </c>
      <c r="E23" s="189"/>
      <c r="F23" s="25">
        <v>3.6</v>
      </c>
      <c r="G23" s="189" t="s">
        <v>76</v>
      </c>
      <c r="H23" s="189"/>
    </row>
    <row r="24" spans="2:11" ht="35.9" customHeight="1" x14ac:dyDescent="0.35">
      <c r="B24" s="189" t="s">
        <v>77</v>
      </c>
      <c r="C24" s="189"/>
      <c r="D24" s="189" t="s">
        <v>75</v>
      </c>
      <c r="E24" s="189"/>
      <c r="F24" s="19">
        <v>3.6</v>
      </c>
      <c r="G24" s="189" t="s">
        <v>78</v>
      </c>
      <c r="H24" s="189"/>
    </row>
    <row r="25" spans="2:11" ht="50.65" customHeight="1" x14ac:dyDescent="0.35">
      <c r="B25" s="189" t="s">
        <v>79</v>
      </c>
      <c r="C25" s="189"/>
      <c r="D25" s="189" t="s">
        <v>75</v>
      </c>
      <c r="E25" s="189"/>
      <c r="F25" s="19">
        <v>3.6</v>
      </c>
      <c r="G25" s="189" t="s">
        <v>80</v>
      </c>
      <c r="H25" s="189"/>
      <c r="J25" s="27"/>
      <c r="K25" s="17"/>
    </row>
    <row r="26" spans="2:11" ht="16.5" customHeight="1" x14ac:dyDescent="0.35">
      <c r="B26" s="190" t="s">
        <v>81</v>
      </c>
      <c r="C26" s="190"/>
      <c r="D26" s="190" t="s">
        <v>82</v>
      </c>
      <c r="E26" s="190"/>
      <c r="F26" s="16">
        <v>6.17</v>
      </c>
      <c r="G26" s="190" t="s">
        <v>83</v>
      </c>
      <c r="H26" s="190"/>
    </row>
    <row r="27" spans="2:11" ht="16.5" customHeight="1" x14ac:dyDescent="0.35">
      <c r="B27" s="190" t="s">
        <v>84</v>
      </c>
      <c r="C27" s="190"/>
      <c r="D27" s="190" t="s">
        <v>85</v>
      </c>
      <c r="E27" s="190"/>
      <c r="F27" s="16">
        <v>3.24</v>
      </c>
      <c r="G27" s="190" t="s">
        <v>86</v>
      </c>
      <c r="H27" s="190"/>
    </row>
    <row r="29" spans="2:11" ht="15" customHeight="1" x14ac:dyDescent="0.35">
      <c r="B29" t="s">
        <v>87</v>
      </c>
    </row>
    <row r="31" spans="2:11" ht="15" customHeight="1" x14ac:dyDescent="0.35">
      <c r="B31" t="s">
        <v>88</v>
      </c>
    </row>
    <row r="32" spans="2:11" ht="15" customHeight="1" x14ac:dyDescent="0.35">
      <c r="B32" t="s">
        <v>89</v>
      </c>
    </row>
    <row r="33" spans="2:2" ht="15" customHeight="1" x14ac:dyDescent="0.35"/>
    <row r="34" spans="2:2" ht="15" customHeight="1" x14ac:dyDescent="0.35">
      <c r="B34" s="28" t="s">
        <v>90</v>
      </c>
    </row>
    <row r="35" spans="2:2" ht="15" customHeight="1" x14ac:dyDescent="0.35">
      <c r="B35" t="s">
        <v>91</v>
      </c>
    </row>
  </sheetData>
  <mergeCells count="48">
    <mergeCell ref="B27:C27"/>
    <mergeCell ref="D27:E27"/>
    <mergeCell ref="G27:H27"/>
    <mergeCell ref="B25:C25"/>
    <mergeCell ref="D25:E25"/>
    <mergeCell ref="G25:H25"/>
    <mergeCell ref="B26:C26"/>
    <mergeCell ref="D26:E26"/>
    <mergeCell ref="G26:H26"/>
    <mergeCell ref="B22:H22"/>
    <mergeCell ref="B23:C23"/>
    <mergeCell ref="D23:E23"/>
    <mergeCell ref="G23:H23"/>
    <mergeCell ref="B24:C24"/>
    <mergeCell ref="D24:E24"/>
    <mergeCell ref="G24:H24"/>
    <mergeCell ref="B20:C20"/>
    <mergeCell ref="D20:E20"/>
    <mergeCell ref="G20:H20"/>
    <mergeCell ref="B21:C21"/>
    <mergeCell ref="D21:E21"/>
    <mergeCell ref="G21:H21"/>
    <mergeCell ref="B18:C18"/>
    <mergeCell ref="D18:E18"/>
    <mergeCell ref="G18:H18"/>
    <mergeCell ref="B19:C19"/>
    <mergeCell ref="D19:E19"/>
    <mergeCell ref="G19:H19"/>
    <mergeCell ref="B15:C15"/>
    <mergeCell ref="D15:E15"/>
    <mergeCell ref="G15:H15"/>
    <mergeCell ref="B16:H16"/>
    <mergeCell ref="B17:C17"/>
    <mergeCell ref="D17:E17"/>
    <mergeCell ref="G17:H17"/>
    <mergeCell ref="B13:C13"/>
    <mergeCell ref="D13:E13"/>
    <mergeCell ref="G13:H13"/>
    <mergeCell ref="B14:C14"/>
    <mergeCell ref="D14:E14"/>
    <mergeCell ref="G14:H14"/>
    <mergeCell ref="B10:C10"/>
    <mergeCell ref="D10:E10"/>
    <mergeCell ref="G10:H10"/>
    <mergeCell ref="B11:H11"/>
    <mergeCell ref="B12:C12"/>
    <mergeCell ref="D12:E12"/>
    <mergeCell ref="G12:H1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7"/>
  <sheetViews>
    <sheetView topLeftCell="A121" zoomScale="75" zoomScaleNormal="75" workbookViewId="0">
      <selection activeCell="AMR58" sqref="AMQ58:AMR59"/>
    </sheetView>
  </sheetViews>
  <sheetFormatPr baseColWidth="10" defaultColWidth="9.1796875" defaultRowHeight="14.5" zeroHeight="1" outlineLevelRow="1" x14ac:dyDescent="0.35"/>
  <cols>
    <col min="1" max="1" width="2.26953125" style="29" customWidth="1"/>
    <col min="2" max="2" width="1.26953125" style="29" customWidth="1"/>
    <col min="3" max="3" width="17" style="29" customWidth="1"/>
    <col min="4" max="9" width="11.54296875" style="29" customWidth="1"/>
    <col min="10" max="10" width="15.26953125" style="29" customWidth="1"/>
    <col min="11" max="11" width="14.7265625" style="29" customWidth="1"/>
    <col min="12" max="14" width="11.54296875" style="29" customWidth="1"/>
    <col min="15" max="15" width="1.81640625" style="29" customWidth="1"/>
    <col min="16" max="16" width="2.453125" style="29" customWidth="1"/>
    <col min="17" max="1025" width="11.54296875" style="29" hidden="1" customWidth="1"/>
  </cols>
  <sheetData>
    <row r="1" spans="1:16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31" x14ac:dyDescent="0.7">
      <c r="A2" s="191" t="s">
        <v>92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16" x14ac:dyDescent="0.3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35">
      <c r="A4" s="30"/>
      <c r="B4" s="31"/>
      <c r="C4" s="192" t="s">
        <v>93</v>
      </c>
      <c r="D4" s="32" t="s">
        <v>94</v>
      </c>
      <c r="E4" s="33" t="s">
        <v>95</v>
      </c>
      <c r="F4" s="31"/>
      <c r="G4" s="33"/>
      <c r="H4" s="33" t="s">
        <v>96</v>
      </c>
      <c r="I4" s="34"/>
      <c r="J4" s="34"/>
      <c r="K4" s="31"/>
      <c r="L4" s="31"/>
      <c r="M4" s="31"/>
      <c r="N4" s="31"/>
      <c r="O4" s="31"/>
      <c r="P4" s="31"/>
    </row>
    <row r="5" spans="1:16" x14ac:dyDescent="0.35">
      <c r="A5" s="30"/>
      <c r="B5" s="31"/>
      <c r="C5" s="192"/>
      <c r="D5" s="32" t="s">
        <v>97</v>
      </c>
      <c r="E5" s="33"/>
      <c r="F5" s="31"/>
      <c r="G5" s="33"/>
      <c r="H5" s="34"/>
      <c r="I5" s="34"/>
      <c r="J5" s="34"/>
      <c r="K5" s="31"/>
      <c r="L5" s="31"/>
      <c r="M5" s="31"/>
      <c r="N5" s="31"/>
      <c r="O5" s="31"/>
      <c r="P5" s="31"/>
    </row>
    <row r="6" spans="1:16" ht="6.75" customHeight="1" x14ac:dyDescent="0.35">
      <c r="A6" s="30"/>
      <c r="B6" s="31"/>
      <c r="C6" s="35"/>
      <c r="D6" s="36"/>
      <c r="E6" s="32"/>
      <c r="F6" s="33"/>
      <c r="G6" s="33"/>
      <c r="H6" s="34"/>
      <c r="I6" s="34"/>
      <c r="J6" s="34"/>
      <c r="K6" s="31"/>
      <c r="L6" s="31"/>
      <c r="M6" s="31"/>
      <c r="N6" s="31"/>
      <c r="O6" s="31"/>
      <c r="P6" s="31"/>
    </row>
    <row r="7" spans="1:16" x14ac:dyDescent="0.35">
      <c r="A7" s="30"/>
      <c r="B7" s="31"/>
      <c r="C7" s="37" t="s">
        <v>98</v>
      </c>
      <c r="D7" s="38">
        <v>42083</v>
      </c>
      <c r="F7" s="32"/>
      <c r="G7" s="32"/>
      <c r="H7" s="34"/>
      <c r="I7" s="34"/>
      <c r="J7" s="34"/>
      <c r="K7" s="31"/>
      <c r="L7" s="31"/>
      <c r="M7" s="31"/>
      <c r="N7" s="31"/>
      <c r="O7" s="31"/>
      <c r="P7" s="31"/>
    </row>
    <row r="8" spans="1:16" ht="4.5" customHeight="1" x14ac:dyDescent="0.35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7.9" customHeight="1" x14ac:dyDescent="0.35">
      <c r="A9" s="30"/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30"/>
    </row>
    <row r="10" spans="1:16" ht="63.75" customHeight="1" x14ac:dyDescent="0.35">
      <c r="A10" s="30"/>
      <c r="B10" s="42"/>
      <c r="C10" s="193" t="s">
        <v>99</v>
      </c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43"/>
      <c r="P10" s="30"/>
    </row>
    <row r="11" spans="1:16" ht="11.5" customHeight="1" x14ac:dyDescent="0.35">
      <c r="A11" s="30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30"/>
    </row>
    <row r="12" spans="1:16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35">
      <c r="A13" s="30"/>
      <c r="B13" s="30"/>
      <c r="C13" s="47" t="s">
        <v>100</v>
      </c>
      <c r="D13" s="48">
        <v>11600</v>
      </c>
      <c r="E13" s="36" t="s">
        <v>101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18.75" customHeight="1" x14ac:dyDescent="0.35">
      <c r="A15" s="30"/>
      <c r="B15" s="49"/>
      <c r="C15" s="50" t="s">
        <v>102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/>
      <c r="P15" s="53"/>
    </row>
    <row r="16" spans="1:16" ht="7.9" customHeight="1" x14ac:dyDescent="0.35">
      <c r="A16" s="30"/>
      <c r="B16" s="54"/>
      <c r="C16" s="55"/>
      <c r="D16" s="55"/>
      <c r="E16" s="55"/>
      <c r="F16" s="55"/>
      <c r="G16" s="55"/>
      <c r="H16" s="55"/>
      <c r="I16" s="56"/>
      <c r="J16" s="56"/>
      <c r="K16" s="56"/>
      <c r="L16" s="56"/>
      <c r="M16" s="56"/>
      <c r="N16" s="56"/>
      <c r="O16" s="57"/>
      <c r="P16" s="53"/>
    </row>
    <row r="17" spans="1:16" ht="35.25" customHeight="1" x14ac:dyDescent="0.35">
      <c r="A17" s="30"/>
      <c r="B17" s="54"/>
      <c r="C17" s="55"/>
      <c r="D17" s="194" t="s">
        <v>103</v>
      </c>
      <c r="E17" s="194"/>
      <c r="F17" s="194"/>
      <c r="G17" s="194"/>
      <c r="H17" s="55"/>
      <c r="I17" s="58"/>
      <c r="J17" s="58"/>
      <c r="K17" s="58"/>
      <c r="L17" s="58"/>
      <c r="M17" s="58"/>
      <c r="N17" s="58"/>
      <c r="O17" s="57"/>
      <c r="P17" s="53"/>
    </row>
    <row r="18" spans="1:16" ht="34.5" x14ac:dyDescent="0.35">
      <c r="A18" s="30"/>
      <c r="B18" s="54"/>
      <c r="C18" s="55"/>
      <c r="D18" s="59" t="s">
        <v>104</v>
      </c>
      <c r="E18" s="60" t="s">
        <v>105</v>
      </c>
      <c r="F18" s="60" t="s">
        <v>106</v>
      </c>
      <c r="G18" s="61" t="s">
        <v>107</v>
      </c>
      <c r="H18" s="55"/>
      <c r="I18" s="58"/>
      <c r="J18" s="58"/>
      <c r="K18" s="58"/>
      <c r="L18" s="58"/>
      <c r="M18" s="58"/>
      <c r="N18" s="58"/>
      <c r="O18" s="57"/>
      <c r="P18" s="53"/>
    </row>
    <row r="19" spans="1:16" ht="15.5" x14ac:dyDescent="0.35">
      <c r="A19" s="30"/>
      <c r="B19" s="54"/>
      <c r="C19" s="55"/>
      <c r="D19" s="62">
        <v>1</v>
      </c>
      <c r="E19" s="63" t="s">
        <v>108</v>
      </c>
      <c r="F19" s="64">
        <f ca="1">D19*OFFSET(D249,D256,E256)</f>
        <v>0.29307083333333328</v>
      </c>
      <c r="G19" s="63" t="s">
        <v>109</v>
      </c>
      <c r="H19" s="55"/>
      <c r="I19" s="58"/>
      <c r="J19" s="58"/>
      <c r="K19" s="58"/>
      <c r="L19" s="58"/>
      <c r="M19" s="58"/>
      <c r="N19" s="58"/>
      <c r="O19" s="57"/>
      <c r="P19" s="53"/>
    </row>
    <row r="20" spans="1:16" ht="13.9" customHeight="1" x14ac:dyDescent="0.35">
      <c r="A20" s="30"/>
      <c r="B20" s="54"/>
      <c r="C20" s="65"/>
      <c r="D20" s="66" t="s">
        <v>110</v>
      </c>
      <c r="E20" s="65"/>
      <c r="F20" s="65"/>
      <c r="G20" s="65"/>
      <c r="H20" s="65"/>
      <c r="I20" s="67"/>
      <c r="J20" s="68"/>
      <c r="K20" s="68"/>
      <c r="L20" s="68"/>
      <c r="M20" s="68"/>
      <c r="N20" s="68"/>
      <c r="O20" s="57"/>
      <c r="P20" s="53"/>
    </row>
    <row r="21" spans="1:16" x14ac:dyDescent="0.35">
      <c r="A21" s="30"/>
      <c r="B21" s="54"/>
      <c r="C21" s="65"/>
      <c r="D21" s="66"/>
      <c r="E21" s="65"/>
      <c r="F21" s="65"/>
      <c r="G21" s="65"/>
      <c r="H21" s="65"/>
      <c r="I21" s="69"/>
      <c r="J21" s="65"/>
      <c r="K21" s="66"/>
      <c r="L21" s="65"/>
      <c r="M21" s="65"/>
      <c r="N21" s="65"/>
      <c r="O21" s="57"/>
      <c r="P21" s="53"/>
    </row>
    <row r="22" spans="1:16" ht="33.75" customHeight="1" x14ac:dyDescent="0.35">
      <c r="A22" s="30"/>
      <c r="B22" s="54"/>
      <c r="C22" s="65"/>
      <c r="D22" s="194" t="s">
        <v>111</v>
      </c>
      <c r="E22" s="194"/>
      <c r="F22" s="194"/>
      <c r="G22" s="194"/>
      <c r="H22" s="65"/>
      <c r="I22" s="65"/>
      <c r="J22" s="65"/>
      <c r="K22" s="194" t="s">
        <v>112</v>
      </c>
      <c r="L22" s="194"/>
      <c r="M22" s="194"/>
      <c r="N22" s="194"/>
      <c r="O22" s="57"/>
      <c r="P22" s="30"/>
    </row>
    <row r="23" spans="1:16" ht="23" x14ac:dyDescent="0.35">
      <c r="A23" s="30"/>
      <c r="B23" s="54"/>
      <c r="C23" s="70"/>
      <c r="D23" s="59" t="s">
        <v>104</v>
      </c>
      <c r="E23" s="60" t="s">
        <v>113</v>
      </c>
      <c r="F23" s="60" t="s">
        <v>106</v>
      </c>
      <c r="G23" s="61" t="s">
        <v>114</v>
      </c>
      <c r="H23" s="68"/>
      <c r="I23" s="68"/>
      <c r="J23" s="70"/>
      <c r="K23" s="59" t="s">
        <v>115</v>
      </c>
      <c r="L23" s="60" t="s">
        <v>113</v>
      </c>
      <c r="M23" s="60" t="s">
        <v>116</v>
      </c>
      <c r="N23" s="61" t="s">
        <v>113</v>
      </c>
      <c r="O23" s="57"/>
      <c r="P23" s="30"/>
    </row>
    <row r="24" spans="1:16" x14ac:dyDescent="0.35">
      <c r="A24" s="30"/>
      <c r="B24" s="54"/>
      <c r="C24" s="71" t="s">
        <v>117</v>
      </c>
      <c r="D24" s="72">
        <v>1000</v>
      </c>
      <c r="E24" s="73" t="s">
        <v>118</v>
      </c>
      <c r="F24" s="74">
        <f ca="1">D24*OFFSET(E176,E184,F184)</f>
        <v>9.6900000000000013</v>
      </c>
      <c r="G24" s="73" t="s">
        <v>119</v>
      </c>
      <c r="H24" s="68"/>
      <c r="I24" s="68"/>
      <c r="J24" s="71" t="s">
        <v>117</v>
      </c>
      <c r="K24" s="72">
        <v>10</v>
      </c>
      <c r="L24" s="75" t="s">
        <v>120</v>
      </c>
      <c r="M24" s="74">
        <f ca="1">K24/OFFSET(E176,E185,F185)</f>
        <v>37.874802735402426</v>
      </c>
      <c r="N24" s="75" t="s">
        <v>121</v>
      </c>
      <c r="O24" s="57"/>
      <c r="P24" s="30"/>
    </row>
    <row r="25" spans="1:16" x14ac:dyDescent="0.35">
      <c r="A25" s="30"/>
      <c r="B25" s="54"/>
      <c r="C25" s="76" t="s">
        <v>122</v>
      </c>
      <c r="D25" s="72">
        <v>1</v>
      </c>
      <c r="E25" s="73" t="s">
        <v>123</v>
      </c>
      <c r="F25" s="77">
        <f ca="1">D25*OFFSET(E189,E195,F195)</f>
        <v>11.1</v>
      </c>
      <c r="G25" s="73" t="s">
        <v>119</v>
      </c>
      <c r="H25" s="68"/>
      <c r="I25" s="68"/>
      <c r="J25" s="76" t="s">
        <v>122</v>
      </c>
      <c r="K25" s="72">
        <v>500</v>
      </c>
      <c r="L25" s="78" t="s">
        <v>124</v>
      </c>
      <c r="M25" s="77">
        <f ca="1">K25/OFFSET(E189,E196,F196)</f>
        <v>45.045045045045043</v>
      </c>
      <c r="N25" s="78" t="s">
        <v>121</v>
      </c>
      <c r="O25" s="57"/>
      <c r="P25" s="30"/>
    </row>
    <row r="26" spans="1:16" ht="13.9" customHeight="1" x14ac:dyDescent="0.35">
      <c r="A26" s="30"/>
      <c r="B26" s="54"/>
      <c r="C26" s="76" t="s">
        <v>125</v>
      </c>
      <c r="D26" s="72">
        <v>1</v>
      </c>
      <c r="E26" s="73" t="s">
        <v>118</v>
      </c>
      <c r="F26" s="77">
        <f ca="1">D26*OFFSET(E200,E207,F207)</f>
        <v>9.9576271186440692</v>
      </c>
      <c r="G26" s="73" t="s">
        <v>119</v>
      </c>
      <c r="H26" s="68"/>
      <c r="I26" s="68"/>
      <c r="J26" s="76" t="s">
        <v>125</v>
      </c>
      <c r="K26" s="72">
        <v>800</v>
      </c>
      <c r="L26" s="78" t="s">
        <v>126</v>
      </c>
      <c r="M26" s="77">
        <f ca="1">K26/OFFSET(E200,E208,F208)</f>
        <v>80.340425531914889</v>
      </c>
      <c r="N26" s="78" t="s">
        <v>121</v>
      </c>
      <c r="O26" s="57"/>
      <c r="P26" s="30"/>
    </row>
    <row r="27" spans="1:16" x14ac:dyDescent="0.35">
      <c r="A27" s="30"/>
      <c r="B27" s="54"/>
      <c r="C27" s="76" t="s">
        <v>67</v>
      </c>
      <c r="D27" s="72">
        <v>1</v>
      </c>
      <c r="E27" s="73" t="s">
        <v>118</v>
      </c>
      <c r="F27" s="77">
        <f ca="1">D27*OFFSET(E212,E219,F219)</f>
        <v>7.0279000000000007</v>
      </c>
      <c r="G27" s="73" t="s">
        <v>119</v>
      </c>
      <c r="H27" s="68"/>
      <c r="I27" s="68"/>
      <c r="J27" s="76" t="s">
        <v>67</v>
      </c>
      <c r="K27" s="72">
        <v>1500</v>
      </c>
      <c r="L27" s="78" t="s">
        <v>124</v>
      </c>
      <c r="M27" s="77">
        <f ca="1">K27/OFFSET(E212,E220,F220)</f>
        <v>117.38926279542964</v>
      </c>
      <c r="N27" s="78" t="s">
        <v>121</v>
      </c>
      <c r="O27" s="57"/>
      <c r="P27" s="30"/>
    </row>
    <row r="28" spans="1:16" x14ac:dyDescent="0.35">
      <c r="A28" s="30"/>
      <c r="B28" s="54"/>
      <c r="C28" s="76" t="s">
        <v>127</v>
      </c>
      <c r="D28" s="72">
        <v>1</v>
      </c>
      <c r="E28" s="73" t="s">
        <v>118</v>
      </c>
      <c r="F28" s="77">
        <f ca="1">D28*OFFSET(E225,E232,F232)</f>
        <v>9.0933168000000002</v>
      </c>
      <c r="G28" s="73" t="s">
        <v>119</v>
      </c>
      <c r="H28" s="68"/>
      <c r="I28" s="68"/>
      <c r="J28" s="76" t="s">
        <v>127</v>
      </c>
      <c r="K28" s="79">
        <v>1600</v>
      </c>
      <c r="L28" s="78" t="s">
        <v>126</v>
      </c>
      <c r="M28" s="77">
        <f ca="1">K28/OFFSET(E225,E233,F233)</f>
        <v>175.95339909415671</v>
      </c>
      <c r="N28" s="78" t="s">
        <v>121</v>
      </c>
      <c r="O28" s="57"/>
      <c r="P28" s="30"/>
    </row>
    <row r="29" spans="1:16" x14ac:dyDescent="0.35">
      <c r="A29" s="30"/>
      <c r="B29" s="54"/>
      <c r="C29" s="80" t="s">
        <v>55</v>
      </c>
      <c r="D29" s="72">
        <v>1</v>
      </c>
      <c r="E29" s="73" t="s">
        <v>123</v>
      </c>
      <c r="F29" s="81">
        <f ca="1">D29*OFFSET(E238,E244,F244)</f>
        <v>7.2220000000000004</v>
      </c>
      <c r="G29" s="73" t="s">
        <v>119</v>
      </c>
      <c r="H29" s="68"/>
      <c r="I29" s="68"/>
      <c r="J29" s="80" t="s">
        <v>55</v>
      </c>
      <c r="K29" s="82">
        <v>150</v>
      </c>
      <c r="L29" s="78" t="s">
        <v>124</v>
      </c>
      <c r="M29" s="81">
        <f ca="1">K29/OFFSET(E238,E245,F245)</f>
        <v>20.769869842148989</v>
      </c>
      <c r="N29" s="78" t="s">
        <v>121</v>
      </c>
      <c r="O29" s="57"/>
      <c r="P29" s="30"/>
    </row>
    <row r="30" spans="1:16" x14ac:dyDescent="0.35">
      <c r="A30" s="30"/>
      <c r="B30" s="54"/>
      <c r="C30" s="65"/>
      <c r="D30" s="66" t="s">
        <v>128</v>
      </c>
      <c r="E30" s="65"/>
      <c r="F30" s="65"/>
      <c r="G30" s="65"/>
      <c r="H30" s="68"/>
      <c r="I30" s="68"/>
      <c r="J30" s="68"/>
      <c r="K30" s="66" t="s">
        <v>129</v>
      </c>
      <c r="L30" s="68"/>
      <c r="M30" s="68"/>
      <c r="N30" s="68"/>
      <c r="O30" s="57"/>
      <c r="P30" s="30"/>
    </row>
    <row r="31" spans="1:16" x14ac:dyDescent="0.35">
      <c r="A31" s="30"/>
      <c r="B31" s="54"/>
      <c r="C31" s="65"/>
      <c r="D31" s="66" t="s">
        <v>130</v>
      </c>
      <c r="E31" s="65"/>
      <c r="F31" s="65"/>
      <c r="G31" s="65"/>
      <c r="H31" s="68"/>
      <c r="I31" s="68"/>
      <c r="J31" s="68"/>
      <c r="K31" s="66"/>
      <c r="L31" s="68"/>
      <c r="M31" s="68"/>
      <c r="N31" s="68"/>
      <c r="O31" s="57"/>
      <c r="P31" s="30"/>
    </row>
    <row r="32" spans="1:16" x14ac:dyDescent="0.35">
      <c r="A32" s="30"/>
      <c r="B32" s="83"/>
      <c r="C32" s="84"/>
      <c r="D32" s="84" t="s">
        <v>131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30"/>
    </row>
    <row r="33" spans="1:16" x14ac:dyDescent="0.35">
      <c r="A33" s="30"/>
      <c r="B33" s="86"/>
      <c r="C33" s="53"/>
      <c r="D33" s="53"/>
      <c r="E33" s="53"/>
      <c r="F33" s="53"/>
      <c r="G33" s="53"/>
      <c r="H33" s="53"/>
      <c r="I33" s="86"/>
      <c r="J33" s="53"/>
      <c r="K33" s="53"/>
      <c r="L33" s="53"/>
      <c r="M33" s="53"/>
      <c r="N33" s="53"/>
      <c r="O33" s="53"/>
      <c r="P33" s="30"/>
    </row>
    <row r="34" spans="1:16" ht="16.5" x14ac:dyDescent="0.35">
      <c r="A34" s="30"/>
      <c r="B34" s="49"/>
      <c r="C34" s="50" t="s">
        <v>132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2"/>
      <c r="P34" s="30"/>
    </row>
    <row r="35" spans="1:16" ht="15.5" x14ac:dyDescent="0.35">
      <c r="A35" s="30"/>
      <c r="B35" s="54"/>
      <c r="C35" s="55"/>
      <c r="D35" s="55"/>
      <c r="E35" s="55"/>
      <c r="F35" s="55"/>
      <c r="G35" s="55"/>
      <c r="H35" s="55"/>
      <c r="I35" s="56"/>
      <c r="J35" s="56"/>
      <c r="K35" s="56"/>
      <c r="L35" s="56"/>
      <c r="M35" s="56"/>
      <c r="N35" s="56"/>
      <c r="O35" s="57"/>
      <c r="P35" s="30"/>
    </row>
    <row r="36" spans="1:16" ht="15.75" customHeight="1" x14ac:dyDescent="0.35">
      <c r="A36" s="30"/>
      <c r="B36" s="54"/>
      <c r="C36" s="65"/>
      <c r="D36" s="195" t="s">
        <v>133</v>
      </c>
      <c r="E36" s="195"/>
      <c r="F36" s="195"/>
      <c r="G36" s="195"/>
      <c r="H36" s="195"/>
      <c r="I36" s="195"/>
      <c r="J36" s="195"/>
      <c r="K36" s="55"/>
      <c r="L36" s="55"/>
      <c r="M36" s="55"/>
      <c r="N36" s="55"/>
      <c r="O36" s="57"/>
      <c r="P36" s="30"/>
    </row>
    <row r="37" spans="1:16" ht="25.5" customHeight="1" x14ac:dyDescent="0.35">
      <c r="A37" s="30"/>
      <c r="B37" s="54"/>
      <c r="C37" s="70"/>
      <c r="D37" s="87" t="s">
        <v>134</v>
      </c>
      <c r="E37" s="196" t="s">
        <v>135</v>
      </c>
      <c r="F37" s="196"/>
      <c r="G37" s="196"/>
      <c r="H37" s="197" t="s">
        <v>136</v>
      </c>
      <c r="I37" s="197"/>
      <c r="J37" s="197"/>
      <c r="K37" s="55"/>
      <c r="L37" s="55"/>
      <c r="M37" s="55"/>
      <c r="N37" s="55"/>
      <c r="O37" s="57"/>
      <c r="P37" s="30"/>
    </row>
    <row r="38" spans="1:16" ht="15.65" customHeight="1" x14ac:dyDescent="0.35">
      <c r="A38" s="30"/>
      <c r="B38" s="54"/>
      <c r="C38" s="71" t="s">
        <v>117</v>
      </c>
      <c r="D38" s="90">
        <f>1/F147</f>
        <v>1.1100000000000001</v>
      </c>
      <c r="E38" s="91">
        <f>F178</f>
        <v>9.6900000000000007E-3</v>
      </c>
      <c r="F38" s="198" t="s">
        <v>137</v>
      </c>
      <c r="G38" s="198"/>
      <c r="H38" s="199">
        <f>I177</f>
        <v>204.68227424749168</v>
      </c>
      <c r="I38" s="199"/>
      <c r="J38" s="199"/>
      <c r="K38" s="55"/>
      <c r="L38" s="55"/>
      <c r="M38" s="55"/>
      <c r="N38" s="55"/>
      <c r="O38" s="57"/>
      <c r="P38" s="30"/>
    </row>
    <row r="39" spans="1:16" ht="15.65" customHeight="1" x14ac:dyDescent="0.35">
      <c r="A39" s="30"/>
      <c r="B39" s="54"/>
      <c r="C39" s="76" t="s">
        <v>122</v>
      </c>
      <c r="D39" s="90">
        <f>1/F153</f>
        <v>1.06</v>
      </c>
      <c r="E39" s="92">
        <f>F189</f>
        <v>11.1</v>
      </c>
      <c r="F39" s="200" t="s">
        <v>138</v>
      </c>
      <c r="G39" s="200"/>
      <c r="H39" s="201">
        <f>I190</f>
        <v>283.71715241280464</v>
      </c>
      <c r="I39" s="201"/>
      <c r="J39" s="201"/>
      <c r="K39" s="55"/>
      <c r="L39" s="55"/>
      <c r="M39" s="55"/>
      <c r="N39" s="55"/>
      <c r="O39" s="57"/>
      <c r="P39" s="30"/>
    </row>
    <row r="40" spans="1:16" ht="15.65" customHeight="1" x14ac:dyDescent="0.35">
      <c r="A40" s="30"/>
      <c r="B40" s="54"/>
      <c r="C40" s="76" t="s">
        <v>125</v>
      </c>
      <c r="D40" s="90">
        <f>1/F157</f>
        <v>1.07</v>
      </c>
      <c r="E40" s="92">
        <f>G201</f>
        <v>9.9576271186440692</v>
      </c>
      <c r="F40" s="200" t="s">
        <v>137</v>
      </c>
      <c r="G40" s="200"/>
      <c r="H40" s="201">
        <f>J202</f>
        <v>272.88103201146686</v>
      </c>
      <c r="I40" s="201"/>
      <c r="J40" s="201"/>
      <c r="K40" s="55"/>
      <c r="L40" s="55"/>
      <c r="M40" s="55"/>
      <c r="N40" s="55"/>
      <c r="O40" s="57"/>
      <c r="P40" s="30"/>
    </row>
    <row r="41" spans="1:16" ht="15.65" customHeight="1" x14ac:dyDescent="0.35">
      <c r="A41" s="30"/>
      <c r="B41" s="54"/>
      <c r="C41" s="76" t="s">
        <v>67</v>
      </c>
      <c r="D41" s="90">
        <f>1/F161</f>
        <v>1.0900000000000001</v>
      </c>
      <c r="E41" s="92">
        <f>G213</f>
        <v>7.0279000000000007</v>
      </c>
      <c r="F41" s="200" t="s">
        <v>137</v>
      </c>
      <c r="G41" s="200"/>
      <c r="H41" s="201">
        <f>J214</f>
        <v>233.8365981844243</v>
      </c>
      <c r="I41" s="201"/>
      <c r="J41" s="201"/>
      <c r="K41" s="55"/>
      <c r="L41" s="55"/>
      <c r="M41" s="55"/>
      <c r="N41" s="55"/>
      <c r="O41" s="57"/>
      <c r="P41" s="30"/>
    </row>
    <row r="42" spans="1:16" ht="15.65" customHeight="1" x14ac:dyDescent="0.35">
      <c r="A42" s="30"/>
      <c r="B42" s="54"/>
      <c r="C42" s="76" t="s">
        <v>127</v>
      </c>
      <c r="D42" s="90">
        <f>F165</f>
        <v>1.08</v>
      </c>
      <c r="E42" s="92">
        <f>G226</f>
        <v>9.0933168000000002</v>
      </c>
      <c r="F42" s="200" t="s">
        <v>137</v>
      </c>
      <c r="G42" s="200"/>
      <c r="H42" s="201">
        <f>J227</f>
        <v>267.89297658862881</v>
      </c>
      <c r="I42" s="201"/>
      <c r="J42" s="201"/>
      <c r="K42" s="55"/>
      <c r="L42" s="55"/>
      <c r="M42" s="55"/>
      <c r="N42" s="55"/>
      <c r="O42" s="57"/>
      <c r="P42" s="30"/>
    </row>
    <row r="43" spans="1:16" ht="15.65" customHeight="1" x14ac:dyDescent="0.35">
      <c r="A43" s="30"/>
      <c r="B43" s="54"/>
      <c r="C43" s="80" t="s">
        <v>55</v>
      </c>
      <c r="D43" s="90">
        <f>F168</f>
        <v>1.05</v>
      </c>
      <c r="E43" s="92">
        <f>F238</f>
        <v>7.2220000000000004</v>
      </c>
      <c r="F43" s="200" t="s">
        <v>138</v>
      </c>
      <c r="G43" s="200"/>
      <c r="H43" s="201">
        <f>I239</f>
        <v>347.27185857620645</v>
      </c>
      <c r="I43" s="201"/>
      <c r="J43" s="201"/>
      <c r="K43" s="55"/>
      <c r="L43" s="55"/>
      <c r="M43" s="55"/>
      <c r="N43" s="55"/>
      <c r="O43" s="57"/>
      <c r="P43" s="30"/>
    </row>
    <row r="44" spans="1:16" x14ac:dyDescent="0.35">
      <c r="A44" s="30"/>
      <c r="B44" s="54"/>
      <c r="C44" s="65"/>
      <c r="D44" s="66" t="s">
        <v>130</v>
      </c>
      <c r="E44" s="65"/>
      <c r="F44" s="65"/>
      <c r="G44" s="65"/>
      <c r="H44" s="68"/>
      <c r="I44" s="68"/>
      <c r="J44" s="68"/>
      <c r="K44" s="66"/>
      <c r="L44" s="68"/>
      <c r="M44" s="68"/>
      <c r="N44" s="68"/>
      <c r="O44" s="57"/>
      <c r="P44" s="30"/>
    </row>
    <row r="45" spans="1:16" ht="15.5" x14ac:dyDescent="0.35">
      <c r="A45" s="30"/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7"/>
      <c r="P45" s="30"/>
    </row>
    <row r="46" spans="1:16" ht="18.75" customHeight="1" x14ac:dyDescent="0.35">
      <c r="A46" s="30"/>
      <c r="B46" s="54"/>
      <c r="C46" s="202" t="s">
        <v>139</v>
      </c>
      <c r="D46" s="202"/>
      <c r="E46" s="202"/>
      <c r="F46" s="202"/>
      <c r="G46" s="202"/>
      <c r="H46" s="202"/>
      <c r="I46" s="202"/>
      <c r="J46" s="202"/>
      <c r="K46" s="65"/>
      <c r="L46" s="65"/>
      <c r="M46" s="65"/>
      <c r="N46" s="65"/>
      <c r="O46" s="57"/>
      <c r="P46" s="30"/>
    </row>
    <row r="47" spans="1:16" ht="26.5" customHeight="1" x14ac:dyDescent="0.35">
      <c r="A47" s="30"/>
      <c r="B47" s="54"/>
      <c r="C47" s="93" t="s">
        <v>140</v>
      </c>
      <c r="D47" s="88" t="s">
        <v>141</v>
      </c>
      <c r="E47" s="196" t="s">
        <v>142</v>
      </c>
      <c r="F47" s="196"/>
      <c r="G47" s="196" t="s">
        <v>143</v>
      </c>
      <c r="H47" s="196"/>
      <c r="I47" s="196"/>
      <c r="J47" s="94" t="s">
        <v>144</v>
      </c>
      <c r="K47" s="95"/>
      <c r="L47" s="65"/>
      <c r="M47" s="65"/>
      <c r="N47" s="65"/>
      <c r="O47" s="57"/>
      <c r="P47" s="30"/>
    </row>
    <row r="48" spans="1:16" x14ac:dyDescent="0.35">
      <c r="A48" s="30"/>
      <c r="B48" s="54"/>
      <c r="C48" s="96"/>
      <c r="D48" s="96"/>
      <c r="E48" s="96"/>
      <c r="F48" s="96"/>
      <c r="G48" s="96"/>
      <c r="H48" s="96"/>
      <c r="I48" s="96"/>
      <c r="J48" s="97"/>
      <c r="K48" s="95"/>
      <c r="L48" s="65"/>
      <c r="M48" s="65"/>
      <c r="N48" s="65"/>
      <c r="O48" s="57"/>
      <c r="P48" s="30"/>
    </row>
    <row r="49" spans="1:16" x14ac:dyDescent="0.35">
      <c r="A49" s="30"/>
      <c r="B49" s="54"/>
      <c r="C49" s="98" t="s">
        <v>145</v>
      </c>
      <c r="D49" s="99"/>
      <c r="E49" s="99"/>
      <c r="F49" s="99"/>
      <c r="G49" s="99"/>
      <c r="H49" s="99"/>
      <c r="I49" s="99"/>
      <c r="J49" s="99"/>
      <c r="K49" s="95"/>
      <c r="L49" s="65"/>
      <c r="M49" s="65"/>
      <c r="N49" s="65"/>
      <c r="O49" s="57"/>
      <c r="P49" s="30"/>
    </row>
    <row r="50" spans="1:16" outlineLevel="1" x14ac:dyDescent="0.35">
      <c r="A50" s="30"/>
      <c r="B50" s="54"/>
      <c r="C50" s="100" t="s">
        <v>146</v>
      </c>
      <c r="D50" s="101" t="s">
        <v>147</v>
      </c>
      <c r="E50" s="203">
        <v>28500</v>
      </c>
      <c r="F50" s="203"/>
      <c r="G50" s="203">
        <v>0.67600000000000005</v>
      </c>
      <c r="H50" s="203"/>
      <c r="I50" s="203"/>
      <c r="J50" s="102">
        <v>7.9169999999999998</v>
      </c>
      <c r="K50" s="103">
        <f>28.5/J50</f>
        <v>3.5998484274346345</v>
      </c>
      <c r="L50" s="68" t="s">
        <v>148</v>
      </c>
      <c r="M50" s="65"/>
      <c r="N50" s="65"/>
      <c r="O50" s="57"/>
      <c r="P50" s="30"/>
    </row>
    <row r="51" spans="1:16" outlineLevel="1" x14ac:dyDescent="0.35">
      <c r="A51" s="30"/>
      <c r="B51" s="54"/>
      <c r="C51" s="100" t="s">
        <v>149</v>
      </c>
      <c r="D51" s="101" t="s">
        <v>147</v>
      </c>
      <c r="E51" s="203" t="s">
        <v>150</v>
      </c>
      <c r="F51" s="203"/>
      <c r="G51" s="203" t="s">
        <v>151</v>
      </c>
      <c r="H51" s="203"/>
      <c r="I51" s="203"/>
      <c r="J51" s="102" t="s">
        <v>152</v>
      </c>
      <c r="K51" s="95"/>
      <c r="L51" s="65"/>
      <c r="M51" s="65"/>
      <c r="N51" s="65"/>
      <c r="O51" s="57"/>
      <c r="P51" s="30"/>
    </row>
    <row r="52" spans="1:16" outlineLevel="1" x14ac:dyDescent="0.35">
      <c r="A52" s="30"/>
      <c r="B52" s="54"/>
      <c r="C52" s="100" t="s">
        <v>153</v>
      </c>
      <c r="D52" s="101" t="s">
        <v>147</v>
      </c>
      <c r="E52" s="203">
        <v>20000</v>
      </c>
      <c r="F52" s="203"/>
      <c r="G52" s="203">
        <v>0.47799999999999998</v>
      </c>
      <c r="H52" s="203"/>
      <c r="I52" s="203"/>
      <c r="J52" s="102">
        <v>5.556</v>
      </c>
      <c r="K52" s="95"/>
      <c r="L52" s="65"/>
      <c r="M52" s="65"/>
      <c r="N52" s="65"/>
      <c r="O52" s="57"/>
      <c r="P52" s="30"/>
    </row>
    <row r="53" spans="1:16" outlineLevel="1" x14ac:dyDescent="0.35">
      <c r="A53" s="30"/>
      <c r="B53" s="54"/>
      <c r="C53" s="100" t="s">
        <v>154</v>
      </c>
      <c r="D53" s="101" t="s">
        <v>147</v>
      </c>
      <c r="E53" s="203" t="s">
        <v>155</v>
      </c>
      <c r="F53" s="203"/>
      <c r="G53" s="203" t="s">
        <v>156</v>
      </c>
      <c r="H53" s="203"/>
      <c r="I53" s="203"/>
      <c r="J53" s="102" t="s">
        <v>157</v>
      </c>
      <c r="K53" s="95"/>
      <c r="L53" s="65"/>
      <c r="M53" s="65"/>
      <c r="N53" s="65"/>
      <c r="O53" s="57"/>
      <c r="P53" s="30"/>
    </row>
    <row r="54" spans="1:16" outlineLevel="1" x14ac:dyDescent="0.35">
      <c r="A54" s="30"/>
      <c r="B54" s="54"/>
      <c r="C54" s="100" t="s">
        <v>158</v>
      </c>
      <c r="D54" s="101" t="s">
        <v>147</v>
      </c>
      <c r="E54" s="203" t="s">
        <v>159</v>
      </c>
      <c r="F54" s="203"/>
      <c r="G54" s="203" t="s">
        <v>160</v>
      </c>
      <c r="H54" s="203"/>
      <c r="I54" s="203"/>
      <c r="J54" s="102" t="s">
        <v>161</v>
      </c>
      <c r="K54" s="95"/>
      <c r="L54" s="65"/>
      <c r="M54" s="65"/>
      <c r="N54" s="65"/>
      <c r="O54" s="57"/>
      <c r="P54" s="30"/>
    </row>
    <row r="55" spans="1:16" outlineLevel="1" x14ac:dyDescent="0.35">
      <c r="A55" s="30"/>
      <c r="B55" s="54"/>
      <c r="C55" s="100" t="s">
        <v>162</v>
      </c>
      <c r="D55" s="101" t="s">
        <v>147</v>
      </c>
      <c r="E55" s="203" t="s">
        <v>163</v>
      </c>
      <c r="F55" s="203"/>
      <c r="G55" s="203" t="s">
        <v>164</v>
      </c>
      <c r="H55" s="203"/>
      <c r="I55" s="203"/>
      <c r="J55" s="102" t="s">
        <v>165</v>
      </c>
      <c r="K55" s="95"/>
      <c r="L55" s="65"/>
      <c r="M55" s="65"/>
      <c r="N55" s="65"/>
      <c r="O55" s="57"/>
      <c r="P55" s="30"/>
    </row>
    <row r="56" spans="1:16" outlineLevel="1" x14ac:dyDescent="0.35">
      <c r="A56" s="30"/>
      <c r="B56" s="54"/>
      <c r="C56" s="100" t="s">
        <v>166</v>
      </c>
      <c r="D56" s="101" t="s">
        <v>147</v>
      </c>
      <c r="E56" s="203" t="s">
        <v>167</v>
      </c>
      <c r="F56" s="203"/>
      <c r="G56" s="203" t="s">
        <v>168</v>
      </c>
      <c r="H56" s="203"/>
      <c r="I56" s="203"/>
      <c r="J56" s="102" t="s">
        <v>169</v>
      </c>
      <c r="K56" s="95"/>
      <c r="L56" s="65"/>
      <c r="M56" s="65"/>
      <c r="N56" s="65"/>
      <c r="O56" s="57"/>
      <c r="P56" s="30"/>
    </row>
    <row r="57" spans="1:16" outlineLevel="1" x14ac:dyDescent="0.35">
      <c r="A57" s="30"/>
      <c r="B57" s="54"/>
      <c r="C57" s="100" t="s">
        <v>170</v>
      </c>
      <c r="D57" s="101" t="s">
        <v>147</v>
      </c>
      <c r="E57" s="203" t="s">
        <v>171</v>
      </c>
      <c r="F57" s="203"/>
      <c r="G57" s="203" t="s">
        <v>172</v>
      </c>
      <c r="H57" s="203"/>
      <c r="I57" s="203"/>
      <c r="J57" s="102" t="s">
        <v>173</v>
      </c>
      <c r="K57" s="95"/>
      <c r="L57" s="65"/>
      <c r="M57" s="65"/>
      <c r="N57" s="65"/>
      <c r="O57" s="57"/>
      <c r="P57" s="30"/>
    </row>
    <row r="58" spans="1:16" x14ac:dyDescent="0.35">
      <c r="A58" s="30"/>
      <c r="B58" s="54"/>
      <c r="C58" s="96"/>
      <c r="D58" s="96"/>
      <c r="E58" s="96"/>
      <c r="F58" s="96"/>
      <c r="G58" s="96"/>
      <c r="H58" s="96"/>
      <c r="I58" s="96"/>
      <c r="J58" s="97"/>
      <c r="K58" s="95"/>
      <c r="L58" s="65"/>
      <c r="M58" s="65"/>
      <c r="N58" s="65"/>
      <c r="O58" s="57"/>
      <c r="P58" s="30"/>
    </row>
    <row r="59" spans="1:16" x14ac:dyDescent="0.35">
      <c r="A59" s="30"/>
      <c r="B59" s="54"/>
      <c r="C59" s="98" t="s">
        <v>174</v>
      </c>
      <c r="D59" s="99"/>
      <c r="E59" s="99"/>
      <c r="F59" s="99"/>
      <c r="G59" s="99"/>
      <c r="H59" s="99"/>
      <c r="I59" s="99"/>
      <c r="J59" s="99"/>
      <c r="K59" s="95"/>
      <c r="L59" s="65"/>
      <c r="M59" s="65"/>
      <c r="N59" s="65"/>
      <c r="O59" s="57"/>
      <c r="P59" s="30"/>
    </row>
    <row r="60" spans="1:16" outlineLevel="1" x14ac:dyDescent="0.35">
      <c r="A60" s="30"/>
      <c r="B60" s="54"/>
      <c r="C60" s="100" t="s">
        <v>122</v>
      </c>
      <c r="D60" s="101" t="s">
        <v>147</v>
      </c>
      <c r="E60" s="203">
        <v>40000</v>
      </c>
      <c r="F60" s="203"/>
      <c r="G60" s="203">
        <v>0.95499999999999996</v>
      </c>
      <c r="H60" s="203"/>
      <c r="I60" s="203"/>
      <c r="J60" s="102">
        <v>11.111000000000001</v>
      </c>
      <c r="K60" s="103">
        <f>40/J60</f>
        <v>3.6000360003600034</v>
      </c>
      <c r="L60" s="68" t="s">
        <v>148</v>
      </c>
      <c r="M60" s="65"/>
      <c r="N60" s="65"/>
      <c r="O60" s="57"/>
      <c r="P60" s="30"/>
    </row>
    <row r="61" spans="1:16" outlineLevel="1" x14ac:dyDescent="0.35">
      <c r="A61" s="30"/>
      <c r="B61" s="54"/>
      <c r="C61" s="100" t="s">
        <v>125</v>
      </c>
      <c r="D61" s="101" t="s">
        <v>147</v>
      </c>
      <c r="E61" s="203">
        <v>42300</v>
      </c>
      <c r="F61" s="203"/>
      <c r="G61" s="203">
        <v>1.01</v>
      </c>
      <c r="H61" s="203"/>
      <c r="I61" s="203"/>
      <c r="J61" s="102">
        <v>11.75</v>
      </c>
      <c r="K61" s="95"/>
      <c r="L61" s="65"/>
      <c r="M61" s="65"/>
      <c r="N61" s="65"/>
      <c r="O61" s="57"/>
      <c r="P61" s="30"/>
    </row>
    <row r="62" spans="1:16" ht="25" outlineLevel="1" x14ac:dyDescent="0.35">
      <c r="A62" s="30"/>
      <c r="B62" s="54"/>
      <c r="C62" s="100" t="s">
        <v>175</v>
      </c>
      <c r="D62" s="101" t="s">
        <v>147</v>
      </c>
      <c r="E62" s="203">
        <v>44000</v>
      </c>
      <c r="F62" s="203"/>
      <c r="G62" s="203">
        <v>1.0509999999999999</v>
      </c>
      <c r="H62" s="203"/>
      <c r="I62" s="203"/>
      <c r="J62" s="102">
        <v>12.222</v>
      </c>
      <c r="K62" s="95"/>
      <c r="L62" s="65"/>
      <c r="M62" s="65"/>
      <c r="N62" s="65"/>
      <c r="O62" s="57"/>
      <c r="P62" s="30"/>
    </row>
    <row r="63" spans="1:16" outlineLevel="1" x14ac:dyDescent="0.35">
      <c r="A63" s="30"/>
      <c r="B63" s="54"/>
      <c r="C63" s="100" t="s">
        <v>176</v>
      </c>
      <c r="D63" s="101" t="s">
        <v>147</v>
      </c>
      <c r="E63" s="203">
        <v>40000</v>
      </c>
      <c r="F63" s="203"/>
      <c r="G63" s="203">
        <v>0.95499999999999996</v>
      </c>
      <c r="H63" s="203"/>
      <c r="I63" s="203"/>
      <c r="J63" s="102">
        <v>11.111000000000001</v>
      </c>
      <c r="K63" s="95"/>
      <c r="L63" s="65"/>
      <c r="M63" s="65"/>
      <c r="N63" s="65"/>
      <c r="O63" s="57"/>
      <c r="P63" s="30"/>
    </row>
    <row r="64" spans="1:16" ht="25" outlineLevel="1" x14ac:dyDescent="0.35">
      <c r="A64" s="30"/>
      <c r="B64" s="54"/>
      <c r="C64" s="100" t="s">
        <v>177</v>
      </c>
      <c r="D64" s="101" t="s">
        <v>147</v>
      </c>
      <c r="E64" s="203">
        <v>46000</v>
      </c>
      <c r="F64" s="203"/>
      <c r="G64" s="203">
        <v>1.099</v>
      </c>
      <c r="H64" s="203"/>
      <c r="I64" s="203"/>
      <c r="J64" s="102">
        <v>12.778</v>
      </c>
      <c r="K64" s="95"/>
      <c r="L64" s="65"/>
      <c r="M64" s="65"/>
      <c r="N64" s="65"/>
      <c r="O64" s="57"/>
      <c r="P64" s="30"/>
    </row>
    <row r="65" spans="1:17" x14ac:dyDescent="0.35">
      <c r="A65" s="30"/>
      <c r="B65" s="54"/>
      <c r="C65" s="96"/>
      <c r="D65" s="96"/>
      <c r="E65" s="96"/>
      <c r="F65" s="96"/>
      <c r="G65" s="96"/>
      <c r="H65" s="96"/>
      <c r="I65" s="96"/>
      <c r="J65" s="97"/>
      <c r="K65" s="95"/>
      <c r="L65" s="65"/>
      <c r="M65" s="65"/>
      <c r="N65" s="65"/>
      <c r="O65" s="57"/>
      <c r="P65" s="30"/>
    </row>
    <row r="66" spans="1:17" x14ac:dyDescent="0.35">
      <c r="A66" s="30"/>
      <c r="B66" s="54"/>
      <c r="C66" s="98" t="s">
        <v>178</v>
      </c>
      <c r="D66" s="99"/>
      <c r="E66" s="99"/>
      <c r="F66" s="99"/>
      <c r="G66" s="99"/>
      <c r="H66" s="99"/>
      <c r="I66" s="99"/>
      <c r="J66" s="99"/>
      <c r="K66" s="95"/>
      <c r="L66" s="65"/>
      <c r="M66" s="65"/>
      <c r="N66" s="65"/>
      <c r="O66" s="57"/>
      <c r="P66" s="30"/>
    </row>
    <row r="67" spans="1:17" outlineLevel="1" x14ac:dyDescent="0.35">
      <c r="A67" s="30"/>
      <c r="B67" s="54"/>
      <c r="C67" s="100" t="s">
        <v>117</v>
      </c>
      <c r="D67" s="101" t="s">
        <v>147</v>
      </c>
      <c r="E67" s="203">
        <v>47200</v>
      </c>
      <c r="F67" s="203"/>
      <c r="G67" s="203">
        <v>1.1259999999999999</v>
      </c>
      <c r="H67" s="203"/>
      <c r="I67" s="203"/>
      <c r="J67" s="102">
        <v>13.1</v>
      </c>
      <c r="K67" s="103">
        <f>E67/1000/J67</f>
        <v>3.603053435114504</v>
      </c>
      <c r="L67" s="68" t="s">
        <v>148</v>
      </c>
      <c r="M67" s="65"/>
      <c r="N67" s="65"/>
      <c r="O67" s="57"/>
      <c r="P67" s="30"/>
    </row>
    <row r="68" spans="1:17" outlineLevel="1" x14ac:dyDescent="0.35">
      <c r="A68" s="30"/>
      <c r="B68" s="54"/>
      <c r="C68" s="100" t="s">
        <v>179</v>
      </c>
      <c r="D68" s="101" t="s">
        <v>147</v>
      </c>
      <c r="E68" s="203">
        <v>45190</v>
      </c>
      <c r="F68" s="203"/>
      <c r="G68" s="203">
        <v>1.079</v>
      </c>
      <c r="H68" s="203"/>
      <c r="I68" s="203"/>
      <c r="J68" s="102">
        <v>12.553000000000001</v>
      </c>
      <c r="K68" s="95"/>
      <c r="L68" s="65"/>
      <c r="M68" s="65"/>
      <c r="N68" s="65"/>
      <c r="O68" s="57"/>
      <c r="P68" s="30"/>
    </row>
    <row r="69" spans="1:17" ht="25" outlineLevel="1" x14ac:dyDescent="0.35">
      <c r="A69" s="30"/>
      <c r="B69" s="54"/>
      <c r="C69" s="100" t="s">
        <v>180</v>
      </c>
      <c r="D69" s="101" t="s">
        <v>147</v>
      </c>
      <c r="E69" s="203">
        <v>13800</v>
      </c>
      <c r="F69" s="203"/>
      <c r="G69" s="203">
        <v>0.33</v>
      </c>
      <c r="H69" s="203"/>
      <c r="I69" s="203"/>
      <c r="J69" s="102">
        <v>3.8330000000000002</v>
      </c>
      <c r="K69" s="95"/>
      <c r="L69" s="65"/>
      <c r="M69" s="65"/>
      <c r="N69" s="65"/>
      <c r="O69" s="57"/>
      <c r="P69" s="30"/>
    </row>
    <row r="70" spans="1:17" ht="37.5" outlineLevel="1" x14ac:dyDescent="0.35">
      <c r="A70" s="30"/>
      <c r="B70" s="54"/>
      <c r="C70" s="100" t="s">
        <v>181</v>
      </c>
      <c r="D70" s="101" t="s">
        <v>147</v>
      </c>
      <c r="E70" s="203">
        <v>16800</v>
      </c>
      <c r="F70" s="203"/>
      <c r="G70" s="203">
        <v>0.40100000000000002</v>
      </c>
      <c r="H70" s="203"/>
      <c r="I70" s="203"/>
      <c r="J70" s="102">
        <v>4.6669999999999998</v>
      </c>
      <c r="K70" s="95"/>
      <c r="L70" s="65"/>
      <c r="M70" s="65"/>
      <c r="N70" s="65"/>
      <c r="O70" s="57"/>
      <c r="P70" s="30"/>
    </row>
    <row r="71" spans="1:17" outlineLevel="1" x14ac:dyDescent="0.35">
      <c r="A71" s="30"/>
      <c r="B71" s="54"/>
      <c r="C71" s="100" t="s">
        <v>182</v>
      </c>
      <c r="D71" s="101" t="s">
        <v>147</v>
      </c>
      <c r="E71" s="203" t="s">
        <v>183</v>
      </c>
      <c r="F71" s="203"/>
      <c r="G71" s="203" t="s">
        <v>184</v>
      </c>
      <c r="H71" s="203"/>
      <c r="I71" s="203"/>
      <c r="J71" s="102" t="s">
        <v>185</v>
      </c>
      <c r="K71" s="95"/>
      <c r="L71" s="65"/>
      <c r="M71" s="65"/>
      <c r="N71" s="65"/>
      <c r="O71" s="57"/>
      <c r="P71" s="30"/>
    </row>
    <row r="72" spans="1:17" outlineLevel="1" x14ac:dyDescent="0.35">
      <c r="A72" s="30"/>
      <c r="B72" s="54"/>
      <c r="C72" s="100" t="s">
        <v>186</v>
      </c>
      <c r="D72" s="101" t="s">
        <v>147</v>
      </c>
      <c r="E72" s="203">
        <v>1000</v>
      </c>
      <c r="F72" s="203"/>
      <c r="G72" s="203">
        <v>2.4E-2</v>
      </c>
      <c r="H72" s="203"/>
      <c r="I72" s="203"/>
      <c r="J72" s="102">
        <v>0.27800000000000002</v>
      </c>
      <c r="K72" s="95"/>
      <c r="L72" s="65"/>
      <c r="M72" s="65"/>
      <c r="N72" s="65"/>
      <c r="O72" s="57"/>
      <c r="P72" s="30"/>
    </row>
    <row r="73" spans="1:17" outlineLevel="1" x14ac:dyDescent="0.35">
      <c r="A73" s="30"/>
      <c r="B73" s="54"/>
      <c r="C73" s="104" t="s">
        <v>187</v>
      </c>
      <c r="D73" s="105" t="s">
        <v>147</v>
      </c>
      <c r="E73" s="204">
        <v>3600</v>
      </c>
      <c r="F73" s="204"/>
      <c r="G73" s="204">
        <v>8.5999999999999993E-2</v>
      </c>
      <c r="H73" s="204"/>
      <c r="I73" s="204"/>
      <c r="J73" s="106">
        <v>1</v>
      </c>
      <c r="K73" s="95"/>
      <c r="L73" s="65"/>
      <c r="M73" s="65"/>
      <c r="N73" s="65"/>
      <c r="O73" s="57"/>
      <c r="P73" s="30"/>
    </row>
    <row r="74" spans="1:17" x14ac:dyDescent="0.35">
      <c r="A74" s="30"/>
      <c r="B74" s="54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57"/>
      <c r="P74" s="30"/>
    </row>
    <row r="75" spans="1:17" ht="16.899999999999999" customHeight="1" x14ac:dyDescent="0.35">
      <c r="A75" s="30"/>
      <c r="B75" s="54"/>
      <c r="C75" s="205" t="s">
        <v>188</v>
      </c>
      <c r="D75" s="205"/>
      <c r="E75" s="205"/>
      <c r="F75" s="205"/>
      <c r="G75" s="95"/>
      <c r="H75" s="95"/>
      <c r="I75" s="95"/>
      <c r="J75" s="95"/>
      <c r="K75" s="95"/>
      <c r="L75" s="95"/>
      <c r="M75" s="95"/>
      <c r="N75" s="95"/>
      <c r="O75" s="57"/>
      <c r="P75" s="30"/>
      <c r="Q75" s="30"/>
    </row>
    <row r="76" spans="1:17" ht="26" x14ac:dyDescent="0.35">
      <c r="A76" s="30"/>
      <c r="B76" s="54"/>
      <c r="C76" s="93" t="s">
        <v>140</v>
      </c>
      <c r="D76" s="88" t="s">
        <v>141</v>
      </c>
      <c r="E76" s="88" t="s">
        <v>40</v>
      </c>
      <c r="F76" s="89" t="s">
        <v>109</v>
      </c>
      <c r="G76" s="95"/>
      <c r="H76" s="95"/>
      <c r="I76" s="95"/>
      <c r="J76" s="95"/>
      <c r="K76" s="95"/>
      <c r="L76" s="95"/>
      <c r="M76" s="95"/>
      <c r="N76" s="95"/>
      <c r="O76" s="57"/>
      <c r="P76" s="30"/>
      <c r="Q76" s="30"/>
    </row>
    <row r="77" spans="1:17" x14ac:dyDescent="0.35">
      <c r="A77" s="30"/>
      <c r="B77" s="54"/>
      <c r="C77" s="107"/>
      <c r="D77" s="99"/>
      <c r="E77" s="99"/>
      <c r="F77" s="108"/>
      <c r="G77" s="95"/>
      <c r="H77" s="95"/>
      <c r="I77" s="95"/>
      <c r="J77" s="95"/>
      <c r="K77" s="95"/>
      <c r="L77" s="95"/>
      <c r="M77" s="95"/>
      <c r="N77" s="95"/>
      <c r="O77" s="57"/>
      <c r="P77" s="30"/>
      <c r="Q77" s="30"/>
    </row>
    <row r="78" spans="1:17" x14ac:dyDescent="0.35">
      <c r="A78" s="30"/>
      <c r="B78" s="54"/>
      <c r="C78" s="98" t="s">
        <v>189</v>
      </c>
      <c r="D78" s="99"/>
      <c r="E78" s="99"/>
      <c r="F78" s="108"/>
      <c r="G78" s="95"/>
      <c r="H78" s="95"/>
      <c r="I78" s="95"/>
      <c r="J78" s="95"/>
      <c r="K78" s="95"/>
      <c r="L78" s="95"/>
      <c r="M78" s="95"/>
      <c r="N78" s="95"/>
      <c r="O78" s="57"/>
      <c r="P78" s="30"/>
      <c r="Q78" s="30"/>
    </row>
    <row r="79" spans="1:17" ht="25" outlineLevel="1" x14ac:dyDescent="0.35">
      <c r="A79" s="30"/>
      <c r="B79" s="54"/>
      <c r="C79" s="109" t="s">
        <v>190</v>
      </c>
      <c r="D79" s="110" t="s">
        <v>191</v>
      </c>
      <c r="E79" s="110">
        <v>0.61899999999999999</v>
      </c>
      <c r="F79" s="111">
        <f>E79*$E$249</f>
        <v>7.1975944444444435</v>
      </c>
      <c r="G79" s="95"/>
      <c r="H79" s="95"/>
      <c r="I79" s="95"/>
      <c r="J79" s="95"/>
      <c r="K79" s="95"/>
      <c r="L79" s="95"/>
      <c r="M79" s="95"/>
      <c r="N79" s="95"/>
      <c r="O79" s="57"/>
      <c r="P79" s="30"/>
      <c r="Q79" s="30"/>
    </row>
    <row r="80" spans="1:17" ht="25" outlineLevel="1" x14ac:dyDescent="0.35">
      <c r="A80" s="30"/>
      <c r="B80" s="54"/>
      <c r="C80" s="112" t="s">
        <v>192</v>
      </c>
      <c r="D80" s="113" t="s">
        <v>191</v>
      </c>
      <c r="E80" s="113">
        <v>0.40500000000000003</v>
      </c>
      <c r="F80" s="114">
        <f>E80*$E$249</f>
        <v>4.7092499999999999</v>
      </c>
      <c r="G80" s="95"/>
      <c r="H80" s="95"/>
      <c r="I80" s="95"/>
      <c r="J80" s="95"/>
      <c r="K80" s="95"/>
      <c r="L80" s="95"/>
      <c r="M80" s="95"/>
      <c r="N80" s="95"/>
      <c r="O80" s="57"/>
      <c r="P80" s="30"/>
      <c r="Q80" s="30"/>
    </row>
    <row r="81" spans="1:17" outlineLevel="1" x14ac:dyDescent="0.35">
      <c r="A81" s="30"/>
      <c r="B81" s="54"/>
      <c r="C81" s="112" t="s">
        <v>146</v>
      </c>
      <c r="D81" s="113" t="s">
        <v>191</v>
      </c>
      <c r="E81" s="113">
        <v>0.66700000000000004</v>
      </c>
      <c r="F81" s="114">
        <f>E81*$E$249</f>
        <v>7.7557277777777776</v>
      </c>
      <c r="G81" s="95"/>
      <c r="H81" s="95"/>
      <c r="I81" s="95"/>
      <c r="J81" s="95"/>
      <c r="K81" s="95"/>
      <c r="L81" s="95"/>
      <c r="M81" s="95"/>
      <c r="N81" s="95"/>
      <c r="O81" s="57"/>
      <c r="P81" s="30"/>
      <c r="Q81" s="30"/>
    </row>
    <row r="82" spans="1:17" outlineLevel="1" x14ac:dyDescent="0.35">
      <c r="A82" s="30"/>
      <c r="B82" s="54"/>
      <c r="C82" s="112" t="s">
        <v>73</v>
      </c>
      <c r="D82" s="113" t="s">
        <v>191</v>
      </c>
      <c r="E82" s="113">
        <v>0.76200000000000001</v>
      </c>
      <c r="F82" s="114">
        <f>E82*$E$249</f>
        <v>8.8603666666666658</v>
      </c>
      <c r="G82" s="95"/>
      <c r="H82" s="95"/>
      <c r="I82" s="95"/>
      <c r="J82" s="95"/>
      <c r="K82" s="95"/>
      <c r="L82" s="95"/>
      <c r="M82" s="95"/>
      <c r="N82" s="95"/>
      <c r="O82" s="57"/>
      <c r="P82" s="30"/>
      <c r="Q82" s="30"/>
    </row>
    <row r="83" spans="1:17" ht="25" outlineLevel="1" x14ac:dyDescent="0.35">
      <c r="A83" s="30"/>
      <c r="B83" s="54"/>
      <c r="C83" s="112" t="s">
        <v>193</v>
      </c>
      <c r="D83" s="113" t="s">
        <v>191</v>
      </c>
      <c r="E83" s="113">
        <v>7.6999999999999999E-2</v>
      </c>
      <c r="F83" s="114"/>
      <c r="G83" s="95"/>
      <c r="H83" s="95"/>
      <c r="I83" s="95"/>
      <c r="J83" s="95"/>
      <c r="K83" s="95"/>
      <c r="L83" s="95"/>
      <c r="M83" s="95"/>
      <c r="N83" s="95"/>
      <c r="O83" s="57"/>
      <c r="P83" s="30"/>
      <c r="Q83" s="30"/>
    </row>
    <row r="84" spans="1:17" outlineLevel="1" x14ac:dyDescent="0.35">
      <c r="A84" s="30"/>
      <c r="B84" s="54"/>
      <c r="C84" s="112" t="s">
        <v>194</v>
      </c>
      <c r="D84" s="113" t="s">
        <v>191</v>
      </c>
      <c r="E84" s="113">
        <v>1.095</v>
      </c>
      <c r="F84" s="114">
        <f>E84*$E$249</f>
        <v>12.732416666666666</v>
      </c>
      <c r="G84" s="95"/>
      <c r="H84" s="95"/>
      <c r="I84" s="95"/>
      <c r="J84" s="95"/>
      <c r="K84" s="95"/>
      <c r="L84" s="95"/>
      <c r="M84" s="95"/>
      <c r="N84" s="95"/>
      <c r="O84" s="57"/>
      <c r="P84" s="30"/>
      <c r="Q84" s="30"/>
    </row>
    <row r="85" spans="1:17" outlineLevel="1" x14ac:dyDescent="0.35">
      <c r="A85" s="30"/>
      <c r="B85" s="54"/>
      <c r="C85" s="112" t="s">
        <v>122</v>
      </c>
      <c r="D85" s="113" t="s">
        <v>191</v>
      </c>
      <c r="E85" s="113">
        <v>0.95199999999999996</v>
      </c>
      <c r="F85" s="114">
        <f>E85*$E$249</f>
        <v>11.069644444444442</v>
      </c>
      <c r="G85" s="95"/>
      <c r="H85" s="95"/>
      <c r="I85" s="95"/>
      <c r="J85" s="95"/>
      <c r="K85" s="95"/>
      <c r="L85" s="95"/>
      <c r="M85" s="95"/>
      <c r="N85" s="95"/>
      <c r="O85" s="57"/>
      <c r="P85" s="30"/>
      <c r="Q85" s="30"/>
    </row>
    <row r="86" spans="1:17" outlineLevel="1" x14ac:dyDescent="0.35">
      <c r="A86" s="30"/>
      <c r="B86" s="54"/>
      <c r="C86" s="112" t="s">
        <v>125</v>
      </c>
      <c r="D86" s="113" t="s">
        <v>191</v>
      </c>
      <c r="E86" s="113">
        <v>0.84699999999999998</v>
      </c>
      <c r="F86" s="114">
        <f>E86*$E$249</f>
        <v>9.8487277777777766</v>
      </c>
      <c r="G86" s="95"/>
      <c r="H86" s="95"/>
      <c r="I86" s="95"/>
      <c r="J86" s="95"/>
      <c r="K86" s="95"/>
      <c r="L86" s="95"/>
      <c r="M86" s="95"/>
      <c r="N86" s="95"/>
      <c r="O86" s="57"/>
      <c r="P86" s="30"/>
      <c r="Q86" s="30"/>
    </row>
    <row r="87" spans="1:17" outlineLevel="1" x14ac:dyDescent="0.35">
      <c r="A87" s="30"/>
      <c r="B87" s="54"/>
      <c r="C87" s="112" t="s">
        <v>37</v>
      </c>
      <c r="D87" s="113" t="s">
        <v>191</v>
      </c>
      <c r="E87" s="113">
        <v>7.1999999999999995E-2</v>
      </c>
      <c r="F87" s="114">
        <f>E87*$E$249</f>
        <v>0.83719999999999983</v>
      </c>
      <c r="G87" s="115">
        <f>E87*[1]facteurs_de_conversion!C4</f>
        <v>3.0135599999999996</v>
      </c>
      <c r="H87" s="95"/>
      <c r="I87" s="95"/>
      <c r="J87" s="95"/>
      <c r="K87" s="95"/>
      <c r="L87" s="95"/>
      <c r="M87" s="95"/>
      <c r="N87" s="95"/>
      <c r="O87" s="57"/>
      <c r="P87" s="30"/>
      <c r="Q87" s="30"/>
    </row>
    <row r="88" spans="1:17" outlineLevel="1" x14ac:dyDescent="0.35">
      <c r="A88" s="30"/>
      <c r="B88" s="54"/>
      <c r="C88" s="112" t="s">
        <v>195</v>
      </c>
      <c r="D88" s="113" t="s">
        <v>191</v>
      </c>
      <c r="E88" s="113">
        <v>8.5999999999999993E-2</v>
      </c>
      <c r="F88" s="114"/>
      <c r="G88" s="95"/>
      <c r="H88" s="95"/>
      <c r="I88" s="95"/>
      <c r="J88" s="95"/>
      <c r="K88" s="95"/>
      <c r="L88" s="95"/>
      <c r="M88" s="95"/>
      <c r="N88" s="95"/>
      <c r="O88" s="57"/>
      <c r="P88" s="30"/>
      <c r="Q88" s="30"/>
    </row>
    <row r="89" spans="1:17" outlineLevel="1" x14ac:dyDescent="0.35">
      <c r="A89" s="30"/>
      <c r="B89" s="54"/>
      <c r="C89" s="112" t="s">
        <v>196</v>
      </c>
      <c r="D89" s="113" t="s">
        <v>191</v>
      </c>
      <c r="E89" s="113">
        <v>0.80800000000000005</v>
      </c>
      <c r="F89" s="114">
        <f t="shared" ref="F89:F94" si="0">E89*$E$249</f>
        <v>9.3952444444444438</v>
      </c>
      <c r="G89" s="95"/>
      <c r="H89" s="95"/>
      <c r="I89" s="95"/>
      <c r="J89" s="95"/>
      <c r="K89" s="95"/>
      <c r="L89" s="95"/>
      <c r="M89" s="95"/>
      <c r="N89" s="95"/>
      <c r="O89" s="57"/>
      <c r="P89" s="30"/>
      <c r="Q89" s="30"/>
    </row>
    <row r="90" spans="1:17" ht="25" outlineLevel="1" x14ac:dyDescent="0.35">
      <c r="A90" s="30"/>
      <c r="B90" s="54"/>
      <c r="C90" s="112" t="s">
        <v>197</v>
      </c>
      <c r="D90" s="113" t="s">
        <v>191</v>
      </c>
      <c r="E90" s="113">
        <v>0.219</v>
      </c>
      <c r="F90" s="114">
        <f t="shared" si="0"/>
        <v>2.5464833333333332</v>
      </c>
      <c r="G90" s="95"/>
      <c r="H90" s="95"/>
      <c r="I90" s="95"/>
      <c r="J90" s="95"/>
      <c r="K90" s="95"/>
      <c r="L90" s="95"/>
      <c r="M90" s="95"/>
      <c r="N90" s="95"/>
      <c r="O90" s="57"/>
      <c r="P90" s="30"/>
      <c r="Q90" s="30"/>
    </row>
    <row r="91" spans="1:17" ht="25" outlineLevel="1" x14ac:dyDescent="0.35">
      <c r="A91" s="30"/>
      <c r="B91" s="54"/>
      <c r="C91" s="112" t="s">
        <v>198</v>
      </c>
      <c r="D91" s="113" t="s">
        <v>191</v>
      </c>
      <c r="E91" s="113">
        <v>0.32100000000000001</v>
      </c>
      <c r="F91" s="114">
        <f t="shared" si="0"/>
        <v>3.7325166666666663</v>
      </c>
      <c r="G91" s="95"/>
      <c r="H91" s="95"/>
      <c r="I91" s="95"/>
      <c r="J91" s="95"/>
      <c r="K91" s="95"/>
      <c r="L91" s="95"/>
      <c r="M91" s="95"/>
      <c r="N91" s="95"/>
      <c r="O91" s="57"/>
      <c r="P91" s="30"/>
      <c r="Q91" s="30"/>
    </row>
    <row r="92" spans="1:17" ht="25" outlineLevel="1" x14ac:dyDescent="0.35">
      <c r="A92" s="30"/>
      <c r="B92" s="54"/>
      <c r="C92" s="112" t="s">
        <v>199</v>
      </c>
      <c r="D92" s="113" t="s">
        <v>191</v>
      </c>
      <c r="E92" s="113">
        <v>0.22500000000000001</v>
      </c>
      <c r="F92" s="114">
        <f t="shared" si="0"/>
        <v>2.61625</v>
      </c>
      <c r="G92" s="95"/>
      <c r="H92" s="95"/>
      <c r="I92" s="95"/>
      <c r="J92" s="95"/>
      <c r="K92" s="95"/>
      <c r="L92" s="95"/>
      <c r="M92" s="95"/>
      <c r="N92" s="95"/>
      <c r="O92" s="57"/>
      <c r="P92" s="30"/>
      <c r="Q92" s="30"/>
    </row>
    <row r="93" spans="1:17" outlineLevel="1" x14ac:dyDescent="0.35">
      <c r="A93" s="30"/>
      <c r="B93" s="54"/>
      <c r="C93" s="112" t="s">
        <v>200</v>
      </c>
      <c r="D93" s="113" t="s">
        <v>191</v>
      </c>
      <c r="E93" s="113">
        <v>0.43099999999999999</v>
      </c>
      <c r="F93" s="114">
        <f t="shared" si="0"/>
        <v>5.0115722222222212</v>
      </c>
      <c r="G93" s="95"/>
      <c r="H93" s="95"/>
      <c r="I93" s="95"/>
      <c r="J93" s="95"/>
      <c r="K93" s="95"/>
      <c r="L93" s="95"/>
      <c r="M93" s="95"/>
      <c r="N93" s="95"/>
      <c r="O93" s="57"/>
      <c r="P93" s="30"/>
      <c r="Q93" s="30"/>
    </row>
    <row r="94" spans="1:17" outlineLevel="1" x14ac:dyDescent="0.35">
      <c r="A94" s="30"/>
      <c r="B94" s="54"/>
      <c r="C94" s="112" t="s">
        <v>201</v>
      </c>
      <c r="D94" s="113" t="s">
        <v>191</v>
      </c>
      <c r="E94" s="113">
        <v>0.86</v>
      </c>
      <c r="F94" s="114">
        <f t="shared" si="0"/>
        <v>9.9998888888888882</v>
      </c>
      <c r="G94" s="95"/>
      <c r="H94" s="95"/>
      <c r="I94" s="95"/>
      <c r="J94" s="95"/>
      <c r="K94" s="95"/>
      <c r="L94" s="95"/>
      <c r="M94" s="95"/>
      <c r="N94" s="95"/>
      <c r="O94" s="57"/>
      <c r="P94" s="30"/>
      <c r="Q94" s="30"/>
    </row>
    <row r="95" spans="1:17" x14ac:dyDescent="0.35">
      <c r="A95" s="30"/>
      <c r="B95" s="54"/>
      <c r="C95" s="107"/>
      <c r="D95" s="99"/>
      <c r="E95" s="99"/>
      <c r="F95" s="108"/>
      <c r="G95" s="95"/>
      <c r="H95" s="95"/>
      <c r="I95" s="95"/>
      <c r="J95" s="95"/>
      <c r="K95" s="95"/>
      <c r="L95" s="95"/>
      <c r="M95" s="95"/>
      <c r="N95" s="95"/>
      <c r="O95" s="57"/>
      <c r="P95" s="30"/>
      <c r="Q95" s="30"/>
    </row>
    <row r="96" spans="1:17" x14ac:dyDescent="0.35">
      <c r="A96" s="30"/>
      <c r="B96" s="54"/>
      <c r="C96" s="116" t="s">
        <v>202</v>
      </c>
      <c r="D96" s="99"/>
      <c r="E96" s="99"/>
      <c r="F96" s="108"/>
      <c r="G96" s="95"/>
      <c r="H96" s="95"/>
      <c r="I96" s="95"/>
      <c r="J96" s="95"/>
      <c r="K96" s="95"/>
      <c r="L96" s="95"/>
      <c r="M96" s="95"/>
      <c r="N96" s="95"/>
      <c r="O96" s="57"/>
      <c r="P96" s="30"/>
      <c r="Q96" s="30"/>
    </row>
    <row r="97" spans="1:17" outlineLevel="1" x14ac:dyDescent="0.35">
      <c r="A97" s="30"/>
      <c r="B97" s="54"/>
      <c r="C97" s="112" t="s">
        <v>203</v>
      </c>
      <c r="D97" s="113" t="s">
        <v>191</v>
      </c>
      <c r="E97" s="113">
        <v>0.91600000000000004</v>
      </c>
      <c r="F97" s="114">
        <f t="shared" ref="F97:F104" si="1">E97*$E$249</f>
        <v>10.651044444444443</v>
      </c>
      <c r="G97" s="95"/>
      <c r="H97" s="95"/>
      <c r="I97" s="95"/>
      <c r="J97" s="95"/>
      <c r="K97" s="95"/>
      <c r="L97" s="95"/>
      <c r="M97" s="95"/>
      <c r="N97" s="95"/>
      <c r="O97" s="57"/>
      <c r="P97" s="30"/>
      <c r="Q97" s="30"/>
    </row>
    <row r="98" spans="1:17" outlineLevel="1" x14ac:dyDescent="0.35">
      <c r="A98" s="30"/>
      <c r="B98" s="54"/>
      <c r="C98" s="112" t="s">
        <v>204</v>
      </c>
      <c r="D98" s="113" t="s">
        <v>191</v>
      </c>
      <c r="E98" s="113">
        <v>0.88100000000000001</v>
      </c>
      <c r="F98" s="114">
        <f t="shared" si="1"/>
        <v>10.24407222222222</v>
      </c>
      <c r="G98" s="95"/>
      <c r="H98" s="95"/>
      <c r="I98" s="95"/>
      <c r="J98" s="95"/>
      <c r="K98" s="95"/>
      <c r="L98" s="95"/>
      <c r="M98" s="95"/>
      <c r="N98" s="95"/>
      <c r="O98" s="57"/>
      <c r="P98" s="30"/>
      <c r="Q98" s="30"/>
    </row>
    <row r="99" spans="1:17" outlineLevel="1" x14ac:dyDescent="0.35">
      <c r="A99" s="30"/>
      <c r="B99" s="54"/>
      <c r="C99" s="112" t="s">
        <v>205</v>
      </c>
      <c r="D99" s="113" t="s">
        <v>191</v>
      </c>
      <c r="E99" s="113">
        <v>0.91100000000000003</v>
      </c>
      <c r="F99" s="114">
        <f t="shared" si="1"/>
        <v>10.592905555555555</v>
      </c>
      <c r="G99" s="95"/>
      <c r="H99" s="95"/>
      <c r="I99" s="95"/>
      <c r="J99" s="95"/>
      <c r="K99" s="95"/>
      <c r="L99" s="95"/>
      <c r="M99" s="95"/>
      <c r="N99" s="95"/>
      <c r="O99" s="57"/>
      <c r="P99" s="30"/>
      <c r="Q99" s="30"/>
    </row>
    <row r="100" spans="1:17" outlineLevel="1" x14ac:dyDescent="0.35">
      <c r="A100" s="30"/>
      <c r="B100" s="54"/>
      <c r="C100" s="112" t="s">
        <v>206</v>
      </c>
      <c r="D100" s="113" t="s">
        <v>191</v>
      </c>
      <c r="E100" s="113">
        <v>0.90600000000000003</v>
      </c>
      <c r="F100" s="114">
        <f t="shared" si="1"/>
        <v>10.534766666666666</v>
      </c>
      <c r="G100" s="95"/>
      <c r="H100" s="95"/>
      <c r="I100" s="95"/>
      <c r="J100" s="95"/>
      <c r="K100" s="95"/>
      <c r="L100" s="95"/>
      <c r="M100" s="95"/>
      <c r="N100" s="95"/>
      <c r="O100" s="57"/>
      <c r="P100" s="30"/>
      <c r="Q100" s="30"/>
    </row>
    <row r="101" spans="1:17" outlineLevel="1" x14ac:dyDescent="0.35">
      <c r="A101" s="30"/>
      <c r="B101" s="54"/>
      <c r="C101" s="112" t="s">
        <v>207</v>
      </c>
      <c r="D101" s="113" t="s">
        <v>191</v>
      </c>
      <c r="E101" s="113">
        <v>0.88600000000000001</v>
      </c>
      <c r="F101" s="114">
        <f t="shared" si="1"/>
        <v>10.302211111111109</v>
      </c>
      <c r="G101" s="95"/>
      <c r="H101" s="95"/>
      <c r="I101" s="95"/>
      <c r="J101" s="95"/>
      <c r="K101" s="95"/>
      <c r="L101" s="95"/>
      <c r="M101" s="95"/>
      <c r="N101" s="95"/>
      <c r="O101" s="57"/>
      <c r="P101" s="30"/>
      <c r="Q101" s="30"/>
    </row>
    <row r="102" spans="1:17" outlineLevel="1" x14ac:dyDescent="0.35">
      <c r="A102" s="30"/>
      <c r="B102" s="54"/>
      <c r="C102" s="112" t="s">
        <v>208</v>
      </c>
      <c r="D102" s="113" t="s">
        <v>191</v>
      </c>
      <c r="E102" s="113">
        <v>0.9</v>
      </c>
      <c r="F102" s="114">
        <f t="shared" si="1"/>
        <v>10.465</v>
      </c>
      <c r="G102" s="95"/>
      <c r="H102" s="95"/>
      <c r="I102" s="95"/>
      <c r="J102" s="95"/>
      <c r="K102" s="95"/>
      <c r="L102" s="95"/>
      <c r="M102" s="95"/>
      <c r="N102" s="95"/>
      <c r="O102" s="57"/>
      <c r="P102" s="30"/>
      <c r="Q102" s="30"/>
    </row>
    <row r="103" spans="1:17" outlineLevel="1" x14ac:dyDescent="0.35">
      <c r="A103" s="30"/>
      <c r="B103" s="54"/>
      <c r="C103" s="112" t="s">
        <v>209</v>
      </c>
      <c r="D103" s="113" t="s">
        <v>191</v>
      </c>
      <c r="E103" s="113">
        <v>0.85599999999999998</v>
      </c>
      <c r="F103" s="114">
        <f t="shared" si="1"/>
        <v>9.9533777777777761</v>
      </c>
      <c r="G103" s="95"/>
      <c r="H103" s="95"/>
      <c r="I103" s="95"/>
      <c r="J103" s="95"/>
      <c r="K103" s="95"/>
      <c r="L103" s="95"/>
      <c r="M103" s="95"/>
      <c r="N103" s="95"/>
      <c r="O103" s="57"/>
      <c r="P103" s="30"/>
      <c r="Q103" s="30"/>
    </row>
    <row r="104" spans="1:17" outlineLevel="1" x14ac:dyDescent="0.35">
      <c r="A104" s="30"/>
      <c r="B104" s="54"/>
      <c r="C104" s="112" t="s">
        <v>210</v>
      </c>
      <c r="D104" s="113" t="s">
        <v>191</v>
      </c>
      <c r="E104" s="113">
        <v>0.64</v>
      </c>
      <c r="F104" s="114">
        <f t="shared" si="1"/>
        <v>7.4417777777777774</v>
      </c>
      <c r="G104" s="95"/>
      <c r="H104" s="95"/>
      <c r="I104" s="95"/>
      <c r="J104" s="95"/>
      <c r="K104" s="95"/>
      <c r="L104" s="95"/>
      <c r="M104" s="95"/>
      <c r="N104" s="95"/>
      <c r="O104" s="57"/>
      <c r="P104" s="30"/>
      <c r="Q104" s="30"/>
    </row>
    <row r="105" spans="1:17" x14ac:dyDescent="0.35">
      <c r="A105" s="30"/>
      <c r="B105" s="54"/>
      <c r="C105" s="107"/>
      <c r="D105" s="99"/>
      <c r="E105" s="99"/>
      <c r="F105" s="108"/>
      <c r="G105" s="95"/>
      <c r="H105" s="95"/>
      <c r="I105" s="95"/>
      <c r="J105" s="95"/>
      <c r="K105" s="95"/>
      <c r="L105" s="95"/>
      <c r="M105" s="95"/>
      <c r="N105" s="95"/>
      <c r="O105" s="57"/>
      <c r="P105" s="30"/>
      <c r="Q105" s="30"/>
    </row>
    <row r="106" spans="1:17" ht="13.5" customHeight="1" x14ac:dyDescent="0.35">
      <c r="A106" s="30"/>
      <c r="B106" s="54"/>
      <c r="C106" s="116" t="s">
        <v>211</v>
      </c>
      <c r="D106" s="99"/>
      <c r="E106" s="99"/>
      <c r="F106" s="108"/>
      <c r="G106" s="95"/>
      <c r="H106" s="95"/>
      <c r="I106" s="95"/>
      <c r="J106" s="95"/>
      <c r="K106" s="95"/>
      <c r="L106" s="95"/>
      <c r="M106" s="95"/>
      <c r="N106" s="95"/>
      <c r="O106" s="57"/>
      <c r="P106" s="30"/>
      <c r="Q106" s="30"/>
    </row>
    <row r="107" spans="1:17" outlineLevel="1" x14ac:dyDescent="0.35">
      <c r="A107" s="30"/>
      <c r="B107" s="54"/>
      <c r="C107" s="112" t="s">
        <v>212</v>
      </c>
      <c r="D107" s="113" t="s">
        <v>191</v>
      </c>
      <c r="E107" s="113">
        <v>0.33500000000000002</v>
      </c>
      <c r="F107" s="114">
        <f t="shared" ref="F107:F115" si="2">E107*$E$249</f>
        <v>3.8953055555555554</v>
      </c>
      <c r="G107" s="95"/>
      <c r="H107" s="95"/>
      <c r="I107" s="95"/>
      <c r="J107" s="95"/>
      <c r="K107" s="95"/>
      <c r="L107" s="95"/>
      <c r="M107" s="95"/>
      <c r="N107" s="95"/>
      <c r="O107" s="57"/>
      <c r="P107" s="30"/>
      <c r="Q107" s="30"/>
    </row>
    <row r="108" spans="1:17" outlineLevel="1" x14ac:dyDescent="0.35">
      <c r="A108" s="30"/>
      <c r="B108" s="54"/>
      <c r="C108" s="112" t="s">
        <v>213</v>
      </c>
      <c r="D108" s="113" t="s">
        <v>191</v>
      </c>
      <c r="E108" s="113">
        <v>0.185</v>
      </c>
      <c r="F108" s="114">
        <f t="shared" si="2"/>
        <v>2.1511388888888887</v>
      </c>
      <c r="G108" s="95"/>
      <c r="H108" s="95"/>
      <c r="I108" s="95"/>
      <c r="J108" s="95"/>
      <c r="K108" s="95"/>
      <c r="L108" s="95"/>
      <c r="M108" s="95"/>
      <c r="N108" s="95"/>
      <c r="O108" s="57"/>
      <c r="P108" s="30"/>
      <c r="Q108" s="30"/>
    </row>
    <row r="109" spans="1:17" ht="37.5" outlineLevel="1" x14ac:dyDescent="0.35">
      <c r="A109" s="30"/>
      <c r="B109" s="54"/>
      <c r="C109" s="112" t="s">
        <v>214</v>
      </c>
      <c r="D109" s="113" t="s">
        <v>191</v>
      </c>
      <c r="E109" s="113">
        <v>0.43</v>
      </c>
      <c r="F109" s="114">
        <f t="shared" si="2"/>
        <v>4.9999444444444441</v>
      </c>
      <c r="G109" s="95"/>
      <c r="H109" s="95"/>
      <c r="I109" s="95"/>
      <c r="J109" s="95"/>
      <c r="K109" s="95"/>
      <c r="L109" s="95"/>
      <c r="M109" s="95"/>
      <c r="N109" s="95"/>
      <c r="O109" s="57"/>
      <c r="P109" s="30"/>
      <c r="Q109" s="30"/>
    </row>
    <row r="110" spans="1:17" ht="25" outlineLevel="1" x14ac:dyDescent="0.35">
      <c r="A110" s="30"/>
      <c r="B110" s="54"/>
      <c r="C110" s="112" t="s">
        <v>215</v>
      </c>
      <c r="D110" s="113" t="s">
        <v>191</v>
      </c>
      <c r="E110" s="113">
        <v>0.43</v>
      </c>
      <c r="F110" s="114">
        <f t="shared" si="2"/>
        <v>4.9999444444444441</v>
      </c>
      <c r="G110" s="95"/>
      <c r="H110" s="95"/>
      <c r="I110" s="95"/>
      <c r="J110" s="95"/>
      <c r="K110" s="95"/>
      <c r="L110" s="95"/>
      <c r="M110" s="95"/>
      <c r="N110" s="95"/>
      <c r="O110" s="57"/>
      <c r="P110" s="30"/>
      <c r="Q110" s="30"/>
    </row>
    <row r="111" spans="1:17" ht="25" outlineLevel="1" x14ac:dyDescent="0.35">
      <c r="A111" s="30"/>
      <c r="B111" s="54"/>
      <c r="C111" s="112" t="s">
        <v>216</v>
      </c>
      <c r="D111" s="113" t="s">
        <v>191</v>
      </c>
      <c r="E111" s="113">
        <v>0.48199999999999998</v>
      </c>
      <c r="F111" s="114">
        <f t="shared" si="2"/>
        <v>5.6045888888888884</v>
      </c>
      <c r="G111" s="95"/>
      <c r="H111" s="95"/>
      <c r="I111" s="95"/>
      <c r="J111" s="95"/>
      <c r="K111" s="95"/>
      <c r="L111" s="95"/>
      <c r="M111" s="95"/>
      <c r="N111" s="95"/>
      <c r="O111" s="57"/>
      <c r="P111" s="30"/>
      <c r="Q111" s="30"/>
    </row>
    <row r="112" spans="1:17" ht="25" outlineLevel="1" x14ac:dyDescent="0.35">
      <c r="A112" s="30"/>
      <c r="B112" s="54"/>
      <c r="C112" s="112" t="s">
        <v>217</v>
      </c>
      <c r="D112" s="113" t="s">
        <v>191</v>
      </c>
      <c r="E112" s="113">
        <v>0.215</v>
      </c>
      <c r="F112" s="114">
        <f t="shared" si="2"/>
        <v>2.499972222222222</v>
      </c>
      <c r="G112" s="95"/>
      <c r="H112" s="95"/>
      <c r="I112" s="95"/>
      <c r="J112" s="95"/>
      <c r="K112" s="95"/>
      <c r="L112" s="95"/>
      <c r="M112" s="95"/>
      <c r="N112" s="95"/>
      <c r="O112" s="57"/>
      <c r="P112" s="30"/>
      <c r="Q112" s="30"/>
    </row>
    <row r="113" spans="1:17" ht="25" outlineLevel="1" x14ac:dyDescent="0.35">
      <c r="A113" s="30"/>
      <c r="B113" s="54"/>
      <c r="C113" s="112" t="s">
        <v>218</v>
      </c>
      <c r="D113" s="113" t="s">
        <v>191</v>
      </c>
      <c r="E113" s="113">
        <v>0.499</v>
      </c>
      <c r="F113" s="114">
        <f t="shared" si="2"/>
        <v>5.8022611111111102</v>
      </c>
      <c r="G113" s="95"/>
      <c r="H113" s="95"/>
      <c r="I113" s="95"/>
      <c r="J113" s="95"/>
      <c r="K113" s="95"/>
      <c r="L113" s="95"/>
      <c r="M113" s="95"/>
      <c r="N113" s="95"/>
      <c r="O113" s="57"/>
      <c r="P113" s="30"/>
      <c r="Q113" s="30"/>
    </row>
    <row r="114" spans="1:17" outlineLevel="1" x14ac:dyDescent="0.35">
      <c r="A114" s="30"/>
      <c r="B114" s="54"/>
      <c r="C114" s="112" t="s">
        <v>219</v>
      </c>
      <c r="D114" s="113" t="s">
        <v>191</v>
      </c>
      <c r="E114" s="113">
        <v>0.28399999999999997</v>
      </c>
      <c r="F114" s="114">
        <f t="shared" si="2"/>
        <v>3.3022888888888882</v>
      </c>
      <c r="G114" s="95"/>
      <c r="H114" s="95"/>
      <c r="I114" s="95"/>
      <c r="J114" s="95"/>
      <c r="K114" s="95"/>
      <c r="L114" s="95"/>
      <c r="M114" s="95"/>
      <c r="N114" s="95"/>
      <c r="O114" s="57"/>
      <c r="P114" s="30"/>
      <c r="Q114" s="30"/>
    </row>
    <row r="115" spans="1:17" ht="37.5" outlineLevel="1" x14ac:dyDescent="0.35">
      <c r="A115" s="30"/>
      <c r="B115" s="54"/>
      <c r="C115" s="112" t="s">
        <v>220</v>
      </c>
      <c r="D115" s="113" t="s">
        <v>191</v>
      </c>
      <c r="E115" s="113">
        <v>0.43</v>
      </c>
      <c r="F115" s="114">
        <f t="shared" si="2"/>
        <v>4.9999444444444441</v>
      </c>
      <c r="G115" s="95"/>
      <c r="H115" s="95"/>
      <c r="I115" s="95"/>
      <c r="J115" s="95"/>
      <c r="K115" s="95"/>
      <c r="L115" s="95"/>
      <c r="M115" s="95"/>
      <c r="N115" s="95"/>
      <c r="O115" s="57"/>
      <c r="P115" s="30"/>
      <c r="Q115" s="30"/>
    </row>
    <row r="116" spans="1:17" x14ac:dyDescent="0.35">
      <c r="A116" s="30"/>
      <c r="B116" s="54"/>
      <c r="C116" s="107"/>
      <c r="D116" s="99"/>
      <c r="E116" s="99"/>
      <c r="F116" s="108"/>
      <c r="G116" s="95"/>
      <c r="H116" s="95"/>
      <c r="I116" s="95"/>
      <c r="J116" s="95"/>
      <c r="K116" s="95"/>
      <c r="L116" s="95"/>
      <c r="M116" s="95"/>
      <c r="N116" s="95"/>
      <c r="O116" s="57"/>
      <c r="P116" s="30"/>
      <c r="Q116" s="30"/>
    </row>
    <row r="117" spans="1:17" x14ac:dyDescent="0.35">
      <c r="A117" s="30"/>
      <c r="B117" s="54"/>
      <c r="C117" s="98" t="s">
        <v>221</v>
      </c>
      <c r="D117" s="99"/>
      <c r="E117" s="99"/>
      <c r="F117" s="108"/>
      <c r="G117" s="95"/>
      <c r="H117" s="95"/>
      <c r="I117" s="95"/>
      <c r="J117" s="95"/>
      <c r="K117" s="95"/>
      <c r="L117" s="95"/>
      <c r="M117" s="95"/>
      <c r="N117" s="95"/>
      <c r="O117" s="57"/>
      <c r="P117" s="30"/>
      <c r="Q117" s="30"/>
    </row>
    <row r="118" spans="1:17" outlineLevel="1" x14ac:dyDescent="0.35">
      <c r="A118" s="30"/>
      <c r="B118" s="54"/>
      <c r="C118" s="112" t="s">
        <v>222</v>
      </c>
      <c r="D118" s="113" t="s">
        <v>191</v>
      </c>
      <c r="E118" s="113">
        <v>0.38700000000000001</v>
      </c>
      <c r="F118" s="114">
        <f t="shared" ref="F118:F134" si="3">E118*$E$249</f>
        <v>4.4999499999999992</v>
      </c>
      <c r="G118" s="95"/>
      <c r="H118" s="95"/>
      <c r="I118" s="95"/>
      <c r="J118" s="95"/>
      <c r="K118" s="95"/>
      <c r="L118" s="95"/>
      <c r="M118" s="95"/>
      <c r="N118" s="95"/>
      <c r="O118" s="57"/>
      <c r="P118" s="30"/>
      <c r="Q118" s="30"/>
    </row>
    <row r="119" spans="1:17" ht="50" outlineLevel="1" x14ac:dyDescent="0.35">
      <c r="A119" s="30"/>
      <c r="B119" s="54"/>
      <c r="C119" s="112" t="s">
        <v>223</v>
      </c>
      <c r="D119" s="113" t="s">
        <v>191</v>
      </c>
      <c r="E119" s="113">
        <v>0.31900000000000001</v>
      </c>
      <c r="F119" s="114">
        <f t="shared" si="3"/>
        <v>3.7092611111111107</v>
      </c>
      <c r="G119" s="95"/>
      <c r="H119" s="95"/>
      <c r="I119" s="95"/>
      <c r="J119" s="95"/>
      <c r="K119" s="95"/>
      <c r="L119" s="95"/>
      <c r="M119" s="95"/>
      <c r="N119" s="95"/>
      <c r="O119" s="57"/>
      <c r="P119" s="30"/>
      <c r="Q119" s="30"/>
    </row>
    <row r="120" spans="1:17" outlineLevel="1" x14ac:dyDescent="0.35">
      <c r="A120" s="30"/>
      <c r="B120" s="54"/>
      <c r="C120" s="112" t="s">
        <v>224</v>
      </c>
      <c r="D120" s="113" t="s">
        <v>191</v>
      </c>
      <c r="E120" s="113">
        <v>0.67100000000000004</v>
      </c>
      <c r="F120" s="114">
        <f t="shared" si="3"/>
        <v>7.8022388888888887</v>
      </c>
      <c r="G120" s="95"/>
      <c r="H120" s="95"/>
      <c r="I120" s="95"/>
      <c r="J120" s="95"/>
      <c r="K120" s="95"/>
      <c r="L120" s="95"/>
      <c r="M120" s="95"/>
      <c r="N120" s="95"/>
      <c r="O120" s="57"/>
      <c r="P120" s="30"/>
      <c r="Q120" s="30"/>
    </row>
    <row r="121" spans="1:17" ht="25" outlineLevel="1" x14ac:dyDescent="0.35">
      <c r="A121" s="30"/>
      <c r="B121" s="54"/>
      <c r="C121" s="112" t="s">
        <v>225</v>
      </c>
      <c r="D121" s="113" t="s">
        <v>191</v>
      </c>
      <c r="E121" s="113">
        <v>0.71399999999999997</v>
      </c>
      <c r="F121" s="114">
        <f t="shared" si="3"/>
        <v>8.3022333333333318</v>
      </c>
      <c r="G121" s="95"/>
      <c r="H121" s="95"/>
      <c r="I121" s="95"/>
      <c r="J121" s="95"/>
      <c r="K121" s="95"/>
      <c r="L121" s="95"/>
      <c r="M121" s="95"/>
      <c r="N121" s="95"/>
      <c r="O121" s="57"/>
      <c r="P121" s="30"/>
      <c r="Q121" s="30"/>
    </row>
    <row r="122" spans="1:17" outlineLevel="1" x14ac:dyDescent="0.35">
      <c r="A122" s="30"/>
      <c r="B122" s="54"/>
      <c r="C122" s="112" t="s">
        <v>226</v>
      </c>
      <c r="D122" s="113" t="s">
        <v>191</v>
      </c>
      <c r="E122" s="113">
        <v>0.42099999999999999</v>
      </c>
      <c r="F122" s="114">
        <f t="shared" si="3"/>
        <v>4.8952944444444437</v>
      </c>
      <c r="G122" s="95"/>
      <c r="H122" s="95"/>
      <c r="I122" s="95"/>
      <c r="J122" s="95"/>
      <c r="K122" s="95"/>
      <c r="L122" s="95"/>
      <c r="M122" s="95"/>
      <c r="N122" s="95"/>
      <c r="O122" s="57"/>
      <c r="P122" s="30"/>
      <c r="Q122" s="30"/>
    </row>
    <row r="123" spans="1:17" outlineLevel="1" x14ac:dyDescent="0.35">
      <c r="A123" s="30"/>
      <c r="B123" s="54"/>
      <c r="C123" s="112" t="s">
        <v>227</v>
      </c>
      <c r="D123" s="113" t="s">
        <v>191</v>
      </c>
      <c r="E123" s="113">
        <v>0.42099999999999999</v>
      </c>
      <c r="F123" s="114">
        <f t="shared" si="3"/>
        <v>4.8952944444444437</v>
      </c>
      <c r="G123" s="95"/>
      <c r="H123" s="95"/>
      <c r="I123" s="95"/>
      <c r="J123" s="95"/>
      <c r="K123" s="95"/>
      <c r="L123" s="95"/>
      <c r="M123" s="95"/>
      <c r="N123" s="95"/>
      <c r="O123" s="57"/>
      <c r="P123" s="30"/>
      <c r="Q123" s="30"/>
    </row>
    <row r="124" spans="1:17" outlineLevel="1" x14ac:dyDescent="0.35">
      <c r="A124" s="30"/>
      <c r="B124" s="54"/>
      <c r="C124" s="112" t="s">
        <v>228</v>
      </c>
      <c r="D124" s="113" t="s">
        <v>191</v>
      </c>
      <c r="E124" s="113">
        <v>0.48199999999999998</v>
      </c>
      <c r="F124" s="114">
        <f t="shared" si="3"/>
        <v>5.6045888888888884</v>
      </c>
      <c r="G124" s="95"/>
      <c r="H124" s="95"/>
      <c r="I124" s="95"/>
      <c r="J124" s="95"/>
      <c r="K124" s="95"/>
      <c r="L124" s="95"/>
      <c r="M124" s="95"/>
      <c r="N124" s="95"/>
      <c r="O124" s="57"/>
      <c r="P124" s="30"/>
      <c r="Q124" s="30"/>
    </row>
    <row r="125" spans="1:17" ht="25" outlineLevel="1" x14ac:dyDescent="0.35">
      <c r="A125" s="30"/>
      <c r="B125" s="54"/>
      <c r="C125" s="112" t="s">
        <v>229</v>
      </c>
      <c r="D125" s="113" t="s">
        <v>191</v>
      </c>
      <c r="E125" s="113">
        <v>0.90500000000000003</v>
      </c>
      <c r="F125" s="114">
        <f t="shared" si="3"/>
        <v>10.523138888888887</v>
      </c>
      <c r="G125" s="95"/>
      <c r="H125" s="95"/>
      <c r="I125" s="95"/>
      <c r="J125" s="95"/>
      <c r="K125" s="95"/>
      <c r="L125" s="95"/>
      <c r="M125" s="95"/>
      <c r="N125" s="95"/>
      <c r="O125" s="57"/>
      <c r="P125" s="30"/>
      <c r="Q125" s="30"/>
    </row>
    <row r="126" spans="1:17" outlineLevel="1" x14ac:dyDescent="0.35">
      <c r="A126" s="30"/>
      <c r="B126" s="54"/>
      <c r="C126" s="112" t="s">
        <v>230</v>
      </c>
      <c r="D126" s="113" t="s">
        <v>191</v>
      </c>
      <c r="E126" s="113">
        <v>0.215</v>
      </c>
      <c r="F126" s="114">
        <f t="shared" si="3"/>
        <v>2.499972222222222</v>
      </c>
      <c r="G126" s="95"/>
      <c r="H126" s="95"/>
      <c r="I126" s="95"/>
      <c r="J126" s="95"/>
      <c r="K126" s="95"/>
      <c r="L126" s="95"/>
      <c r="M126" s="95"/>
      <c r="N126" s="95"/>
      <c r="O126" s="57"/>
      <c r="P126" s="30"/>
      <c r="Q126" s="30"/>
    </row>
    <row r="127" spans="1:17" ht="25" outlineLevel="1" x14ac:dyDescent="0.35">
      <c r="A127" s="30"/>
      <c r="B127" s="54"/>
      <c r="C127" s="112" t="s">
        <v>231</v>
      </c>
      <c r="D127" s="113" t="s">
        <v>191</v>
      </c>
      <c r="E127" s="113">
        <v>0.32700000000000001</v>
      </c>
      <c r="F127" s="114">
        <f t="shared" si="3"/>
        <v>3.802283333333333</v>
      </c>
      <c r="G127" s="95"/>
      <c r="H127" s="95"/>
      <c r="I127" s="95"/>
      <c r="J127" s="95"/>
      <c r="K127" s="95"/>
      <c r="L127" s="95"/>
      <c r="M127" s="95"/>
      <c r="N127" s="95"/>
      <c r="O127" s="57"/>
      <c r="P127" s="30"/>
      <c r="Q127" s="30"/>
    </row>
    <row r="128" spans="1:17" ht="25" outlineLevel="1" x14ac:dyDescent="0.35">
      <c r="A128" s="30"/>
      <c r="B128" s="54"/>
      <c r="C128" s="112" t="s">
        <v>232</v>
      </c>
      <c r="D128" s="113" t="s">
        <v>191</v>
      </c>
      <c r="E128" s="113">
        <v>0.64500000000000002</v>
      </c>
      <c r="F128" s="114">
        <f t="shared" si="3"/>
        <v>7.4999166666666657</v>
      </c>
      <c r="G128" s="95"/>
      <c r="H128" s="95"/>
      <c r="I128" s="95"/>
      <c r="J128" s="95"/>
      <c r="K128" s="95"/>
      <c r="L128" s="95"/>
      <c r="M128" s="95"/>
      <c r="N128" s="95"/>
      <c r="O128" s="57"/>
      <c r="P128" s="30"/>
      <c r="Q128" s="30"/>
    </row>
    <row r="129" spans="1:17" outlineLevel="1" x14ac:dyDescent="0.35">
      <c r="A129" s="30"/>
      <c r="B129" s="54"/>
      <c r="C129" s="112" t="s">
        <v>233</v>
      </c>
      <c r="D129" s="113" t="s">
        <v>191</v>
      </c>
      <c r="E129" s="113">
        <v>1.0489999999999999</v>
      </c>
      <c r="F129" s="114">
        <f t="shared" si="3"/>
        <v>12.197538888888886</v>
      </c>
      <c r="G129" s="95"/>
      <c r="H129" s="95"/>
      <c r="I129" s="95"/>
      <c r="J129" s="95"/>
      <c r="K129" s="95"/>
      <c r="L129" s="95"/>
      <c r="M129" s="95"/>
      <c r="N129" s="95"/>
      <c r="O129" s="57"/>
      <c r="P129" s="30"/>
      <c r="Q129" s="30"/>
    </row>
    <row r="130" spans="1:17" ht="25" outlineLevel="1" x14ac:dyDescent="0.35">
      <c r="A130" s="30"/>
      <c r="B130" s="54"/>
      <c r="C130" s="112" t="s">
        <v>234</v>
      </c>
      <c r="D130" s="113" t="s">
        <v>191</v>
      </c>
      <c r="E130" s="113">
        <v>0.44700000000000001</v>
      </c>
      <c r="F130" s="114">
        <f t="shared" si="3"/>
        <v>5.1976166666666659</v>
      </c>
      <c r="G130" s="95"/>
      <c r="H130" s="95"/>
      <c r="I130" s="95"/>
      <c r="J130" s="95"/>
      <c r="K130" s="95"/>
      <c r="L130" s="95"/>
      <c r="M130" s="95"/>
      <c r="N130" s="95"/>
      <c r="O130" s="57"/>
      <c r="P130" s="30"/>
      <c r="Q130" s="30"/>
    </row>
    <row r="131" spans="1:17" outlineLevel="1" x14ac:dyDescent="0.35">
      <c r="A131" s="30"/>
      <c r="B131" s="54"/>
      <c r="C131" s="112" t="s">
        <v>235</v>
      </c>
      <c r="D131" s="113" t="s">
        <v>191</v>
      </c>
      <c r="E131" s="113">
        <v>0.61</v>
      </c>
      <c r="F131" s="114">
        <f t="shared" si="3"/>
        <v>7.0929444444444432</v>
      </c>
      <c r="G131" s="95"/>
      <c r="H131" s="95"/>
      <c r="I131" s="95"/>
      <c r="J131" s="95"/>
      <c r="K131" s="95"/>
      <c r="L131" s="95"/>
      <c r="M131" s="95"/>
      <c r="N131" s="95"/>
      <c r="O131" s="57"/>
      <c r="P131" s="30"/>
      <c r="Q131" s="30"/>
    </row>
    <row r="132" spans="1:17" ht="25" outlineLevel="1" x14ac:dyDescent="0.35">
      <c r="A132" s="30"/>
      <c r="B132" s="54"/>
      <c r="C132" s="112" t="s">
        <v>236</v>
      </c>
      <c r="D132" s="113" t="s">
        <v>191</v>
      </c>
      <c r="E132" s="113">
        <v>0.68799999999999994</v>
      </c>
      <c r="F132" s="114">
        <f t="shared" si="3"/>
        <v>7.9999111111111096</v>
      </c>
      <c r="G132" s="95"/>
      <c r="H132" s="95"/>
      <c r="I132" s="95"/>
      <c r="J132" s="95"/>
      <c r="K132" s="95"/>
      <c r="L132" s="95"/>
      <c r="M132" s="95"/>
      <c r="N132" s="95"/>
      <c r="O132" s="57"/>
      <c r="P132" s="30"/>
      <c r="Q132" s="30"/>
    </row>
    <row r="133" spans="1:17" outlineLevel="1" x14ac:dyDescent="0.35">
      <c r="A133" s="30"/>
      <c r="B133" s="54"/>
      <c r="C133" s="112" t="s">
        <v>237</v>
      </c>
      <c r="D133" s="113" t="s">
        <v>191</v>
      </c>
      <c r="E133" s="113">
        <v>0.8</v>
      </c>
      <c r="F133" s="114">
        <f t="shared" si="3"/>
        <v>9.3022222222222215</v>
      </c>
      <c r="G133" s="95"/>
      <c r="H133" s="95"/>
      <c r="I133" s="95"/>
      <c r="J133" s="95"/>
      <c r="K133" s="95"/>
      <c r="L133" s="95"/>
      <c r="M133" s="95"/>
      <c r="N133" s="95"/>
      <c r="O133" s="57"/>
      <c r="P133" s="30"/>
      <c r="Q133" s="30"/>
    </row>
    <row r="134" spans="1:17" outlineLevel="1" x14ac:dyDescent="0.35">
      <c r="A134" s="30"/>
      <c r="B134" s="54"/>
      <c r="C134" s="112" t="s">
        <v>238</v>
      </c>
      <c r="D134" s="113" t="s">
        <v>191</v>
      </c>
      <c r="E134" s="113">
        <v>0.185</v>
      </c>
      <c r="F134" s="114">
        <f t="shared" si="3"/>
        <v>2.1511388888888887</v>
      </c>
      <c r="G134" s="95"/>
      <c r="H134" s="95"/>
      <c r="I134" s="95"/>
      <c r="J134" s="95"/>
      <c r="K134" s="95"/>
      <c r="L134" s="95"/>
      <c r="M134" s="95"/>
      <c r="N134" s="95"/>
      <c r="O134" s="57"/>
      <c r="P134" s="30"/>
      <c r="Q134" s="30"/>
    </row>
    <row r="135" spans="1:17" x14ac:dyDescent="0.35">
      <c r="A135" s="30"/>
      <c r="B135" s="54"/>
      <c r="C135" s="117"/>
      <c r="D135" s="118"/>
      <c r="E135" s="118"/>
      <c r="F135" s="118"/>
      <c r="G135" s="95"/>
      <c r="H135" s="95"/>
      <c r="I135" s="95"/>
      <c r="J135" s="95"/>
      <c r="K135" s="95"/>
      <c r="L135" s="95"/>
      <c r="M135" s="95"/>
      <c r="N135" s="95"/>
      <c r="O135" s="57"/>
      <c r="P135" s="30"/>
      <c r="Q135" s="30"/>
    </row>
    <row r="136" spans="1:17" x14ac:dyDescent="0.35">
      <c r="A136" s="30"/>
      <c r="B136" s="54"/>
      <c r="C136" s="119" t="s">
        <v>239</v>
      </c>
      <c r="D136" s="118"/>
      <c r="E136" s="118"/>
      <c r="F136" s="118"/>
      <c r="G136" s="95"/>
      <c r="H136" s="95"/>
      <c r="I136" s="95"/>
      <c r="J136" s="95"/>
      <c r="K136" s="95"/>
      <c r="L136" s="95"/>
      <c r="M136" s="95"/>
      <c r="N136" s="95"/>
      <c r="O136" s="57"/>
      <c r="P136" s="30"/>
      <c r="Q136" s="30"/>
    </row>
    <row r="137" spans="1:17" x14ac:dyDescent="0.35">
      <c r="A137" s="30"/>
      <c r="B137" s="54"/>
      <c r="C137" s="119" t="s">
        <v>240</v>
      </c>
      <c r="D137" s="118"/>
      <c r="E137" s="118"/>
      <c r="F137" s="118"/>
      <c r="G137" s="95"/>
      <c r="H137" s="95"/>
      <c r="I137" s="95"/>
      <c r="J137" s="95"/>
      <c r="K137" s="95"/>
      <c r="L137" s="95"/>
      <c r="M137" s="95"/>
      <c r="N137" s="95"/>
      <c r="O137" s="57"/>
      <c r="P137" s="30"/>
      <c r="Q137" s="30"/>
    </row>
    <row r="138" spans="1:17" x14ac:dyDescent="0.35">
      <c r="A138" s="30"/>
      <c r="B138" s="54"/>
      <c r="C138" s="120"/>
      <c r="D138" s="121"/>
      <c r="E138" s="121"/>
      <c r="F138" s="121"/>
      <c r="G138" s="95"/>
      <c r="H138" s="95"/>
      <c r="I138" s="95"/>
      <c r="J138" s="95"/>
      <c r="K138" s="95"/>
      <c r="L138" s="95"/>
      <c r="M138" s="95"/>
      <c r="N138" s="95"/>
      <c r="O138" s="57"/>
      <c r="P138" s="30"/>
      <c r="Q138" s="30"/>
    </row>
    <row r="139" spans="1:17" x14ac:dyDescent="0.35">
      <c r="A139" s="30"/>
      <c r="B139" s="83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5"/>
      <c r="P139" s="30"/>
      <c r="Q139" s="30"/>
    </row>
    <row r="140" spans="1:17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spans="1:17" hidden="1" x14ac:dyDescent="0.35">
      <c r="A141" s="30"/>
      <c r="B141" s="54"/>
      <c r="C141" s="95"/>
      <c r="D141" s="122" t="s">
        <v>241</v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57"/>
      <c r="P141" s="30"/>
      <c r="Q141" s="30"/>
    </row>
    <row r="142" spans="1:17" ht="15" hidden="1" customHeight="1" x14ac:dyDescent="0.35">
      <c r="A142" s="30"/>
      <c r="B142" s="54"/>
      <c r="C142" s="123"/>
      <c r="D142" s="124" t="s">
        <v>113</v>
      </c>
      <c r="E142" s="125"/>
      <c r="F142" s="125" t="s">
        <v>135</v>
      </c>
      <c r="G142" s="206" t="s">
        <v>242</v>
      </c>
      <c r="H142" s="206"/>
      <c r="I142" s="206"/>
      <c r="J142" s="206"/>
      <c r="K142" s="95"/>
      <c r="L142" s="95"/>
      <c r="M142" s="95"/>
      <c r="N142" s="95"/>
      <c r="O142" s="57"/>
      <c r="P142" s="30"/>
      <c r="Q142" s="30"/>
    </row>
    <row r="143" spans="1:17" ht="14.5" hidden="1" customHeight="1" x14ac:dyDescent="0.35">
      <c r="A143" s="30"/>
      <c r="B143" s="54"/>
      <c r="C143" s="123"/>
      <c r="D143" s="126" t="s">
        <v>243</v>
      </c>
      <c r="E143" s="127"/>
      <c r="F143" s="128">
        <v>41.86</v>
      </c>
      <c r="G143" s="207" t="s">
        <v>244</v>
      </c>
      <c r="H143" s="207"/>
      <c r="I143" s="207"/>
      <c r="J143" s="207"/>
      <c r="K143" s="95"/>
      <c r="L143" s="95"/>
      <c r="M143" s="95"/>
      <c r="N143" s="95"/>
      <c r="O143" s="57"/>
      <c r="P143" s="30"/>
      <c r="Q143" s="30"/>
    </row>
    <row r="144" spans="1:17" hidden="1" x14ac:dyDescent="0.35">
      <c r="A144" s="30"/>
      <c r="B144" s="54"/>
      <c r="C144" s="123"/>
      <c r="D144" s="129" t="s">
        <v>245</v>
      </c>
      <c r="E144" s="130"/>
      <c r="F144" s="131">
        <v>3.6</v>
      </c>
      <c r="G144" s="208" t="s">
        <v>244</v>
      </c>
      <c r="H144" s="208"/>
      <c r="I144" s="208"/>
      <c r="J144" s="208"/>
      <c r="K144" s="95"/>
      <c r="L144" s="95"/>
      <c r="M144" s="95"/>
      <c r="N144" s="95"/>
      <c r="O144" s="57"/>
      <c r="P144" s="30"/>
      <c r="Q144" s="30"/>
    </row>
    <row r="145" spans="1:17" ht="15" hidden="1" customHeight="1" x14ac:dyDescent="0.35">
      <c r="A145" s="30"/>
      <c r="B145" s="54"/>
      <c r="C145" s="95"/>
      <c r="D145" s="129" t="s">
        <v>246</v>
      </c>
      <c r="E145" s="130"/>
      <c r="F145" s="131">
        <v>1.0550550000000001</v>
      </c>
      <c r="G145" s="208" t="s">
        <v>244</v>
      </c>
      <c r="H145" s="208"/>
      <c r="I145" s="208"/>
      <c r="J145" s="208"/>
      <c r="K145" s="95"/>
      <c r="L145" s="95"/>
      <c r="M145" s="95"/>
      <c r="N145" s="95"/>
      <c r="O145" s="57"/>
      <c r="P145" s="30"/>
      <c r="Q145" s="30"/>
    </row>
    <row r="146" spans="1:17" hidden="1" x14ac:dyDescent="0.35">
      <c r="A146" s="30"/>
      <c r="B146" s="54"/>
      <c r="C146" s="132"/>
      <c r="D146" s="133" t="s">
        <v>247</v>
      </c>
      <c r="E146" s="134"/>
      <c r="F146" s="135">
        <v>4.1840000000000001E-6</v>
      </c>
      <c r="G146" s="209" t="s">
        <v>248</v>
      </c>
      <c r="H146" s="209"/>
      <c r="I146" s="209"/>
      <c r="J146" s="209"/>
      <c r="K146" s="95"/>
      <c r="L146" s="95"/>
      <c r="M146" s="95"/>
      <c r="N146" s="95"/>
      <c r="O146" s="57"/>
      <c r="P146" s="30"/>
      <c r="Q146" s="30"/>
    </row>
    <row r="147" spans="1:17" hidden="1" x14ac:dyDescent="0.35">
      <c r="A147" s="30"/>
      <c r="B147" s="54"/>
      <c r="C147" s="129" t="s">
        <v>249</v>
      </c>
      <c r="D147" s="129" t="s">
        <v>250</v>
      </c>
      <c r="E147" s="130"/>
      <c r="F147" s="131">
        <f>1/1.11</f>
        <v>0.9009009009009008</v>
      </c>
      <c r="G147" s="208" t="s">
        <v>251</v>
      </c>
      <c r="H147" s="208"/>
      <c r="I147" s="208"/>
      <c r="J147" s="208"/>
      <c r="K147" s="95"/>
      <c r="L147" s="95"/>
      <c r="M147" s="95"/>
      <c r="N147" s="95"/>
      <c r="O147" s="57"/>
      <c r="P147" s="30"/>
      <c r="Q147" s="30"/>
    </row>
    <row r="148" spans="1:17" hidden="1" x14ac:dyDescent="0.35">
      <c r="A148" s="30"/>
      <c r="B148" s="54"/>
      <c r="C148" s="129"/>
      <c r="D148" s="129" t="s">
        <v>252</v>
      </c>
      <c r="E148" s="130"/>
      <c r="F148" s="131">
        <v>9.6900000000000007E-3</v>
      </c>
      <c r="G148" s="208" t="s">
        <v>244</v>
      </c>
      <c r="H148" s="208"/>
      <c r="I148" s="208"/>
      <c r="J148" s="208"/>
      <c r="K148" s="95"/>
      <c r="L148" s="95"/>
      <c r="M148" s="95"/>
      <c r="N148" s="95"/>
      <c r="O148" s="57"/>
      <c r="P148" s="30"/>
      <c r="Q148" s="30"/>
    </row>
    <row r="149" spans="1:17" hidden="1" x14ac:dyDescent="0.35">
      <c r="A149" s="30"/>
      <c r="B149" s="54"/>
      <c r="C149" s="129"/>
      <c r="D149" s="129" t="s">
        <v>253</v>
      </c>
      <c r="E149" s="130"/>
      <c r="F149" s="136">
        <v>2380</v>
      </c>
      <c r="G149" s="208" t="s">
        <v>244</v>
      </c>
      <c r="H149" s="208"/>
      <c r="I149" s="208"/>
      <c r="J149" s="208"/>
      <c r="K149" s="95"/>
      <c r="L149" s="95"/>
      <c r="M149" s="95"/>
      <c r="N149" s="95"/>
      <c r="O149" s="57"/>
      <c r="P149" s="30"/>
      <c r="Q149" s="30"/>
    </row>
    <row r="150" spans="1:17" hidden="1" x14ac:dyDescent="0.35">
      <c r="A150" s="30"/>
      <c r="B150" s="54"/>
      <c r="C150" s="129"/>
      <c r="D150" s="137" t="s">
        <v>254</v>
      </c>
      <c r="E150" s="130"/>
      <c r="F150" s="138">
        <f>13.8</f>
        <v>13.8</v>
      </c>
      <c r="G150" s="208" t="s">
        <v>244</v>
      </c>
      <c r="H150" s="208"/>
      <c r="I150" s="208"/>
      <c r="J150" s="208"/>
      <c r="K150" s="95"/>
      <c r="L150" s="95"/>
      <c r="M150" s="95"/>
      <c r="N150" s="95"/>
      <c r="O150" s="57"/>
      <c r="P150" s="30"/>
      <c r="Q150" s="30"/>
    </row>
    <row r="151" spans="1:17" hidden="1" x14ac:dyDescent="0.35">
      <c r="A151" s="30"/>
      <c r="B151" s="54"/>
      <c r="C151" s="129"/>
      <c r="D151" s="129" t="s">
        <v>255</v>
      </c>
      <c r="E151" s="130"/>
      <c r="F151" s="131">
        <f>F145/F144</f>
        <v>0.29307083333333334</v>
      </c>
      <c r="G151" s="139"/>
      <c r="H151" s="140"/>
      <c r="I151" s="140"/>
      <c r="J151" s="141"/>
      <c r="K151" s="95"/>
      <c r="L151" s="95"/>
      <c r="M151" s="95"/>
      <c r="N151" s="95"/>
      <c r="O151" s="57"/>
      <c r="P151" s="30"/>
      <c r="Q151" s="30"/>
    </row>
    <row r="152" spans="1:17" ht="14.5" hidden="1" customHeight="1" x14ac:dyDescent="0.35">
      <c r="A152" s="30"/>
      <c r="B152" s="54"/>
      <c r="C152" s="126" t="s">
        <v>256</v>
      </c>
      <c r="D152" s="126" t="s">
        <v>257</v>
      </c>
      <c r="E152" s="127"/>
      <c r="F152" s="128">
        <v>11.1</v>
      </c>
      <c r="G152" s="207" t="s">
        <v>244</v>
      </c>
      <c r="H152" s="207"/>
      <c r="I152" s="207"/>
      <c r="J152" s="207"/>
      <c r="K152" s="95"/>
      <c r="L152" s="95"/>
      <c r="M152" s="95"/>
      <c r="N152" s="95"/>
      <c r="O152" s="57"/>
      <c r="P152" s="30"/>
      <c r="Q152" s="30"/>
    </row>
    <row r="153" spans="1:17" hidden="1" x14ac:dyDescent="0.35">
      <c r="A153" s="30"/>
      <c r="B153" s="54"/>
      <c r="C153" s="129"/>
      <c r="D153" s="129" t="s">
        <v>250</v>
      </c>
      <c r="E153" s="130"/>
      <c r="F153" s="131">
        <f>1/1.06</f>
        <v>0.94339622641509424</v>
      </c>
      <c r="G153" s="208" t="s">
        <v>244</v>
      </c>
      <c r="H153" s="208"/>
      <c r="I153" s="208"/>
      <c r="J153" s="208"/>
      <c r="K153" s="95"/>
      <c r="L153" s="95"/>
      <c r="M153" s="95"/>
      <c r="N153" s="95"/>
      <c r="O153" s="57"/>
      <c r="P153" s="30"/>
      <c r="Q153" s="30"/>
    </row>
    <row r="154" spans="1:17" ht="15" hidden="1" customHeight="1" x14ac:dyDescent="0.35">
      <c r="A154" s="30"/>
      <c r="B154" s="54"/>
      <c r="C154" s="133"/>
      <c r="D154" s="129" t="s">
        <v>253</v>
      </c>
      <c r="E154" s="130"/>
      <c r="F154" s="142">
        <v>3299</v>
      </c>
      <c r="G154" s="209" t="s">
        <v>244</v>
      </c>
      <c r="H154" s="209"/>
      <c r="I154" s="209"/>
      <c r="J154" s="209"/>
      <c r="K154" s="95"/>
      <c r="L154" s="95"/>
      <c r="M154" s="95"/>
      <c r="N154" s="95"/>
      <c r="O154" s="57"/>
      <c r="P154" s="30"/>
      <c r="Q154" s="30"/>
    </row>
    <row r="155" spans="1:17" ht="14.5" hidden="1" customHeight="1" x14ac:dyDescent="0.35">
      <c r="A155" s="30"/>
      <c r="B155" s="54"/>
      <c r="C155" s="129" t="s">
        <v>125</v>
      </c>
      <c r="D155" s="126" t="s">
        <v>258</v>
      </c>
      <c r="E155" s="127"/>
      <c r="F155" s="131">
        <v>1.18</v>
      </c>
      <c r="G155" s="210" t="s">
        <v>259</v>
      </c>
      <c r="H155" s="210"/>
      <c r="I155" s="210"/>
      <c r="J155" s="210"/>
      <c r="K155" s="95"/>
      <c r="L155" s="95"/>
      <c r="M155" s="95"/>
      <c r="N155" s="95"/>
      <c r="O155" s="57"/>
      <c r="P155" s="30"/>
      <c r="Q155" s="30"/>
    </row>
    <row r="156" spans="1:17" hidden="1" x14ac:dyDescent="0.35">
      <c r="A156" s="30"/>
      <c r="B156" s="54"/>
      <c r="C156" s="129"/>
      <c r="D156" s="129" t="s">
        <v>257</v>
      </c>
      <c r="E156" s="130"/>
      <c r="F156" s="131">
        <v>11.75</v>
      </c>
      <c r="G156" s="208" t="s">
        <v>260</v>
      </c>
      <c r="H156" s="208"/>
      <c r="I156" s="208"/>
      <c r="J156" s="208"/>
      <c r="K156" s="95"/>
      <c r="L156" s="95"/>
      <c r="M156" s="95"/>
      <c r="N156" s="95"/>
      <c r="O156" s="57"/>
      <c r="P156" s="30"/>
      <c r="Q156" s="30"/>
    </row>
    <row r="157" spans="1:17" hidden="1" x14ac:dyDescent="0.35">
      <c r="A157" s="30"/>
      <c r="B157" s="54"/>
      <c r="C157" s="129"/>
      <c r="D157" s="129" t="s">
        <v>250</v>
      </c>
      <c r="E157" s="130"/>
      <c r="F157" s="131">
        <f>1/1.07</f>
        <v>0.93457943925233644</v>
      </c>
      <c r="G157" s="208" t="s">
        <v>244</v>
      </c>
      <c r="H157" s="208"/>
      <c r="I157" s="208"/>
      <c r="J157" s="208"/>
      <c r="K157" s="95"/>
      <c r="L157" s="95"/>
      <c r="M157" s="95"/>
      <c r="N157" s="95"/>
      <c r="O157" s="57"/>
      <c r="P157" s="30"/>
      <c r="Q157" s="30"/>
    </row>
    <row r="158" spans="1:17" ht="15" hidden="1" customHeight="1" x14ac:dyDescent="0.35">
      <c r="A158" s="30"/>
      <c r="B158" s="54"/>
      <c r="C158" s="129"/>
      <c r="D158" s="129" t="s">
        <v>253</v>
      </c>
      <c r="E158" s="130"/>
      <c r="F158" s="136">
        <v>3173</v>
      </c>
      <c r="G158" s="208" t="s">
        <v>244</v>
      </c>
      <c r="H158" s="208"/>
      <c r="I158" s="208"/>
      <c r="J158" s="208"/>
      <c r="K158" s="95"/>
      <c r="L158" s="95"/>
      <c r="M158" s="95"/>
      <c r="N158" s="95"/>
      <c r="O158" s="57"/>
      <c r="P158" s="30"/>
      <c r="Q158" s="30"/>
    </row>
    <row r="159" spans="1:17" ht="14.5" hidden="1" customHeight="1" x14ac:dyDescent="0.35">
      <c r="A159" s="30"/>
      <c r="B159" s="54"/>
      <c r="C159" s="126" t="s">
        <v>67</v>
      </c>
      <c r="D159" s="126" t="s">
        <v>261</v>
      </c>
      <c r="E159" s="127"/>
      <c r="F159" s="128">
        <v>0.55000000000000004</v>
      </c>
      <c r="G159" s="211" t="s">
        <v>262</v>
      </c>
      <c r="H159" s="211"/>
      <c r="I159" s="211"/>
      <c r="J159" s="211"/>
      <c r="K159" s="95"/>
      <c r="L159" s="95"/>
      <c r="M159" s="95"/>
      <c r="N159" s="95"/>
      <c r="O159" s="57"/>
      <c r="P159" s="30"/>
      <c r="Q159" s="30"/>
    </row>
    <row r="160" spans="1:17" hidden="1" x14ac:dyDescent="0.35">
      <c r="A160" s="30"/>
      <c r="B160" s="54"/>
      <c r="C160" s="129"/>
      <c r="D160" s="129" t="s">
        <v>257</v>
      </c>
      <c r="E160" s="143"/>
      <c r="F160" s="144">
        <v>12.778</v>
      </c>
      <c r="G160" s="212" t="s">
        <v>260</v>
      </c>
      <c r="H160" s="212"/>
      <c r="I160" s="212"/>
      <c r="J160" s="212"/>
      <c r="K160" s="95"/>
      <c r="L160" s="95"/>
      <c r="M160" s="95"/>
      <c r="N160" s="95"/>
      <c r="O160" s="57"/>
      <c r="P160" s="30"/>
      <c r="Q160" s="30"/>
    </row>
    <row r="161" spans="1:256" hidden="1" x14ac:dyDescent="0.35">
      <c r="A161" s="30"/>
      <c r="B161" s="54"/>
      <c r="C161" s="129"/>
      <c r="D161" s="129" t="s">
        <v>250</v>
      </c>
      <c r="E161" s="130"/>
      <c r="F161" s="131">
        <f>1/1.09</f>
        <v>0.9174311926605504</v>
      </c>
      <c r="G161" s="208" t="s">
        <v>263</v>
      </c>
      <c r="H161" s="208"/>
      <c r="I161" s="208"/>
      <c r="J161" s="208"/>
      <c r="K161" s="95"/>
      <c r="L161" s="95"/>
      <c r="M161" s="95"/>
      <c r="N161" s="95"/>
      <c r="O161" s="57"/>
      <c r="P161" s="30"/>
      <c r="Q161" s="30"/>
    </row>
    <row r="162" spans="1:256" ht="15" hidden="1" customHeight="1" x14ac:dyDescent="0.35">
      <c r="A162" s="30"/>
      <c r="B162" s="54"/>
      <c r="C162" s="133"/>
      <c r="D162" s="133" t="s">
        <v>253</v>
      </c>
      <c r="E162" s="134"/>
      <c r="F162" s="142">
        <v>2719</v>
      </c>
      <c r="G162" s="208" t="s">
        <v>244</v>
      </c>
      <c r="H162" s="208"/>
      <c r="I162" s="208"/>
      <c r="J162" s="208"/>
      <c r="K162" s="95"/>
      <c r="L162" s="95"/>
      <c r="M162" s="95"/>
      <c r="N162" s="95"/>
      <c r="O162" s="57"/>
      <c r="P162" s="30"/>
      <c r="Q162" s="30"/>
    </row>
    <row r="163" spans="1:256" hidden="1" x14ac:dyDescent="0.35">
      <c r="A163" s="30"/>
      <c r="B163" s="54"/>
      <c r="C163" s="129" t="s">
        <v>127</v>
      </c>
      <c r="D163" s="129" t="s">
        <v>261</v>
      </c>
      <c r="E163" s="130"/>
      <c r="F163" s="131">
        <v>0.74399999999999999</v>
      </c>
      <c r="G163" s="211" t="s">
        <v>264</v>
      </c>
      <c r="H163" s="211"/>
      <c r="I163" s="211"/>
      <c r="J163" s="211"/>
      <c r="K163" s="95"/>
      <c r="L163" s="95"/>
      <c r="M163" s="95"/>
      <c r="N163" s="95"/>
      <c r="O163" s="57"/>
      <c r="P163" s="30"/>
      <c r="Q163" s="30"/>
    </row>
    <row r="164" spans="1:256" hidden="1" x14ac:dyDescent="0.35">
      <c r="A164" s="30"/>
      <c r="B164" s="54"/>
      <c r="C164" s="129"/>
      <c r="D164" s="129" t="s">
        <v>257</v>
      </c>
      <c r="E164" s="130"/>
      <c r="F164" s="145">
        <v>12.222200000000001</v>
      </c>
      <c r="G164" s="213" t="s">
        <v>265</v>
      </c>
      <c r="H164" s="213"/>
      <c r="I164" s="213"/>
      <c r="J164" s="213"/>
      <c r="K164" s="95"/>
      <c r="L164" s="95"/>
      <c r="M164" s="95"/>
      <c r="N164" s="95"/>
      <c r="O164" s="57"/>
      <c r="P164" s="30"/>
      <c r="Q164" s="30"/>
    </row>
    <row r="165" spans="1:256" hidden="1" x14ac:dyDescent="0.35">
      <c r="A165" s="30"/>
      <c r="B165" s="54"/>
      <c r="C165" s="129"/>
      <c r="D165" s="129" t="s">
        <v>266</v>
      </c>
      <c r="E165" s="130"/>
      <c r="F165" s="131">
        <v>1.08</v>
      </c>
      <c r="G165" s="208" t="s">
        <v>244</v>
      </c>
      <c r="H165" s="208"/>
      <c r="I165" s="208"/>
      <c r="J165" s="208"/>
      <c r="K165" s="95"/>
      <c r="L165" s="95"/>
      <c r="M165" s="95"/>
      <c r="N165" s="95"/>
      <c r="O165" s="57"/>
      <c r="P165" s="30"/>
      <c r="Q165" s="30"/>
    </row>
    <row r="166" spans="1:256" hidden="1" x14ac:dyDescent="0.35">
      <c r="A166" s="30"/>
      <c r="B166" s="54"/>
      <c r="C166" s="129"/>
      <c r="D166" s="129" t="s">
        <v>253</v>
      </c>
      <c r="E166" s="130"/>
      <c r="F166" s="136">
        <v>3115</v>
      </c>
      <c r="G166" s="209" t="s">
        <v>244</v>
      </c>
      <c r="H166" s="209"/>
      <c r="I166" s="209"/>
      <c r="J166" s="209"/>
      <c r="K166" s="95"/>
      <c r="L166" s="95"/>
      <c r="M166" s="95"/>
      <c r="N166" s="95"/>
      <c r="O166" s="57"/>
      <c r="P166" s="30"/>
      <c r="Q166" s="30"/>
    </row>
    <row r="167" spans="1:256" ht="14.5" hidden="1" customHeight="1" x14ac:dyDescent="0.35">
      <c r="A167" s="30"/>
      <c r="B167" s="54"/>
      <c r="C167" s="126" t="s">
        <v>55</v>
      </c>
      <c r="D167" s="126" t="s">
        <v>267</v>
      </c>
      <c r="E167" s="127"/>
      <c r="F167" s="146">
        <v>7.2220000000000004</v>
      </c>
      <c r="G167" s="207" t="s">
        <v>259</v>
      </c>
      <c r="H167" s="207"/>
      <c r="I167" s="207"/>
      <c r="J167" s="207"/>
      <c r="K167" s="95"/>
      <c r="L167" s="95"/>
      <c r="M167" s="95"/>
      <c r="N167" s="95"/>
      <c r="O167" s="57"/>
      <c r="P167" s="30"/>
      <c r="Q167" s="30"/>
    </row>
    <row r="168" spans="1:256" hidden="1" x14ac:dyDescent="0.35">
      <c r="A168" s="30"/>
      <c r="B168" s="54"/>
      <c r="C168" s="129"/>
      <c r="D168" s="129" t="s">
        <v>266</v>
      </c>
      <c r="E168" s="130"/>
      <c r="F168" s="131">
        <v>1.05</v>
      </c>
      <c r="G168" s="208" t="s">
        <v>244</v>
      </c>
      <c r="H168" s="208"/>
      <c r="I168" s="208"/>
      <c r="J168" s="208"/>
      <c r="K168" s="95"/>
      <c r="L168" s="95"/>
      <c r="M168" s="95"/>
      <c r="N168" s="95"/>
      <c r="O168" s="57"/>
      <c r="P168" s="30"/>
      <c r="Q168" s="30"/>
    </row>
    <row r="169" spans="1:256" ht="15" hidden="1" customHeight="1" x14ac:dyDescent="0.35">
      <c r="A169" s="30"/>
      <c r="B169" s="54"/>
      <c r="C169" s="133"/>
      <c r="D169" s="133" t="s">
        <v>253</v>
      </c>
      <c r="E169" s="134"/>
      <c r="F169" s="142">
        <v>4038</v>
      </c>
      <c r="G169" s="209" t="s">
        <v>244</v>
      </c>
      <c r="H169" s="209"/>
      <c r="I169" s="209"/>
      <c r="J169" s="209"/>
      <c r="K169" s="95"/>
      <c r="L169" s="95"/>
      <c r="M169" s="95"/>
      <c r="N169" s="95"/>
      <c r="O169" s="57"/>
      <c r="P169" s="30"/>
      <c r="Q169" s="30"/>
    </row>
    <row r="170" spans="1:256" hidden="1" x14ac:dyDescent="0.35">
      <c r="A170" s="30"/>
      <c r="P170" s="30"/>
      <c r="Q170" s="30"/>
    </row>
    <row r="171" spans="1:256" hidden="1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  <c r="EP171" s="30"/>
      <c r="EQ171" s="30"/>
      <c r="ER171" s="30"/>
      <c r="ES171" s="30"/>
      <c r="ET171" s="30"/>
      <c r="EU171" s="30"/>
      <c r="EV171" s="30"/>
      <c r="EW171" s="30"/>
      <c r="EX171" s="30"/>
      <c r="EY171" s="30"/>
      <c r="EZ171" s="30"/>
      <c r="FA171" s="30"/>
      <c r="FB171" s="30"/>
      <c r="FC171" s="30"/>
      <c r="FD171" s="30"/>
      <c r="FE171" s="30"/>
      <c r="FF171" s="30"/>
      <c r="FG171" s="30"/>
      <c r="FH171" s="30"/>
      <c r="FI171" s="30"/>
      <c r="FJ171" s="30"/>
      <c r="FK171" s="30"/>
      <c r="FL171" s="30"/>
      <c r="FM171" s="30"/>
      <c r="FN171" s="30"/>
      <c r="FO171" s="30"/>
      <c r="FP171" s="30"/>
      <c r="FQ171" s="30"/>
      <c r="FR171" s="30"/>
      <c r="FS171" s="30"/>
      <c r="FT171" s="30"/>
      <c r="FU171" s="30"/>
      <c r="FV171" s="30"/>
      <c r="FW171" s="30"/>
      <c r="FX171" s="30"/>
      <c r="FY171" s="30"/>
      <c r="FZ171" s="30"/>
      <c r="GA171" s="30"/>
      <c r="GB171" s="30"/>
      <c r="GC171" s="30"/>
      <c r="GD171" s="30"/>
      <c r="GE171" s="30"/>
      <c r="GF171" s="30"/>
      <c r="GG171" s="30"/>
      <c r="GH171" s="30"/>
      <c r="GI171" s="30"/>
      <c r="GJ171" s="30"/>
      <c r="GK171" s="30"/>
      <c r="GL171" s="30"/>
      <c r="GM171" s="30"/>
      <c r="GN171" s="30"/>
      <c r="GO171" s="30"/>
      <c r="GP171" s="30"/>
      <c r="GQ171" s="30"/>
      <c r="GR171" s="30"/>
      <c r="GS171" s="30"/>
      <c r="GT171" s="30"/>
      <c r="GU171" s="30"/>
      <c r="GV171" s="30"/>
      <c r="GW171" s="30"/>
      <c r="GX171" s="30"/>
      <c r="GY171" s="30"/>
      <c r="GZ171" s="30"/>
      <c r="HA171" s="30"/>
      <c r="HB171" s="30"/>
      <c r="HC171" s="30"/>
      <c r="HD171" s="30"/>
      <c r="HE171" s="30"/>
      <c r="HF171" s="30"/>
      <c r="HG171" s="30"/>
      <c r="HH171" s="30"/>
      <c r="HI171" s="30"/>
      <c r="HJ171" s="30"/>
      <c r="HK171" s="30"/>
      <c r="HL171" s="30"/>
      <c r="HM171" s="30"/>
      <c r="HN171" s="30"/>
      <c r="HO171" s="30"/>
      <c r="HP171" s="30"/>
      <c r="HQ171" s="30"/>
      <c r="HR171" s="30"/>
      <c r="HS171" s="30"/>
      <c r="HT171" s="30"/>
      <c r="HU171" s="30"/>
      <c r="HV171" s="30"/>
      <c r="HW171" s="30"/>
      <c r="HX171" s="30"/>
      <c r="HY171" s="30"/>
      <c r="HZ171" s="30"/>
      <c r="IA171" s="30"/>
      <c r="IB171" s="30"/>
      <c r="IC171" s="30"/>
      <c r="ID171" s="30"/>
      <c r="IE171" s="30"/>
      <c r="IF171" s="30"/>
      <c r="IG171" s="30"/>
      <c r="IH171" s="30"/>
      <c r="II171" s="30"/>
      <c r="IJ171" s="30"/>
      <c r="IK171" s="30"/>
      <c r="IL171" s="30"/>
      <c r="IM171" s="30"/>
      <c r="IN171" s="30"/>
      <c r="IO171" s="30"/>
      <c r="IP171" s="30"/>
      <c r="IQ171" s="30"/>
      <c r="IR171" s="30"/>
      <c r="IS171" s="30"/>
      <c r="IT171" s="30"/>
      <c r="IU171" s="30"/>
      <c r="IV171" s="30"/>
    </row>
    <row r="172" spans="1:256" hidden="1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  <c r="EP172" s="30"/>
      <c r="EQ172" s="30"/>
      <c r="ER172" s="30"/>
      <c r="ES172" s="30"/>
      <c r="ET172" s="30"/>
      <c r="EU172" s="30"/>
      <c r="EV172" s="30"/>
      <c r="EW172" s="30"/>
      <c r="EX172" s="30"/>
      <c r="EY172" s="30"/>
      <c r="EZ172" s="30"/>
      <c r="FA172" s="30"/>
      <c r="FB172" s="30"/>
      <c r="FC172" s="30"/>
      <c r="FD172" s="30"/>
      <c r="FE172" s="30"/>
      <c r="FF172" s="30"/>
      <c r="FG172" s="30"/>
      <c r="FH172" s="30"/>
      <c r="FI172" s="30"/>
      <c r="FJ172" s="30"/>
      <c r="FK172" s="30"/>
      <c r="FL172" s="30"/>
      <c r="FM172" s="30"/>
      <c r="FN172" s="30"/>
      <c r="FO172" s="30"/>
      <c r="FP172" s="30"/>
      <c r="FQ172" s="30"/>
      <c r="FR172" s="30"/>
      <c r="FS172" s="30"/>
      <c r="FT172" s="30"/>
      <c r="FU172" s="30"/>
      <c r="FV172" s="30"/>
      <c r="FW172" s="30"/>
      <c r="FX172" s="30"/>
      <c r="FY172" s="30"/>
      <c r="FZ172" s="30"/>
      <c r="GA172" s="30"/>
      <c r="GB172" s="30"/>
      <c r="GC172" s="30"/>
      <c r="GD172" s="30"/>
      <c r="GE172" s="30"/>
      <c r="GF172" s="30"/>
      <c r="GG172" s="30"/>
      <c r="GH172" s="30"/>
      <c r="GI172" s="30"/>
      <c r="GJ172" s="30"/>
      <c r="GK172" s="30"/>
      <c r="GL172" s="30"/>
      <c r="GM172" s="30"/>
      <c r="GN172" s="30"/>
      <c r="GO172" s="30"/>
      <c r="GP172" s="30"/>
      <c r="GQ172" s="30"/>
      <c r="GR172" s="30"/>
      <c r="GS172" s="30"/>
      <c r="GT172" s="30"/>
      <c r="GU172" s="30"/>
      <c r="GV172" s="30"/>
      <c r="GW172" s="30"/>
      <c r="GX172" s="30"/>
      <c r="GY172" s="30"/>
      <c r="GZ172" s="30"/>
      <c r="HA172" s="30"/>
      <c r="HB172" s="30"/>
      <c r="HC172" s="30"/>
      <c r="HD172" s="30"/>
      <c r="HE172" s="30"/>
      <c r="HF172" s="30"/>
      <c r="HG172" s="30"/>
      <c r="HH172" s="30"/>
      <c r="HI172" s="30"/>
      <c r="HJ172" s="30"/>
      <c r="HK172" s="30"/>
      <c r="HL172" s="30"/>
      <c r="HM172" s="30"/>
      <c r="HN172" s="30"/>
      <c r="HO172" s="30"/>
      <c r="HP172" s="30"/>
      <c r="HQ172" s="30"/>
      <c r="HR172" s="30"/>
      <c r="HS172" s="30"/>
      <c r="HT172" s="30"/>
      <c r="HU172" s="30"/>
      <c r="HV172" s="30"/>
      <c r="HW172" s="30"/>
      <c r="HX172" s="30"/>
      <c r="HY172" s="30"/>
      <c r="HZ172" s="30"/>
      <c r="IA172" s="30"/>
      <c r="IB172" s="30"/>
      <c r="IC172" s="30"/>
      <c r="ID172" s="30"/>
      <c r="IE172" s="30"/>
      <c r="IF172" s="30"/>
      <c r="IG172" s="30"/>
      <c r="IH172" s="30"/>
      <c r="II172" s="30"/>
      <c r="IJ172" s="30"/>
      <c r="IK172" s="30"/>
      <c r="IL172" s="30"/>
      <c r="IM172" s="30"/>
      <c r="IN172" s="30"/>
      <c r="IO172" s="30"/>
      <c r="IP172" s="30"/>
      <c r="IQ172" s="30"/>
      <c r="IR172" s="30"/>
      <c r="IS172" s="30"/>
      <c r="IT172" s="30"/>
      <c r="IU172" s="30"/>
      <c r="IV172" s="30"/>
    </row>
    <row r="173" spans="1:256" hidden="1" x14ac:dyDescent="0.35">
      <c r="E173" s="147" t="s">
        <v>268</v>
      </c>
      <c r="F173" s="148" t="s">
        <v>269</v>
      </c>
      <c r="G173" s="149" t="s">
        <v>270</v>
      </c>
      <c r="Q173" s="30"/>
    </row>
    <row r="174" spans="1:256" hidden="1" x14ac:dyDescent="0.35">
      <c r="C174" s="29" t="s">
        <v>249</v>
      </c>
      <c r="Q174" s="30"/>
    </row>
    <row r="175" spans="1:256" hidden="1" x14ac:dyDescent="0.35">
      <c r="D175" s="150" t="s">
        <v>271</v>
      </c>
      <c r="E175" s="29" t="s">
        <v>272</v>
      </c>
      <c r="F175" s="29" t="s">
        <v>119</v>
      </c>
      <c r="G175" s="29" t="s">
        <v>118</v>
      </c>
      <c r="H175" s="29" t="s">
        <v>273</v>
      </c>
      <c r="I175" s="29" t="s">
        <v>274</v>
      </c>
      <c r="J175" s="29" t="s">
        <v>123</v>
      </c>
      <c r="K175" s="29" t="s">
        <v>108</v>
      </c>
      <c r="Q175" s="30"/>
    </row>
    <row r="176" spans="1:256" hidden="1" x14ac:dyDescent="0.35">
      <c r="D176" s="29" t="s">
        <v>272</v>
      </c>
      <c r="E176" s="151">
        <v>1</v>
      </c>
      <c r="F176" s="152">
        <f>F147</f>
        <v>0.9009009009009008</v>
      </c>
      <c r="G176" s="153">
        <f>1/E178</f>
        <v>92.972229195139391</v>
      </c>
      <c r="H176" s="154">
        <f>F176*D250</f>
        <v>7.7478338347903575E-2</v>
      </c>
      <c r="I176" s="154">
        <f>I179*H176</f>
        <v>184.39844526801051</v>
      </c>
      <c r="J176" s="154">
        <f>J177*F176</f>
        <v>6.5282673978326142E-2</v>
      </c>
      <c r="K176" s="155">
        <f>1/E182</f>
        <v>3.4121443905767945</v>
      </c>
      <c r="M176" s="29" t="s">
        <v>272</v>
      </c>
      <c r="N176" s="29">
        <v>0</v>
      </c>
      <c r="P176" s="29" t="s">
        <v>275</v>
      </c>
      <c r="Q176" s="29">
        <v>0</v>
      </c>
      <c r="S176" s="30"/>
    </row>
    <row r="177" spans="3:19" hidden="1" x14ac:dyDescent="0.35">
      <c r="D177" s="29" t="s">
        <v>119</v>
      </c>
      <c r="E177" s="156">
        <f>1/F176</f>
        <v>1.1100000000000001</v>
      </c>
      <c r="F177" s="157">
        <v>1</v>
      </c>
      <c r="G177" s="158">
        <f>1/F178</f>
        <v>103.19917440660474</v>
      </c>
      <c r="H177" s="159">
        <f>D250</f>
        <v>8.6000955566172974E-2</v>
      </c>
      <c r="I177" s="160">
        <f>I179*H177</f>
        <v>204.68227424749168</v>
      </c>
      <c r="J177" s="158">
        <f>1/F181</f>
        <v>7.2463768115942032E-2</v>
      </c>
      <c r="K177" s="161">
        <f>K176*E177</f>
        <v>3.7874802735402424</v>
      </c>
      <c r="M177" s="29" t="s">
        <v>119</v>
      </c>
      <c r="N177" s="29">
        <v>1</v>
      </c>
      <c r="P177" s="29" t="s">
        <v>121</v>
      </c>
      <c r="Q177" s="29">
        <v>1</v>
      </c>
      <c r="S177" s="30"/>
    </row>
    <row r="178" spans="3:19" hidden="1" x14ac:dyDescent="0.35">
      <c r="D178" s="29" t="s">
        <v>118</v>
      </c>
      <c r="E178" s="162">
        <f>F178*E177</f>
        <v>1.0755900000000002E-2</v>
      </c>
      <c r="F178" s="159">
        <f>F148</f>
        <v>9.6900000000000007E-3</v>
      </c>
      <c r="G178" s="157">
        <v>1</v>
      </c>
      <c r="H178" s="160">
        <f>H176*E178</f>
        <v>8.3334925943621626E-4</v>
      </c>
      <c r="I178" s="160">
        <f>I179*H178</f>
        <v>1.9833712374581947</v>
      </c>
      <c r="J178" s="160">
        <f>J177*F178</f>
        <v>7.0217391304347833E-4</v>
      </c>
      <c r="K178" s="161">
        <f>K176*E178</f>
        <v>3.6700683850604952E-2</v>
      </c>
      <c r="M178" s="29" t="s">
        <v>118</v>
      </c>
      <c r="N178" s="29">
        <v>2</v>
      </c>
      <c r="P178" s="29" t="s">
        <v>126</v>
      </c>
      <c r="Q178" s="29">
        <v>2</v>
      </c>
      <c r="S178" s="30"/>
    </row>
    <row r="179" spans="3:19" hidden="1" x14ac:dyDescent="0.35">
      <c r="D179" s="29" t="s">
        <v>273</v>
      </c>
      <c r="E179" s="156">
        <f>1/H176</f>
        <v>12.906833333333331</v>
      </c>
      <c r="F179" s="158">
        <f>1/H177</f>
        <v>11.627777777777776</v>
      </c>
      <c r="G179" s="158">
        <f>1/H178</f>
        <v>1199.9770668501315</v>
      </c>
      <c r="H179" s="157">
        <v>1</v>
      </c>
      <c r="I179" s="159">
        <f>F149</f>
        <v>2380</v>
      </c>
      <c r="J179" s="160">
        <f>J177*F179</f>
        <v>0.84259259259259256</v>
      </c>
      <c r="K179" s="161">
        <f>K176*E179</f>
        <v>44.039978958442916</v>
      </c>
      <c r="M179" s="29" t="s">
        <v>273</v>
      </c>
      <c r="N179" s="29">
        <v>3</v>
      </c>
      <c r="P179" s="29" t="s">
        <v>124</v>
      </c>
      <c r="Q179" s="29">
        <v>5</v>
      </c>
      <c r="S179" s="30"/>
    </row>
    <row r="180" spans="3:19" hidden="1" x14ac:dyDescent="0.35">
      <c r="D180" s="29" t="s">
        <v>274</v>
      </c>
      <c r="E180" s="156">
        <f>1/I176</f>
        <v>5.4230392156862737E-3</v>
      </c>
      <c r="F180" s="158">
        <f>1/I177</f>
        <v>4.8856209150326792E-3</v>
      </c>
      <c r="G180" s="158">
        <f>1/I178</f>
        <v>0.50419204489501324</v>
      </c>
      <c r="H180" s="158">
        <f>1/I179</f>
        <v>4.2016806722689078E-4</v>
      </c>
      <c r="I180" s="157">
        <v>1</v>
      </c>
      <c r="J180" s="160">
        <f>J177*F180</f>
        <v>3.5403050108932457E-4</v>
      </c>
      <c r="K180" s="161">
        <f>K176*E180</f>
        <v>1.85041928396819E-2</v>
      </c>
      <c r="M180" s="29" t="s">
        <v>274</v>
      </c>
      <c r="N180" s="29">
        <v>4</v>
      </c>
      <c r="P180" s="29" t="s">
        <v>120</v>
      </c>
      <c r="Q180" s="29">
        <v>6</v>
      </c>
      <c r="S180" s="30"/>
    </row>
    <row r="181" spans="3:19" hidden="1" x14ac:dyDescent="0.35">
      <c r="D181" s="29" t="s">
        <v>123</v>
      </c>
      <c r="E181" s="156">
        <f>1/J176</f>
        <v>15.318000000000003</v>
      </c>
      <c r="F181" s="159">
        <f>F150</f>
        <v>13.8</v>
      </c>
      <c r="G181" s="158">
        <f>1/J178</f>
        <v>1424.1486068111453</v>
      </c>
      <c r="H181" s="158">
        <f>1/J179</f>
        <v>1.1868131868131868</v>
      </c>
      <c r="I181" s="158">
        <f>1/J180</f>
        <v>2824.6153846153852</v>
      </c>
      <c r="J181" s="157">
        <v>1</v>
      </c>
      <c r="K181" s="161">
        <f>K176*E181</f>
        <v>52.26722777485535</v>
      </c>
      <c r="M181" s="29" t="s">
        <v>123</v>
      </c>
      <c r="N181" s="29">
        <v>5</v>
      </c>
      <c r="S181" s="30"/>
    </row>
    <row r="182" spans="3:19" hidden="1" x14ac:dyDescent="0.35">
      <c r="D182" s="29" t="s">
        <v>108</v>
      </c>
      <c r="E182" s="163">
        <f>F151</f>
        <v>0.29307083333333334</v>
      </c>
      <c r="F182" s="164">
        <f>1/K177</f>
        <v>0.26402777777777775</v>
      </c>
      <c r="G182" s="164">
        <f>1/K178</f>
        <v>27.247448687077163</v>
      </c>
      <c r="H182" s="164">
        <f>1/K179</f>
        <v>2.2706641184902059E-2</v>
      </c>
      <c r="I182" s="164">
        <f>1/K180</f>
        <v>54.041806020066893</v>
      </c>
      <c r="J182" s="164">
        <f>1/K181</f>
        <v>1.9132447665056358E-2</v>
      </c>
      <c r="K182" s="165">
        <v>1</v>
      </c>
      <c r="M182" s="29" t="s">
        <v>108</v>
      </c>
      <c r="N182" s="29">
        <v>6</v>
      </c>
      <c r="S182" s="30"/>
    </row>
    <row r="183" spans="3:19" hidden="1" x14ac:dyDescent="0.35">
      <c r="Q183" s="30"/>
    </row>
    <row r="184" spans="3:19" hidden="1" x14ac:dyDescent="0.35">
      <c r="D184" s="29" t="s">
        <v>276</v>
      </c>
      <c r="E184" s="166">
        <f>VLOOKUP(E24,M176:N182,2,0)</f>
        <v>2</v>
      </c>
      <c r="F184" s="167">
        <f>VLOOKUP(G24,M176:N182,2,0)</f>
        <v>1</v>
      </c>
      <c r="Q184" s="30"/>
    </row>
    <row r="185" spans="3:19" hidden="1" x14ac:dyDescent="0.35">
      <c r="E185" s="166">
        <f>VLOOKUP(L24,P176:Q180,2,0)</f>
        <v>6</v>
      </c>
      <c r="F185" s="167">
        <f>VLOOKUP(N24,P176:Q180,2,0)</f>
        <v>1</v>
      </c>
      <c r="Q185" s="30"/>
    </row>
    <row r="186" spans="3:19" hidden="1" x14ac:dyDescent="0.35">
      <c r="Q186" s="30"/>
    </row>
    <row r="187" spans="3:19" hidden="1" x14ac:dyDescent="0.35">
      <c r="C187" s="29" t="s">
        <v>256</v>
      </c>
    </row>
    <row r="188" spans="3:19" hidden="1" x14ac:dyDescent="0.35">
      <c r="D188" s="150" t="s">
        <v>271</v>
      </c>
      <c r="E188" s="29" t="s">
        <v>123</v>
      </c>
      <c r="F188" s="29" t="s">
        <v>119</v>
      </c>
      <c r="G188" s="29" t="s">
        <v>272</v>
      </c>
      <c r="H188" s="29" t="s">
        <v>273</v>
      </c>
      <c r="I188" s="29" t="s">
        <v>274</v>
      </c>
    </row>
    <row r="189" spans="3:19" hidden="1" x14ac:dyDescent="0.35">
      <c r="D189" s="29" t="s">
        <v>123</v>
      </c>
      <c r="E189" s="151">
        <v>1</v>
      </c>
      <c r="F189" s="152">
        <f>F152</f>
        <v>11.1</v>
      </c>
      <c r="G189" s="154">
        <f>F189*G190</f>
        <v>11.766</v>
      </c>
      <c r="H189" s="154">
        <f>H190*F189</f>
        <v>0.95461060678451992</v>
      </c>
      <c r="I189" s="168">
        <f>I192*H189</f>
        <v>3149.2603917821311</v>
      </c>
      <c r="K189" s="29" t="s">
        <v>123</v>
      </c>
      <c r="L189" s="29">
        <v>0</v>
      </c>
      <c r="N189" s="29" t="s">
        <v>124</v>
      </c>
      <c r="O189" s="29">
        <v>0</v>
      </c>
    </row>
    <row r="190" spans="3:19" hidden="1" x14ac:dyDescent="0.35">
      <c r="D190" s="29" t="s">
        <v>119</v>
      </c>
      <c r="E190" s="156">
        <f>1/F189</f>
        <v>9.00900900900901E-2</v>
      </c>
      <c r="F190" s="157">
        <v>1</v>
      </c>
      <c r="G190" s="158">
        <f>1/F191</f>
        <v>1.06</v>
      </c>
      <c r="H190" s="160">
        <f>D250</f>
        <v>8.6000955566172974E-2</v>
      </c>
      <c r="I190" s="161">
        <f>I192*H190</f>
        <v>283.71715241280464</v>
      </c>
      <c r="K190" s="29" t="s">
        <v>119</v>
      </c>
      <c r="L190" s="29">
        <v>1</v>
      </c>
      <c r="N190" s="29" t="s">
        <v>121</v>
      </c>
      <c r="O190" s="29">
        <v>1</v>
      </c>
    </row>
    <row r="191" spans="3:19" hidden="1" x14ac:dyDescent="0.35">
      <c r="D191" s="29" t="s">
        <v>272</v>
      </c>
      <c r="E191" s="156">
        <f>1/G189</f>
        <v>8.4990651028386877E-2</v>
      </c>
      <c r="F191" s="159">
        <f>F153</f>
        <v>0.94339622641509424</v>
      </c>
      <c r="G191" s="157">
        <v>1</v>
      </c>
      <c r="H191" s="160">
        <f>F191</f>
        <v>0.94339622641509424</v>
      </c>
      <c r="I191" s="161">
        <f>I192*H191</f>
        <v>3112.2641509433961</v>
      </c>
      <c r="K191" s="29" t="s">
        <v>272</v>
      </c>
      <c r="L191" s="29">
        <v>2</v>
      </c>
      <c r="N191" s="29" t="s">
        <v>275</v>
      </c>
      <c r="O191" s="29">
        <v>2</v>
      </c>
    </row>
    <row r="192" spans="3:19" hidden="1" x14ac:dyDescent="0.35">
      <c r="D192" s="29" t="s">
        <v>273</v>
      </c>
      <c r="E192" s="156">
        <f>1/H189</f>
        <v>1.0475475475475475</v>
      </c>
      <c r="F192" s="158">
        <f>1/H190</f>
        <v>11.627777777777776</v>
      </c>
      <c r="G192" s="158">
        <f>1/H191</f>
        <v>1.06</v>
      </c>
      <c r="H192" s="157">
        <v>1</v>
      </c>
      <c r="I192" s="169">
        <f>F154</f>
        <v>3299</v>
      </c>
      <c r="K192" s="29" t="s">
        <v>273</v>
      </c>
      <c r="L192" s="29">
        <v>3</v>
      </c>
    </row>
    <row r="193" spans="3:15" hidden="1" x14ac:dyDescent="0.35">
      <c r="D193" s="29" t="s">
        <v>274</v>
      </c>
      <c r="E193" s="170">
        <f>1/I189</f>
        <v>3.1753487346091163E-4</v>
      </c>
      <c r="F193" s="164">
        <f>1/I190</f>
        <v>3.5246370954161188E-3</v>
      </c>
      <c r="G193" s="164">
        <f>1/I191</f>
        <v>3.2130948772355261E-4</v>
      </c>
      <c r="H193" s="164">
        <f>1/I192</f>
        <v>3.031221582297666E-4</v>
      </c>
      <c r="I193" s="165">
        <v>1</v>
      </c>
      <c r="K193" s="29" t="s">
        <v>274</v>
      </c>
      <c r="L193" s="29">
        <v>4</v>
      </c>
    </row>
    <row r="195" spans="3:15" hidden="1" x14ac:dyDescent="0.35">
      <c r="D195" s="29" t="s">
        <v>276</v>
      </c>
      <c r="E195" s="29">
        <f>VLOOKUP(E25,K189:L193,2,0)</f>
        <v>0</v>
      </c>
      <c r="F195" s="29">
        <f>VLOOKUP(G25,K189:L193,2,0)</f>
        <v>1</v>
      </c>
    </row>
    <row r="196" spans="3:15" hidden="1" x14ac:dyDescent="0.35">
      <c r="E196" s="29">
        <f>VLOOKUP(L25,N189:O191,2,0)</f>
        <v>0</v>
      </c>
      <c r="F196" s="29">
        <f>VLOOKUP(N25,N189:O191,2,0)</f>
        <v>1</v>
      </c>
    </row>
    <row r="198" spans="3:15" hidden="1" x14ac:dyDescent="0.35">
      <c r="C198" s="29" t="s">
        <v>125</v>
      </c>
    </row>
    <row r="199" spans="3:15" hidden="1" x14ac:dyDescent="0.35">
      <c r="D199" s="150" t="s">
        <v>271</v>
      </c>
      <c r="E199" s="29" t="s">
        <v>123</v>
      </c>
      <c r="F199" s="29" t="s">
        <v>118</v>
      </c>
      <c r="G199" s="29" t="s">
        <v>119</v>
      </c>
      <c r="H199" s="29" t="s">
        <v>272</v>
      </c>
      <c r="I199" s="29" t="s">
        <v>273</v>
      </c>
      <c r="J199" s="29" t="s">
        <v>274</v>
      </c>
    </row>
    <row r="200" spans="3:15" hidden="1" x14ac:dyDescent="0.35">
      <c r="D200" s="29" t="s">
        <v>123</v>
      </c>
      <c r="E200" s="151">
        <v>1</v>
      </c>
      <c r="F200" s="152">
        <f>F155</f>
        <v>1.18</v>
      </c>
      <c r="G200" s="152">
        <f>F156</f>
        <v>11.75</v>
      </c>
      <c r="H200" s="154">
        <f>G200*H202</f>
        <v>12.572500000000002</v>
      </c>
      <c r="I200" s="154">
        <f>I202*G200</f>
        <v>1.0105112279025323</v>
      </c>
      <c r="J200" s="168">
        <f>J204*I200</f>
        <v>3206.352126134735</v>
      </c>
      <c r="K200" s="29" t="s">
        <v>123</v>
      </c>
      <c r="L200" s="29">
        <v>0</v>
      </c>
      <c r="N200" s="29" t="s">
        <v>124</v>
      </c>
      <c r="O200" s="29">
        <v>0</v>
      </c>
    </row>
    <row r="201" spans="3:15" hidden="1" x14ac:dyDescent="0.35">
      <c r="D201" s="29" t="s">
        <v>118</v>
      </c>
      <c r="E201" s="156">
        <f>1/F200</f>
        <v>0.84745762711864414</v>
      </c>
      <c r="F201" s="157">
        <v>1</v>
      </c>
      <c r="G201" s="160">
        <f>G200*E201</f>
        <v>9.9576271186440692</v>
      </c>
      <c r="H201" s="160">
        <f>G201*H202</f>
        <v>10.654661016949154</v>
      </c>
      <c r="I201" s="160">
        <f>I202*G201</f>
        <v>0.85636544737502762</v>
      </c>
      <c r="J201" s="161">
        <f>J204*I201</f>
        <v>2717.2475645209624</v>
      </c>
      <c r="K201" s="29" t="s">
        <v>118</v>
      </c>
      <c r="L201" s="29">
        <v>1</v>
      </c>
      <c r="N201" s="29" t="s">
        <v>126</v>
      </c>
      <c r="O201" s="29">
        <v>1</v>
      </c>
    </row>
    <row r="202" spans="3:15" hidden="1" x14ac:dyDescent="0.35">
      <c r="D202" s="29" t="s">
        <v>119</v>
      </c>
      <c r="E202" s="156">
        <f>1/G200</f>
        <v>8.5106382978723402E-2</v>
      </c>
      <c r="F202" s="158">
        <f>1/G201</f>
        <v>0.1004255319148936</v>
      </c>
      <c r="G202" s="157">
        <v>1</v>
      </c>
      <c r="H202" s="158">
        <f>1/G203</f>
        <v>1.07</v>
      </c>
      <c r="I202" s="160">
        <f>D250</f>
        <v>8.6000955566172974E-2</v>
      </c>
      <c r="J202" s="161">
        <f>J204*I202</f>
        <v>272.88103201146686</v>
      </c>
      <c r="K202" s="29" t="s">
        <v>119</v>
      </c>
      <c r="L202" s="29">
        <v>2</v>
      </c>
      <c r="N202" s="29" t="s">
        <v>121</v>
      </c>
      <c r="O202" s="29">
        <v>2</v>
      </c>
    </row>
    <row r="203" spans="3:15" hidden="1" x14ac:dyDescent="0.35">
      <c r="D203" s="29" t="s">
        <v>272</v>
      </c>
      <c r="E203" s="156">
        <f>1/H200</f>
        <v>7.95386756810499E-2</v>
      </c>
      <c r="F203" s="158">
        <f>1/H201</f>
        <v>9.3855637303638884E-2</v>
      </c>
      <c r="G203" s="159">
        <f>F157</f>
        <v>0.93457943925233644</v>
      </c>
      <c r="H203" s="157">
        <v>1</v>
      </c>
      <c r="I203" s="160">
        <f>I202*G203</f>
        <v>8.0374724828199046E-2</v>
      </c>
      <c r="J203" s="161">
        <f>J204*I203</f>
        <v>255.02900187987558</v>
      </c>
      <c r="K203" s="29" t="s">
        <v>272</v>
      </c>
      <c r="L203" s="29">
        <v>3</v>
      </c>
      <c r="N203" s="29" t="s">
        <v>275</v>
      </c>
      <c r="O203" s="29">
        <v>3</v>
      </c>
    </row>
    <row r="204" spans="3:15" hidden="1" x14ac:dyDescent="0.35">
      <c r="D204" s="29" t="s">
        <v>273</v>
      </c>
      <c r="E204" s="156">
        <f>1/I200</f>
        <v>0.98959810874704479</v>
      </c>
      <c r="F204" s="158">
        <f>1/I201</f>
        <v>1.1677257683215125</v>
      </c>
      <c r="G204" s="158">
        <f>1/I202</f>
        <v>11.627777777777776</v>
      </c>
      <c r="H204" s="158">
        <f>1/I203</f>
        <v>12.44172222222222</v>
      </c>
      <c r="I204" s="157">
        <v>1</v>
      </c>
      <c r="J204" s="169">
        <f>F158</f>
        <v>3173</v>
      </c>
      <c r="K204" s="29" t="s">
        <v>273</v>
      </c>
      <c r="L204" s="29">
        <v>4</v>
      </c>
    </row>
    <row r="205" spans="3:15" hidden="1" x14ac:dyDescent="0.35">
      <c r="D205" s="29" t="s">
        <v>274</v>
      </c>
      <c r="E205" s="170">
        <f>1/J200</f>
        <v>3.1188090411189565E-4</v>
      </c>
      <c r="F205" s="164">
        <f>1/J201</f>
        <v>3.6801946685203677E-4</v>
      </c>
      <c r="G205" s="164">
        <f>1/J202</f>
        <v>3.6646006233147731E-3</v>
      </c>
      <c r="H205" s="164">
        <f>1/J203</f>
        <v>3.9211226669468068E-3</v>
      </c>
      <c r="I205" s="164">
        <f>1/J204</f>
        <v>3.1515915537346358E-4</v>
      </c>
      <c r="J205" s="165">
        <v>1</v>
      </c>
      <c r="K205" s="29" t="s">
        <v>274</v>
      </c>
      <c r="L205" s="29">
        <v>5</v>
      </c>
    </row>
    <row r="207" spans="3:15" hidden="1" x14ac:dyDescent="0.35">
      <c r="D207" s="29" t="s">
        <v>276</v>
      </c>
      <c r="E207" s="29">
        <f>VLOOKUP(E26,K200:L205,2,0)</f>
        <v>1</v>
      </c>
      <c r="F207" s="29">
        <f>VLOOKUP(G26,K200:L205,2,0)</f>
        <v>2</v>
      </c>
    </row>
    <row r="208" spans="3:15" hidden="1" x14ac:dyDescent="0.35">
      <c r="E208" s="29">
        <f>VLOOKUP(L26,N200:O203,2,0)</f>
        <v>1</v>
      </c>
      <c r="F208" s="29">
        <f>VLOOKUP(N26,N200:O203,2,0)</f>
        <v>2</v>
      </c>
    </row>
    <row r="209" spans="3:15" hidden="1" x14ac:dyDescent="0.35">
      <c r="F209" s="171"/>
    </row>
    <row r="210" spans="3:15" hidden="1" x14ac:dyDescent="0.35">
      <c r="C210" s="29" t="s">
        <v>67</v>
      </c>
    </row>
    <row r="211" spans="3:15" hidden="1" x14ac:dyDescent="0.35">
      <c r="D211" s="150" t="s">
        <v>271</v>
      </c>
      <c r="E211" s="29" t="s">
        <v>123</v>
      </c>
      <c r="F211" s="29" t="s">
        <v>118</v>
      </c>
      <c r="G211" s="29" t="s">
        <v>119</v>
      </c>
      <c r="H211" s="29" t="s">
        <v>272</v>
      </c>
      <c r="I211" s="29" t="s">
        <v>273</v>
      </c>
      <c r="J211" s="29" t="s">
        <v>274</v>
      </c>
    </row>
    <row r="212" spans="3:15" hidden="1" x14ac:dyDescent="0.35">
      <c r="D212" s="29" t="s">
        <v>123</v>
      </c>
      <c r="E212" s="151">
        <v>1</v>
      </c>
      <c r="F212" s="172">
        <f>1/E213</f>
        <v>1.8181818181818181</v>
      </c>
      <c r="G212" s="173">
        <f>F160</f>
        <v>12.778</v>
      </c>
      <c r="H212" s="154">
        <f>G212*H214</f>
        <v>13.928020000000002</v>
      </c>
      <c r="I212" s="153">
        <f>I214*G212</f>
        <v>1.0989202102245583</v>
      </c>
      <c r="J212" s="168">
        <f>J216*I212</f>
        <v>2987.9640516005743</v>
      </c>
      <c r="K212" s="29" t="s">
        <v>123</v>
      </c>
      <c r="L212" s="29">
        <v>0</v>
      </c>
      <c r="N212" s="29" t="s">
        <v>124</v>
      </c>
      <c r="O212" s="29">
        <v>0</v>
      </c>
    </row>
    <row r="213" spans="3:15" hidden="1" x14ac:dyDescent="0.35">
      <c r="D213" s="29" t="s">
        <v>118</v>
      </c>
      <c r="E213" s="174">
        <f>F159</f>
        <v>0.55000000000000004</v>
      </c>
      <c r="F213" s="157">
        <v>1</v>
      </c>
      <c r="G213" s="158">
        <f>1/F214</f>
        <v>7.0279000000000007</v>
      </c>
      <c r="H213" s="160">
        <f>G213*H214</f>
        <v>7.6604110000000016</v>
      </c>
      <c r="I213" s="175">
        <f>I214*G213</f>
        <v>0.6044061156235071</v>
      </c>
      <c r="J213" s="161">
        <f>J216*I213</f>
        <v>1643.3802283803159</v>
      </c>
      <c r="K213" s="29" t="s">
        <v>118</v>
      </c>
      <c r="L213" s="29">
        <v>1</v>
      </c>
      <c r="N213" s="29" t="s">
        <v>126</v>
      </c>
      <c r="O213" s="29">
        <v>1</v>
      </c>
    </row>
    <row r="214" spans="3:15" hidden="1" x14ac:dyDescent="0.35">
      <c r="D214" s="29" t="s">
        <v>119</v>
      </c>
      <c r="E214" s="156">
        <f>1/G212</f>
        <v>7.8259508530286431E-2</v>
      </c>
      <c r="F214" s="160">
        <f>F212*E214</f>
        <v>0.14229001550961168</v>
      </c>
      <c r="G214" s="157">
        <v>1</v>
      </c>
      <c r="H214" s="158">
        <f>1/G215</f>
        <v>1.0900000000000001</v>
      </c>
      <c r="I214" s="158">
        <f>D250</f>
        <v>8.6000955566172974E-2</v>
      </c>
      <c r="J214" s="161">
        <f>J216*I214</f>
        <v>233.8365981844243</v>
      </c>
      <c r="K214" s="29" t="s">
        <v>119</v>
      </c>
      <c r="L214" s="29">
        <v>2</v>
      </c>
      <c r="N214" s="29" t="s">
        <v>121</v>
      </c>
      <c r="O214" s="29">
        <v>2</v>
      </c>
    </row>
    <row r="215" spans="3:15" hidden="1" x14ac:dyDescent="0.35">
      <c r="D215" s="29" t="s">
        <v>272</v>
      </c>
      <c r="E215" s="156">
        <f>1/H212</f>
        <v>7.1797714247969185E-2</v>
      </c>
      <c r="F215" s="158">
        <f>1/H213</f>
        <v>0.13054129863267125</v>
      </c>
      <c r="G215" s="159">
        <f>F161</f>
        <v>0.9174311926605504</v>
      </c>
      <c r="H215" s="157">
        <v>1</v>
      </c>
      <c r="I215" s="158">
        <f>I214*G215</f>
        <v>7.8899959235021078E-2</v>
      </c>
      <c r="J215" s="161">
        <f>J216*I215</f>
        <v>214.52898916002232</v>
      </c>
      <c r="K215" s="29" t="s">
        <v>272</v>
      </c>
      <c r="L215" s="29">
        <v>3</v>
      </c>
      <c r="N215" s="29" t="s">
        <v>275</v>
      </c>
      <c r="O215" s="29">
        <v>3</v>
      </c>
    </row>
    <row r="216" spans="3:15" hidden="1" x14ac:dyDescent="0.35">
      <c r="D216" s="29" t="s">
        <v>273</v>
      </c>
      <c r="E216" s="156">
        <f>1/I212</f>
        <v>0.90998417418827471</v>
      </c>
      <c r="F216" s="158">
        <f>1/I213</f>
        <v>1.6545166803423177</v>
      </c>
      <c r="G216" s="158">
        <f>1/I214</f>
        <v>11.627777777777776</v>
      </c>
      <c r="H216" s="158">
        <f>1/I215</f>
        <v>12.674277777777775</v>
      </c>
      <c r="I216" s="157">
        <v>1</v>
      </c>
      <c r="J216" s="169">
        <f>F162</f>
        <v>2719</v>
      </c>
      <c r="K216" s="29" t="s">
        <v>273</v>
      </c>
      <c r="L216" s="29">
        <v>4</v>
      </c>
    </row>
    <row r="217" spans="3:15" hidden="1" x14ac:dyDescent="0.35">
      <c r="D217" s="29" t="s">
        <v>274</v>
      </c>
      <c r="E217" s="170">
        <f>1/J212</f>
        <v>3.3467604788093956E-4</v>
      </c>
      <c r="F217" s="164">
        <f>1/J213</f>
        <v>6.085019052380719E-4</v>
      </c>
      <c r="G217" s="164">
        <f>1/J214</f>
        <v>4.2764905398226466E-3</v>
      </c>
      <c r="H217" s="164">
        <f>1/J215</f>
        <v>4.6613746884066843E-3</v>
      </c>
      <c r="I217" s="164">
        <f>1/J216</f>
        <v>3.677822728944465E-4</v>
      </c>
      <c r="J217" s="165">
        <v>1</v>
      </c>
      <c r="K217" s="29" t="s">
        <v>274</v>
      </c>
      <c r="L217" s="29">
        <v>5</v>
      </c>
    </row>
    <row r="219" spans="3:15" hidden="1" x14ac:dyDescent="0.35">
      <c r="D219" s="29" t="s">
        <v>276</v>
      </c>
      <c r="E219" s="29">
        <f>VLOOKUP(E27,K212:L217,2,0)</f>
        <v>1</v>
      </c>
      <c r="F219" s="29">
        <f>VLOOKUP(G27,K212:L217,2,0)</f>
        <v>2</v>
      </c>
    </row>
    <row r="220" spans="3:15" hidden="1" x14ac:dyDescent="0.35">
      <c r="E220" s="29">
        <f>VLOOKUP(L27,N212:O215,2,0)</f>
        <v>0</v>
      </c>
      <c r="F220" s="29">
        <f>VLOOKUP(N27,N212:O215,2,0)</f>
        <v>2</v>
      </c>
    </row>
    <row r="223" spans="3:15" hidden="1" x14ac:dyDescent="0.35">
      <c r="C223" s="29" t="s">
        <v>127</v>
      </c>
    </row>
    <row r="224" spans="3:15" hidden="1" x14ac:dyDescent="0.35">
      <c r="D224" s="150" t="s">
        <v>271</v>
      </c>
      <c r="E224" s="29" t="s">
        <v>123</v>
      </c>
      <c r="F224" s="29" t="s">
        <v>118</v>
      </c>
      <c r="G224" s="29" t="s">
        <v>119</v>
      </c>
      <c r="H224" s="29" t="s">
        <v>272</v>
      </c>
      <c r="I224" s="29" t="s">
        <v>273</v>
      </c>
      <c r="J224" s="29" t="s">
        <v>274</v>
      </c>
    </row>
    <row r="225" spans="3:15" hidden="1" x14ac:dyDescent="0.35">
      <c r="D225" s="29" t="s">
        <v>123</v>
      </c>
      <c r="E225" s="151">
        <v>1</v>
      </c>
      <c r="F225" s="176">
        <f>1/E226</f>
        <v>1.3440860215053763</v>
      </c>
      <c r="G225" s="177">
        <f>F164</f>
        <v>12.222200000000001</v>
      </c>
      <c r="H225" s="154">
        <f>G225*H227</f>
        <v>13.199976000000001</v>
      </c>
      <c r="I225" s="154">
        <f>I227*G225</f>
        <v>1.0511208791208795</v>
      </c>
      <c r="J225" s="168">
        <f>J229*I225</f>
        <v>3274.2415384615397</v>
      </c>
      <c r="K225" s="29" t="s">
        <v>123</v>
      </c>
      <c r="L225" s="29">
        <v>0</v>
      </c>
      <c r="N225" s="29" t="s">
        <v>124</v>
      </c>
      <c r="O225" s="29">
        <v>0</v>
      </c>
    </row>
    <row r="226" spans="3:15" hidden="1" x14ac:dyDescent="0.35">
      <c r="D226" s="29" t="s">
        <v>118</v>
      </c>
      <c r="E226" s="174">
        <f>F163</f>
        <v>0.74399999999999999</v>
      </c>
      <c r="F226" s="157">
        <v>1</v>
      </c>
      <c r="G226" s="160">
        <f>G225*E226</f>
        <v>9.0933168000000002</v>
      </c>
      <c r="H226" s="160">
        <f>H225*E226</f>
        <v>9.8207821440000007</v>
      </c>
      <c r="I226" s="178">
        <f>I227*G226</f>
        <v>0.78203393406593424</v>
      </c>
      <c r="J226" s="161">
        <f>J229*I226</f>
        <v>2436.0357046153854</v>
      </c>
      <c r="K226" s="29" t="s">
        <v>118</v>
      </c>
      <c r="L226" s="29">
        <v>1</v>
      </c>
      <c r="N226" s="29" t="s">
        <v>126</v>
      </c>
      <c r="O226" s="29">
        <v>1</v>
      </c>
    </row>
    <row r="227" spans="3:15" hidden="1" x14ac:dyDescent="0.35">
      <c r="D227" s="29" t="s">
        <v>119</v>
      </c>
      <c r="E227" s="156">
        <f>1/G225</f>
        <v>8.1818330578782864E-2</v>
      </c>
      <c r="F227" s="158">
        <f>1/G226</f>
        <v>0.10997087443384794</v>
      </c>
      <c r="G227" s="157">
        <v>1</v>
      </c>
      <c r="H227" s="159">
        <f>F165</f>
        <v>1.08</v>
      </c>
      <c r="I227" s="160">
        <f>D250</f>
        <v>8.6000955566172974E-2</v>
      </c>
      <c r="J227" s="161">
        <f>J229*I227</f>
        <v>267.89297658862881</v>
      </c>
      <c r="K227" s="29" t="s">
        <v>119</v>
      </c>
      <c r="L227" s="29">
        <v>2</v>
      </c>
      <c r="N227" s="29" t="s">
        <v>121</v>
      </c>
      <c r="O227" s="29">
        <v>2</v>
      </c>
    </row>
    <row r="228" spans="3:15" hidden="1" x14ac:dyDescent="0.35">
      <c r="D228" s="29" t="s">
        <v>272</v>
      </c>
      <c r="E228" s="156">
        <f>1/H225</f>
        <v>7.5757713498873017E-2</v>
      </c>
      <c r="F228" s="158">
        <f>1/H226</f>
        <v>0.10182488373504439</v>
      </c>
      <c r="G228" s="158">
        <f>1/H227</f>
        <v>0.92592592592592582</v>
      </c>
      <c r="H228" s="157">
        <v>1</v>
      </c>
      <c r="I228" s="160">
        <f>I227*G228</f>
        <v>7.9630514413123119E-2</v>
      </c>
      <c r="J228" s="161">
        <f>J229*I228</f>
        <v>248.04905239687852</v>
      </c>
      <c r="K228" s="29" t="s">
        <v>272</v>
      </c>
      <c r="L228" s="29">
        <v>3</v>
      </c>
      <c r="N228" s="29" t="s">
        <v>275</v>
      </c>
      <c r="O228" s="29">
        <v>3</v>
      </c>
    </row>
    <row r="229" spans="3:15" hidden="1" x14ac:dyDescent="0.35">
      <c r="D229" s="29" t="s">
        <v>273</v>
      </c>
      <c r="E229" s="156">
        <f>1/I225</f>
        <v>0.95136536611884714</v>
      </c>
      <c r="F229" s="158">
        <f>1/I226</f>
        <v>1.2787168899446872</v>
      </c>
      <c r="G229" s="158">
        <f>1/I227</f>
        <v>11.627777777777776</v>
      </c>
      <c r="H229" s="158">
        <f>1/I228</f>
        <v>12.557999999999998</v>
      </c>
      <c r="I229" s="157">
        <v>1</v>
      </c>
      <c r="J229" s="169">
        <f>F166</f>
        <v>3115</v>
      </c>
      <c r="K229" s="29" t="s">
        <v>273</v>
      </c>
      <c r="L229" s="29">
        <v>4</v>
      </c>
    </row>
    <row r="230" spans="3:15" hidden="1" x14ac:dyDescent="0.35">
      <c r="D230" s="29" t="s">
        <v>274</v>
      </c>
      <c r="E230" s="170">
        <f>1/J225</f>
        <v>3.0541424273478236E-4</v>
      </c>
      <c r="F230" s="164">
        <f>1/J226</f>
        <v>4.1050301442847095E-4</v>
      </c>
      <c r="G230" s="164">
        <f>1/J227</f>
        <v>3.7328339575530582E-3</v>
      </c>
      <c r="H230" s="164">
        <f>1/J228</f>
        <v>4.0314606741573026E-3</v>
      </c>
      <c r="I230" s="164">
        <f>1/J229</f>
        <v>3.2102728731942215E-4</v>
      </c>
      <c r="J230" s="165">
        <v>1</v>
      </c>
      <c r="K230" s="29" t="s">
        <v>274</v>
      </c>
      <c r="L230" s="29">
        <v>5</v>
      </c>
    </row>
    <row r="232" spans="3:15" hidden="1" x14ac:dyDescent="0.35">
      <c r="D232" s="29" t="s">
        <v>276</v>
      </c>
      <c r="E232" s="29">
        <f>VLOOKUP(E28,K225:L230,2,0)</f>
        <v>1</v>
      </c>
      <c r="F232" s="29">
        <f>VLOOKUP(G28,K225:L230,2,0)</f>
        <v>2</v>
      </c>
    </row>
    <row r="233" spans="3:15" hidden="1" x14ac:dyDescent="0.35">
      <c r="E233" s="29">
        <f>VLOOKUP(L28,N225:O228,2,0)</f>
        <v>1</v>
      </c>
      <c r="F233" s="29">
        <f>VLOOKUP(N28,N225:O228,2,0)</f>
        <v>2</v>
      </c>
    </row>
    <row r="236" spans="3:15" hidden="1" x14ac:dyDescent="0.35">
      <c r="C236" s="29" t="s">
        <v>55</v>
      </c>
    </row>
    <row r="237" spans="3:15" hidden="1" x14ac:dyDescent="0.35">
      <c r="D237" s="150" t="s">
        <v>271</v>
      </c>
      <c r="E237" s="29" t="s">
        <v>123</v>
      </c>
      <c r="F237" s="29" t="s">
        <v>119</v>
      </c>
      <c r="G237" s="29" t="s">
        <v>272</v>
      </c>
      <c r="H237" s="29" t="s">
        <v>273</v>
      </c>
      <c r="I237" s="29" t="s">
        <v>274</v>
      </c>
    </row>
    <row r="238" spans="3:15" hidden="1" x14ac:dyDescent="0.35">
      <c r="D238" s="29" t="s">
        <v>123</v>
      </c>
      <c r="E238" s="151">
        <v>1</v>
      </c>
      <c r="F238" s="173">
        <f>F167</f>
        <v>7.2220000000000004</v>
      </c>
      <c r="G238" s="154">
        <f>G239*F238</f>
        <v>7.5831000000000008</v>
      </c>
      <c r="H238" s="154">
        <f>H239*F238</f>
        <v>0.6210989010989012</v>
      </c>
      <c r="I238" s="168">
        <f>I241*H238</f>
        <v>2507.997362637363</v>
      </c>
      <c r="K238" s="29" t="s">
        <v>123</v>
      </c>
      <c r="L238" s="29">
        <v>0</v>
      </c>
      <c r="N238" s="29" t="s">
        <v>124</v>
      </c>
      <c r="O238" s="29">
        <v>0</v>
      </c>
    </row>
    <row r="239" spans="3:15" hidden="1" x14ac:dyDescent="0.35">
      <c r="D239" s="29" t="s">
        <v>119</v>
      </c>
      <c r="E239" s="156">
        <f>1/F238</f>
        <v>0.13846579894765992</v>
      </c>
      <c r="F239" s="157">
        <v>1</v>
      </c>
      <c r="G239" s="159">
        <f>F168</f>
        <v>1.05</v>
      </c>
      <c r="H239" s="160">
        <f>D250</f>
        <v>8.6000955566172974E-2</v>
      </c>
      <c r="I239" s="161">
        <f>I241*H239</f>
        <v>347.27185857620645</v>
      </c>
      <c r="K239" s="29" t="s">
        <v>119</v>
      </c>
      <c r="L239" s="29">
        <v>1</v>
      </c>
      <c r="N239" s="29" t="s">
        <v>121</v>
      </c>
      <c r="O239" s="29">
        <v>1</v>
      </c>
    </row>
    <row r="240" spans="3:15" hidden="1" x14ac:dyDescent="0.35">
      <c r="D240" s="29" t="s">
        <v>272</v>
      </c>
      <c r="E240" s="156">
        <f>1/G238</f>
        <v>0.13187218947396182</v>
      </c>
      <c r="F240" s="158">
        <f>1/G239</f>
        <v>0.95238095238095233</v>
      </c>
      <c r="G240" s="157">
        <v>1</v>
      </c>
      <c r="H240" s="160">
        <f>H239*F240</f>
        <v>8.1905671967783783E-2</v>
      </c>
      <c r="I240" s="161">
        <f>I241*H240</f>
        <v>330.73510340591093</v>
      </c>
      <c r="K240" s="29" t="s">
        <v>272</v>
      </c>
      <c r="L240" s="29">
        <v>2</v>
      </c>
      <c r="N240" s="29" t="s">
        <v>275</v>
      </c>
      <c r="O240" s="29">
        <v>2</v>
      </c>
    </row>
    <row r="241" spans="3:12" hidden="1" x14ac:dyDescent="0.35">
      <c r="D241" s="29" t="s">
        <v>273</v>
      </c>
      <c r="E241" s="156">
        <f>1/H238</f>
        <v>1.6100495399858454</v>
      </c>
      <c r="F241" s="158">
        <f>1/H239</f>
        <v>11.627777777777776</v>
      </c>
      <c r="G241" s="158">
        <f>1/H240</f>
        <v>12.209166666666665</v>
      </c>
      <c r="H241" s="157">
        <v>1</v>
      </c>
      <c r="I241" s="169">
        <f>F169</f>
        <v>4038</v>
      </c>
      <c r="K241" s="29" t="s">
        <v>273</v>
      </c>
      <c r="L241" s="29">
        <v>3</v>
      </c>
    </row>
    <row r="242" spans="3:12" hidden="1" x14ac:dyDescent="0.35">
      <c r="D242" s="29" t="s">
        <v>274</v>
      </c>
      <c r="E242" s="170">
        <f>1/I238</f>
        <v>3.9872450222532083E-4</v>
      </c>
      <c r="F242" s="164">
        <f>1/I239</f>
        <v>2.8795883550712669E-3</v>
      </c>
      <c r="G242" s="164">
        <f>1/I240</f>
        <v>3.0235677728248302E-3</v>
      </c>
      <c r="H242" s="164">
        <f>1/I241</f>
        <v>2.4764735017335313E-4</v>
      </c>
      <c r="I242" s="165">
        <v>1</v>
      </c>
      <c r="K242" s="29" t="s">
        <v>274</v>
      </c>
      <c r="L242" s="29">
        <v>4</v>
      </c>
    </row>
    <row r="244" spans="3:12" hidden="1" x14ac:dyDescent="0.35">
      <c r="D244" s="29" t="s">
        <v>276</v>
      </c>
      <c r="E244" s="29">
        <f>VLOOKUP(E29,K238:L242,2,0)</f>
        <v>0</v>
      </c>
      <c r="F244" s="29">
        <f>VLOOKUP(G29,K238:L242,2,0)</f>
        <v>1</v>
      </c>
    </row>
    <row r="245" spans="3:12" hidden="1" x14ac:dyDescent="0.35">
      <c r="E245" s="29">
        <f>VLOOKUP(L29,N238:O240,2,0)</f>
        <v>0</v>
      </c>
      <c r="F245" s="29">
        <f>VLOOKUP(N29,N238:O240,2,0)</f>
        <v>1</v>
      </c>
    </row>
    <row r="248" spans="3:12" hidden="1" x14ac:dyDescent="0.35">
      <c r="C248" s="150" t="s">
        <v>271</v>
      </c>
      <c r="D248" s="29" t="s">
        <v>40</v>
      </c>
      <c r="E248" s="29" t="s">
        <v>109</v>
      </c>
      <c r="F248" s="29" t="s">
        <v>108</v>
      </c>
      <c r="G248" s="29" t="s">
        <v>277</v>
      </c>
      <c r="H248" s="29" t="s">
        <v>39</v>
      </c>
      <c r="J248" s="30"/>
      <c r="K248" s="30"/>
    </row>
    <row r="249" spans="3:12" hidden="1" x14ac:dyDescent="0.35">
      <c r="C249" s="29" t="s">
        <v>40</v>
      </c>
      <c r="D249" s="151">
        <v>1</v>
      </c>
      <c r="E249" s="154">
        <f>H249/3600*1000</f>
        <v>11.627777777777776</v>
      </c>
      <c r="F249" s="154">
        <f>H249*F253</f>
        <v>39.675656719317949</v>
      </c>
      <c r="G249" s="179">
        <f>G253*H249</f>
        <v>10004780.114722753</v>
      </c>
      <c r="H249" s="180">
        <f>F143</f>
        <v>41.86</v>
      </c>
      <c r="I249" s="29" t="s">
        <v>40</v>
      </c>
      <c r="J249" s="30">
        <v>0</v>
      </c>
      <c r="K249" s="30"/>
    </row>
    <row r="250" spans="3:12" hidden="1" x14ac:dyDescent="0.35">
      <c r="C250" s="29" t="s">
        <v>109</v>
      </c>
      <c r="D250" s="156">
        <f>1/E249</f>
        <v>8.6000955566172974E-2</v>
      </c>
      <c r="E250" s="157">
        <v>1</v>
      </c>
      <c r="F250" s="160">
        <f>F249*D250</f>
        <v>3.412144390576795</v>
      </c>
      <c r="G250" s="181">
        <f>G253*H250</f>
        <v>860420.65009560226</v>
      </c>
      <c r="H250" s="182">
        <f>F144</f>
        <v>3.6</v>
      </c>
      <c r="I250" s="29" t="s">
        <v>109</v>
      </c>
      <c r="J250" s="30">
        <v>1</v>
      </c>
      <c r="K250" s="30"/>
    </row>
    <row r="251" spans="3:12" hidden="1" x14ac:dyDescent="0.35">
      <c r="C251" s="29" t="s">
        <v>108</v>
      </c>
      <c r="D251" s="156">
        <f>1/F249</f>
        <v>2.5204371715241283E-2</v>
      </c>
      <c r="E251" s="158">
        <f>1/F250</f>
        <v>0.29307083333333328</v>
      </c>
      <c r="F251" s="157">
        <v>1</v>
      </c>
      <c r="G251" s="178">
        <f>G253*H251</f>
        <v>252164.19694072657</v>
      </c>
      <c r="H251" s="169">
        <f>F145</f>
        <v>1.0550550000000001</v>
      </c>
      <c r="I251" s="29" t="s">
        <v>108</v>
      </c>
      <c r="J251" s="30">
        <v>2</v>
      </c>
      <c r="K251" s="30"/>
    </row>
    <row r="252" spans="3:12" hidden="1" x14ac:dyDescent="0.35">
      <c r="C252" s="29" t="s">
        <v>277</v>
      </c>
      <c r="D252" s="183">
        <f>1/G249</f>
        <v>9.9952221691352131E-8</v>
      </c>
      <c r="E252" s="158">
        <f>1/G250</f>
        <v>1.1622222222222223E-6</v>
      </c>
      <c r="F252" s="158">
        <f>1/G251</f>
        <v>3.9656700361592525E-6</v>
      </c>
      <c r="G252" s="157">
        <v>1</v>
      </c>
      <c r="H252" s="184">
        <f>F146</f>
        <v>4.1840000000000001E-6</v>
      </c>
      <c r="I252" s="29" t="s">
        <v>277</v>
      </c>
      <c r="J252" s="30">
        <v>3</v>
      </c>
      <c r="K252" s="30"/>
    </row>
    <row r="253" spans="3:12" hidden="1" x14ac:dyDescent="0.35">
      <c r="C253" s="29" t="s">
        <v>39</v>
      </c>
      <c r="D253" s="170">
        <f>1/H249</f>
        <v>2.3889154323936932E-2</v>
      </c>
      <c r="E253" s="164">
        <f>1/H250</f>
        <v>0.27777777777777779</v>
      </c>
      <c r="F253" s="164">
        <f>1/H251</f>
        <v>0.94781788627133179</v>
      </c>
      <c r="G253" s="185">
        <f>1/H252</f>
        <v>239005.73613766729</v>
      </c>
      <c r="H253" s="165">
        <v>1</v>
      </c>
      <c r="I253" s="29" t="s">
        <v>39</v>
      </c>
      <c r="J253" s="30">
        <v>4</v>
      </c>
      <c r="K253" s="30"/>
    </row>
    <row r="254" spans="3:12" hidden="1" x14ac:dyDescent="0.35">
      <c r="C254" s="30"/>
      <c r="D254" s="30"/>
      <c r="E254" s="30"/>
      <c r="F254" s="30"/>
      <c r="G254" s="30"/>
      <c r="H254" s="30"/>
      <c r="I254" s="30"/>
      <c r="J254" s="30"/>
      <c r="K254" s="30"/>
    </row>
    <row r="255" spans="3:12" hidden="1" x14ac:dyDescent="0.35">
      <c r="C255" s="30"/>
      <c r="D255" s="30"/>
      <c r="E255" s="30"/>
      <c r="F255" s="30"/>
      <c r="G255" s="30"/>
      <c r="H255" s="30"/>
      <c r="I255" s="30"/>
      <c r="J255" s="30"/>
      <c r="K255" s="30"/>
    </row>
    <row r="256" spans="3:12" hidden="1" x14ac:dyDescent="0.35">
      <c r="C256" s="30" t="s">
        <v>276</v>
      </c>
      <c r="D256" s="30">
        <f>VLOOKUP(E19,I249:J253,2,0)</f>
        <v>2</v>
      </c>
      <c r="E256" s="30">
        <f>VLOOKUP(G19,I249:J253,2,0)</f>
        <v>1</v>
      </c>
      <c r="F256" s="30"/>
      <c r="G256" s="30"/>
      <c r="H256" s="30"/>
      <c r="I256" s="30"/>
      <c r="J256" s="30"/>
      <c r="K256" s="30"/>
    </row>
    <row r="257" spans="3:11" hidden="1" x14ac:dyDescent="0.35">
      <c r="C257" s="30"/>
      <c r="D257" s="30"/>
      <c r="E257" s="30"/>
      <c r="F257" s="30"/>
      <c r="G257" s="30"/>
      <c r="H257" s="30"/>
      <c r="I257" s="30"/>
      <c r="J257" s="30"/>
      <c r="K257" s="30"/>
    </row>
  </sheetData>
  <mergeCells count="92">
    <mergeCell ref="G167:J167"/>
    <mergeCell ref="G168:J168"/>
    <mergeCell ref="G169:J169"/>
    <mergeCell ref="G162:J162"/>
    <mergeCell ref="G163:J163"/>
    <mergeCell ref="G164:J164"/>
    <mergeCell ref="G165:J165"/>
    <mergeCell ref="G166:J166"/>
    <mergeCell ref="G157:J157"/>
    <mergeCell ref="G158:J158"/>
    <mergeCell ref="G159:J159"/>
    <mergeCell ref="G160:J160"/>
    <mergeCell ref="G161:J161"/>
    <mergeCell ref="G152:J152"/>
    <mergeCell ref="G153:J153"/>
    <mergeCell ref="G154:J154"/>
    <mergeCell ref="G155:J155"/>
    <mergeCell ref="G156:J156"/>
    <mergeCell ref="G146:J146"/>
    <mergeCell ref="G147:J147"/>
    <mergeCell ref="G148:J148"/>
    <mergeCell ref="G149:J149"/>
    <mergeCell ref="G150:J150"/>
    <mergeCell ref="C75:F75"/>
    <mergeCell ref="G142:J142"/>
    <mergeCell ref="G143:J143"/>
    <mergeCell ref="G144:J144"/>
    <mergeCell ref="G145:J145"/>
    <mergeCell ref="E71:F71"/>
    <mergeCell ref="G71:I71"/>
    <mergeCell ref="E72:F72"/>
    <mergeCell ref="G72:I72"/>
    <mergeCell ref="E73:F73"/>
    <mergeCell ref="G73:I73"/>
    <mergeCell ref="E68:F68"/>
    <mergeCell ref="G68:I68"/>
    <mergeCell ref="E69:F69"/>
    <mergeCell ref="G69:I69"/>
    <mergeCell ref="E70:F70"/>
    <mergeCell ref="G70:I70"/>
    <mergeCell ref="E63:F63"/>
    <mergeCell ref="G63:I63"/>
    <mergeCell ref="E64:F64"/>
    <mergeCell ref="G64:I64"/>
    <mergeCell ref="E67:F67"/>
    <mergeCell ref="G67:I67"/>
    <mergeCell ref="E60:F60"/>
    <mergeCell ref="G60:I60"/>
    <mergeCell ref="E61:F61"/>
    <mergeCell ref="G61:I61"/>
    <mergeCell ref="E62:F62"/>
    <mergeCell ref="G62:I62"/>
    <mergeCell ref="E55:F55"/>
    <mergeCell ref="G55:I55"/>
    <mergeCell ref="E56:F56"/>
    <mergeCell ref="G56:I56"/>
    <mergeCell ref="E57:F57"/>
    <mergeCell ref="G57:I57"/>
    <mergeCell ref="E52:F52"/>
    <mergeCell ref="G52:I52"/>
    <mergeCell ref="E53:F53"/>
    <mergeCell ref="G53:I53"/>
    <mergeCell ref="E54:F54"/>
    <mergeCell ref="G54:I54"/>
    <mergeCell ref="E47:F47"/>
    <mergeCell ref="G47:I47"/>
    <mergeCell ref="E50:F50"/>
    <mergeCell ref="G50:I50"/>
    <mergeCell ref="E51:F51"/>
    <mergeCell ref="G51:I51"/>
    <mergeCell ref="F42:G42"/>
    <mergeCell ref="H42:J42"/>
    <mergeCell ref="F43:G43"/>
    <mergeCell ref="H43:J43"/>
    <mergeCell ref="C46:J46"/>
    <mergeCell ref="F39:G39"/>
    <mergeCell ref="H39:J39"/>
    <mergeCell ref="F40:G40"/>
    <mergeCell ref="H40:J40"/>
    <mergeCell ref="F41:G41"/>
    <mergeCell ref="H41:J41"/>
    <mergeCell ref="D36:J36"/>
    <mergeCell ref="E37:G37"/>
    <mergeCell ref="H37:J37"/>
    <mergeCell ref="F38:G38"/>
    <mergeCell ref="H38:J38"/>
    <mergeCell ref="A2:P2"/>
    <mergeCell ref="C4:C5"/>
    <mergeCell ref="C10:N10"/>
    <mergeCell ref="D17:G17"/>
    <mergeCell ref="D22:G22"/>
    <mergeCell ref="K22:N22"/>
  </mergeCells>
  <dataValidations count="13">
    <dataValidation type="list" operator="equal" allowBlank="1" showInputMessage="1" showErrorMessage="1" sqref="E19 G19">
      <formula1>$M$249:$M$253</formula1>
      <formula2>0</formula2>
    </dataValidation>
    <dataValidation type="list" operator="equal" allowBlank="1" showInputMessage="1" showErrorMessage="1" sqref="E24 G24">
      <formula1>$T$176:$T$182</formula1>
      <formula2>0</formula2>
    </dataValidation>
    <dataValidation type="list" operator="equal" allowBlank="1" showInputMessage="1" showErrorMessage="1" sqref="E25 G25">
      <formula1>$O$189:$O$193</formula1>
      <formula2>0</formula2>
    </dataValidation>
    <dataValidation type="list" operator="equal" allowBlank="1" showInputMessage="1" showErrorMessage="1" sqref="E26 G26">
      <formula1>$O$200:$O$205</formula1>
      <formula2>0</formula2>
    </dataValidation>
    <dataValidation type="list" operator="equal" allowBlank="1" showInputMessage="1" showErrorMessage="1" sqref="E27 G27">
      <formula1>$O$212:$O$217</formula1>
      <formula2>0</formula2>
    </dataValidation>
    <dataValidation type="list" operator="equal" allowBlank="1" showInputMessage="1" showErrorMessage="1" sqref="E28 G28">
      <formula1>$O$225:$O$230</formula1>
      <formula2>0</formula2>
    </dataValidation>
    <dataValidation type="list" operator="equal" allowBlank="1" showInputMessage="1" showErrorMessage="1" sqref="E29 G29">
      <formula1>$O$238:$O$242</formula1>
      <formula2>0</formula2>
    </dataValidation>
    <dataValidation type="list" operator="equal" allowBlank="1" showInputMessage="1" showErrorMessage="1" sqref="L24 N24">
      <formula1>$X$176:$X$180</formula1>
      <formula2>0</formula2>
    </dataValidation>
    <dataValidation type="list" operator="equal" allowBlank="1" showInputMessage="1" showErrorMessage="1" sqref="L25 N25">
      <formula1>$U$189:$U$191</formula1>
      <formula2>0</formula2>
    </dataValidation>
    <dataValidation type="list" operator="equal" allowBlank="1" showInputMessage="1" showErrorMessage="1" sqref="L26 N26:N29">
      <formula1>$U$200:$U$203</formula1>
      <formula2>0</formula2>
    </dataValidation>
    <dataValidation type="list" operator="equal" allowBlank="1" showInputMessage="1" showErrorMessage="1" sqref="L27">
      <formula1>$U$212:$U$215</formula1>
      <formula2>0</formula2>
    </dataValidation>
    <dataValidation type="list" operator="equal" allowBlank="1" showInputMessage="1" showErrorMessage="1" sqref="L28">
      <formula1>$U$225:$U$228</formula1>
      <formula2>0</formula2>
    </dataValidation>
    <dataValidation type="list" operator="equal" allowBlank="1" showInputMessage="1" showErrorMessage="1" sqref="L29">
      <formula1>$U$238:$U$240</formula1>
      <formula2>0</formula2>
    </dataValidation>
  </dataValidations>
  <hyperlinks>
    <hyperlink ref="E4" r:id="rId1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Plan d'action_vierge</vt:lpstr>
      <vt:lpstr>facteurs_de_conversion</vt:lpstr>
      <vt:lpstr>calculette-energetique</vt:lpstr>
    </vt:vector>
  </TitlesOfParts>
  <Company>INEOS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LHERMITE Esther</cp:lastModifiedBy>
  <cp:revision>1</cp:revision>
  <cp:lastPrinted>2021-06-22T12:34:42Z</cp:lastPrinted>
  <dcterms:created xsi:type="dcterms:W3CDTF">2020-10-09T16:49:21Z</dcterms:created>
  <dcterms:modified xsi:type="dcterms:W3CDTF">2021-10-06T13:11:28Z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INEOS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