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drawings/drawing8.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drawings/drawing9.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L:\4_Inventaires d'émissions, prospective et évaluation\42_Prospective\421_Scénarios prospectifs DGEC\4215_Scénarios 2023\31-outputs\Communication\Partage hypothèses\AMS run 3\"/>
    </mc:Choice>
  </mc:AlternateContent>
  <xr:revisionPtr revIDLastSave="0" documentId="13_ncr:1_{A46AB622-F5D8-42D1-BB0E-2996BD50E9C7}" xr6:coauthVersionLast="47" xr6:coauthVersionMax="47" xr10:uidLastSave="{00000000-0000-0000-0000-000000000000}"/>
  <bookViews>
    <workbookView xWindow="-28935" yWindow="-5595" windowWidth="29070" windowHeight="15750" tabRatio="740" xr2:uid="{00000000-000D-0000-FFFF-FFFF00000000}"/>
  </bookViews>
  <sheets>
    <sheet name="Notice d'utilisation" sheetId="25" r:id="rId1"/>
    <sheet name="&gt;&gt;&gt; Hypothèses sectorielles" sheetId="33" r:id="rId2"/>
    <sheet name="Cadrage" sheetId="65" r:id="rId3"/>
    <sheet name="Industrie" sheetId="30" r:id="rId4"/>
    <sheet name="Transports" sheetId="60" r:id="rId5"/>
    <sheet name="Agriculture" sheetId="64" r:id="rId6"/>
    <sheet name="Energie" sheetId="59" r:id="rId7"/>
    <sheet name="Bâtiments" sheetId="67" r:id="rId8"/>
    <sheet name="Déchets" sheetId="68" r:id="rId9"/>
    <sheet name="DROM" sheetId="71" r:id="rId10"/>
    <sheet name="UTCATF" sheetId="70" r:id="rId11"/>
    <sheet name="&gt;&gt;&gt; Résultats" sheetId="34" r:id="rId12"/>
    <sheet name="GES" sheetId="73" r:id="rId13"/>
    <sheet name="Bilans énergie" sheetId="66" r:id="rId14"/>
  </sheets>
  <externalReferences>
    <externalReference r:id="rId15"/>
    <externalReference r:id="rId16"/>
    <externalReference r:id="rId17"/>
    <externalReference r:id="rId18"/>
  </externalReferences>
  <definedNames>
    <definedName name="_Order1" hidden="1">255</definedName>
    <definedName name="_Order2" hidden="1">255</definedName>
    <definedName name="_xlcn.WorksheetConnection_partage_hypothèses_AME.xlsxConsommation_IGCE1" hidden="1">Consommation_IGCE[]</definedName>
    <definedName name="_xlcn.WorksheetConnection_partage_hypothèses_AME.xlsxTableau11" hidden="1">Tableau1</definedName>
    <definedName name="Annees" localSheetId="12">#REF!</definedName>
    <definedName name="Annees">#REF!</definedName>
    <definedName name="_xlnm.Database" localSheetId="12">#REF!</definedName>
    <definedName name="_xlnm.Database">#REF!</definedName>
    <definedName name="Code_série" localSheetId="12">#REF!</definedName>
    <definedName name="Code_série">#REF!</definedName>
    <definedName name="CRF_CountryName">[1]Sheet1!$C$4</definedName>
    <definedName name="CRF_InventoryYear">[1]Sheet1!$C$6</definedName>
    <definedName name="CRF_Submission">[1]Sheet1!$C$30</definedName>
    <definedName name="CRF_Table4.D_Add">#REF!</definedName>
    <definedName name="CRF_Table4.D_Doc">#REF!</definedName>
    <definedName name="CRF_Table4.D_Dyn10">#REF!</definedName>
    <definedName name="CRF_Table4.D_Dyn11">#REF!</definedName>
    <definedName name="CRF_Table4.D_DynA18">#REF!</definedName>
    <definedName name="CRF_Table4.D_Main">#REF!</definedName>
    <definedName name="d">[2]FE!$H$8:$I$34</definedName>
    <definedName name="ddlBaseYears">#REF!</definedName>
    <definedName name="ddlMSList">#REF!</definedName>
    <definedName name="energies">[3]Parametres!$B$130:$C$163</definedName>
    <definedName name="fe_comb">[3]FE!$H$8:$I$34</definedName>
    <definedName name="liste_cat_animales">#REF!</definedName>
    <definedName name="Périmètre" localSheetId="12">[4]générique!#REF!</definedName>
    <definedName name="Périmètre">[4]générique!#REF!</definedName>
    <definedName name="Secteur">[3]Parametres!$B$11:$C$22</definedName>
    <definedName name="xxx">#REF!</definedName>
    <definedName name="_xlnm.Print_Area" localSheetId="6">Energie!$R$140</definedName>
  </definedNames>
  <calcPr calcId="191029" calcMode="manual"/>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Consommation_IGCE" name="Consommation_IGCE" connection="WorksheetConnection_partage_hypothèses_AME.xlsx!Consommation_IGCE"/>
          <x15:modelTable id="Tableau1" name="Tableau1" connection="WorksheetConnection_partage_hypothèses_AME.xlsx!Tableau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49" i="66" l="1"/>
  <c r="J55" i="30" l="1"/>
  <c r="F663" i="30"/>
  <c r="F662" i="30"/>
  <c r="F661" i="30"/>
  <c r="F660" i="30"/>
  <c r="F659" i="30"/>
  <c r="F658" i="30"/>
  <c r="F657" i="30"/>
  <c r="F656" i="30"/>
  <c r="F655" i="30"/>
  <c r="F654" i="30"/>
  <c r="F374" i="60"/>
  <c r="F373" i="60"/>
  <c r="F372" i="60"/>
  <c r="F365" i="60"/>
  <c r="F364" i="60"/>
  <c r="F363" i="60"/>
  <c r="F362" i="60"/>
  <c r="F361" i="60"/>
  <c r="F360" i="60"/>
  <c r="F359" i="60"/>
  <c r="F358" i="60"/>
  <c r="F357" i="60"/>
  <c r="F262" i="64"/>
  <c r="F261" i="64"/>
  <c r="F260" i="64"/>
  <c r="F259" i="64"/>
  <c r="F258" i="64"/>
  <c r="F257" i="64"/>
  <c r="F256" i="64"/>
  <c r="F255" i="64"/>
  <c r="F254" i="64"/>
  <c r="F253" i="64"/>
  <c r="F252" i="64"/>
  <c r="F251" i="64"/>
  <c r="F250" i="64"/>
  <c r="F287" i="59"/>
  <c r="F286" i="59"/>
  <c r="F285" i="59"/>
  <c r="F284" i="59"/>
  <c r="F283" i="59"/>
  <c r="F282" i="59"/>
  <c r="F281" i="59"/>
  <c r="F280" i="59"/>
  <c r="F279" i="59"/>
  <c r="F360" i="67"/>
  <c r="F361" i="67"/>
  <c r="F362" i="67"/>
  <c r="F363" i="67"/>
  <c r="F359" i="67"/>
  <c r="F352" i="67"/>
  <c r="F353" i="67"/>
  <c r="F354" i="67"/>
  <c r="F355" i="67"/>
  <c r="F356" i="67"/>
  <c r="F357" i="67"/>
  <c r="F351" i="67"/>
  <c r="F74" i="68"/>
  <c r="F75" i="68"/>
  <c r="F76" i="68"/>
  <c r="F73" i="68"/>
  <c r="F120" i="70"/>
  <c r="F121" i="70"/>
  <c r="F122" i="70"/>
  <c r="F123" i="70"/>
  <c r="F124" i="70"/>
  <c r="F125" i="70"/>
  <c r="F126" i="70"/>
  <c r="F119" i="70"/>
  <c r="F118" i="70"/>
  <c r="I25" i="73"/>
  <c r="J25" i="73"/>
  <c r="K25" i="73"/>
  <c r="L25" i="73"/>
  <c r="M25" i="73"/>
  <c r="N25" i="73"/>
  <c r="O25" i="73"/>
  <c r="H25" i="73"/>
  <c r="C26" i="73" l="1"/>
  <c r="D26" i="73"/>
  <c r="E26" i="73"/>
  <c r="F26" i="73"/>
  <c r="B26" i="73"/>
  <c r="K80" i="67"/>
  <c r="G80" i="67"/>
  <c r="H80" i="67"/>
  <c r="I80" i="67"/>
  <c r="J80" i="67"/>
  <c r="F80" i="67"/>
  <c r="F375" i="66" l="1"/>
  <c r="F364" i="66"/>
  <c r="F365" i="66"/>
  <c r="F366" i="66"/>
  <c r="F367" i="66"/>
  <c r="F368" i="66"/>
  <c r="F369" i="66"/>
  <c r="F370" i="66"/>
  <c r="F371" i="66"/>
  <c r="F372" i="66"/>
  <c r="F373" i="66"/>
  <c r="F374" i="66"/>
  <c r="G285" i="66"/>
  <c r="G267" i="66"/>
  <c r="G249" i="66"/>
  <c r="L285" i="66"/>
  <c r="K285" i="66"/>
  <c r="J285" i="66"/>
  <c r="I285" i="66"/>
  <c r="H285" i="66"/>
  <c r="F285" i="66"/>
  <c r="C266" i="66"/>
  <c r="L267" i="66"/>
  <c r="K267" i="66"/>
  <c r="J267" i="66"/>
  <c r="I267" i="66"/>
  <c r="H267" i="66"/>
  <c r="F267" i="66"/>
  <c r="H249" i="66"/>
  <c r="I249" i="66"/>
  <c r="J249" i="66"/>
  <c r="K249" i="66"/>
  <c r="F251" i="66"/>
  <c r="F249" i="66"/>
  <c r="G129" i="59" l="1"/>
  <c r="I129" i="59"/>
  <c r="K129" i="59"/>
  <c r="F129" i="59"/>
  <c r="G128" i="59"/>
  <c r="I128" i="59"/>
  <c r="K128" i="59"/>
  <c r="F128" i="59"/>
  <c r="G127" i="59"/>
  <c r="G135" i="59" s="1"/>
  <c r="I127" i="59"/>
  <c r="I135" i="59" s="1"/>
  <c r="I143" i="59" s="1"/>
  <c r="K127" i="59"/>
  <c r="K135" i="59" s="1"/>
  <c r="K143" i="59" s="1"/>
  <c r="F127" i="59"/>
  <c r="F135" i="59" s="1"/>
  <c r="F125" i="59"/>
  <c r="G125" i="59"/>
  <c r="F142" i="59"/>
  <c r="G142" i="59"/>
  <c r="K142" i="59"/>
  <c r="I142" i="59"/>
  <c r="K125" i="59"/>
  <c r="I125" i="59"/>
  <c r="G214" i="59"/>
  <c r="I214" i="59"/>
  <c r="K214" i="59"/>
  <c r="K207" i="59"/>
  <c r="I207" i="59"/>
  <c r="G207" i="59"/>
  <c r="F207" i="59"/>
  <c r="K199" i="59"/>
  <c r="I199" i="59"/>
  <c r="G199" i="59"/>
  <c r="F199" i="59"/>
  <c r="G143" i="59" l="1"/>
  <c r="F143" i="59"/>
  <c r="I215" i="59"/>
  <c r="G215" i="59"/>
  <c r="K215" i="59"/>
  <c r="F166" i="59" l="1"/>
  <c r="F151" i="59"/>
  <c r="F167" i="59" s="1"/>
  <c r="F159" i="59"/>
  <c r="G122" i="71" l="1"/>
  <c r="H122" i="71"/>
  <c r="I122" i="71"/>
  <c r="J122" i="71"/>
  <c r="K122" i="71"/>
  <c r="K166" i="59" l="1"/>
  <c r="I166" i="59"/>
  <c r="G166" i="59"/>
  <c r="F190" i="59"/>
  <c r="F214" i="59"/>
  <c r="K190" i="59"/>
  <c r="I190" i="59"/>
  <c r="G190" i="59"/>
  <c r="K183" i="59"/>
  <c r="I183" i="59"/>
  <c r="G183" i="59"/>
  <c r="K175" i="59"/>
  <c r="K191" i="59" s="1"/>
  <c r="I175" i="59"/>
  <c r="G175" i="59"/>
  <c r="K159" i="59"/>
  <c r="I159" i="59"/>
  <c r="G159" i="59"/>
  <c r="K151" i="59"/>
  <c r="K167" i="59" s="1"/>
  <c r="I151" i="59"/>
  <c r="I167" i="59" s="1"/>
  <c r="G151" i="59"/>
  <c r="G167" i="59" s="1"/>
  <c r="F183" i="59"/>
  <c r="F175" i="59"/>
  <c r="C527" i="30"/>
  <c r="G191" i="59" l="1"/>
  <c r="I191" i="59"/>
  <c r="K62" i="30"/>
  <c r="F53" i="30"/>
  <c r="G53" i="30"/>
  <c r="H53" i="30"/>
  <c r="I53" i="30"/>
  <c r="J53" i="30"/>
  <c r="K53" i="30"/>
  <c r="F54" i="30"/>
  <c r="G54" i="30"/>
  <c r="H54" i="30"/>
  <c r="I54" i="30"/>
  <c r="J54" i="30"/>
  <c r="K54" i="30"/>
  <c r="F55" i="30"/>
  <c r="G55" i="30"/>
  <c r="H55" i="30"/>
  <c r="I55" i="30"/>
  <c r="K55" i="30"/>
  <c r="F56" i="30"/>
  <c r="G56" i="30"/>
  <c r="H56" i="30"/>
  <c r="I56" i="30"/>
  <c r="J56" i="30"/>
  <c r="K56" i="30"/>
  <c r="F57" i="30"/>
  <c r="G57" i="30"/>
  <c r="H57" i="30"/>
  <c r="I57" i="30"/>
  <c r="J57" i="30"/>
  <c r="K57" i="30"/>
  <c r="G52" i="30"/>
  <c r="H52" i="30"/>
  <c r="I52" i="30"/>
  <c r="J52" i="30"/>
  <c r="K52" i="30"/>
  <c r="F52" i="30"/>
  <c r="G51" i="30"/>
  <c r="H51" i="30"/>
  <c r="I51" i="30"/>
  <c r="J51" i="30"/>
  <c r="K51" i="30"/>
  <c r="F51" i="30"/>
  <c r="G50" i="30"/>
  <c r="H50" i="30"/>
  <c r="I50" i="30"/>
  <c r="J50" i="30"/>
  <c r="K50" i="30"/>
  <c r="F50" i="30"/>
  <c r="F32" i="30" l="1"/>
  <c r="K413" i="66" l="1"/>
  <c r="K415" i="66" s="1"/>
  <c r="J413" i="66"/>
  <c r="J415" i="66" s="1"/>
  <c r="I413" i="66"/>
  <c r="I415" i="66" s="1"/>
  <c r="H413" i="66"/>
  <c r="H415" i="66" s="1"/>
  <c r="G413" i="66"/>
  <c r="G415" i="66" s="1"/>
  <c r="J440" i="66"/>
  <c r="K439" i="66"/>
  <c r="J439" i="66"/>
  <c r="I439" i="66"/>
  <c r="H439" i="66"/>
  <c r="G439" i="66"/>
  <c r="K438" i="66"/>
  <c r="J438" i="66"/>
  <c r="I438" i="66"/>
  <c r="H438" i="66"/>
  <c r="G438" i="66"/>
  <c r="K437" i="66"/>
  <c r="J437" i="66"/>
  <c r="I437" i="66"/>
  <c r="H437" i="66"/>
  <c r="G437" i="66"/>
  <c r="K427" i="66"/>
  <c r="J427" i="66"/>
  <c r="I427" i="66"/>
  <c r="H427" i="66"/>
  <c r="G427" i="66"/>
  <c r="H425" i="66"/>
  <c r="G425" i="66"/>
  <c r="K424" i="66"/>
  <c r="J424" i="66"/>
  <c r="I424" i="66"/>
  <c r="H424" i="66"/>
  <c r="G424" i="66"/>
  <c r="K374" i="66" l="1"/>
  <c r="J374" i="66"/>
  <c r="I374" i="66"/>
  <c r="H374" i="66"/>
  <c r="G374" i="66"/>
  <c r="K373" i="66"/>
  <c r="J373" i="66"/>
  <c r="I373" i="66"/>
  <c r="H373" i="66"/>
  <c r="G373" i="66"/>
  <c r="K372" i="66"/>
  <c r="J372" i="66"/>
  <c r="I372" i="66"/>
  <c r="H372" i="66"/>
  <c r="G372" i="66"/>
  <c r="K371" i="66"/>
  <c r="J371" i="66"/>
  <c r="I371" i="66"/>
  <c r="H371" i="66"/>
  <c r="G371" i="66"/>
  <c r="K370" i="66"/>
  <c r="J370" i="66"/>
  <c r="I370" i="66"/>
  <c r="H370" i="66"/>
  <c r="G370" i="66"/>
  <c r="K369" i="66"/>
  <c r="J369" i="66"/>
  <c r="I369" i="66"/>
  <c r="H369" i="66"/>
  <c r="G369" i="66"/>
  <c r="K368" i="66"/>
  <c r="J368" i="66"/>
  <c r="I368" i="66"/>
  <c r="H368" i="66"/>
  <c r="G368" i="66"/>
  <c r="K367" i="66"/>
  <c r="J367" i="66"/>
  <c r="I367" i="66"/>
  <c r="H367" i="66"/>
  <c r="G367" i="66"/>
  <c r="K366" i="66"/>
  <c r="J366" i="66"/>
  <c r="I366" i="66"/>
  <c r="H366" i="66"/>
  <c r="G366" i="66"/>
  <c r="K365" i="66"/>
  <c r="J365" i="66"/>
  <c r="I365" i="66"/>
  <c r="H365" i="66"/>
  <c r="G365" i="66"/>
  <c r="K364" i="66"/>
  <c r="J364" i="66"/>
  <c r="I364" i="66"/>
  <c r="H364" i="66"/>
  <c r="G364" i="66"/>
  <c r="K375" i="66"/>
  <c r="J375" i="66"/>
  <c r="I375" i="66"/>
  <c r="H375" i="66"/>
  <c r="G375" i="66"/>
  <c r="H328" i="66" l="1"/>
  <c r="I328" i="66"/>
  <c r="J328" i="66"/>
  <c r="K328" i="66"/>
  <c r="G328" i="66"/>
  <c r="H26" i="73" l="1"/>
  <c r="I26" i="73"/>
  <c r="J26" i="73"/>
  <c r="K26" i="73"/>
  <c r="L26" i="73"/>
  <c r="M26" i="73"/>
  <c r="N26" i="73"/>
  <c r="O26" i="73"/>
  <c r="G26" i="73"/>
  <c r="K57" i="70" l="1"/>
  <c r="G305" i="66" l="1"/>
  <c r="G307" i="66" s="1"/>
  <c r="H305" i="66"/>
  <c r="H307" i="66" s="1"/>
  <c r="I305" i="66"/>
  <c r="I307" i="66" s="1"/>
  <c r="J305" i="66"/>
  <c r="J307" i="66" s="1"/>
  <c r="K305" i="66"/>
  <c r="K307" i="66" s="1"/>
  <c r="F305" i="66"/>
  <c r="F307" i="66" s="1"/>
  <c r="J73" i="68" l="1"/>
  <c r="K73" i="68"/>
  <c r="J74" i="68"/>
  <c r="K74" i="68"/>
  <c r="J75" i="68"/>
  <c r="K75" i="68"/>
  <c r="J76" i="68"/>
  <c r="K76" i="68"/>
  <c r="G74" i="68"/>
  <c r="H74" i="68"/>
  <c r="I74" i="68"/>
  <c r="G75" i="68"/>
  <c r="H75" i="68"/>
  <c r="I75" i="68"/>
  <c r="G76" i="68"/>
  <c r="H76" i="68"/>
  <c r="I76" i="68"/>
  <c r="I73" i="68"/>
  <c r="H73" i="68"/>
  <c r="G73" i="68"/>
  <c r="G72" i="68" s="1"/>
  <c r="J359" i="67"/>
  <c r="K359" i="67"/>
  <c r="J360" i="67"/>
  <c r="K360" i="67"/>
  <c r="J361" i="67"/>
  <c r="K361" i="67"/>
  <c r="J362" i="67"/>
  <c r="K362" i="67"/>
  <c r="J363" i="67"/>
  <c r="K363" i="67"/>
  <c r="G360" i="67"/>
  <c r="H360" i="67"/>
  <c r="I360" i="67"/>
  <c r="G361" i="67"/>
  <c r="H361" i="67"/>
  <c r="I361" i="67"/>
  <c r="G362" i="67"/>
  <c r="H362" i="67"/>
  <c r="I362" i="67"/>
  <c r="G363" i="67"/>
  <c r="H363" i="67"/>
  <c r="I363" i="67"/>
  <c r="I359" i="67"/>
  <c r="H359" i="67"/>
  <c r="G359" i="67"/>
  <c r="J351" i="67"/>
  <c r="K351" i="67"/>
  <c r="J352" i="67"/>
  <c r="K352" i="67"/>
  <c r="J353" i="67"/>
  <c r="K353" i="67"/>
  <c r="J354" i="67"/>
  <c r="K354" i="67"/>
  <c r="J355" i="67"/>
  <c r="K355" i="67"/>
  <c r="J356" i="67"/>
  <c r="K356" i="67"/>
  <c r="J357" i="67"/>
  <c r="K357" i="67"/>
  <c r="G352" i="67"/>
  <c r="H352" i="67"/>
  <c r="I352" i="67"/>
  <c r="G353" i="67"/>
  <c r="H353" i="67"/>
  <c r="I353" i="67"/>
  <c r="G354" i="67"/>
  <c r="H354" i="67"/>
  <c r="I354" i="67"/>
  <c r="G355" i="67"/>
  <c r="H355" i="67"/>
  <c r="I355" i="67"/>
  <c r="G356" i="67"/>
  <c r="H356" i="67"/>
  <c r="I356" i="67"/>
  <c r="G357" i="67"/>
  <c r="H357" i="67"/>
  <c r="I357" i="67"/>
  <c r="I351" i="67"/>
  <c r="H351" i="67"/>
  <c r="G351" i="67"/>
  <c r="J371" i="60"/>
  <c r="K371" i="60"/>
  <c r="J372" i="60"/>
  <c r="K372" i="60"/>
  <c r="J373" i="60"/>
  <c r="K373" i="60"/>
  <c r="J374" i="60"/>
  <c r="K374" i="60"/>
  <c r="I374" i="60"/>
  <c r="H374" i="60"/>
  <c r="G374" i="60"/>
  <c r="I373" i="60"/>
  <c r="H373" i="60"/>
  <c r="G373" i="60"/>
  <c r="I372" i="60"/>
  <c r="H372" i="60"/>
  <c r="G372" i="60"/>
  <c r="I371" i="60"/>
  <c r="H371" i="60"/>
  <c r="G371" i="60"/>
  <c r="K365" i="60"/>
  <c r="J365" i="60"/>
  <c r="I365" i="60"/>
  <c r="H365" i="60"/>
  <c r="G365" i="60"/>
  <c r="K364" i="60"/>
  <c r="J364" i="60"/>
  <c r="I364" i="60"/>
  <c r="H364" i="60"/>
  <c r="G364" i="60"/>
  <c r="K363" i="60"/>
  <c r="J363" i="60"/>
  <c r="I363" i="60"/>
  <c r="H363" i="60"/>
  <c r="G363" i="60"/>
  <c r="K362" i="60"/>
  <c r="J362" i="60"/>
  <c r="I362" i="60"/>
  <c r="H362" i="60"/>
  <c r="G362" i="60"/>
  <c r="K361" i="60"/>
  <c r="J361" i="60"/>
  <c r="I361" i="60"/>
  <c r="H361" i="60"/>
  <c r="G361" i="60"/>
  <c r="K360" i="60"/>
  <c r="J360" i="60"/>
  <c r="I360" i="60"/>
  <c r="H360" i="60"/>
  <c r="G360" i="60"/>
  <c r="K359" i="60"/>
  <c r="J359" i="60"/>
  <c r="I359" i="60"/>
  <c r="H359" i="60"/>
  <c r="G359" i="60"/>
  <c r="K358" i="60"/>
  <c r="J358" i="60"/>
  <c r="I358" i="60"/>
  <c r="H358" i="60"/>
  <c r="G358" i="60"/>
  <c r="K357" i="60"/>
  <c r="J357" i="60"/>
  <c r="I357" i="60"/>
  <c r="H357" i="60"/>
  <c r="G357" i="60"/>
  <c r="J14" i="64"/>
  <c r="K14" i="64"/>
  <c r="I14" i="64"/>
  <c r="H14" i="64"/>
  <c r="G14" i="64"/>
  <c r="F14" i="64"/>
  <c r="J287" i="59"/>
  <c r="K287" i="59"/>
  <c r="I287" i="59"/>
  <c r="H287" i="59"/>
  <c r="G283" i="59"/>
  <c r="H283" i="59"/>
  <c r="I283" i="59"/>
  <c r="J283" i="59"/>
  <c r="K283" i="59"/>
  <c r="G284" i="59"/>
  <c r="H284" i="59"/>
  <c r="I284" i="59"/>
  <c r="J284" i="59"/>
  <c r="K284" i="59"/>
  <c r="G285" i="59"/>
  <c r="H285" i="59"/>
  <c r="I285" i="59"/>
  <c r="J285" i="59"/>
  <c r="K285" i="59"/>
  <c r="G286" i="59"/>
  <c r="H286" i="59"/>
  <c r="I286" i="59"/>
  <c r="J286" i="59"/>
  <c r="K286" i="59"/>
  <c r="G287" i="59"/>
  <c r="K282" i="59"/>
  <c r="J282" i="59"/>
  <c r="I282" i="59"/>
  <c r="H282" i="59"/>
  <c r="G282" i="59"/>
  <c r="J281" i="59"/>
  <c r="K281" i="59"/>
  <c r="I281" i="59"/>
  <c r="H281" i="59"/>
  <c r="G281" i="59"/>
  <c r="K280" i="59"/>
  <c r="J280" i="59"/>
  <c r="I280" i="59"/>
  <c r="H280" i="59"/>
  <c r="G280" i="59"/>
  <c r="K279" i="59"/>
  <c r="J279" i="59"/>
  <c r="I279" i="59"/>
  <c r="H279" i="59"/>
  <c r="G279" i="59"/>
  <c r="F19" i="70"/>
  <c r="G366" i="60" l="1"/>
  <c r="J366" i="60"/>
  <c r="F366" i="60"/>
  <c r="H366" i="60"/>
  <c r="I366" i="60"/>
  <c r="K366" i="60"/>
  <c r="K350" i="67"/>
  <c r="J350" i="67"/>
  <c r="G350" i="67"/>
  <c r="G358" i="67"/>
  <c r="H350" i="67"/>
  <c r="H358" i="67"/>
  <c r="I358" i="67"/>
  <c r="K358" i="67"/>
  <c r="I350" i="67"/>
  <c r="J358" i="67"/>
  <c r="H72" i="68"/>
  <c r="K72" i="68"/>
  <c r="I72" i="68"/>
  <c r="J72" i="68"/>
  <c r="J278" i="59"/>
  <c r="F278" i="59"/>
  <c r="K278" i="59"/>
  <c r="G278" i="59"/>
  <c r="H278" i="59"/>
  <c r="I278" i="59"/>
  <c r="F371" i="60"/>
  <c r="G587" i="30"/>
  <c r="C14" i="64"/>
  <c r="C13" i="64"/>
  <c r="C12" i="64"/>
  <c r="C15" i="64"/>
  <c r="C16" i="64"/>
  <c r="C17" i="64"/>
  <c r="C11" i="64"/>
  <c r="J349" i="67" l="1"/>
  <c r="K349" i="67"/>
  <c r="I349" i="67"/>
  <c r="H349" i="67"/>
  <c r="G349" i="67"/>
  <c r="C234" i="60" l="1"/>
  <c r="C233" i="60"/>
  <c r="C232" i="60"/>
  <c r="C231" i="60"/>
  <c r="C235" i="60"/>
  <c r="C236" i="60"/>
  <c r="C237" i="60"/>
  <c r="C229" i="60"/>
  <c r="C228" i="60"/>
  <c r="C329" i="66"/>
  <c r="C328" i="66"/>
  <c r="C327" i="66"/>
  <c r="C326" i="66"/>
  <c r="C325" i="66"/>
  <c r="C324" i="66"/>
  <c r="C323" i="66"/>
  <c r="C322" i="66"/>
  <c r="C321" i="66"/>
  <c r="C320" i="66"/>
  <c r="C319" i="66"/>
  <c r="C318" i="66"/>
  <c r="C317" i="66"/>
  <c r="C316" i="66"/>
  <c r="C315" i="66"/>
  <c r="C330" i="66" l="1"/>
  <c r="C313" i="66"/>
  <c r="C312" i="66"/>
  <c r="J336" i="66"/>
  <c r="J250" i="64"/>
  <c r="K250" i="64"/>
  <c r="J251" i="64"/>
  <c r="K251" i="64"/>
  <c r="J252" i="64"/>
  <c r="K252" i="64"/>
  <c r="J253" i="64"/>
  <c r="K253" i="64"/>
  <c r="J254" i="64"/>
  <c r="K254" i="64"/>
  <c r="J255" i="64"/>
  <c r="K255" i="64"/>
  <c r="J256" i="64"/>
  <c r="K256" i="64"/>
  <c r="J257" i="64"/>
  <c r="K257" i="64"/>
  <c r="J258" i="64"/>
  <c r="K258" i="64"/>
  <c r="J259" i="64"/>
  <c r="K259" i="64"/>
  <c r="J260" i="64"/>
  <c r="K260" i="64"/>
  <c r="J261" i="64"/>
  <c r="K261" i="64"/>
  <c r="J262" i="64"/>
  <c r="K262" i="64"/>
  <c r="I250" i="64"/>
  <c r="I251" i="64"/>
  <c r="I252" i="64"/>
  <c r="I253" i="64"/>
  <c r="I254" i="64"/>
  <c r="I255" i="64"/>
  <c r="I256" i="64"/>
  <c r="I257" i="64"/>
  <c r="I258" i="64"/>
  <c r="I259" i="64"/>
  <c r="I260" i="64"/>
  <c r="I261" i="64"/>
  <c r="I262" i="64"/>
  <c r="H250" i="64"/>
  <c r="H251" i="64"/>
  <c r="H252" i="64"/>
  <c r="H253" i="64"/>
  <c r="H254" i="64"/>
  <c r="H255" i="64"/>
  <c r="H256" i="64"/>
  <c r="H257" i="64"/>
  <c r="H258" i="64"/>
  <c r="H259" i="64"/>
  <c r="H260" i="64"/>
  <c r="H261" i="64"/>
  <c r="H262" i="64"/>
  <c r="G250" i="64"/>
  <c r="G251" i="64"/>
  <c r="G252" i="64"/>
  <c r="G253" i="64"/>
  <c r="G254" i="64"/>
  <c r="G255" i="64"/>
  <c r="G256" i="64"/>
  <c r="G257" i="64"/>
  <c r="G258" i="64"/>
  <c r="G259" i="64"/>
  <c r="G260" i="64"/>
  <c r="G261" i="64"/>
  <c r="G262" i="64"/>
  <c r="J654" i="30" l="1"/>
  <c r="K654" i="30"/>
  <c r="J655" i="30"/>
  <c r="K655" i="30"/>
  <c r="J656" i="30"/>
  <c r="K656" i="30"/>
  <c r="J657" i="30"/>
  <c r="K657" i="30"/>
  <c r="J658" i="30"/>
  <c r="K658" i="30"/>
  <c r="J659" i="30"/>
  <c r="K659" i="30"/>
  <c r="J660" i="30"/>
  <c r="K660" i="30"/>
  <c r="J661" i="30"/>
  <c r="K661" i="30"/>
  <c r="J662" i="30"/>
  <c r="K662" i="30"/>
  <c r="J663" i="30"/>
  <c r="K663" i="30"/>
  <c r="I663" i="30"/>
  <c r="I662" i="30"/>
  <c r="I661" i="30"/>
  <c r="I660" i="30"/>
  <c r="I659" i="30"/>
  <c r="I658" i="30"/>
  <c r="I657" i="30"/>
  <c r="I656" i="30"/>
  <c r="I655" i="30"/>
  <c r="I654" i="30"/>
  <c r="H663" i="30"/>
  <c r="H662" i="30"/>
  <c r="H661" i="30"/>
  <c r="H660" i="30"/>
  <c r="H659" i="30"/>
  <c r="H658" i="30"/>
  <c r="H657" i="30"/>
  <c r="H656" i="30"/>
  <c r="H655" i="30"/>
  <c r="H654" i="30"/>
  <c r="G663" i="30"/>
  <c r="G662" i="30"/>
  <c r="G661" i="30"/>
  <c r="G660" i="30"/>
  <c r="G659" i="30"/>
  <c r="G658" i="30"/>
  <c r="G657" i="30"/>
  <c r="G656" i="30"/>
  <c r="G655" i="30"/>
  <c r="G654" i="30"/>
  <c r="K118" i="70"/>
  <c r="J118" i="70"/>
  <c r="I118" i="70"/>
  <c r="H118" i="70"/>
  <c r="G118" i="70"/>
  <c r="K120" i="70"/>
  <c r="K121" i="70"/>
  <c r="K122" i="70"/>
  <c r="K123" i="70"/>
  <c r="K124" i="70"/>
  <c r="K125" i="70"/>
  <c r="K126" i="70"/>
  <c r="J120" i="70"/>
  <c r="J121" i="70"/>
  <c r="J122" i="70"/>
  <c r="J123" i="70"/>
  <c r="J124" i="70"/>
  <c r="J125" i="70"/>
  <c r="J126" i="70"/>
  <c r="I120" i="70"/>
  <c r="I121" i="70"/>
  <c r="I122" i="70"/>
  <c r="I123" i="70"/>
  <c r="I124" i="70"/>
  <c r="I125" i="70"/>
  <c r="I126" i="70"/>
  <c r="H120" i="70"/>
  <c r="H121" i="70"/>
  <c r="H122" i="70"/>
  <c r="H123" i="70"/>
  <c r="H124" i="70"/>
  <c r="H125" i="70"/>
  <c r="H126" i="70"/>
  <c r="G120" i="70"/>
  <c r="G121" i="70"/>
  <c r="G122" i="70"/>
  <c r="G123" i="70"/>
  <c r="G124" i="70"/>
  <c r="G125" i="70"/>
  <c r="G126" i="70"/>
  <c r="K119" i="70"/>
  <c r="J119" i="70"/>
  <c r="I119" i="70"/>
  <c r="H119" i="70"/>
  <c r="G119" i="70"/>
  <c r="J251" i="66"/>
  <c r="J269" i="66"/>
  <c r="G263" i="59" l="1"/>
  <c r="H263" i="59"/>
  <c r="I263" i="59"/>
  <c r="J263" i="59"/>
  <c r="K263" i="59"/>
  <c r="F263" i="59"/>
  <c r="K86" i="30"/>
  <c r="F86" i="30"/>
  <c r="G86" i="30"/>
  <c r="H86" i="30"/>
  <c r="I86" i="30"/>
  <c r="J86" i="30"/>
  <c r="G19" i="70" l="1"/>
  <c r="K449" i="66" l="1"/>
  <c r="J451" i="66"/>
  <c r="J450" i="66"/>
  <c r="J449" i="66"/>
  <c r="I451" i="66"/>
  <c r="I449" i="66"/>
  <c r="H451" i="66"/>
  <c r="H450" i="66"/>
  <c r="H449" i="66"/>
  <c r="G451" i="66"/>
  <c r="G450" i="66"/>
  <c r="G449" i="66"/>
  <c r="K341" i="66"/>
  <c r="K337" i="66"/>
  <c r="K336" i="66"/>
  <c r="J341" i="66"/>
  <c r="J337" i="66"/>
  <c r="I341" i="66"/>
  <c r="I337" i="66"/>
  <c r="I336" i="66"/>
  <c r="H341" i="66"/>
  <c r="H337" i="66"/>
  <c r="H336" i="66"/>
  <c r="G337" i="66"/>
  <c r="G336" i="66"/>
  <c r="C405" i="66" l="1"/>
  <c r="C404" i="66"/>
  <c r="C403" i="66"/>
  <c r="C402" i="66"/>
  <c r="C401" i="66"/>
  <c r="C399" i="66"/>
  <c r="C398" i="66"/>
  <c r="C397" i="66"/>
  <c r="C396" i="66"/>
  <c r="C80" i="59"/>
  <c r="C79" i="59"/>
  <c r="C72" i="59"/>
  <c r="C407" i="66" l="1"/>
  <c r="C406" i="66"/>
  <c r="C395" i="66"/>
  <c r="C392" i="66"/>
  <c r="C390" i="66"/>
  <c r="C389" i="66"/>
  <c r="C388" i="66"/>
  <c r="C386" i="66"/>
  <c r="C385" i="66"/>
  <c r="C384" i="66"/>
  <c r="C383" i="66"/>
  <c r="C382" i="66"/>
  <c r="C381" i="66"/>
  <c r="C380" i="66"/>
  <c r="C379" i="66"/>
  <c r="C378" i="66"/>
  <c r="L287" i="66" l="1"/>
  <c r="K287" i="66"/>
  <c r="J287" i="66"/>
  <c r="I287" i="66"/>
  <c r="H287" i="66"/>
  <c r="F287" i="66"/>
  <c r="H269" i="66"/>
  <c r="I269" i="66"/>
  <c r="K269" i="66"/>
  <c r="L269" i="66"/>
  <c r="F269" i="66"/>
  <c r="H251" i="66"/>
  <c r="I251" i="66"/>
  <c r="K251" i="66"/>
  <c r="L251" i="66"/>
  <c r="K339" i="67" l="1"/>
  <c r="K338" i="67"/>
  <c r="K337" i="67"/>
  <c r="K336" i="67"/>
  <c r="K335" i="67"/>
  <c r="K334" i="67"/>
  <c r="K333" i="67"/>
  <c r="K332" i="67"/>
  <c r="J339" i="67"/>
  <c r="J338" i="67"/>
  <c r="J337" i="67"/>
  <c r="J336" i="67"/>
  <c r="J335" i="67"/>
  <c r="J334" i="67"/>
  <c r="J333" i="67"/>
  <c r="J332" i="67"/>
  <c r="I339" i="67"/>
  <c r="I338" i="67"/>
  <c r="I337" i="67"/>
  <c r="I336" i="67"/>
  <c r="I335" i="67"/>
  <c r="I334" i="67"/>
  <c r="I333" i="67"/>
  <c r="I332" i="67"/>
  <c r="H339" i="67"/>
  <c r="H338" i="67"/>
  <c r="H337" i="67"/>
  <c r="H336" i="67"/>
  <c r="H335" i="67"/>
  <c r="H334" i="67"/>
  <c r="H333" i="67"/>
  <c r="H332" i="67"/>
  <c r="G339" i="67"/>
  <c r="G338" i="67"/>
  <c r="G337" i="67"/>
  <c r="G336" i="67"/>
  <c r="G335" i="67"/>
  <c r="G334" i="67"/>
  <c r="G333" i="67"/>
  <c r="G332" i="67"/>
  <c r="F339" i="67"/>
  <c r="F338" i="67"/>
  <c r="F337" i="67"/>
  <c r="F336" i="67"/>
  <c r="F335" i="67"/>
  <c r="F334" i="67"/>
  <c r="F333" i="67"/>
  <c r="F332" i="67"/>
  <c r="K322" i="67"/>
  <c r="J322" i="67"/>
  <c r="I322" i="67"/>
  <c r="H322" i="67"/>
  <c r="G322" i="67"/>
  <c r="F322" i="67"/>
  <c r="K321" i="67"/>
  <c r="J321" i="67"/>
  <c r="I321" i="67"/>
  <c r="H321" i="67"/>
  <c r="G321" i="67"/>
  <c r="F321" i="67"/>
  <c r="K320" i="67"/>
  <c r="J320" i="67"/>
  <c r="I320" i="67"/>
  <c r="H320" i="67"/>
  <c r="G320" i="67"/>
  <c r="F320" i="67"/>
  <c r="K319" i="67"/>
  <c r="J319" i="67"/>
  <c r="I319" i="67"/>
  <c r="H319" i="67"/>
  <c r="G319" i="67"/>
  <c r="F319" i="67"/>
  <c r="K318" i="67"/>
  <c r="J318" i="67"/>
  <c r="I318" i="67"/>
  <c r="H318" i="67"/>
  <c r="G318" i="67"/>
  <c r="F318" i="67"/>
  <c r="K317" i="67"/>
  <c r="J317" i="67"/>
  <c r="I317" i="67"/>
  <c r="H317" i="67"/>
  <c r="G317" i="67"/>
  <c r="F317" i="67"/>
  <c r="K316" i="67"/>
  <c r="J316" i="67"/>
  <c r="I316" i="67"/>
  <c r="H316" i="67"/>
  <c r="G316" i="67"/>
  <c r="F316" i="67"/>
  <c r="K315" i="67"/>
  <c r="J315" i="67"/>
  <c r="I315" i="67"/>
  <c r="H315" i="67"/>
  <c r="G315" i="67"/>
  <c r="G313" i="67" s="1"/>
  <c r="F315" i="67"/>
  <c r="K284" i="60" a="1"/>
  <c r="K284" i="60" s="1"/>
  <c r="J284" i="60" a="1"/>
  <c r="J284" i="60" s="1"/>
  <c r="I284" i="60" a="1"/>
  <c r="I284" i="60" s="1"/>
  <c r="H284" i="60" a="1"/>
  <c r="H284" i="60" s="1"/>
  <c r="G284" i="60" a="1"/>
  <c r="G284" i="60" s="1"/>
  <c r="F284" i="60" a="1"/>
  <c r="F284" i="60" s="1"/>
  <c r="K219" i="64" a="1"/>
  <c r="J219" i="64" a="1"/>
  <c r="I219" i="64" a="1"/>
  <c r="H219" i="64" a="1"/>
  <c r="G219" i="64" a="1"/>
  <c r="F219" i="64" a="1"/>
  <c r="K627" i="30" a="1"/>
  <c r="K627" i="30" s="1"/>
  <c r="J627" i="30" a="1"/>
  <c r="J627" i="30" s="1"/>
  <c r="I627" i="30" a="1"/>
  <c r="I627" i="30" s="1"/>
  <c r="H627" i="30" a="1"/>
  <c r="H627" i="30" s="1"/>
  <c r="G627" i="30" a="1"/>
  <c r="G627" i="30" s="1"/>
  <c r="F627" i="30" a="1"/>
  <c r="F627" i="30" s="1"/>
  <c r="K604" i="30" a="1"/>
  <c r="K604" i="30" s="1"/>
  <c r="J604" i="30" a="1"/>
  <c r="J604" i="30" s="1"/>
  <c r="I604" i="30" a="1"/>
  <c r="I604" i="30" s="1"/>
  <c r="H604" i="30" a="1"/>
  <c r="H604" i="30" s="1"/>
  <c r="G604" i="30" a="1"/>
  <c r="G604" i="30" s="1"/>
  <c r="F604" i="30" a="1"/>
  <c r="F604" i="30" s="1"/>
  <c r="F313" i="67" l="1"/>
  <c r="F219" i="64"/>
  <c r="F238" i="64"/>
  <c r="G219" i="64"/>
  <c r="G238" i="64"/>
  <c r="H219" i="64"/>
  <c r="H238" i="64"/>
  <c r="I219" i="64"/>
  <c r="I238" i="64"/>
  <c r="J219" i="64"/>
  <c r="J238" i="64"/>
  <c r="K219" i="64"/>
  <c r="K238" i="64"/>
  <c r="I313" i="67"/>
  <c r="H313" i="67"/>
  <c r="G330" i="67"/>
  <c r="J330" i="67"/>
  <c r="K331" i="67"/>
  <c r="K330" i="67"/>
  <c r="J314" i="67"/>
  <c r="J313" i="67"/>
  <c r="K314" i="67"/>
  <c r="K313" i="67"/>
  <c r="H331" i="67"/>
  <c r="H330" i="67"/>
  <c r="F330" i="67"/>
  <c r="I330" i="67"/>
  <c r="I314" i="67"/>
  <c r="G331" i="67"/>
  <c r="J331" i="67"/>
  <c r="J327" i="67" s="1"/>
  <c r="F331" i="67"/>
  <c r="I331" i="67"/>
  <c r="I327" i="67" s="1"/>
  <c r="F314" i="67"/>
  <c r="H314" i="67"/>
  <c r="G314" i="67"/>
  <c r="I328" i="67"/>
  <c r="I329" i="67" s="1"/>
  <c r="J328" i="67" l="1"/>
  <c r="J329" i="67" s="1"/>
  <c r="K312" i="67"/>
  <c r="K311" i="67"/>
  <c r="G312" i="67"/>
  <c r="G311" i="67"/>
  <c r="J312" i="67"/>
  <c r="J311" i="67"/>
  <c r="F312" i="67"/>
  <c r="F311" i="67"/>
  <c r="H312" i="67"/>
  <c r="H311" i="67"/>
  <c r="I312" i="67"/>
  <c r="I311" i="67"/>
  <c r="F328" i="67"/>
  <c r="F329" i="67" s="1"/>
  <c r="F327" i="67"/>
  <c r="K328" i="67"/>
  <c r="K329" i="67" s="1"/>
  <c r="K327" i="67"/>
  <c r="G328" i="67"/>
  <c r="G329" i="67" s="1"/>
  <c r="G327" i="67"/>
  <c r="H328" i="67"/>
  <c r="H329" i="67" s="1"/>
  <c r="H327" i="67"/>
  <c r="F330" i="60" a="1"/>
  <c r="F330" i="60" s="1"/>
  <c r="F307" i="60" a="1"/>
  <c r="F307" i="60" s="1"/>
  <c r="C349" i="60"/>
  <c r="C348" i="60"/>
  <c r="C347" i="60"/>
  <c r="C331" i="60"/>
  <c r="C330" i="60"/>
  <c r="C329" i="60"/>
  <c r="C328" i="60"/>
  <c r="C326" i="60"/>
  <c r="C325" i="60"/>
  <c r="C324" i="60"/>
  <c r="C308" i="60"/>
  <c r="C307" i="60"/>
  <c r="C306" i="60"/>
  <c r="C305" i="60"/>
  <c r="F348" i="60" l="1"/>
  <c r="F347" i="60"/>
  <c r="F341" i="60"/>
  <c r="F340" i="60"/>
  <c r="F339" i="60"/>
  <c r="F338" i="60"/>
  <c r="F337" i="60"/>
  <c r="F336" i="60"/>
  <c r="F335" i="60"/>
  <c r="F346" i="60"/>
  <c r="F334" i="60"/>
  <c r="F345" i="60"/>
  <c r="F333" i="60"/>
  <c r="F332" i="60"/>
  <c r="F343" i="60"/>
  <c r="F331" i="60"/>
  <c r="F344" i="60"/>
  <c r="F342" i="60"/>
  <c r="F324" i="60"/>
  <c r="F312" i="60"/>
  <c r="F318" i="60"/>
  <c r="F317" i="60"/>
  <c r="F316" i="60"/>
  <c r="F315" i="60"/>
  <c r="F314" i="60"/>
  <c r="F311" i="60"/>
  <c r="F310" i="60"/>
  <c r="F309" i="60"/>
  <c r="F320" i="60"/>
  <c r="F308" i="60"/>
  <c r="F325" i="60"/>
  <c r="F313" i="60"/>
  <c r="F323" i="60"/>
  <c r="F322" i="60"/>
  <c r="F321" i="60"/>
  <c r="F319" i="60"/>
  <c r="C271" i="59" l="1"/>
  <c r="C272" i="59"/>
  <c r="G57" i="70"/>
  <c r="F57" i="70"/>
  <c r="K149" i="64" l="1"/>
  <c r="G149" i="64"/>
  <c r="F149" i="64"/>
  <c r="J62" i="30" l="1"/>
  <c r="I62" i="30"/>
  <c r="H62" i="30"/>
  <c r="G62" i="30"/>
  <c r="F62" i="30"/>
  <c r="K12" i="30"/>
  <c r="J12" i="30"/>
  <c r="I12" i="30"/>
  <c r="H12" i="30"/>
  <c r="G12" i="30"/>
  <c r="F12" i="30"/>
  <c r="F49" i="30" s="1"/>
  <c r="G32" i="30"/>
  <c r="G49" i="30" s="1"/>
  <c r="H32" i="30"/>
  <c r="I32" i="30"/>
  <c r="J32" i="30"/>
  <c r="K32" i="30"/>
  <c r="J49" i="30" l="1"/>
  <c r="I49" i="30"/>
  <c r="K49" i="30"/>
  <c r="H49" i="30"/>
  <c r="G92" i="67"/>
  <c r="K107" i="67" l="1"/>
  <c r="I107" i="67"/>
  <c r="G107" i="67"/>
  <c r="F111" i="67"/>
  <c r="F107" i="67" s="1"/>
  <c r="H92" i="67"/>
  <c r="I92" i="67"/>
  <c r="J92" i="67"/>
  <c r="K92" i="67"/>
  <c r="F92" i="67"/>
  <c r="H134" i="67" l="1"/>
  <c r="I134" i="67"/>
  <c r="J134" i="67"/>
  <c r="K134" i="67"/>
  <c r="G134" i="67"/>
  <c r="K264" i="59" l="1"/>
  <c r="K260" i="30" l="1"/>
  <c r="J260" i="30"/>
  <c r="G260" i="30"/>
  <c r="F260" i="30"/>
  <c r="C284" i="66" l="1"/>
  <c r="G47" i="64"/>
  <c r="G267" i="59" l="1"/>
  <c r="H267" i="59"/>
  <c r="I267" i="59"/>
  <c r="J267" i="59"/>
  <c r="K267" i="59"/>
  <c r="G266" i="59"/>
  <c r="H266" i="59"/>
  <c r="I266" i="59"/>
  <c r="J266" i="59"/>
  <c r="K266" i="59"/>
  <c r="G265" i="59"/>
  <c r="H265" i="59"/>
  <c r="I265" i="59"/>
  <c r="J265" i="59"/>
  <c r="K265" i="59"/>
  <c r="G264" i="59"/>
  <c r="H264" i="59"/>
  <c r="I264" i="59"/>
  <c r="J264" i="59"/>
  <c r="H587" i="30" l="1"/>
  <c r="I587" i="30"/>
  <c r="J587" i="30"/>
  <c r="K587" i="30"/>
  <c r="G588" i="30"/>
  <c r="H588" i="30"/>
  <c r="I588" i="30"/>
  <c r="J588" i="30"/>
  <c r="K588" i="30"/>
  <c r="G589" i="30"/>
  <c r="H589" i="30"/>
  <c r="I589" i="30"/>
  <c r="J589" i="30"/>
  <c r="K589" i="30"/>
  <c r="G590" i="30"/>
  <c r="H590" i="30"/>
  <c r="I590" i="30"/>
  <c r="J590" i="30"/>
  <c r="K590" i="30"/>
  <c r="G591" i="30"/>
  <c r="H591" i="30"/>
  <c r="I591" i="30"/>
  <c r="J591" i="30"/>
  <c r="K591" i="30"/>
  <c r="F591" i="30"/>
  <c r="F590" i="30"/>
  <c r="F589" i="30"/>
  <c r="F588" i="30"/>
  <c r="G121" i="67" l="1"/>
  <c r="H121" i="67"/>
  <c r="I121" i="67"/>
  <c r="J121" i="67"/>
  <c r="K121" i="67"/>
  <c r="F121" i="67"/>
  <c r="K56" i="67" l="1"/>
  <c r="I56" i="67"/>
  <c r="G56" i="67"/>
  <c r="G268" i="59"/>
  <c r="H268" i="59"/>
  <c r="I268" i="59"/>
  <c r="J268" i="59"/>
  <c r="K268" i="59"/>
  <c r="G269" i="59"/>
  <c r="H269" i="59"/>
  <c r="I269" i="59"/>
  <c r="J269" i="59"/>
  <c r="K269" i="59"/>
  <c r="K279" i="67" l="1"/>
  <c r="I279" i="67"/>
  <c r="G279" i="67"/>
  <c r="F215" i="59" l="1"/>
  <c r="F191" i="59" l="1"/>
  <c r="K38" i="64" l="1"/>
  <c r="K37" i="64"/>
  <c r="K36" i="64"/>
  <c r="G38" i="64"/>
  <c r="G37" i="64"/>
  <c r="G36" i="64"/>
  <c r="C8" i="71" l="1"/>
  <c r="C30" i="71"/>
  <c r="C362" i="66"/>
  <c r="C268" i="59" l="1"/>
  <c r="C265" i="59"/>
  <c r="C264" i="59"/>
  <c r="C263" i="59"/>
  <c r="C262" i="59"/>
  <c r="C261" i="59"/>
  <c r="C260" i="59"/>
  <c r="C259" i="59"/>
  <c r="C258" i="59"/>
  <c r="C269" i="59"/>
  <c r="C224" i="59"/>
  <c r="C222" i="59"/>
  <c r="C221" i="59"/>
  <c r="C220" i="59"/>
  <c r="C219" i="59"/>
  <c r="C218" i="59"/>
  <c r="C217" i="59"/>
  <c r="C216" i="59"/>
  <c r="C273" i="59"/>
  <c r="C274" i="59"/>
  <c r="C275" i="59"/>
  <c r="C276" i="59"/>
  <c r="C93" i="59"/>
  <c r="C94" i="59"/>
  <c r="C95" i="59"/>
  <c r="C96" i="59"/>
  <c r="C97" i="59"/>
  <c r="C98" i="59"/>
  <c r="C99" i="59"/>
  <c r="C101" i="59"/>
  <c r="C102" i="59"/>
  <c r="C103" i="59"/>
  <c r="C104" i="59"/>
  <c r="C105" i="59"/>
  <c r="C106" i="59"/>
  <c r="C107" i="59"/>
  <c r="C108" i="59"/>
  <c r="C109" i="59"/>
  <c r="C110" i="59"/>
  <c r="C111" i="59"/>
  <c r="C112" i="59"/>
  <c r="C113" i="59"/>
  <c r="C114" i="59"/>
  <c r="C115" i="59"/>
  <c r="C116" i="59"/>
  <c r="C117" i="59"/>
  <c r="C118" i="59"/>
  <c r="C119" i="59"/>
  <c r="C120" i="59"/>
  <c r="C121" i="59"/>
  <c r="C122" i="59"/>
  <c r="C123" i="59"/>
  <c r="C124" i="59"/>
  <c r="C126" i="59"/>
  <c r="C127" i="59"/>
  <c r="C128" i="59"/>
  <c r="C129" i="59"/>
  <c r="C130" i="59"/>
  <c r="C131" i="59"/>
  <c r="C132" i="59"/>
  <c r="C133" i="59"/>
  <c r="C134" i="59"/>
  <c r="C136" i="59"/>
  <c r="C137" i="59"/>
  <c r="C138" i="59"/>
  <c r="C139" i="59"/>
  <c r="C140" i="59"/>
  <c r="C143" i="59"/>
  <c r="C144" i="59"/>
  <c r="C145" i="59"/>
  <c r="C146" i="59"/>
  <c r="C147" i="59"/>
  <c r="C148" i="59"/>
  <c r="C149" i="59"/>
  <c r="C150" i="59"/>
  <c r="C151" i="59"/>
  <c r="C152" i="59"/>
  <c r="C153" i="59"/>
  <c r="C154" i="59"/>
  <c r="C155" i="59"/>
  <c r="C156" i="59"/>
  <c r="C157" i="59"/>
  <c r="C158" i="59"/>
  <c r="C159" i="59"/>
  <c r="C160" i="59"/>
  <c r="C161" i="59"/>
  <c r="C162" i="59"/>
  <c r="C163" i="59"/>
  <c r="C164" i="59"/>
  <c r="C166" i="59"/>
  <c r="C167" i="59"/>
  <c r="C168" i="59"/>
  <c r="C169" i="59"/>
  <c r="C170" i="59"/>
  <c r="C171" i="59"/>
  <c r="C172" i="59"/>
  <c r="C173" i="59"/>
  <c r="C174" i="59"/>
  <c r="C175" i="59"/>
  <c r="C176" i="59"/>
  <c r="C177" i="59"/>
  <c r="C178" i="59"/>
  <c r="C179" i="59"/>
  <c r="C180" i="59"/>
  <c r="C181" i="59"/>
  <c r="C182" i="59"/>
  <c r="C183" i="59"/>
  <c r="C184" i="59"/>
  <c r="C185" i="59"/>
  <c r="C186" i="59"/>
  <c r="C187" i="59"/>
  <c r="C188" i="59"/>
  <c r="C190" i="59"/>
  <c r="C191" i="59"/>
  <c r="C192" i="59"/>
  <c r="C193" i="59"/>
  <c r="C194" i="59"/>
  <c r="C195" i="59"/>
  <c r="C196" i="59"/>
  <c r="C197" i="59"/>
  <c r="C198" i="59"/>
  <c r="C199" i="59"/>
  <c r="C200" i="59"/>
  <c r="C201" i="59"/>
  <c r="C202" i="59"/>
  <c r="C203" i="59"/>
  <c r="C204" i="59"/>
  <c r="C205" i="59"/>
  <c r="C206" i="59"/>
  <c r="C207" i="59"/>
  <c r="C208" i="59"/>
  <c r="C209" i="59"/>
  <c r="C210" i="59"/>
  <c r="C211" i="59"/>
  <c r="C212" i="59"/>
  <c r="C214" i="59"/>
  <c r="C215" i="59"/>
  <c r="C546" i="30"/>
  <c r="C545" i="30"/>
  <c r="F587" i="30" l="1"/>
  <c r="C542" i="30"/>
  <c r="C541" i="30"/>
  <c r="C540" i="30"/>
  <c r="C32" i="64" l="1"/>
  <c r="C31" i="64"/>
  <c r="C30" i="64"/>
  <c r="C29" i="64"/>
  <c r="C28" i="64"/>
  <c r="C27" i="64"/>
  <c r="C170" i="64" l="1"/>
  <c r="C171" i="64"/>
  <c r="C172" i="64"/>
  <c r="K19" i="70" l="1"/>
  <c r="I19" i="70"/>
  <c r="C9" i="71" l="1"/>
  <c r="C10" i="71"/>
  <c r="C11" i="71"/>
  <c r="C12" i="71"/>
  <c r="C13" i="71"/>
  <c r="C14" i="71"/>
  <c r="C15" i="71"/>
  <c r="C16" i="71"/>
  <c r="C17" i="71"/>
  <c r="C18" i="71"/>
  <c r="C19" i="71"/>
  <c r="C20" i="71"/>
  <c r="C21" i="71"/>
  <c r="C22" i="71"/>
  <c r="C23" i="71"/>
  <c r="C24" i="71"/>
  <c r="C25" i="71"/>
  <c r="C26" i="71"/>
  <c r="C27" i="71"/>
  <c r="C28" i="71"/>
  <c r="C29" i="71"/>
  <c r="C31" i="71"/>
  <c r="C32" i="71"/>
  <c r="C33" i="71"/>
  <c r="C34" i="71"/>
  <c r="C35" i="71"/>
  <c r="C36" i="71"/>
  <c r="C37" i="71"/>
  <c r="C38" i="71"/>
  <c r="C39" i="71"/>
  <c r="C40" i="71"/>
  <c r="C41" i="71"/>
  <c r="C42" i="71"/>
  <c r="C43" i="71"/>
  <c r="C44" i="71"/>
  <c r="C46" i="71"/>
  <c r="C47" i="71"/>
  <c r="C48" i="71"/>
  <c r="C49" i="71"/>
  <c r="C50" i="71"/>
  <c r="C51" i="71"/>
  <c r="C52" i="71"/>
  <c r="C53" i="71"/>
  <c r="C54" i="71"/>
  <c r="C55" i="71"/>
  <c r="C56" i="71"/>
  <c r="C57" i="71"/>
  <c r="C58" i="71"/>
  <c r="C60" i="71"/>
  <c r="C61" i="71"/>
  <c r="C62" i="71"/>
  <c r="C63" i="71"/>
  <c r="C64" i="71"/>
  <c r="C65" i="71"/>
  <c r="C66" i="71"/>
  <c r="C67" i="71"/>
  <c r="C68" i="71"/>
  <c r="C69" i="71"/>
  <c r="C70" i="71"/>
  <c r="C71" i="71"/>
  <c r="C72" i="71"/>
  <c r="C74" i="71"/>
  <c r="C75" i="71"/>
  <c r="C76" i="71"/>
  <c r="C77" i="71"/>
  <c r="C78" i="71"/>
  <c r="C79" i="71"/>
  <c r="C80" i="71"/>
  <c r="C81" i="71"/>
  <c r="C82" i="71"/>
  <c r="C83" i="71"/>
  <c r="C84" i="71"/>
  <c r="C85" i="71"/>
  <c r="C86" i="71"/>
  <c r="C88" i="71"/>
  <c r="C89" i="71"/>
  <c r="C90" i="71"/>
  <c r="C91" i="71"/>
  <c r="C92" i="71"/>
  <c r="C93" i="71"/>
  <c r="C94" i="71"/>
  <c r="C95" i="71"/>
  <c r="C96" i="71"/>
  <c r="C97" i="71"/>
  <c r="C98" i="71"/>
  <c r="C99" i="71"/>
  <c r="C100" i="71"/>
  <c r="C102" i="71"/>
  <c r="C103" i="71"/>
  <c r="C104" i="71"/>
  <c r="C105" i="71"/>
  <c r="C106" i="71"/>
  <c r="C107" i="71"/>
  <c r="C108" i="71"/>
  <c r="C109" i="71"/>
  <c r="C110" i="71"/>
  <c r="C111" i="71"/>
  <c r="C112" i="71"/>
  <c r="C113" i="71"/>
  <c r="C114" i="71"/>
  <c r="C115" i="71"/>
  <c r="C116" i="71"/>
  <c r="C117" i="71"/>
  <c r="C118" i="71"/>
  <c r="C119" i="71"/>
  <c r="C120" i="71"/>
  <c r="C121" i="71"/>
  <c r="C122" i="71"/>
  <c r="C134" i="71"/>
  <c r="C133" i="71"/>
  <c r="A133" i="71" s="1"/>
  <c r="C132" i="71"/>
  <c r="C7" i="71"/>
  <c r="C5" i="71"/>
  <c r="C4" i="71"/>
  <c r="C131" i="70"/>
  <c r="C130" i="70"/>
  <c r="A130" i="70" s="1"/>
  <c r="C129" i="70"/>
  <c r="C126" i="70"/>
  <c r="C116" i="70"/>
  <c r="C115" i="70"/>
  <c r="C114" i="70"/>
  <c r="C113" i="70"/>
  <c r="C112" i="70"/>
  <c r="C111" i="70"/>
  <c r="C110" i="70"/>
  <c r="C109" i="70"/>
  <c r="C108" i="70"/>
  <c r="C107" i="70"/>
  <c r="C106" i="70"/>
  <c r="C105" i="70"/>
  <c r="C103" i="70"/>
  <c r="C100" i="70"/>
  <c r="C99" i="70"/>
  <c r="C98" i="70"/>
  <c r="C97" i="70"/>
  <c r="C96" i="70"/>
  <c r="C95" i="70"/>
  <c r="C94" i="70"/>
  <c r="C93" i="70"/>
  <c r="C72" i="70"/>
  <c r="C70" i="70"/>
  <c r="C68" i="70"/>
  <c r="C61" i="70"/>
  <c r="C60" i="70"/>
  <c r="C59" i="70"/>
  <c r="C58" i="70"/>
  <c r="C57" i="70"/>
  <c r="C56" i="70"/>
  <c r="C55" i="70"/>
  <c r="C54" i="70"/>
  <c r="C53" i="70"/>
  <c r="C52" i="70"/>
  <c r="C51" i="70"/>
  <c r="C26" i="70"/>
  <c r="C25" i="70"/>
  <c r="C18" i="70"/>
  <c r="C17" i="70"/>
  <c r="C16" i="70"/>
  <c r="C15" i="70"/>
  <c r="C14" i="70"/>
  <c r="C13" i="70"/>
  <c r="C12" i="70"/>
  <c r="C11" i="70"/>
  <c r="C10" i="70"/>
  <c r="C9" i="70"/>
  <c r="C8" i="70"/>
  <c r="C7" i="70"/>
  <c r="C6" i="70"/>
  <c r="C5" i="70"/>
  <c r="C4" i="70"/>
  <c r="C376" i="66"/>
  <c r="C375" i="66"/>
  <c r="C374" i="66"/>
  <c r="C371" i="66"/>
  <c r="C370" i="66"/>
  <c r="C369" i="66"/>
  <c r="C368" i="66"/>
  <c r="C367" i="66"/>
  <c r="C366" i="66"/>
  <c r="C363" i="66"/>
  <c r="C91" i="59"/>
  <c r="C90" i="59"/>
  <c r="C89" i="59"/>
  <c r="C88" i="59"/>
  <c r="C85" i="59"/>
  <c r="C84" i="59"/>
  <c r="C83" i="59"/>
  <c r="C82" i="59"/>
  <c r="C233" i="66"/>
  <c r="C234" i="66"/>
  <c r="C235" i="66"/>
  <c r="C236" i="66"/>
  <c r="C237" i="66"/>
  <c r="C238" i="66"/>
  <c r="C239" i="66"/>
  <c r="C240" i="66"/>
  <c r="C241" i="66"/>
  <c r="C242" i="66"/>
  <c r="C243" i="66"/>
  <c r="C244" i="66"/>
  <c r="C245" i="66"/>
  <c r="C246" i="66"/>
  <c r="C247" i="66"/>
  <c r="C249" i="66"/>
  <c r="C250" i="66"/>
  <c r="C251" i="66"/>
  <c r="C252" i="66"/>
  <c r="C253" i="66"/>
  <c r="C254" i="66"/>
  <c r="C255" i="66"/>
  <c r="C256" i="66"/>
  <c r="C257" i="66"/>
  <c r="C258" i="66"/>
  <c r="C259" i="66"/>
  <c r="C260" i="66"/>
  <c r="C261" i="66"/>
  <c r="C262" i="66"/>
  <c r="C263" i="66"/>
  <c r="C264" i="66"/>
  <c r="C265" i="66"/>
  <c r="C267" i="66"/>
  <c r="C268" i="66"/>
  <c r="C269" i="66"/>
  <c r="C270" i="66"/>
  <c r="C272" i="66"/>
  <c r="C273" i="66"/>
  <c r="C274" i="66"/>
  <c r="C275" i="66"/>
  <c r="C276" i="66"/>
  <c r="C277" i="66"/>
  <c r="C278" i="66"/>
  <c r="C279" i="66"/>
  <c r="C280" i="66"/>
  <c r="C281" i="66"/>
  <c r="C282" i="66"/>
  <c r="C283" i="66"/>
  <c r="C285" i="66"/>
  <c r="C286" i="66"/>
  <c r="C287" i="66"/>
  <c r="C288" i="66"/>
  <c r="C289" i="66"/>
  <c r="C290" i="66"/>
  <c r="C291" i="66"/>
  <c r="C292" i="66"/>
  <c r="C293" i="66"/>
  <c r="C294" i="66"/>
  <c r="C295" i="66"/>
  <c r="C296" i="66"/>
  <c r="C297" i="66"/>
  <c r="C298" i="66"/>
  <c r="C299" i="66"/>
  <c r="C300" i="66"/>
  <c r="C301" i="66"/>
  <c r="C302" i="66"/>
  <c r="C303" i="66"/>
  <c r="C304" i="66"/>
  <c r="C305" i="66"/>
  <c r="C306" i="66"/>
  <c r="C307" i="66"/>
  <c r="C308" i="66"/>
  <c r="C309" i="66"/>
  <c r="C310" i="66"/>
  <c r="C311" i="66"/>
  <c r="C345" i="66"/>
  <c r="C346" i="66"/>
  <c r="C347" i="66"/>
  <c r="C348" i="66"/>
  <c r="C349" i="66"/>
  <c r="C350" i="66"/>
  <c r="C351" i="66"/>
  <c r="C352" i="66"/>
  <c r="C353" i="66"/>
  <c r="C354" i="66"/>
  <c r="C355" i="66"/>
  <c r="C356" i="66"/>
  <c r="C357" i="66"/>
  <c r="C358" i="66"/>
  <c r="C359" i="66"/>
  <c r="C360" i="66"/>
  <c r="C361" i="66"/>
  <c r="C408" i="66"/>
  <c r="C409" i="66"/>
  <c r="C410" i="66"/>
  <c r="C411" i="66"/>
  <c r="C412" i="66"/>
  <c r="C413" i="66"/>
  <c r="C414" i="66"/>
  <c r="C415" i="66"/>
  <c r="C416" i="66"/>
  <c r="C417" i="66"/>
  <c r="C418" i="66"/>
  <c r="C419" i="66"/>
  <c r="C420" i="66"/>
  <c r="C421" i="66"/>
  <c r="C422" i="66"/>
  <c r="C423" i="66"/>
  <c r="C424" i="66"/>
  <c r="C425" i="66"/>
  <c r="C426" i="66"/>
  <c r="C427" i="66"/>
  <c r="C428" i="66"/>
  <c r="C429" i="66"/>
  <c r="C430" i="66"/>
  <c r="C431" i="66"/>
  <c r="C432" i="66"/>
  <c r="C433" i="66"/>
  <c r="C434" i="66"/>
  <c r="C435" i="66"/>
  <c r="C436" i="66"/>
  <c r="C437" i="66"/>
  <c r="C438" i="66"/>
  <c r="C439" i="66"/>
  <c r="C440" i="66"/>
  <c r="C441" i="66"/>
  <c r="C442" i="66"/>
  <c r="C331" i="66"/>
  <c r="C332" i="66"/>
  <c r="C333" i="66"/>
  <c r="C334" i="66"/>
  <c r="C335" i="66"/>
  <c r="C336" i="66"/>
  <c r="C337" i="66"/>
  <c r="C341" i="66"/>
  <c r="C342" i="66"/>
  <c r="C343" i="66"/>
  <c r="C344" i="66"/>
  <c r="C443" i="66"/>
  <c r="C444" i="66"/>
  <c r="C445" i="66"/>
  <c r="C446" i="66"/>
  <c r="C447" i="66"/>
  <c r="C448" i="66"/>
  <c r="C449" i="66"/>
  <c r="C450" i="66"/>
  <c r="C451" i="66"/>
  <c r="C452" i="66"/>
  <c r="C453" i="66"/>
  <c r="C454" i="66"/>
  <c r="C455" i="66"/>
  <c r="C229" i="67"/>
  <c r="C212" i="67"/>
  <c r="C81" i="68"/>
  <c r="C80" i="68"/>
  <c r="A80" i="68" s="1"/>
  <c r="C79" i="68"/>
  <c r="C76" i="68"/>
  <c r="C70" i="68"/>
  <c r="C69" i="68"/>
  <c r="C68" i="68"/>
  <c r="C67" i="68"/>
  <c r="C66" i="68"/>
  <c r="C65" i="68"/>
  <c r="C64" i="68"/>
  <c r="C63" i="68"/>
  <c r="C62" i="68"/>
  <c r="C61" i="68"/>
  <c r="C60" i="68"/>
  <c r="C58" i="68"/>
  <c r="C57" i="68"/>
  <c r="C56" i="68"/>
  <c r="C55" i="68"/>
  <c r="C54" i="68"/>
  <c r="C53" i="68"/>
  <c r="C52" i="68"/>
  <c r="C51" i="68"/>
  <c r="C50" i="68"/>
  <c r="C49" i="68"/>
  <c r="C48" i="68"/>
  <c r="C47" i="68"/>
  <c r="C46" i="68"/>
  <c r="C45" i="68"/>
  <c r="C44" i="68"/>
  <c r="C43" i="68"/>
  <c r="C42" i="68"/>
  <c r="C41" i="68"/>
  <c r="C40" i="68"/>
  <c r="C39" i="68"/>
  <c r="C38" i="68"/>
  <c r="C37" i="68"/>
  <c r="C36" i="68"/>
  <c r="C35" i="68"/>
  <c r="C34" i="68"/>
  <c r="C33" i="68"/>
  <c r="C32" i="68"/>
  <c r="C30" i="68"/>
  <c r="C29" i="68"/>
  <c r="C28" i="68"/>
  <c r="C27" i="68"/>
  <c r="C26" i="68"/>
  <c r="C25" i="68"/>
  <c r="C24" i="68"/>
  <c r="C22" i="68"/>
  <c r="C21" i="68"/>
  <c r="C20" i="68"/>
  <c r="C19" i="68"/>
  <c r="C18" i="68"/>
  <c r="C17" i="68"/>
  <c r="C16" i="68"/>
  <c r="C15" i="68"/>
  <c r="C14" i="68"/>
  <c r="K13" i="68"/>
  <c r="I13" i="68"/>
  <c r="G13" i="68"/>
  <c r="F13" i="68"/>
  <c r="C13" i="68"/>
  <c r="C12" i="68"/>
  <c r="C11" i="68"/>
  <c r="C10" i="68"/>
  <c r="C9" i="68"/>
  <c r="C8" i="68"/>
  <c r="C7" i="68"/>
  <c r="C6" i="68"/>
  <c r="C5" i="68"/>
  <c r="C4" i="68"/>
  <c r="C370" i="67"/>
  <c r="C364" i="67"/>
  <c r="C351" i="67"/>
  <c r="C350" i="67"/>
  <c r="C348" i="67"/>
  <c r="C347" i="67"/>
  <c r="C346" i="67"/>
  <c r="C345" i="67"/>
  <c r="C344" i="67"/>
  <c r="C343" i="67"/>
  <c r="C342" i="67"/>
  <c r="C341" i="67"/>
  <c r="C340" i="67"/>
  <c r="C339" i="67"/>
  <c r="C338" i="67"/>
  <c r="C337" i="67"/>
  <c r="C336" i="67"/>
  <c r="C334" i="67"/>
  <c r="C331" i="67"/>
  <c r="C328" i="67"/>
  <c r="C326" i="67"/>
  <c r="C325" i="67"/>
  <c r="C324" i="67"/>
  <c r="C323" i="67"/>
  <c r="C322" i="67"/>
  <c r="C321" i="67"/>
  <c r="C320" i="67"/>
  <c r="C319" i="67"/>
  <c r="C317" i="67"/>
  <c r="C314" i="67"/>
  <c r="C312" i="67"/>
  <c r="C310" i="67"/>
  <c r="C309" i="67"/>
  <c r="C308" i="67"/>
  <c r="C307" i="67"/>
  <c r="C306" i="67"/>
  <c r="C305" i="67"/>
  <c r="C304" i="67"/>
  <c r="C303" i="67"/>
  <c r="C302" i="67"/>
  <c r="C301" i="67"/>
  <c r="C294" i="67"/>
  <c r="C293" i="67"/>
  <c r="C292" i="67"/>
  <c r="C291" i="67"/>
  <c r="C290" i="67"/>
  <c r="C289" i="67"/>
  <c r="C288" i="67"/>
  <c r="C287" i="67"/>
  <c r="C286" i="67"/>
  <c r="C285" i="67"/>
  <c r="C284" i="67"/>
  <c r="C283" i="67"/>
  <c r="C282" i="67"/>
  <c r="C281" i="67"/>
  <c r="C280" i="67"/>
  <c r="C279" i="67"/>
  <c r="C278" i="67"/>
  <c r="C277" i="67"/>
  <c r="C276" i="67"/>
  <c r="C275" i="67"/>
  <c r="C274" i="67"/>
  <c r="C273" i="67"/>
  <c r="C272" i="67"/>
  <c r="C271" i="67"/>
  <c r="C270" i="67"/>
  <c r="C269" i="67"/>
  <c r="C268" i="67"/>
  <c r="C267" i="67"/>
  <c r="C266" i="67"/>
  <c r="C265" i="67"/>
  <c r="C264" i="67"/>
  <c r="C263" i="67"/>
  <c r="C262" i="67"/>
  <c r="K261" i="67"/>
  <c r="I261" i="67"/>
  <c r="G261" i="67"/>
  <c r="F261" i="67"/>
  <c r="C261" i="67"/>
  <c r="C260" i="67"/>
  <c r="C259" i="67"/>
  <c r="C232" i="67"/>
  <c r="C231" i="67"/>
  <c r="C230" i="67"/>
  <c r="C227" i="67"/>
  <c r="C226" i="67"/>
  <c r="C225" i="67"/>
  <c r="C224" i="67"/>
  <c r="C223" i="67"/>
  <c r="C222" i="67"/>
  <c r="C221" i="67"/>
  <c r="C220" i="67"/>
  <c r="C219" i="67"/>
  <c r="C218" i="67"/>
  <c r="C217" i="67"/>
  <c r="C216" i="67"/>
  <c r="C215" i="67"/>
  <c r="C214" i="67"/>
  <c r="C213" i="67"/>
  <c r="C209" i="67"/>
  <c r="C208" i="67"/>
  <c r="C207" i="67"/>
  <c r="C206" i="67"/>
  <c r="C205" i="67"/>
  <c r="C204" i="67"/>
  <c r="C203" i="67"/>
  <c r="C201" i="67"/>
  <c r="C200" i="67"/>
  <c r="C199" i="67"/>
  <c r="C198" i="67"/>
  <c r="C197" i="67"/>
  <c r="C196" i="67"/>
  <c r="C195" i="67"/>
  <c r="C194" i="67"/>
  <c r="C193" i="67"/>
  <c r="C192" i="67"/>
  <c r="C191" i="67"/>
  <c r="C190" i="67"/>
  <c r="C189" i="67"/>
  <c r="C188" i="67"/>
  <c r="C187" i="67"/>
  <c r="C184" i="67"/>
  <c r="C183" i="67"/>
  <c r="C182" i="67"/>
  <c r="C181" i="67"/>
  <c r="C180" i="67"/>
  <c r="C179" i="67"/>
  <c r="C178" i="67"/>
  <c r="C177" i="67"/>
  <c r="C176" i="67"/>
  <c r="C174" i="67"/>
  <c r="C173" i="67"/>
  <c r="C172" i="67"/>
  <c r="C171" i="67"/>
  <c r="C170" i="67"/>
  <c r="C169" i="67"/>
  <c r="C168" i="67"/>
  <c r="C167" i="67"/>
  <c r="C166" i="67"/>
  <c r="C164" i="67"/>
  <c r="C162" i="67"/>
  <c r="C161" i="67"/>
  <c r="C160" i="67"/>
  <c r="C159" i="67"/>
  <c r="C158" i="67"/>
  <c r="C157" i="67"/>
  <c r="C156" i="67"/>
  <c r="C155" i="67"/>
  <c r="C154" i="67"/>
  <c r="C144" i="67"/>
  <c r="C143" i="67"/>
  <c r="C141" i="67"/>
  <c r="C140" i="67"/>
  <c r="C139" i="67"/>
  <c r="C138" i="67"/>
  <c r="C136" i="67"/>
  <c r="C135" i="67"/>
  <c r="C134" i="67"/>
  <c r="C133" i="67"/>
  <c r="C132" i="67"/>
  <c r="C131" i="67"/>
  <c r="C130" i="67"/>
  <c r="C129" i="67"/>
  <c r="C128" i="67"/>
  <c r="C127" i="67"/>
  <c r="C126" i="67"/>
  <c r="C125" i="67"/>
  <c r="C123" i="67"/>
  <c r="C122" i="67"/>
  <c r="C121" i="67"/>
  <c r="C120" i="67"/>
  <c r="C119" i="67"/>
  <c r="C77" i="67"/>
  <c r="C76" i="67"/>
  <c r="C75" i="67"/>
  <c r="C73" i="67"/>
  <c r="C72" i="67"/>
  <c r="C71" i="67"/>
  <c r="C70" i="67"/>
  <c r="C69" i="67"/>
  <c r="C68" i="67"/>
  <c r="C67" i="67"/>
  <c r="C66" i="67"/>
  <c r="C64" i="67"/>
  <c r="C63" i="67"/>
  <c r="C62" i="67"/>
  <c r="C61" i="67"/>
  <c r="C60" i="67"/>
  <c r="C59" i="67"/>
  <c r="C58" i="67"/>
  <c r="C57" i="67"/>
  <c r="C56" i="67"/>
  <c r="C55" i="67"/>
  <c r="C54" i="67"/>
  <c r="C41" i="67"/>
  <c r="C40" i="67"/>
  <c r="C39" i="67"/>
  <c r="C38" i="67"/>
  <c r="C37" i="67"/>
  <c r="C36" i="67"/>
  <c r="C35" i="67"/>
  <c r="C34" i="67"/>
  <c r="C33" i="67"/>
  <c r="C32" i="67"/>
  <c r="C31" i="67"/>
  <c r="C30" i="67"/>
  <c r="C13" i="67"/>
  <c r="C12" i="67"/>
  <c r="C11" i="67"/>
  <c r="C10" i="67"/>
  <c r="C8" i="67"/>
  <c r="C7" i="67"/>
  <c r="C6" i="67"/>
  <c r="C5" i="67"/>
  <c r="C4" i="67"/>
  <c r="C225" i="66"/>
  <c r="C224" i="66"/>
  <c r="C223" i="66"/>
  <c r="C222" i="66"/>
  <c r="C221" i="66"/>
  <c r="C220" i="66"/>
  <c r="C219" i="66"/>
  <c r="C218" i="66"/>
  <c r="C217" i="66"/>
  <c r="C216" i="66"/>
  <c r="C215" i="66"/>
  <c r="C214" i="66"/>
  <c r="C213" i="66"/>
  <c r="C212" i="66"/>
  <c r="C211" i="66"/>
  <c r="C210" i="66"/>
  <c r="C209" i="66"/>
  <c r="C208" i="66"/>
  <c r="C207" i="66"/>
  <c r="C206" i="66"/>
  <c r="C205" i="66"/>
  <c r="C204" i="66"/>
  <c r="C203" i="66"/>
  <c r="C202" i="66"/>
  <c r="C201" i="66"/>
  <c r="C200" i="66"/>
  <c r="C199" i="66"/>
  <c r="C198" i="66"/>
  <c r="C197" i="66"/>
  <c r="C196" i="66"/>
  <c r="C195" i="66"/>
  <c r="C194" i="66"/>
  <c r="C193" i="66"/>
  <c r="C192" i="66"/>
  <c r="C190" i="66"/>
  <c r="C189" i="66"/>
  <c r="C188" i="66"/>
  <c r="C187" i="66"/>
  <c r="C186" i="66"/>
  <c r="C185" i="66"/>
  <c r="C184" i="66"/>
  <c r="C183" i="66"/>
  <c r="C182" i="66"/>
  <c r="C181" i="66"/>
  <c r="C180" i="66"/>
  <c r="C179" i="66"/>
  <c r="C178" i="66"/>
  <c r="C177" i="66"/>
  <c r="C176" i="66"/>
  <c r="C175" i="66"/>
  <c r="C174" i="66"/>
  <c r="C173" i="66"/>
  <c r="C172" i="66"/>
  <c r="C171" i="66"/>
  <c r="C170" i="66"/>
  <c r="C169" i="66"/>
  <c r="C168" i="66"/>
  <c r="C167" i="66"/>
  <c r="C166" i="66"/>
  <c r="C165" i="66"/>
  <c r="C164" i="66"/>
  <c r="C163" i="66"/>
  <c r="C162" i="66"/>
  <c r="C161" i="66"/>
  <c r="C160" i="66"/>
  <c r="C159" i="66"/>
  <c r="C158" i="66"/>
  <c r="C157" i="66"/>
  <c r="C155" i="66"/>
  <c r="C154" i="66"/>
  <c r="C153" i="66"/>
  <c r="C152" i="66"/>
  <c r="C151" i="66"/>
  <c r="C150" i="66"/>
  <c r="C149" i="66"/>
  <c r="C148" i="66"/>
  <c r="C147" i="66"/>
  <c r="C146" i="66"/>
  <c r="C145" i="66"/>
  <c r="C144" i="66"/>
  <c r="C143" i="66"/>
  <c r="C142" i="66"/>
  <c r="C141" i="66"/>
  <c r="C140" i="66"/>
  <c r="C139" i="66"/>
  <c r="C138" i="66"/>
  <c r="C137" i="66"/>
  <c r="C136" i="66"/>
  <c r="C135" i="66"/>
  <c r="C134" i="66"/>
  <c r="C133" i="66"/>
  <c r="C132" i="66"/>
  <c r="C131" i="66"/>
  <c r="C130" i="66"/>
  <c r="C129" i="66"/>
  <c r="C128" i="66"/>
  <c r="C127" i="66"/>
  <c r="C126" i="66"/>
  <c r="C125" i="66"/>
  <c r="C124" i="66"/>
  <c r="C123" i="66"/>
  <c r="C122" i="66"/>
  <c r="C120" i="66"/>
  <c r="C119" i="66"/>
  <c r="C118" i="66"/>
  <c r="C117" i="66"/>
  <c r="C116" i="66"/>
  <c r="C115" i="66"/>
  <c r="C114" i="66"/>
  <c r="C113" i="66"/>
  <c r="C112" i="66"/>
  <c r="C111" i="66"/>
  <c r="C110" i="66"/>
  <c r="C109" i="66"/>
  <c r="C108" i="66"/>
  <c r="C107" i="66"/>
  <c r="C106" i="66"/>
  <c r="C105" i="66"/>
  <c r="C104" i="66"/>
  <c r="C103" i="66"/>
  <c r="C102" i="66"/>
  <c r="C101" i="66"/>
  <c r="C100" i="66"/>
  <c r="C99" i="66"/>
  <c r="C98" i="66"/>
  <c r="C97" i="66"/>
  <c r="C96" i="66"/>
  <c r="C95" i="66"/>
  <c r="C94" i="66"/>
  <c r="C93" i="66"/>
  <c r="C92" i="66"/>
  <c r="C91" i="66"/>
  <c r="C90" i="66"/>
  <c r="C89" i="66"/>
  <c r="C88" i="66"/>
  <c r="C87" i="66"/>
  <c r="C85" i="66"/>
  <c r="C84" i="66"/>
  <c r="C83" i="66"/>
  <c r="C82" i="66"/>
  <c r="C81" i="66"/>
  <c r="C80" i="66"/>
  <c r="C79" i="66"/>
  <c r="C78" i="66"/>
  <c r="C77" i="66"/>
  <c r="C76" i="66"/>
  <c r="C75" i="66"/>
  <c r="C74" i="66"/>
  <c r="C73" i="66"/>
  <c r="C72" i="66"/>
  <c r="C71" i="66"/>
  <c r="C70" i="66"/>
  <c r="C69" i="66"/>
  <c r="C68" i="66"/>
  <c r="C67" i="66"/>
  <c r="C66" i="66"/>
  <c r="C65" i="66"/>
  <c r="C64" i="66"/>
  <c r="C63" i="66"/>
  <c r="C62" i="66"/>
  <c r="C61" i="66"/>
  <c r="C60" i="66"/>
  <c r="C59" i="66"/>
  <c r="C58" i="66"/>
  <c r="C57" i="66"/>
  <c r="C56" i="66"/>
  <c r="C55" i="66"/>
  <c r="C54" i="66"/>
  <c r="C53" i="66"/>
  <c r="C52" i="66"/>
  <c r="C51" i="66"/>
  <c r="C50" i="66"/>
  <c r="C49" i="66"/>
  <c r="C48" i="66"/>
  <c r="C47" i="66"/>
  <c r="C46" i="66"/>
  <c r="C45" i="66"/>
  <c r="C44" i="66"/>
  <c r="C43" i="66"/>
  <c r="C42" i="66"/>
  <c r="C41" i="66"/>
  <c r="C40" i="66"/>
  <c r="C39" i="66"/>
  <c r="C38" i="66"/>
  <c r="C37" i="66"/>
  <c r="C36" i="66"/>
  <c r="C35" i="66"/>
  <c r="C34" i="66"/>
  <c r="C33" i="66"/>
  <c r="C32" i="66"/>
  <c r="C31" i="66"/>
  <c r="C30" i="66"/>
  <c r="C29" i="66"/>
  <c r="C28" i="66"/>
  <c r="C27" i="66"/>
  <c r="C26" i="66"/>
  <c r="C25" i="66"/>
  <c r="C24" i="66"/>
  <c r="C23" i="66"/>
  <c r="C22" i="66"/>
  <c r="C21" i="66"/>
  <c r="C20" i="66"/>
  <c r="C19" i="66"/>
  <c r="C18" i="66"/>
  <c r="C17" i="66"/>
  <c r="C16" i="66"/>
  <c r="C15" i="66"/>
  <c r="C232" i="66"/>
  <c r="C231" i="66"/>
  <c r="C230" i="66"/>
  <c r="C229" i="66"/>
  <c r="C228" i="66"/>
  <c r="C14" i="66"/>
  <c r="C13" i="66"/>
  <c r="C12" i="66"/>
  <c r="C11" i="66"/>
  <c r="C10" i="66"/>
  <c r="C9" i="66"/>
  <c r="C8" i="66"/>
  <c r="C7" i="66"/>
  <c r="C6" i="66"/>
  <c r="C5" i="66"/>
  <c r="C33" i="65"/>
  <c r="C32" i="65"/>
  <c r="C31" i="65"/>
  <c r="C30" i="65"/>
  <c r="C29" i="65"/>
  <c r="C28" i="65"/>
  <c r="C27" i="65"/>
  <c r="C26" i="65"/>
  <c r="C25" i="65"/>
  <c r="C24" i="65"/>
  <c r="C23" i="65"/>
  <c r="C22" i="65"/>
  <c r="C21" i="65"/>
  <c r="C20" i="65"/>
  <c r="C19" i="65"/>
  <c r="C18" i="65"/>
  <c r="C17" i="65"/>
  <c r="C16" i="65"/>
  <c r="C15" i="65"/>
  <c r="C14" i="65"/>
  <c r="C13" i="65"/>
  <c r="C12" i="65"/>
  <c r="C11" i="65"/>
  <c r="C10" i="65"/>
  <c r="C9" i="65"/>
  <c r="C8" i="65"/>
  <c r="C7" i="65"/>
  <c r="C6" i="65"/>
  <c r="C5" i="65"/>
  <c r="C4" i="65"/>
  <c r="C266" i="64"/>
  <c r="C263" i="64"/>
  <c r="C252" i="64"/>
  <c r="C251" i="64"/>
  <c r="C249" i="64"/>
  <c r="C248" i="64"/>
  <c r="C247" i="64"/>
  <c r="C246" i="64"/>
  <c r="C245" i="64"/>
  <c r="C244" i="64"/>
  <c r="C243" i="64"/>
  <c r="C242" i="64"/>
  <c r="C241" i="64"/>
  <c r="C240" i="64"/>
  <c r="C239" i="64"/>
  <c r="C237" i="64"/>
  <c r="C236" i="64"/>
  <c r="C220" i="64"/>
  <c r="C219" i="64"/>
  <c r="C218" i="64"/>
  <c r="C217" i="64"/>
  <c r="C216" i="64"/>
  <c r="C215" i="64"/>
  <c r="C214" i="64"/>
  <c r="C213" i="64"/>
  <c r="C212" i="64"/>
  <c r="C211" i="64"/>
  <c r="C210" i="64"/>
  <c r="C209" i="64"/>
  <c r="C208" i="64"/>
  <c r="C207" i="64"/>
  <c r="C144" i="64"/>
  <c r="C143" i="64"/>
  <c r="C142" i="64"/>
  <c r="C141" i="64"/>
  <c r="K140" i="64"/>
  <c r="J140" i="64"/>
  <c r="I140" i="64"/>
  <c r="H140" i="64"/>
  <c r="G140" i="64"/>
  <c r="F140" i="64"/>
  <c r="C140" i="64"/>
  <c r="C139" i="64"/>
  <c r="C138" i="64"/>
  <c r="C137" i="64"/>
  <c r="C136" i="64"/>
  <c r="C135" i="64"/>
  <c r="C134" i="64"/>
  <c r="C133" i="64"/>
  <c r="C132" i="64"/>
  <c r="C131" i="64"/>
  <c r="C130" i="64"/>
  <c r="C129" i="64"/>
  <c r="C128" i="64"/>
  <c r="C127" i="64"/>
  <c r="C126" i="64"/>
  <c r="C125" i="64"/>
  <c r="C124" i="64"/>
  <c r="K123" i="64"/>
  <c r="J123" i="64"/>
  <c r="I123" i="64"/>
  <c r="H123" i="64"/>
  <c r="G123" i="64"/>
  <c r="F123" i="64"/>
  <c r="C123" i="64"/>
  <c r="C122" i="64"/>
  <c r="C121" i="64"/>
  <c r="C120" i="64"/>
  <c r="C119" i="64"/>
  <c r="C118" i="64"/>
  <c r="C117" i="64"/>
  <c r="C116" i="64"/>
  <c r="K115" i="64"/>
  <c r="J115" i="64"/>
  <c r="I115" i="64"/>
  <c r="H115" i="64"/>
  <c r="G115" i="64"/>
  <c r="F115" i="64"/>
  <c r="C115" i="64"/>
  <c r="C114" i="64"/>
  <c r="C113" i="64"/>
  <c r="C112" i="64"/>
  <c r="C111" i="64"/>
  <c r="C110" i="64"/>
  <c r="C109" i="64"/>
  <c r="C108" i="64"/>
  <c r="C107" i="64"/>
  <c r="C106" i="64"/>
  <c r="C105" i="64"/>
  <c r="K104" i="64"/>
  <c r="J104" i="64"/>
  <c r="I104" i="64"/>
  <c r="H104" i="64"/>
  <c r="G104" i="64"/>
  <c r="F104" i="64"/>
  <c r="C104" i="64"/>
  <c r="C103" i="64"/>
  <c r="C102" i="64"/>
  <c r="C101" i="64"/>
  <c r="C100" i="64"/>
  <c r="C99" i="64"/>
  <c r="C98" i="64"/>
  <c r="C97" i="64"/>
  <c r="C96" i="64"/>
  <c r="C95" i="64"/>
  <c r="K94" i="64"/>
  <c r="J94" i="64"/>
  <c r="I94" i="64"/>
  <c r="H94" i="64"/>
  <c r="G94" i="64"/>
  <c r="F94" i="64"/>
  <c r="C94" i="64"/>
  <c r="C93" i="64"/>
  <c r="C92" i="64"/>
  <c r="C91" i="64"/>
  <c r="C90" i="64"/>
  <c r="C89" i="64"/>
  <c r="C88" i="64"/>
  <c r="C87" i="64"/>
  <c r="C86" i="64"/>
  <c r="C85" i="64"/>
  <c r="C79" i="64"/>
  <c r="C78" i="64"/>
  <c r="C77" i="64"/>
  <c r="C76" i="64"/>
  <c r="C75" i="64"/>
  <c r="K74" i="64"/>
  <c r="J74" i="64"/>
  <c r="I74" i="64"/>
  <c r="H74" i="64"/>
  <c r="G74" i="64"/>
  <c r="F74" i="64"/>
  <c r="C74" i="64"/>
  <c r="C73" i="64"/>
  <c r="C72" i="64"/>
  <c r="C71" i="64"/>
  <c r="C70" i="64"/>
  <c r="C69" i="64"/>
  <c r="C68" i="64"/>
  <c r="C67" i="64"/>
  <c r="C58" i="64"/>
  <c r="C57" i="64"/>
  <c r="C56" i="64"/>
  <c r="C55" i="64"/>
  <c r="C54" i="64"/>
  <c r="C53" i="64"/>
  <c r="C52" i="64"/>
  <c r="C51" i="64"/>
  <c r="C50" i="64"/>
  <c r="C49" i="64"/>
  <c r="C48" i="64"/>
  <c r="C47" i="64"/>
  <c r="C46" i="64"/>
  <c r="C45" i="64"/>
  <c r="C44" i="64"/>
  <c r="C43" i="64"/>
  <c r="C42" i="64"/>
  <c r="C41" i="64"/>
  <c r="C40" i="64"/>
  <c r="C39" i="64"/>
  <c r="C38" i="64"/>
  <c r="C37" i="64"/>
  <c r="C36" i="64"/>
  <c r="C35" i="64"/>
  <c r="C34" i="64"/>
  <c r="C33" i="64"/>
  <c r="C25" i="64"/>
  <c r="C24" i="64"/>
  <c r="C23" i="64"/>
  <c r="C22" i="64"/>
  <c r="C20" i="64"/>
  <c r="C19" i="64"/>
  <c r="C18" i="64"/>
  <c r="C10" i="64"/>
  <c r="C9" i="64"/>
  <c r="C8" i="64"/>
  <c r="C7" i="64"/>
  <c r="C6" i="64"/>
  <c r="C5" i="64"/>
  <c r="C4" i="64"/>
  <c r="C368" i="60"/>
  <c r="C367" i="60"/>
  <c r="C363" i="60"/>
  <c r="C357" i="60"/>
  <c r="C356" i="60"/>
  <c r="C355" i="60"/>
  <c r="C354" i="60"/>
  <c r="C353" i="60"/>
  <c r="C352" i="60"/>
  <c r="C351" i="60"/>
  <c r="C350" i="60"/>
  <c r="C327" i="60"/>
  <c r="C304" i="60"/>
  <c r="C303" i="60"/>
  <c r="C302" i="60"/>
  <c r="C301" i="60"/>
  <c r="C285" i="60"/>
  <c r="C284" i="60"/>
  <c r="C283" i="60"/>
  <c r="C282" i="60"/>
  <c r="C281" i="60"/>
  <c r="C280" i="60"/>
  <c r="C279" i="60"/>
  <c r="C278" i="60"/>
  <c r="C277" i="60"/>
  <c r="C276" i="60"/>
  <c r="C275" i="60"/>
  <c r="C274" i="60"/>
  <c r="C273" i="60"/>
  <c r="C272" i="60"/>
  <c r="C266" i="60"/>
  <c r="C263" i="60"/>
  <c r="C260" i="60"/>
  <c r="C259" i="60"/>
  <c r="C258" i="60"/>
  <c r="C257" i="60"/>
  <c r="C256" i="60"/>
  <c r="C255" i="60"/>
  <c r="C247" i="60"/>
  <c r="C246" i="60"/>
  <c r="C245" i="60"/>
  <c r="C244" i="60"/>
  <c r="C243" i="60"/>
  <c r="C242" i="60"/>
  <c r="C241" i="60"/>
  <c r="C240" i="60"/>
  <c r="C239" i="60"/>
  <c r="C238" i="60"/>
  <c r="C194" i="60"/>
  <c r="C193" i="60"/>
  <c r="C192" i="60"/>
  <c r="C191" i="60"/>
  <c r="C190" i="60"/>
  <c r="C189" i="60"/>
  <c r="C188" i="60"/>
  <c r="C187" i="60"/>
  <c r="C186" i="60"/>
  <c r="C183" i="60"/>
  <c r="C182" i="60"/>
  <c r="C181" i="60"/>
  <c r="C180" i="60"/>
  <c r="C179" i="60"/>
  <c r="C178" i="60"/>
  <c r="C177" i="60"/>
  <c r="C136" i="60"/>
  <c r="C134" i="60"/>
  <c r="C131" i="60"/>
  <c r="C130" i="60"/>
  <c r="C129" i="60"/>
  <c r="C128" i="60"/>
  <c r="C127" i="60"/>
  <c r="C126" i="60"/>
  <c r="C118" i="60"/>
  <c r="C117" i="60"/>
  <c r="C116" i="60"/>
  <c r="C115" i="60"/>
  <c r="C99" i="60"/>
  <c r="C98" i="60"/>
  <c r="C97" i="60"/>
  <c r="C96" i="60"/>
  <c r="C95" i="60"/>
  <c r="C94" i="60"/>
  <c r="C93" i="60"/>
  <c r="C92" i="60"/>
  <c r="C91" i="60"/>
  <c r="C90" i="60"/>
  <c r="C89" i="60"/>
  <c r="C88" i="60"/>
  <c r="C86" i="60"/>
  <c r="C85" i="60"/>
  <c r="C84" i="60"/>
  <c r="C83" i="60"/>
  <c r="C82" i="60"/>
  <c r="C81" i="60"/>
  <c r="C80" i="60"/>
  <c r="C79" i="60"/>
  <c r="C78" i="60"/>
  <c r="C77" i="60"/>
  <c r="C76" i="60"/>
  <c r="C75" i="60"/>
  <c r="C74" i="60"/>
  <c r="C73" i="60"/>
  <c r="C72" i="60"/>
  <c r="C71" i="60"/>
  <c r="C52" i="60"/>
  <c r="C51" i="60"/>
  <c r="C50" i="60"/>
  <c r="C49" i="60"/>
  <c r="C48" i="60"/>
  <c r="C47" i="60"/>
  <c r="C46" i="60"/>
  <c r="C45" i="60"/>
  <c r="C44" i="60"/>
  <c r="C43" i="60"/>
  <c r="C42" i="60"/>
  <c r="C40" i="60"/>
  <c r="C39" i="60"/>
  <c r="C38" i="60"/>
  <c r="C37" i="60"/>
  <c r="C36" i="60"/>
  <c r="C35" i="60"/>
  <c r="C34" i="60"/>
  <c r="C33" i="60"/>
  <c r="C32" i="60"/>
  <c r="C31" i="60"/>
  <c r="C30" i="60"/>
  <c r="C29" i="60"/>
  <c r="C28" i="60"/>
  <c r="C27" i="60"/>
  <c r="C26" i="60"/>
  <c r="C25" i="60"/>
  <c r="C23" i="60"/>
  <c r="C22" i="60"/>
  <c r="C21" i="60"/>
  <c r="C20" i="60"/>
  <c r="C19" i="60"/>
  <c r="C18" i="60"/>
  <c r="C17" i="60"/>
  <c r="C16" i="60"/>
  <c r="C7" i="60"/>
  <c r="C6" i="60"/>
  <c r="C5" i="60"/>
  <c r="C4" i="60"/>
  <c r="C289" i="59"/>
  <c r="C285" i="59"/>
  <c r="C284" i="59"/>
  <c r="C277" i="59"/>
  <c r="C92" i="59"/>
  <c r="C81" i="59"/>
  <c r="C78" i="59"/>
  <c r="C77" i="59"/>
  <c r="C76" i="59"/>
  <c r="C74" i="59"/>
  <c r="C73" i="59"/>
  <c r="C71" i="59"/>
  <c r="C70" i="59"/>
  <c r="C69" i="59"/>
  <c r="C68" i="59"/>
  <c r="C67" i="59"/>
  <c r="C63" i="59"/>
  <c r="C62" i="59"/>
  <c r="C59" i="59"/>
  <c r="C56" i="59"/>
  <c r="C55" i="59"/>
  <c r="C54" i="59"/>
  <c r="C53" i="59"/>
  <c r="C52" i="59"/>
  <c r="C51" i="59"/>
  <c r="C50" i="59"/>
  <c r="C49" i="59"/>
  <c r="C48" i="59"/>
  <c r="C42" i="59"/>
  <c r="C41" i="59"/>
  <c r="C40" i="59"/>
  <c r="C39" i="59"/>
  <c r="C38" i="59"/>
  <c r="C37" i="59"/>
  <c r="C36" i="59"/>
  <c r="C35" i="59"/>
  <c r="C34" i="59"/>
  <c r="C33" i="59"/>
  <c r="C32" i="59"/>
  <c r="C31" i="59"/>
  <c r="C30" i="59"/>
  <c r="C29" i="59"/>
  <c r="C28" i="59"/>
  <c r="C27" i="59"/>
  <c r="C26" i="59"/>
  <c r="C25" i="59"/>
  <c r="C24" i="59"/>
  <c r="C23" i="59"/>
  <c r="C22" i="59"/>
  <c r="C21" i="59"/>
  <c r="C20" i="59"/>
  <c r="C19" i="59"/>
  <c r="C18" i="59"/>
  <c r="C17" i="59"/>
  <c r="C16" i="59"/>
  <c r="C15" i="59"/>
  <c r="C14" i="59"/>
  <c r="C13" i="59"/>
  <c r="C12" i="59"/>
  <c r="C11" i="59"/>
  <c r="C10" i="59"/>
  <c r="C9" i="59"/>
  <c r="C8" i="59"/>
  <c r="C7" i="59"/>
  <c r="C6" i="59"/>
  <c r="C5" i="59"/>
  <c r="C4" i="59"/>
  <c r="C7" i="30"/>
  <c r="C8" i="30"/>
  <c r="C9" i="30"/>
  <c r="C10" i="30"/>
  <c r="C11" i="30"/>
  <c r="C12" i="30"/>
  <c r="C13" i="30"/>
  <c r="C14" i="30"/>
  <c r="C15" i="30"/>
  <c r="C16" i="30"/>
  <c r="C17" i="30"/>
  <c r="C18" i="30"/>
  <c r="C19" i="30"/>
  <c r="C20" i="30"/>
  <c r="C21" i="30"/>
  <c r="C22" i="30"/>
  <c r="C23" i="30"/>
  <c r="C24" i="30"/>
  <c r="C25" i="30"/>
  <c r="C26" i="30"/>
  <c r="C27" i="30"/>
  <c r="C28" i="30"/>
  <c r="C29" i="30"/>
  <c r="C30" i="30"/>
  <c r="C31" i="30"/>
  <c r="C32" i="30"/>
  <c r="C33" i="30"/>
  <c r="C34" i="30"/>
  <c r="C35" i="30"/>
  <c r="C36" i="30"/>
  <c r="C37" i="30"/>
  <c r="C38" i="30"/>
  <c r="C39" i="30"/>
  <c r="C40" i="30"/>
  <c r="C41" i="30"/>
  <c r="C42" i="30"/>
  <c r="C43" i="30"/>
  <c r="C44" i="30"/>
  <c r="C45" i="30"/>
  <c r="C46" i="30"/>
  <c r="C47" i="30"/>
  <c r="C48" i="30"/>
  <c r="C49" i="30"/>
  <c r="C50" i="30"/>
  <c r="C51" i="30"/>
  <c r="C52" i="30"/>
  <c r="C53" i="30"/>
  <c r="C54" i="30"/>
  <c r="C55" i="30"/>
  <c r="C56" i="30"/>
  <c r="C57" i="30"/>
  <c r="C58" i="30"/>
  <c r="C59" i="30"/>
  <c r="C60" i="30"/>
  <c r="C61" i="30"/>
  <c r="C62" i="30"/>
  <c r="C63" i="30"/>
  <c r="C64" i="30"/>
  <c r="C65" i="30"/>
  <c r="C66" i="30"/>
  <c r="C67" i="30"/>
  <c r="C68" i="30"/>
  <c r="C69" i="30"/>
  <c r="C70" i="30"/>
  <c r="C71" i="30"/>
  <c r="C72" i="30"/>
  <c r="C73" i="30"/>
  <c r="C74" i="30"/>
  <c r="C75" i="30"/>
  <c r="C76" i="30"/>
  <c r="C77" i="30"/>
  <c r="C78" i="30"/>
  <c r="C79" i="30"/>
  <c r="C80" i="30"/>
  <c r="C81" i="30"/>
  <c r="C83" i="30"/>
  <c r="C96" i="30"/>
  <c r="C97" i="30"/>
  <c r="C98" i="30"/>
  <c r="C99" i="30"/>
  <c r="C100" i="30"/>
  <c r="C101" i="30"/>
  <c r="C102" i="30"/>
  <c r="C103" i="30"/>
  <c r="C104" i="30"/>
  <c r="C105" i="30"/>
  <c r="C106" i="30"/>
  <c r="C107" i="30"/>
  <c r="C108" i="30"/>
  <c r="C110" i="30"/>
  <c r="C112" i="30"/>
  <c r="C114" i="30"/>
  <c r="C115" i="30"/>
  <c r="C116" i="30"/>
  <c r="C117" i="30"/>
  <c r="C118" i="30"/>
  <c r="C119" i="30"/>
  <c r="C120" i="30"/>
  <c r="C121" i="30"/>
  <c r="C122" i="30"/>
  <c r="C123" i="30"/>
  <c r="C124" i="30"/>
  <c r="C125" i="30"/>
  <c r="C126" i="30"/>
  <c r="C127" i="30"/>
  <c r="C128" i="30"/>
  <c r="C129" i="30"/>
  <c r="C130" i="30"/>
  <c r="C131" i="30"/>
  <c r="C135" i="30"/>
  <c r="C136" i="30"/>
  <c r="C137" i="30"/>
  <c r="C138" i="30"/>
  <c r="C139" i="30"/>
  <c r="C140" i="30"/>
  <c r="C141" i="30"/>
  <c r="C142" i="30"/>
  <c r="C143" i="30"/>
  <c r="C144" i="30"/>
  <c r="C145" i="30"/>
  <c r="C146" i="30"/>
  <c r="C147" i="30"/>
  <c r="C148" i="30"/>
  <c r="C149" i="30"/>
  <c r="C153" i="30"/>
  <c r="C154" i="30"/>
  <c r="C155" i="30"/>
  <c r="C156" i="30"/>
  <c r="C157" i="30"/>
  <c r="C158" i="30"/>
  <c r="C159" i="30"/>
  <c r="C160" i="30"/>
  <c r="C161" i="30"/>
  <c r="C162" i="30"/>
  <c r="C163" i="30"/>
  <c r="C164" i="30"/>
  <c r="C165" i="30"/>
  <c r="C166" i="30"/>
  <c r="C167" i="30"/>
  <c r="C171" i="30"/>
  <c r="C172" i="30"/>
  <c r="C173" i="30"/>
  <c r="C174" i="30"/>
  <c r="C175" i="30"/>
  <c r="C176" i="30"/>
  <c r="C177" i="30"/>
  <c r="C178" i="30"/>
  <c r="C179" i="30"/>
  <c r="C180" i="30"/>
  <c r="C181" i="30"/>
  <c r="C182" i="30"/>
  <c r="C183" i="30"/>
  <c r="C184" i="30"/>
  <c r="C185" i="30"/>
  <c r="C189" i="30"/>
  <c r="C190" i="30"/>
  <c r="C191" i="30"/>
  <c r="C192" i="30"/>
  <c r="C193" i="30"/>
  <c r="C194" i="30"/>
  <c r="C195" i="30"/>
  <c r="C196" i="30"/>
  <c r="C197" i="30"/>
  <c r="C198" i="30"/>
  <c r="C199" i="30"/>
  <c r="C200" i="30"/>
  <c r="C201" i="30"/>
  <c r="C202" i="30"/>
  <c r="C203" i="30"/>
  <c r="C207" i="30"/>
  <c r="C208" i="30"/>
  <c r="C209" i="30"/>
  <c r="C210" i="30"/>
  <c r="C211" i="30"/>
  <c r="C212" i="30"/>
  <c r="C213" i="30"/>
  <c r="C214" i="30"/>
  <c r="C215" i="30"/>
  <c r="C216" i="30"/>
  <c r="C217" i="30"/>
  <c r="C218" i="30"/>
  <c r="C219" i="30"/>
  <c r="C220" i="30"/>
  <c r="C221" i="30"/>
  <c r="C225" i="30"/>
  <c r="C226" i="30"/>
  <c r="C227" i="30"/>
  <c r="C228" i="30"/>
  <c r="C229" i="30"/>
  <c r="C230" i="30"/>
  <c r="C231" i="30"/>
  <c r="C232" i="30"/>
  <c r="C233" i="30"/>
  <c r="C234" i="30"/>
  <c r="C235" i="30"/>
  <c r="C236" i="30"/>
  <c r="C237" i="30"/>
  <c r="C238" i="30"/>
  <c r="C239" i="30"/>
  <c r="C243" i="30"/>
  <c r="C244" i="30"/>
  <c r="C245" i="30"/>
  <c r="C246" i="30"/>
  <c r="C247" i="30"/>
  <c r="C248" i="30"/>
  <c r="C249" i="30"/>
  <c r="C251" i="30"/>
  <c r="C252" i="30"/>
  <c r="C253" i="30"/>
  <c r="C254" i="30"/>
  <c r="C255" i="30"/>
  <c r="C256" i="30"/>
  <c r="C257" i="30"/>
  <c r="C258" i="30"/>
  <c r="C262" i="30"/>
  <c r="C263" i="30"/>
  <c r="C264" i="30"/>
  <c r="C265" i="30"/>
  <c r="C266" i="30"/>
  <c r="C267" i="30"/>
  <c r="C268" i="30"/>
  <c r="C269" i="30"/>
  <c r="C270" i="30"/>
  <c r="C271" i="30"/>
  <c r="C272" i="30"/>
  <c r="C273" i="30"/>
  <c r="C274" i="30"/>
  <c r="C275" i="30"/>
  <c r="C276" i="30"/>
  <c r="C280" i="30"/>
  <c r="C281" i="30"/>
  <c r="C282" i="30"/>
  <c r="C283" i="30"/>
  <c r="C284" i="30"/>
  <c r="C285" i="30"/>
  <c r="C286" i="30"/>
  <c r="C287" i="30"/>
  <c r="C288" i="30"/>
  <c r="C289" i="30"/>
  <c r="C290" i="30"/>
  <c r="C291" i="30"/>
  <c r="C292" i="30"/>
  <c r="C293" i="30"/>
  <c r="C294" i="30"/>
  <c r="C298" i="30"/>
  <c r="C299" i="30"/>
  <c r="C300" i="30"/>
  <c r="C301" i="30"/>
  <c r="C302" i="30"/>
  <c r="C303" i="30"/>
  <c r="C304" i="30"/>
  <c r="C305" i="30"/>
  <c r="C306" i="30"/>
  <c r="C307" i="30"/>
  <c r="C308" i="30"/>
  <c r="C309" i="30"/>
  <c r="C310" i="30"/>
  <c r="C311" i="30"/>
  <c r="C312" i="30"/>
  <c r="C316" i="30"/>
  <c r="C317" i="30"/>
  <c r="C318" i="30"/>
  <c r="C319" i="30"/>
  <c r="C320" i="30"/>
  <c r="C321" i="30"/>
  <c r="C322" i="30"/>
  <c r="C323" i="30"/>
  <c r="C324" i="30"/>
  <c r="C325" i="30"/>
  <c r="C326" i="30"/>
  <c r="C327" i="30"/>
  <c r="C328" i="30"/>
  <c r="C329" i="30"/>
  <c r="C330" i="30"/>
  <c r="C334" i="30"/>
  <c r="C335" i="30"/>
  <c r="C336" i="30"/>
  <c r="C337" i="30"/>
  <c r="C338" i="30"/>
  <c r="C339" i="30"/>
  <c r="C340" i="30"/>
  <c r="C341" i="30"/>
  <c r="C342" i="30"/>
  <c r="C343" i="30"/>
  <c r="C344" i="30"/>
  <c r="C345" i="30"/>
  <c r="C346" i="30"/>
  <c r="C347" i="30"/>
  <c r="C348" i="30"/>
  <c r="C352" i="30"/>
  <c r="C353" i="30"/>
  <c r="C354" i="30"/>
  <c r="C355" i="30"/>
  <c r="C356" i="30"/>
  <c r="C357" i="30"/>
  <c r="C358" i="30"/>
  <c r="C359" i="30"/>
  <c r="C360" i="30"/>
  <c r="C361" i="30"/>
  <c r="C362" i="30"/>
  <c r="C363" i="30"/>
  <c r="C364" i="30"/>
  <c r="C365" i="30"/>
  <c r="C366" i="30"/>
  <c r="C370" i="30"/>
  <c r="C371" i="30"/>
  <c r="C372" i="30"/>
  <c r="C373" i="30"/>
  <c r="C374" i="30"/>
  <c r="C375" i="30"/>
  <c r="C376" i="30"/>
  <c r="C377" i="30"/>
  <c r="C378" i="30"/>
  <c r="C379" i="30"/>
  <c r="C380" i="30"/>
  <c r="C381" i="30"/>
  <c r="C382" i="30"/>
  <c r="C383" i="30"/>
  <c r="C384" i="30"/>
  <c r="C388" i="30"/>
  <c r="C389" i="30"/>
  <c r="C390" i="30"/>
  <c r="C391" i="30"/>
  <c r="C392" i="30"/>
  <c r="C393" i="30"/>
  <c r="C394" i="30"/>
  <c r="C395" i="30"/>
  <c r="C396" i="30"/>
  <c r="C397" i="30"/>
  <c r="C398" i="30"/>
  <c r="C399" i="30"/>
  <c r="C400" i="30"/>
  <c r="C401" i="30"/>
  <c r="C402" i="30"/>
  <c r="C406" i="30"/>
  <c r="C407" i="30"/>
  <c r="C408" i="30"/>
  <c r="C409" i="30"/>
  <c r="C410" i="30"/>
  <c r="C411" i="30"/>
  <c r="C412" i="30"/>
  <c r="C413" i="30"/>
  <c r="C414" i="30"/>
  <c r="C415" i="30"/>
  <c r="C416" i="30"/>
  <c r="C417" i="30"/>
  <c r="C418" i="30"/>
  <c r="C419" i="30"/>
  <c r="C420" i="30"/>
  <c r="C424" i="30"/>
  <c r="C425" i="30"/>
  <c r="C426" i="30"/>
  <c r="C427" i="30"/>
  <c r="C428" i="30"/>
  <c r="C429" i="30"/>
  <c r="C430" i="30"/>
  <c r="C431" i="30"/>
  <c r="C432" i="30"/>
  <c r="C433" i="30"/>
  <c r="C434" i="30"/>
  <c r="C435" i="30"/>
  <c r="C436" i="30"/>
  <c r="C437" i="30"/>
  <c r="C441" i="30"/>
  <c r="C462" i="30"/>
  <c r="C463" i="30"/>
  <c r="C464" i="30"/>
  <c r="C465" i="30"/>
  <c r="C466" i="30"/>
  <c r="C467" i="30"/>
  <c r="C468" i="30"/>
  <c r="C469" i="30"/>
  <c r="C470" i="30"/>
  <c r="C471" i="30"/>
  <c r="C472" i="30"/>
  <c r="C473" i="30"/>
  <c r="C474" i="30"/>
  <c r="C475" i="30"/>
  <c r="C476" i="30"/>
  <c r="C477" i="30"/>
  <c r="C478" i="30"/>
  <c r="C479" i="30"/>
  <c r="C480" i="30"/>
  <c r="C481" i="30"/>
  <c r="C482" i="30"/>
  <c r="C483" i="30"/>
  <c r="C484" i="30"/>
  <c r="C485" i="30"/>
  <c r="C486" i="30"/>
  <c r="C487" i="30"/>
  <c r="C488" i="30"/>
  <c r="C489" i="30"/>
  <c r="C490" i="30"/>
  <c r="C491" i="30"/>
  <c r="C492" i="30"/>
  <c r="C493" i="30"/>
  <c r="C494" i="30"/>
  <c r="C495" i="30"/>
  <c r="C496" i="30"/>
  <c r="C497" i="30"/>
  <c r="C498" i="30"/>
  <c r="C499" i="30"/>
  <c r="C500" i="30"/>
  <c r="C501" i="30"/>
  <c r="C502" i="30"/>
  <c r="C503" i="30"/>
  <c r="C504" i="30"/>
  <c r="C505" i="30"/>
  <c r="C506" i="30"/>
  <c r="C507" i="30"/>
  <c r="C508" i="30"/>
  <c r="C509" i="30"/>
  <c r="C510" i="30"/>
  <c r="C511" i="30"/>
  <c r="C512" i="30"/>
  <c r="C513" i="30"/>
  <c r="C514" i="30"/>
  <c r="C515" i="30"/>
  <c r="C516" i="30"/>
  <c r="C517" i="30"/>
  <c r="C518" i="30"/>
  <c r="C519" i="30"/>
  <c r="C520" i="30"/>
  <c r="C521" i="30"/>
  <c r="C522" i="30"/>
  <c r="C523" i="30"/>
  <c r="C524" i="30"/>
  <c r="C525" i="30"/>
  <c r="C526" i="30"/>
  <c r="C528" i="30"/>
  <c r="C529" i="30"/>
  <c r="C530" i="30"/>
  <c r="C531" i="30"/>
  <c r="C532" i="30"/>
  <c r="C533" i="30"/>
  <c r="C534" i="30"/>
  <c r="C535" i="30"/>
  <c r="C536" i="30"/>
  <c r="C537" i="30"/>
  <c r="C538" i="30"/>
  <c r="C539" i="30"/>
  <c r="C543" i="30"/>
  <c r="C544" i="30"/>
  <c r="C547" i="30"/>
  <c r="C548" i="30"/>
  <c r="C549" i="30"/>
  <c r="C550" i="30"/>
  <c r="C551" i="30"/>
  <c r="C552" i="30"/>
  <c r="C553" i="30"/>
  <c r="C556" i="30"/>
  <c r="C557" i="30"/>
  <c r="C558" i="30"/>
  <c r="C559" i="30"/>
  <c r="C562" i="30"/>
  <c r="C563" i="30"/>
  <c r="C564" i="30"/>
  <c r="C565" i="30"/>
  <c r="C568" i="30"/>
  <c r="C569" i="30"/>
  <c r="C570" i="30"/>
  <c r="C571" i="30"/>
  <c r="C574" i="30"/>
  <c r="C575" i="30"/>
  <c r="C576" i="30"/>
  <c r="C577" i="30"/>
  <c r="C580" i="30"/>
  <c r="C581" i="30"/>
  <c r="C582" i="30"/>
  <c r="C583" i="30"/>
  <c r="C584" i="30"/>
  <c r="C585" i="30"/>
  <c r="C586" i="30"/>
  <c r="C587" i="30"/>
  <c r="C588" i="30"/>
  <c r="C589" i="30"/>
  <c r="C590" i="30"/>
  <c r="C591" i="30"/>
  <c r="C592" i="30"/>
  <c r="C593" i="30"/>
  <c r="C594" i="30"/>
  <c r="C595" i="30"/>
  <c r="C596" i="30"/>
  <c r="C597" i="30"/>
  <c r="C598" i="30"/>
  <c r="C599" i="30"/>
  <c r="C600" i="30"/>
  <c r="C601" i="30"/>
  <c r="C602" i="30"/>
  <c r="C603" i="30"/>
  <c r="C604" i="30"/>
  <c r="C605" i="30"/>
  <c r="C620" i="30"/>
  <c r="C621" i="30"/>
  <c r="C623" i="30"/>
  <c r="C624" i="30"/>
  <c r="C647" i="30"/>
  <c r="C648" i="30"/>
  <c r="C649" i="30"/>
  <c r="C650" i="30"/>
  <c r="C651" i="30"/>
  <c r="C652" i="30"/>
  <c r="C653" i="30"/>
  <c r="C655" i="30"/>
  <c r="C656" i="30"/>
  <c r="C663" i="30"/>
  <c r="C664" i="30"/>
  <c r="C666" i="30"/>
  <c r="C4" i="30"/>
  <c r="C6" i="30"/>
  <c r="C5" i="30"/>
  <c r="F350" i="67" l="1"/>
  <c r="F72" i="68"/>
  <c r="F358" i="67"/>
  <c r="F349" i="67" l="1"/>
  <c r="C226" i="66"/>
  <c r="K307" i="60" a="1"/>
  <c r="K330" i="60" a="1"/>
  <c r="J307" i="60" a="1"/>
  <c r="J330" i="60" a="1"/>
  <c r="I307" i="60" a="1"/>
  <c r="I330" i="60" a="1"/>
  <c r="C156" i="66"/>
  <c r="H307" i="60" a="1"/>
  <c r="C121" i="66"/>
  <c r="H330" i="60" a="1"/>
  <c r="G307" i="60" a="1"/>
  <c r="C86" i="66"/>
  <c r="G330" i="60" a="1"/>
  <c r="K330" i="60" l="1"/>
  <c r="K340" i="60"/>
  <c r="K343" i="60"/>
  <c r="K334" i="60"/>
  <c r="K342" i="60"/>
  <c r="K338" i="60"/>
  <c r="K345" i="60"/>
  <c r="K339" i="60"/>
  <c r="K331" i="60"/>
  <c r="K335" i="60"/>
  <c r="K344" i="60"/>
  <c r="K348" i="60"/>
  <c r="K341" i="60"/>
  <c r="K333" i="60"/>
  <c r="K336" i="60"/>
  <c r="K347" i="60"/>
  <c r="K337" i="60"/>
  <c r="K332" i="60"/>
  <c r="K346" i="60"/>
  <c r="K307" i="60"/>
  <c r="K323" i="60"/>
  <c r="K320" i="60"/>
  <c r="K311" i="60"/>
  <c r="K314" i="60"/>
  <c r="K325" i="60"/>
  <c r="K313" i="60"/>
  <c r="K324" i="60"/>
  <c r="K312" i="60"/>
  <c r="K322" i="60"/>
  <c r="K310" i="60"/>
  <c r="K318" i="60"/>
  <c r="K316" i="60"/>
  <c r="K315" i="60"/>
  <c r="K308" i="60"/>
  <c r="K317" i="60"/>
  <c r="K309" i="60"/>
  <c r="K319" i="60"/>
  <c r="K321" i="60"/>
  <c r="J330" i="60"/>
  <c r="J332" i="60"/>
  <c r="J331" i="60"/>
  <c r="J346" i="60"/>
  <c r="J344" i="60"/>
  <c r="J341" i="60"/>
  <c r="J340" i="60"/>
  <c r="J345" i="60"/>
  <c r="J338" i="60"/>
  <c r="J347" i="60"/>
  <c r="J334" i="60"/>
  <c r="J342" i="60"/>
  <c r="J337" i="60"/>
  <c r="J343" i="60"/>
  <c r="J339" i="60"/>
  <c r="J336" i="60"/>
  <c r="J335" i="60"/>
  <c r="J348" i="60"/>
  <c r="J333" i="60"/>
  <c r="J308" i="60"/>
  <c r="J311" i="60"/>
  <c r="J316" i="60"/>
  <c r="J307" i="60"/>
  <c r="J317" i="60"/>
  <c r="J320" i="60"/>
  <c r="J322" i="60"/>
  <c r="J325" i="60"/>
  <c r="J312" i="60"/>
  <c r="J310" i="60"/>
  <c r="J315" i="60"/>
  <c r="J319" i="60"/>
  <c r="J321" i="60"/>
  <c r="J309" i="60"/>
  <c r="J313" i="60"/>
  <c r="J314" i="60"/>
  <c r="J318" i="60"/>
  <c r="J324" i="60"/>
  <c r="J323" i="60"/>
  <c r="C191" i="66"/>
  <c r="I330" i="60"/>
  <c r="I339" i="60"/>
  <c r="I345" i="60"/>
  <c r="I343" i="60"/>
  <c r="I342" i="60"/>
  <c r="I334" i="60"/>
  <c r="I347" i="60"/>
  <c r="I333" i="60"/>
  <c r="I348" i="60"/>
  <c r="I341" i="60"/>
  <c r="I344" i="60"/>
  <c r="I332" i="60"/>
  <c r="I338" i="60"/>
  <c r="I336" i="60"/>
  <c r="I331" i="60"/>
  <c r="I337" i="60"/>
  <c r="I335" i="60"/>
  <c r="I340" i="60"/>
  <c r="I346" i="60"/>
  <c r="I307" i="60"/>
  <c r="I314" i="60"/>
  <c r="I318" i="60"/>
  <c r="I321" i="60"/>
  <c r="I322" i="60"/>
  <c r="I309" i="60"/>
  <c r="I317" i="60"/>
  <c r="I313" i="60"/>
  <c r="I312" i="60"/>
  <c r="I323" i="60"/>
  <c r="I325" i="60"/>
  <c r="I324" i="60"/>
  <c r="I311" i="60"/>
  <c r="I310" i="60"/>
  <c r="I320" i="60"/>
  <c r="I308" i="60"/>
  <c r="I316" i="60"/>
  <c r="I319" i="60"/>
  <c r="I315" i="60"/>
  <c r="H307" i="60"/>
  <c r="H312" i="60"/>
  <c r="H322" i="60"/>
  <c r="H309" i="60"/>
  <c r="H315" i="60"/>
  <c r="H314" i="60"/>
  <c r="H325" i="60"/>
  <c r="H324" i="60"/>
  <c r="H323" i="60"/>
  <c r="H318" i="60"/>
  <c r="H321" i="60"/>
  <c r="H320" i="60"/>
  <c r="H313" i="60"/>
  <c r="H311" i="60"/>
  <c r="H310" i="60"/>
  <c r="H317" i="60"/>
  <c r="H316" i="60"/>
  <c r="H308" i="60"/>
  <c r="H319" i="60"/>
  <c r="H330" i="60"/>
  <c r="H335" i="60"/>
  <c r="H331" i="60"/>
  <c r="H339" i="60"/>
  <c r="H337" i="60"/>
  <c r="H336" i="60"/>
  <c r="H340" i="60"/>
  <c r="H333" i="60"/>
  <c r="H334" i="60"/>
  <c r="H347" i="60"/>
  <c r="H346" i="60"/>
  <c r="H343" i="60"/>
  <c r="H338" i="60"/>
  <c r="H348" i="60"/>
  <c r="H332" i="60"/>
  <c r="H341" i="60"/>
  <c r="H345" i="60"/>
  <c r="H342" i="60"/>
  <c r="H344" i="60"/>
  <c r="G307" i="60"/>
  <c r="G325" i="60"/>
  <c r="G311" i="60"/>
  <c r="G321" i="60"/>
  <c r="G318" i="60"/>
  <c r="G317" i="60"/>
  <c r="G316" i="60"/>
  <c r="G313" i="60"/>
  <c r="G324" i="60"/>
  <c r="G320" i="60"/>
  <c r="G308" i="60"/>
  <c r="G312" i="60"/>
  <c r="G309" i="60"/>
  <c r="G319" i="60"/>
  <c r="G315" i="60"/>
  <c r="G314" i="60"/>
  <c r="G323" i="60"/>
  <c r="G322" i="60"/>
  <c r="G310" i="60"/>
  <c r="G330" i="60"/>
  <c r="G341" i="60"/>
  <c r="G347" i="60"/>
  <c r="G346" i="60"/>
  <c r="G338" i="60"/>
  <c r="G337" i="60"/>
  <c r="G335" i="60"/>
  <c r="G344" i="60"/>
  <c r="G342" i="60"/>
  <c r="G336" i="60"/>
  <c r="G348" i="60"/>
  <c r="G334" i="60"/>
  <c r="G333" i="60"/>
  <c r="G332" i="60"/>
  <c r="G340" i="60"/>
  <c r="G339" i="60"/>
  <c r="G345" i="60"/>
  <c r="G343" i="60"/>
  <c r="G331" i="6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èle de données"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partage_hypothèses_AME.xlsx!Consommation_IGCE" type="102" refreshedVersion="6" minRefreshableVersion="5">
    <extLst>
      <ext xmlns:x15="http://schemas.microsoft.com/office/spreadsheetml/2010/11/main" uri="{DE250136-89BD-433C-8126-D09CA5730AF9}">
        <x15:connection id="Consommation_IGCE" autoDelete="1">
          <x15:rangePr sourceName="_xlcn.WorksheetConnection_partage_hypothèses_AME.xlsxConsommation_IGCE1"/>
        </x15:connection>
      </ext>
    </extLst>
  </connection>
  <connection id="3" xr16:uid="{00000000-0015-0000-FFFF-FFFF02000000}" name="WorksheetConnection_partage_hypothèses_AME.xlsx!Tableau1" type="102" refreshedVersion="6" minRefreshableVersion="5">
    <extLst>
      <ext xmlns:x15="http://schemas.microsoft.com/office/spreadsheetml/2010/11/main" uri="{DE250136-89BD-433C-8126-D09CA5730AF9}">
        <x15:connection id="Tableau1">
          <x15:rangePr sourceName="_xlcn.WorksheetConnection_partage_hypothèses_AME.xlsxTableau11"/>
        </x15:connection>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<sst xmlns="http://schemas.openxmlformats.org/spreadsheetml/2006/main" count="2667" uniqueCount="1043">
  <si>
    <t>Industrie</t>
  </si>
  <si>
    <t>Transport</t>
  </si>
  <si>
    <t>Chimie</t>
  </si>
  <si>
    <t>Construction</t>
  </si>
  <si>
    <t>Métallurgie des métaux non-ferreux</t>
  </si>
  <si>
    <t>Minéraux non-métalliques, matériaux de construction</t>
  </si>
  <si>
    <t>Papier, carton</t>
  </si>
  <si>
    <t>Autres industries manufacturières</t>
  </si>
  <si>
    <t>Transport ferroviaire</t>
  </si>
  <si>
    <t>Volailles</t>
  </si>
  <si>
    <t>Incinération sans récupération d'énergie</t>
  </si>
  <si>
    <t>Autres traitements des déchets solides</t>
  </si>
  <si>
    <t>Traitement des eaux usées</t>
  </si>
  <si>
    <t>Production d'électricité</t>
  </si>
  <si>
    <t>Chauffage urbain</t>
  </si>
  <si>
    <t>Raffinage du pétrole</t>
  </si>
  <si>
    <t>Extraction et distribution de combustibles solides</t>
  </si>
  <si>
    <t>Extraction et distribution de combustibles liquides</t>
  </si>
  <si>
    <t>Extraction et distribution de combustibles gazeux</t>
  </si>
  <si>
    <t>Valorisation énergétique des déchets</t>
  </si>
  <si>
    <t>Stockage des déchets</t>
  </si>
  <si>
    <t>Réfrigération tertiaire</t>
  </si>
  <si>
    <t>Climatisation domestique</t>
  </si>
  <si>
    <t>Chauffage, eau chaude sanitaire et cuisson domestique</t>
  </si>
  <si>
    <t>Déchets</t>
  </si>
  <si>
    <t>Transformation des combustibles minéraux solides</t>
  </si>
  <si>
    <t>Forêts</t>
  </si>
  <si>
    <t>Zones humides</t>
  </si>
  <si>
    <t>Zones artificialisées</t>
  </si>
  <si>
    <t>Produits bois</t>
  </si>
  <si>
    <t>Total gaz à effet de serre</t>
  </si>
  <si>
    <t>Récapitulatif des émissions par grand secteur</t>
  </si>
  <si>
    <t>Industrie de l'énergie</t>
  </si>
  <si>
    <t>Industrie manufacturière et construction</t>
  </si>
  <si>
    <t>Traitement centralisé des déchets</t>
  </si>
  <si>
    <t>Usage des bâtiments et activités résidentiels/tertiaires</t>
  </si>
  <si>
    <t>Transports</t>
  </si>
  <si>
    <t>Transport hors total</t>
  </si>
  <si>
    <t>TOTAL national hors UTCATF</t>
  </si>
  <si>
    <t>UTCATF</t>
  </si>
  <si>
    <t>TOTAL national avec UTCATF</t>
  </si>
  <si>
    <t>Détail des émissions par sous-secteur</t>
  </si>
  <si>
    <t>Fabrication de charbon de bois par pyrolyse</t>
  </si>
  <si>
    <t>Total Industrie de l'énergie</t>
  </si>
  <si>
    <t>Agro-alimentaire</t>
  </si>
  <si>
    <t>Total Industrie manufacturière</t>
  </si>
  <si>
    <t>Total traitement centralisé des déchets</t>
  </si>
  <si>
    <t>Réfrigération domestique</t>
  </si>
  <si>
    <t>Utilisation de produits domestiques (y.c. peintures, aérosols)</t>
  </si>
  <si>
    <t>Engins (y.c. jardinage) domestiques</t>
  </si>
  <si>
    <t>Déchets et brûlage domestiques et eaux usées</t>
  </si>
  <si>
    <t>Autres activités domestiques (tabac et feux d’artifices)</t>
  </si>
  <si>
    <t>sous-total Usage des bâtiments résidentiels et activités domestiques</t>
  </si>
  <si>
    <t>Chauffage, eau chaude sanitaire et cuisson tertiaire</t>
  </si>
  <si>
    <t>Climatisation tertiaire</t>
  </si>
  <si>
    <t>Utilisation de produits tertiaires (y.c. solvants, peintures, aérosols, anesthésie)</t>
  </si>
  <si>
    <t>Autres activités tertiaires (y.c. feux d’artifices, activités militaires, crémation)</t>
  </si>
  <si>
    <t>Total Usage des bâtiments et activités résidentiels/tertiaires</t>
  </si>
  <si>
    <t>Bovins</t>
  </si>
  <si>
    <t>Porcins</t>
  </si>
  <si>
    <t>Autres émissions de l'élevage</t>
  </si>
  <si>
    <t>sous-total Elevage</t>
  </si>
  <si>
    <t>Engrais et amendements minéraux</t>
  </si>
  <si>
    <t>Engrais et amendements organiques</t>
  </si>
  <si>
    <t>Pâture</t>
  </si>
  <si>
    <t>Brûlage de résidus agricoles</t>
  </si>
  <si>
    <t>Autres émissions des cultures</t>
  </si>
  <si>
    <t>Total agriculture / sylviculture</t>
  </si>
  <si>
    <t>VP diesel</t>
  </si>
  <si>
    <t>VP essence</t>
  </si>
  <si>
    <t>VP GPL</t>
  </si>
  <si>
    <t>VP GNV</t>
  </si>
  <si>
    <t>VP électriques</t>
  </si>
  <si>
    <t>VUL diesel</t>
  </si>
  <si>
    <t>VUL essence</t>
  </si>
  <si>
    <t>VUL GPL</t>
  </si>
  <si>
    <t>VUL GNV</t>
  </si>
  <si>
    <t>VUL électriques</t>
  </si>
  <si>
    <t>PL de marchandises diesel</t>
  </si>
  <si>
    <t>PL de marchandises essence</t>
  </si>
  <si>
    <t>PL de marchandises GNV</t>
  </si>
  <si>
    <t>PL de marchandises électriques</t>
  </si>
  <si>
    <t>Bus et cars diesel</t>
  </si>
  <si>
    <t>Bus et cars essence</t>
  </si>
  <si>
    <t>Bus et cars GNV</t>
  </si>
  <si>
    <t>Bus et cars électriques</t>
  </si>
  <si>
    <t>Deux roues essence</t>
  </si>
  <si>
    <t>Deux roues diesel</t>
  </si>
  <si>
    <t>Deux roues électriques</t>
  </si>
  <si>
    <t>sous-total Transport routier</t>
  </si>
  <si>
    <t>Transport fluvial de marchandises</t>
  </si>
  <si>
    <t>Transport maritime domestique</t>
  </si>
  <si>
    <t>Transport autres navigations</t>
  </si>
  <si>
    <t>Transport aérien français</t>
  </si>
  <si>
    <t>sous-total Autres transports</t>
  </si>
  <si>
    <t>Total transports (total national)</t>
  </si>
  <si>
    <t>Transport fluvial international - hors total national</t>
  </si>
  <si>
    <t>Transport maritime international - hors total national</t>
  </si>
  <si>
    <t>Transport aérien international - hors total national</t>
  </si>
  <si>
    <t>Autres engins hors total national</t>
  </si>
  <si>
    <t>Total transport international exclu du total national</t>
  </si>
  <si>
    <t>UTCATF (Utilisation des Terres, Changements d'Affectation des Terres et Forêt)</t>
  </si>
  <si>
    <t>Terres cultivées</t>
  </si>
  <si>
    <t>Prairies</t>
  </si>
  <si>
    <t>Autres terres</t>
  </si>
  <si>
    <t>Barrages</t>
  </si>
  <si>
    <t>Total UTCATF (total national)</t>
  </si>
  <si>
    <t>Capture directe du carbone (DAC "Direct Carbon Capture")</t>
  </si>
  <si>
    <t>Prospectif</t>
  </si>
  <si>
    <t>Agriculture</t>
  </si>
  <si>
    <t>Population</t>
  </si>
  <si>
    <t>Bâtiments</t>
  </si>
  <si>
    <t>%</t>
  </si>
  <si>
    <t>2030</t>
  </si>
  <si>
    <t>Verre</t>
  </si>
  <si>
    <t>2050</t>
  </si>
  <si>
    <t>Hypothèses</t>
  </si>
  <si>
    <t>Production</t>
  </si>
  <si>
    <t>Clinker</t>
  </si>
  <si>
    <t>Résultats</t>
  </si>
  <si>
    <t>Consommation</t>
  </si>
  <si>
    <t>Compléments</t>
  </si>
  <si>
    <r>
      <rPr>
        <b/>
        <sz val="12"/>
        <color theme="1"/>
        <rFont val="Marianne"/>
        <family val="3"/>
      </rPr>
      <t>Commentaire</t>
    </r>
    <r>
      <rPr>
        <sz val="12"/>
        <color theme="1"/>
        <rFont val="Marianne"/>
        <family val="3"/>
      </rPr>
      <t xml:space="preserve">
IGCE = 
Diffus = </t>
    </r>
  </si>
  <si>
    <t>Consommations d'énergie</t>
  </si>
  <si>
    <t>Emissions de gaz à effet de serre</t>
  </si>
  <si>
    <t>Total</t>
  </si>
  <si>
    <t>Acier</t>
  </si>
  <si>
    <t>Ethylène</t>
  </si>
  <si>
    <t>Papiers cartons</t>
  </si>
  <si>
    <t>Sucre</t>
  </si>
  <si>
    <t>Ammoniac</t>
  </si>
  <si>
    <t>Mégatonne (Mt)</t>
  </si>
  <si>
    <t>Procédé électrique</t>
  </si>
  <si>
    <t>Rapport Production/Consommation</t>
  </si>
  <si>
    <t>Métaux primaires</t>
  </si>
  <si>
    <t>Minéraux non-métalliques</t>
  </si>
  <si>
    <t xml:space="preserve">Equipements </t>
  </si>
  <si>
    <t>Autres (textile, etc.)</t>
  </si>
  <si>
    <t>Total diffus (hors construction)</t>
  </si>
  <si>
    <t>Industries Alimentaires et Agricoles</t>
  </si>
  <si>
    <t xml:space="preserve">Emissions de gaz à effet de serre </t>
  </si>
  <si>
    <t>Production d'électricité - sources d'émissions</t>
  </si>
  <si>
    <t>Chauffage urbain - sources d'émissions</t>
  </si>
  <si>
    <t>Raffinage du pétrole - sources d'émissions</t>
  </si>
  <si>
    <t>Hypothèses sectorielles</t>
  </si>
  <si>
    <t>Bilans d'énergie au format SDES</t>
  </si>
  <si>
    <t>TWh</t>
  </si>
  <si>
    <t>Charbon</t>
  </si>
  <si>
    <t>Pétrole brut</t>
  </si>
  <si>
    <t>Produits pétroliers raffinés</t>
  </si>
  <si>
    <t>Carburants synthétiques</t>
  </si>
  <si>
    <t>Gaz naturel</t>
  </si>
  <si>
    <t>Gaz synthétique</t>
  </si>
  <si>
    <t>Nucléaire</t>
  </si>
  <si>
    <t>EnR électriques</t>
  </si>
  <si>
    <t>EnR thermiques et déchets</t>
  </si>
  <si>
    <t>Électricité</t>
  </si>
  <si>
    <t>Chaleur vendue</t>
  </si>
  <si>
    <t>Hydrogène</t>
  </si>
  <si>
    <t>Biomasse solide</t>
  </si>
  <si>
    <t>Biocarburants</t>
  </si>
  <si>
    <t>Gaz renouvelable</t>
  </si>
  <si>
    <t>Chaleur de l'environnement</t>
  </si>
  <si>
    <t>Solaire thermique et géothermie</t>
  </si>
  <si>
    <t>Production d'énergie primaire</t>
  </si>
  <si>
    <t>Importations</t>
  </si>
  <si>
    <t>Exportations</t>
  </si>
  <si>
    <t>Soutes maritimes internationales</t>
  </si>
  <si>
    <t>Soutes aériennes internationales</t>
  </si>
  <si>
    <t>Variations de stocks (+ = déstockage, - = stockage)</t>
  </si>
  <si>
    <t>Total approvisionnement / consommation primaire</t>
  </si>
  <si>
    <t>Écart statistique</t>
  </si>
  <si>
    <t>Production de chaleur</t>
  </si>
  <si>
    <t>Production de gaz renouvelable</t>
  </si>
  <si>
    <t>Production de gaz de synthèse</t>
  </si>
  <si>
    <t>Raffinage de pétrole</t>
  </si>
  <si>
    <t>Production de biocarburants</t>
  </si>
  <si>
    <t>Production d'e-fuels</t>
  </si>
  <si>
    <t>Production d'hydrogène</t>
  </si>
  <si>
    <t>Autres transformations, transferts</t>
  </si>
  <si>
    <t>Usages internes de la branche énergie</t>
  </si>
  <si>
    <t>Pertes de transport et de distribution</t>
  </si>
  <si>
    <t>Consommation nette de la branche énergie</t>
  </si>
  <si>
    <t>Résidentiel</t>
  </si>
  <si>
    <t>Tertiaire</t>
  </si>
  <si>
    <t>Consommation finale énergétique</t>
  </si>
  <si>
    <t>Consommation finale non énergétique</t>
  </si>
  <si>
    <t>Consommation finale</t>
  </si>
  <si>
    <t>Efficacité énergétique</t>
  </si>
  <si>
    <t xml:space="preserve">     Dont sidérurgie (hauts fourneaux)</t>
  </si>
  <si>
    <t xml:space="preserve">     Dont sidérurgie (arc électrique)</t>
  </si>
  <si>
    <t xml:space="preserve">     Dont sidérurgie (réduction directe)</t>
  </si>
  <si>
    <t xml:space="preserve">     Autre sidérurgie</t>
  </si>
  <si>
    <t xml:space="preserve">     Dont aluminium primaire</t>
  </si>
  <si>
    <t xml:space="preserve">     Dont aluminium recyclé</t>
  </si>
  <si>
    <t xml:space="preserve">     Dont autres métaux primaires</t>
  </si>
  <si>
    <t xml:space="preserve">     Dont pétrochimie de base</t>
  </si>
  <si>
    <t xml:space="preserve">     Dont autres chimies</t>
  </si>
  <si>
    <t xml:space="preserve">     Dont clinker</t>
  </si>
  <si>
    <t xml:space="preserve">     Dont verre</t>
  </si>
  <si>
    <t xml:space="preserve">     Dont autres non-métalliques</t>
  </si>
  <si>
    <t xml:space="preserve">     Dont sucre</t>
  </si>
  <si>
    <t xml:space="preserve">     Dont autres Industries alimentaires et agricoles</t>
  </si>
  <si>
    <t xml:space="preserve">     Dont papier-pâtes</t>
  </si>
  <si>
    <t xml:space="preserve">     Dont autres</t>
  </si>
  <si>
    <t>Non-métalliques</t>
  </si>
  <si>
    <t>Industrie agroalimentaire</t>
  </si>
  <si>
    <t>Equipement</t>
  </si>
  <si>
    <t>Autres</t>
  </si>
  <si>
    <t>Recyclage</t>
  </si>
  <si>
    <t xml:space="preserve">     Dont sidérurgie</t>
  </si>
  <si>
    <t xml:space="preserve">     Dont aluminium</t>
  </si>
  <si>
    <t xml:space="preserve">     Dont plastique</t>
  </si>
  <si>
    <t>Non-énergétique</t>
  </si>
  <si>
    <t>Mix énergétique</t>
  </si>
  <si>
    <t>Coke</t>
  </si>
  <si>
    <t>Gaz de réseau</t>
  </si>
  <si>
    <t>Electricité</t>
  </si>
  <si>
    <t>Sidérurgie (hauts fourneaux)</t>
  </si>
  <si>
    <t>Sidérurgie (arc électrique)</t>
  </si>
  <si>
    <t>Sidérurgie (réduction directe)</t>
  </si>
  <si>
    <t>Sidérurgie (mise en forme de l'acier)</t>
  </si>
  <si>
    <t>Aluminium primaire</t>
  </si>
  <si>
    <t>Aluminium recyclé</t>
  </si>
  <si>
    <t>Papier-pâtes</t>
  </si>
  <si>
    <t>Aluminium</t>
  </si>
  <si>
    <t>Coke de pétrole</t>
  </si>
  <si>
    <t>Biocoke</t>
  </si>
  <si>
    <t>Anode inerte</t>
  </si>
  <si>
    <t>Hydrogène directe</t>
  </si>
  <si>
    <t>Pétrochimie</t>
  </si>
  <si>
    <t>Naphta</t>
  </si>
  <si>
    <t>Bonaphta</t>
  </si>
  <si>
    <t>Autres chimies</t>
  </si>
  <si>
    <t>Produits pétroliers</t>
  </si>
  <si>
    <t>Biofuel</t>
  </si>
  <si>
    <t>Capture et stockage du carbone</t>
  </si>
  <si>
    <t>Dont CCS fossile</t>
  </si>
  <si>
    <t>Dont CCU fossile</t>
  </si>
  <si>
    <t>Dont BECCS</t>
  </si>
  <si>
    <t>Dont BECCU</t>
  </si>
  <si>
    <t>Biens d'équipements</t>
  </si>
  <si>
    <t>Métallurgie des métaux ferreux</t>
  </si>
  <si>
    <t>Evolution des consommations d'énergie (TWh)</t>
  </si>
  <si>
    <t>Energie</t>
  </si>
  <si>
    <t>Biomasse</t>
  </si>
  <si>
    <t>Bilan National du Recyclage 2012-2021 / Projections DGEC</t>
  </si>
  <si>
    <t>2021</t>
  </si>
  <si>
    <t>2035</t>
  </si>
  <si>
    <t>2040</t>
  </si>
  <si>
    <t>2045</t>
  </si>
  <si>
    <t>Parc</t>
  </si>
  <si>
    <t>Véhicules utilitaires légers</t>
  </si>
  <si>
    <t>Poids lourds</t>
  </si>
  <si>
    <t>Parc de véhicules (millions)</t>
  </si>
  <si>
    <t>Immatriculations de véhicules (millions)</t>
  </si>
  <si>
    <t>Thermiques</t>
  </si>
  <si>
    <t>Essence</t>
  </si>
  <si>
    <t>Diesel</t>
  </si>
  <si>
    <t>Electrique</t>
  </si>
  <si>
    <t>Hybride rechargeable</t>
  </si>
  <si>
    <t>Véhicules neufs</t>
  </si>
  <si>
    <t>H2</t>
  </si>
  <si>
    <t>GNV</t>
  </si>
  <si>
    <t>Parc roulant</t>
  </si>
  <si>
    <t>Parc roulant des véhicules utilitaires légers (%)</t>
  </si>
  <si>
    <t>Parc roulant des poids lourds (%)</t>
  </si>
  <si>
    <t>Essence (L / 100 km)</t>
  </si>
  <si>
    <t>Diesel (L / 100 km)</t>
  </si>
  <si>
    <t>Elevage</t>
  </si>
  <si>
    <t>Vaches laitières</t>
  </si>
  <si>
    <t>Vaches allaitantes</t>
  </si>
  <si>
    <t>Part des vaches laitières dont la matière azotée totale de la ration hivernale est supérieure à 14% (entre 15% et 18%)</t>
  </si>
  <si>
    <t>Part (%)</t>
  </si>
  <si>
    <t>Evolution de l'ajout de lipides dans la ration des bovins au bâtiment</t>
  </si>
  <si>
    <t>Part des bovins au bâtiment concernés par l'ajout de lipides dans la ration (hors veaux de boucherie)</t>
  </si>
  <si>
    <t>Evolution des matériels d’épandage pour le lisier</t>
  </si>
  <si>
    <t>Part des matériels (%)</t>
  </si>
  <si>
    <t>Buses</t>
  </si>
  <si>
    <t>Pendillards</t>
  </si>
  <si>
    <t>Injecteur</t>
  </si>
  <si>
    <t>Evolution des délais d’incorporation post-épandage pour le lisier</t>
  </si>
  <si>
    <t>Parts dans les intervalles (%)</t>
  </si>
  <si>
    <t>Dans les 4h</t>
  </si>
  <si>
    <t>Entre 4h et 12h</t>
  </si>
  <si>
    <t>Entre 12h et 24h</t>
  </si>
  <si>
    <t>&gt;24h</t>
  </si>
  <si>
    <t>non incorporé</t>
  </si>
  <si>
    <t>Evolution des délais d’incorporation post-épandage pour le fumier</t>
  </si>
  <si>
    <t>Evolution des surfaces de céréales (kha)</t>
  </si>
  <si>
    <t>kha</t>
  </si>
  <si>
    <t>Blé tendre d'hiver</t>
  </si>
  <si>
    <t>Blé tendre de printemps</t>
  </si>
  <si>
    <t>Blé dur d'hiver</t>
  </si>
  <si>
    <t>Blé dur de printemps</t>
  </si>
  <si>
    <t>Seigle et méteil</t>
  </si>
  <si>
    <t>Orge et escourgeon d'hiver</t>
  </si>
  <si>
    <t>Orge et escourgeon de printemps</t>
  </si>
  <si>
    <t>Avoine d'hiver</t>
  </si>
  <si>
    <t>Avoine de printemps</t>
  </si>
  <si>
    <t>Maïs (grain et semence)</t>
  </si>
  <si>
    <t>Sorgho</t>
  </si>
  <si>
    <t>Triticale</t>
  </si>
  <si>
    <t>Autres céréales non mélangées</t>
  </si>
  <si>
    <t>Mélanges de céréales (hors méteil)</t>
  </si>
  <si>
    <t>Riz</t>
  </si>
  <si>
    <t>Evolution des surfaces d'oléagineux (kha)</t>
  </si>
  <si>
    <t>Colza d'hiver (et navette)</t>
  </si>
  <si>
    <t>Colza de printemps (et navette)</t>
  </si>
  <si>
    <t>Tournesol</t>
  </si>
  <si>
    <t>Lin oléagineux</t>
  </si>
  <si>
    <t>Autres oléagineux</t>
  </si>
  <si>
    <t>Evolution des surfaces de protéagineux (kha)</t>
  </si>
  <si>
    <t>Féveroles et fèves</t>
  </si>
  <si>
    <t>Pois protéagineux</t>
  </si>
  <si>
    <t>Lupin doux</t>
  </si>
  <si>
    <t>Soja</t>
  </si>
  <si>
    <t>Mélange pois</t>
  </si>
  <si>
    <t>Autres protéagineux</t>
  </si>
  <si>
    <t>Evolution des surfaces des autres grandes cultures (kha)</t>
  </si>
  <si>
    <t>Choux, racines et tubercules fourragers</t>
  </si>
  <si>
    <t>Betteraves industrielles</t>
  </si>
  <si>
    <t>Pommes de terre</t>
  </si>
  <si>
    <t>Evolution des surfaces de fourrage (kha)</t>
  </si>
  <si>
    <t>Maïs fourrage et ensilage (plante entière)</t>
  </si>
  <si>
    <t>Autres fourrages</t>
  </si>
  <si>
    <t>Evolution des surfaces de prairies artificielles (kha)</t>
  </si>
  <si>
    <t>Surfaces de prairies artificielles</t>
  </si>
  <si>
    <t>Evolution des surfaces de prairies temporaires (kha)</t>
  </si>
  <si>
    <t>Surfaces de prairies temporaires</t>
  </si>
  <si>
    <t>Evolution des surfaces de prairies permanentes (kha)</t>
  </si>
  <si>
    <t>Les consommations d'énergie sont calculées à partir du modèle MOSUT, à partir des hypothèses sur le parc d'engins et sur la décarbonation des bâtiments agricoles.</t>
  </si>
  <si>
    <t>Cultures</t>
  </si>
  <si>
    <t>Engins, moteurs et chaudières</t>
  </si>
  <si>
    <t>-</t>
  </si>
  <si>
    <t>Consommation moyenne réelle des véhicules utilitaires légers neufs</t>
  </si>
  <si>
    <t xml:space="preserve">Consommation moyenne réelle du parc roulant des véhicules utilitaires légers </t>
  </si>
  <si>
    <t>Véhicules électriques (kWh / 100 km)</t>
  </si>
  <si>
    <t>Consommation moyenne réelle des poids lourds neufs</t>
  </si>
  <si>
    <t>Consommation moyenne réelle du parc roulant des poids lourds</t>
  </si>
  <si>
    <t>Trafic</t>
  </si>
  <si>
    <t>Voitures</t>
  </si>
  <si>
    <t>TC</t>
  </si>
  <si>
    <t xml:space="preserve">  dont ferrés</t>
  </si>
  <si>
    <t xml:space="preserve">  dont bus et cars</t>
  </si>
  <si>
    <t>Aérien</t>
  </si>
  <si>
    <t>2RM</t>
  </si>
  <si>
    <t>Vélo</t>
  </si>
  <si>
    <t>Mds passagers kilomètres</t>
  </si>
  <si>
    <t>Routier PL</t>
  </si>
  <si>
    <t>Fer</t>
  </si>
  <si>
    <t>Fluvial</t>
  </si>
  <si>
    <t>Ensemble (hors VUL)</t>
  </si>
  <si>
    <t>Evolution du trafic aérien (Mds passagers.km)</t>
  </si>
  <si>
    <t>Intérieur hexagone</t>
  </si>
  <si>
    <t>Hexagone-OM &amp; intra OM</t>
  </si>
  <si>
    <t>International France (1 sens)</t>
  </si>
  <si>
    <t>Total France (2 sens intérieur + 1 sens international)</t>
  </si>
  <si>
    <t xml:space="preserve">Biocarburants </t>
  </si>
  <si>
    <t xml:space="preserve">PtL </t>
  </si>
  <si>
    <t xml:space="preserve">H2 </t>
  </si>
  <si>
    <t>kérosène fossile</t>
  </si>
  <si>
    <t>Consommation des soutes aériennes internationales (TWh)</t>
  </si>
  <si>
    <t xml:space="preserve">Consommation totale </t>
  </si>
  <si>
    <t>Maritime</t>
  </si>
  <si>
    <t>% e-fuel</t>
  </si>
  <si>
    <t>% biocarburants</t>
  </si>
  <si>
    <t>Consommation des soutes maritimes internationales</t>
  </si>
  <si>
    <t>Transport routier</t>
  </si>
  <si>
    <t>Transport aérien domestique</t>
  </si>
  <si>
    <t>Dont véhicules particuliers</t>
  </si>
  <si>
    <t>Dont véhicules utilitaires légers</t>
  </si>
  <si>
    <t>Dont poids lourds</t>
  </si>
  <si>
    <t>Dont bus et car</t>
  </si>
  <si>
    <t>Dont deux roues</t>
  </si>
  <si>
    <t xml:space="preserve">Total </t>
  </si>
  <si>
    <t>Transport aérien international</t>
  </si>
  <si>
    <t>Transport maritime international</t>
  </si>
  <si>
    <t>Transport fluvial international</t>
  </si>
  <si>
    <t>Production d'électricité (TWh)</t>
  </si>
  <si>
    <t>Eolien terrestre</t>
  </si>
  <si>
    <t>PV</t>
  </si>
  <si>
    <t>Hydraulique</t>
  </si>
  <si>
    <t>Nucléaire existant</t>
  </si>
  <si>
    <t>Nouveau nucléaire</t>
  </si>
  <si>
    <t>Fioul</t>
  </si>
  <si>
    <t>0.0</t>
  </si>
  <si>
    <t>Périmètre Kyoto</t>
  </si>
  <si>
    <t>Cogénération</t>
  </si>
  <si>
    <t>Rendements cogénération</t>
  </si>
  <si>
    <t>Pyrogazéification</t>
  </si>
  <si>
    <t>Cadrage</t>
  </si>
  <si>
    <t xml:space="preserve">France </t>
  </si>
  <si>
    <t>Dont hexagone</t>
  </si>
  <si>
    <t>Dont DROM</t>
  </si>
  <si>
    <t>Population (millions)</t>
  </si>
  <si>
    <t>Evolution de la population (millions)</t>
  </si>
  <si>
    <t>PIB</t>
  </si>
  <si>
    <t xml:space="preserve">Les hypothèses relatives à la croissance du PIB ont été reprises du cadrage fourni par la Commission Européenne. </t>
  </si>
  <si>
    <t>PIB réel</t>
  </si>
  <si>
    <t>Ressource primaire et connexes</t>
  </si>
  <si>
    <t>Déchets de bois en fin de vie</t>
  </si>
  <si>
    <t>Dérivés de l'industrie du bois (boues de papeterie, liqueur noire, etc.)</t>
  </si>
  <si>
    <t>Bois hors forêt (haies et agroforesterie)</t>
  </si>
  <si>
    <t>Résidus de culture</t>
  </si>
  <si>
    <t>Herbe et cultures fourragères</t>
  </si>
  <si>
    <t>Cultures dédiées</t>
  </si>
  <si>
    <t>Cultures intermédiaires</t>
  </si>
  <si>
    <t>Cultures lignocellulosiques</t>
  </si>
  <si>
    <t>Effluents d'élevage</t>
  </si>
  <si>
    <t>STEP</t>
  </si>
  <si>
    <t>Décharges</t>
  </si>
  <si>
    <t>Déchets lipidiques</t>
  </si>
  <si>
    <t>Déchets alimentaires</t>
  </si>
  <si>
    <t>Autres déchets industriels</t>
  </si>
  <si>
    <t>Total biomasse agricole</t>
  </si>
  <si>
    <t>Total Déchets</t>
  </si>
  <si>
    <t xml:space="preserve">Total biomasse  </t>
  </si>
  <si>
    <t>Offre-demande d'énergie</t>
  </si>
  <si>
    <t>Transports (hors soutes)</t>
  </si>
  <si>
    <t>Soutes internationales</t>
  </si>
  <si>
    <t>Industrie - non-énergétique</t>
  </si>
  <si>
    <t>Ecart offre-demande</t>
  </si>
  <si>
    <t>Production de H2</t>
  </si>
  <si>
    <t>Usages internes</t>
  </si>
  <si>
    <t>Pertes estimées</t>
  </si>
  <si>
    <t>Total, hors pertes, réseau de chaleur</t>
  </si>
  <si>
    <t>Total chaleur réseau, pertes incluses</t>
  </si>
  <si>
    <t>Total chaleur, pertes incluses</t>
  </si>
  <si>
    <t>Consommation de charbon</t>
  </si>
  <si>
    <t>Production primaire de charbon</t>
  </si>
  <si>
    <t>Evolution de l'équilibre offre-demande charbon</t>
  </si>
  <si>
    <t>Consommation de pétrole brut</t>
  </si>
  <si>
    <t>Production primaire de pétrole brut</t>
  </si>
  <si>
    <t>Transferts de pétrole brut</t>
  </si>
  <si>
    <t>Consommation de produits pétroliers</t>
  </si>
  <si>
    <t>Production de produits pétroliers</t>
  </si>
  <si>
    <t>Carburants de synthèse</t>
  </si>
  <si>
    <t>Production de carburants de synthèse</t>
  </si>
  <si>
    <t>Consommation de carburants de synthèse</t>
  </si>
  <si>
    <t>Evolution de l'équilibre offre-demande de pétrole brut</t>
  </si>
  <si>
    <t>Hypothèse</t>
  </si>
  <si>
    <t>2020</t>
  </si>
  <si>
    <t xml:space="preserve">Construction neuve pour le parc résidentiel </t>
  </si>
  <si>
    <t>2015-2020</t>
  </si>
  <si>
    <t>2020-2030</t>
  </si>
  <si>
    <t>2030-2040</t>
  </si>
  <si>
    <t>2040-2050</t>
  </si>
  <si>
    <t>milliers de m2</t>
  </si>
  <si>
    <t>Bureaux Administration</t>
  </si>
  <si>
    <t>Café Hôtel Restaurant</t>
  </si>
  <si>
    <t>Commerce</t>
  </si>
  <si>
    <t>Enseignement Recherche</t>
  </si>
  <si>
    <t>Santé Action Sociale</t>
  </si>
  <si>
    <t>Sport Loisir Culture</t>
  </si>
  <si>
    <t>Total sur la période (10 ans)</t>
  </si>
  <si>
    <t>Chauffage</t>
  </si>
  <si>
    <t>sans unité</t>
  </si>
  <si>
    <t>Moyenne annuelle</t>
  </si>
  <si>
    <t>TWh EF/an</t>
  </si>
  <si>
    <t>Dont électricité joule</t>
  </si>
  <si>
    <t>Dont électricité Pompe à Chaleur</t>
  </si>
  <si>
    <t>Bois</t>
  </si>
  <si>
    <t>Réseau de chaleur</t>
  </si>
  <si>
    <t>Eau chaude sanitaire</t>
  </si>
  <si>
    <t>ECS (kWh/hab/an)</t>
  </si>
  <si>
    <t>Consommation (TWh énergie finale)</t>
  </si>
  <si>
    <t>Part d'électricité</t>
  </si>
  <si>
    <t>Part de réseau de chaleur</t>
  </si>
  <si>
    <t>Part de pétrole/GPL</t>
  </si>
  <si>
    <t>Part de gaz naturel</t>
  </si>
  <si>
    <t>Part de biomasse solide</t>
  </si>
  <si>
    <t>Part de renouvelables thermiques</t>
  </si>
  <si>
    <t>Surface tertiaire (Mm²)</t>
  </si>
  <si>
    <t>Part d'électricité (pompes à chaleur incluses)</t>
  </si>
  <si>
    <t>Cuisson</t>
  </si>
  <si>
    <t>Cuisson (kWh/hab/an)</t>
  </si>
  <si>
    <t>Electricité spécifique</t>
  </si>
  <si>
    <t>Consommation d’électricité spécifique dans le résidentiel</t>
  </si>
  <si>
    <t>Electricité spécifique (kWh/hab/an)</t>
  </si>
  <si>
    <t>Consommation d’électricité spécifique dans le tertiaire</t>
  </si>
  <si>
    <t>Climatisation</t>
  </si>
  <si>
    <t>Consommation de climatisation dans le résidentiel (TWh)</t>
  </si>
  <si>
    <t>TWh par zone climatique</t>
  </si>
  <si>
    <t>H1A</t>
  </si>
  <si>
    <t>H1B</t>
  </si>
  <si>
    <t>H1C</t>
  </si>
  <si>
    <t>H2A</t>
  </si>
  <si>
    <t>H2B</t>
  </si>
  <si>
    <t>H2C</t>
  </si>
  <si>
    <t>H2D</t>
  </si>
  <si>
    <t>H3</t>
  </si>
  <si>
    <t>Martinique</t>
  </si>
  <si>
    <t>Guadeloupe</t>
  </si>
  <si>
    <t>Guyane</t>
  </si>
  <si>
    <t>Mayotte</t>
  </si>
  <si>
    <t>La Réunion</t>
  </si>
  <si>
    <t>Consommation de climatisation dans le tertiaire (TWh)</t>
  </si>
  <si>
    <t>Gaz réseau</t>
  </si>
  <si>
    <t xml:space="preserve">  dont gaz réseau fossile</t>
  </si>
  <si>
    <t xml:space="preserve">  dont gaz réseau renouvelable et synthétique</t>
  </si>
  <si>
    <t>Usage des bâtiments résidentiels et activités domestiques</t>
  </si>
  <si>
    <t>Usage des bâtiments tertiaires et activités tertiaires</t>
  </si>
  <si>
    <t>Quantité de déchets</t>
  </si>
  <si>
    <t>Total DNDNI</t>
  </si>
  <si>
    <t>Méthanisation (hors méthanisation à la ferme)</t>
  </si>
  <si>
    <t>Incinération avec valorisation</t>
  </si>
  <si>
    <t>Incinération sans récupération d’énergie</t>
  </si>
  <si>
    <t>Stockage en ISDND</t>
  </si>
  <si>
    <t>Valorisation matière</t>
  </si>
  <si>
    <t>Captage et valorisation du biogaz issu des installations de stockage (%)</t>
  </si>
  <si>
    <t>(%)</t>
  </si>
  <si>
    <t>Valorisation du biogaz capté</t>
  </si>
  <si>
    <t>Déchets verts</t>
  </si>
  <si>
    <t>Papier / carton</t>
  </si>
  <si>
    <t>Textile</t>
  </si>
  <si>
    <t>Couches</t>
  </si>
  <si>
    <t>Déchets inertes</t>
  </si>
  <si>
    <t>Enquêtes ADEME, INSEE, feuille de route Fnade, projections DGEC et CITEPA</t>
  </si>
  <si>
    <t>Eaux usées</t>
  </si>
  <si>
    <t>Ce secteur concerne le traitement et le rejet des eaux domestiques et industrielles et le traitement des boues associées par méthanisation.
Les émissions du secteur dépendent des niveaux d’activités (Azote, DBO5/DCO) et du type de filière de traitement (en fonction des conditions d’anaérobie associées au système).
Le niveau d’activité lié au traitement des eaux domestiques est indexé sur la croissance de la population telle que prévue dans les hypothèses macro-économiques. Le niveau d’activité lié au traitement des eaux industrielles est considéré comme constant.</t>
  </si>
  <si>
    <t>Les onglets résultats indiquent les principaux résultats du scénario sur la consommation d'énergie et les émissions de GES.
Il peut exister des différences entre les résultats de consommation d'énergie compilées dans les bilans d'énergie et les consommations d'énergie en sortie de chaque modèle sectoriel. En effet, des corrections statistiques sont réalisées sur les années de référence historiques à partir des bilans fournis par le SDES (service statistique du Ministère), publiés annuellement et faisant foi.</t>
  </si>
  <si>
    <t>Données historiques</t>
  </si>
  <si>
    <t>Mix énergétique de la chaleur vendue dans les réseaux de chaleur et de froid (%)</t>
  </si>
  <si>
    <t>Mix énergétique de la chaleur vendue hors des réseaux de chaleur et de froid (%)</t>
  </si>
  <si>
    <t>Mix de production H2</t>
  </si>
  <si>
    <t>Vaporéformage de méthane</t>
  </si>
  <si>
    <t>Electrolyse</t>
  </si>
  <si>
    <t>Production d'H2</t>
  </si>
  <si>
    <t>Part de chaleur cogénérée dans les réseau de chaleur</t>
  </si>
  <si>
    <t>Part de chaleur cogénérée hors des réseaux de chaleur</t>
  </si>
  <si>
    <t>Les hypothèses relatives à la croissance de la population sont issues de l'INSEE.</t>
  </si>
  <si>
    <t>Les niveaux de production sont exprimés en quantités physiques (Mt) pour les IGCE (Industries grandes consommatrices d'énergie) à partir des niveaux de consommations issus de chaque secteur et d'hypothèses sur l'évolution des balances commerciales, et en valeur ajoutée (VA en €) pour les industries diffuses reprises de données de cadrage de la Commission européenne et de facteurs de décorrélation pour traduire la montée en gamme et l’innovation technologique.</t>
  </si>
  <si>
    <t>Mix de consommation de combustibles à usages non-énergétiques dans l'industrie (%)</t>
  </si>
  <si>
    <t>Millions de véhicules</t>
  </si>
  <si>
    <t>A partir de 2035, plus de vente de véhicules particuliers neufs thermiques</t>
  </si>
  <si>
    <t>Consommations</t>
  </si>
  <si>
    <t>Mds tonnes kilomètres</t>
  </si>
  <si>
    <t xml:space="preserve">Pour le résidentiel, l’évolution de la population est utilisée comme proxy pour évaluer la consommation énergétique du hors-chauffage, à partir des valeurs estimées de consommation par habitant.
Pour le tertiaire, c’est l’évolution de la surface totale qui est utilisée comme proxy pour évaluer la consommation énergétique du hors-chauffage ainsi que les trajectoires d’économies d’énergie retenues pour le décret tertiaire. En effet, on considère d’une part les bâtiments qui ne respectent pas le décret tertiaire : dans ce cas, l’intensité de consommation en kWh/m²/an reste constante dans le temps et la consommation finale évolue car indexée sur l’évolution de la surface totale. D’autre part, on considère les bâtiments qui respectent le décret tertiaire : dans ce cas, on applique les gains énergétiques présentés ci-dessus aux consommations par m² et on indexe également sur l’évolution de la surface totale pour obtenir la consommation finale. En sommant ces deux valeurs, on obtient la consommation finale totale des bâtiments tertiaires pour les usages hors chauffage. </t>
  </si>
  <si>
    <t>Evolution des consommations d'énergie totales du secteur résidentiel (TWh Ef/an)</t>
  </si>
  <si>
    <t>Explication des onglets</t>
  </si>
  <si>
    <t>Précisions</t>
  </si>
  <si>
    <t>Périmètres</t>
  </si>
  <si>
    <t>Composition des déchets stockés (%)</t>
  </si>
  <si>
    <t>Bureaux</t>
  </si>
  <si>
    <t>Commerces</t>
  </si>
  <si>
    <t>Santé</t>
  </si>
  <si>
    <t>Cahore</t>
  </si>
  <si>
    <t>Sport, Loisir, Culture</t>
  </si>
  <si>
    <t>Enseignement</t>
  </si>
  <si>
    <t>Habitat communautaire</t>
  </si>
  <si>
    <t>Bâtiment de transport</t>
  </si>
  <si>
    <t>Part de la population raccordée à une STEP</t>
  </si>
  <si>
    <t>Part de la population raccordée un traitement autonome</t>
  </si>
  <si>
    <t>Part de la population sans traitement</t>
  </si>
  <si>
    <t>Installations de stockage</t>
  </si>
  <si>
    <t>Emissions de gaz à effet de serre des secteurs résidentiel et tertiaire</t>
  </si>
  <si>
    <t>Autres métaux primaires</t>
  </si>
  <si>
    <t>Pétrochimie de base</t>
  </si>
  <si>
    <t>Ciment</t>
  </si>
  <si>
    <t>Autres non-métalliques</t>
  </si>
  <si>
    <t>Autres IAA</t>
  </si>
  <si>
    <t>Evolution du parc roulant d'engins agricoles</t>
  </si>
  <si>
    <t>Nombre d'engins dans le parc roulant</t>
  </si>
  <si>
    <t>Parc roulant par type de motorisation (%)</t>
  </si>
  <si>
    <t>Serre chaude en maraîchage</t>
  </si>
  <si>
    <t>Serre chaude en horticulture</t>
  </si>
  <si>
    <t xml:space="preserve">Truie </t>
  </si>
  <si>
    <t>Porc engraissement</t>
  </si>
  <si>
    <t xml:space="preserve">Veaux de boucherie </t>
  </si>
  <si>
    <t>Volailles chair (kWh/kg vif)</t>
  </si>
  <si>
    <t>Parc assujetti</t>
  </si>
  <si>
    <t>Ensemble du parc</t>
  </si>
  <si>
    <t>Taux d'équipements en climatiseurs par zone climatique dans le résidentiel</t>
  </si>
  <si>
    <t>Taux d'équipements en climatiseurs dans le tertiaire</t>
  </si>
  <si>
    <t>Hypothèse de répartition privé / public dans le tertiaire</t>
  </si>
  <si>
    <t>Part de la surface privée (%)</t>
  </si>
  <si>
    <t>Evolution de la surface par employé dans les bureaux et administrations (m^2/employé)</t>
  </si>
  <si>
    <t>m^2/employé</t>
  </si>
  <si>
    <t>Mortalité</t>
  </si>
  <si>
    <t>Accroissement</t>
  </si>
  <si>
    <t>Accrus naturels</t>
  </si>
  <si>
    <t>kha/an</t>
  </si>
  <si>
    <t>Part de la récolte (%)</t>
  </si>
  <si>
    <t>dont sciages</t>
  </si>
  <si>
    <t>Emballages en bois</t>
  </si>
  <si>
    <t>Ameublement</t>
  </si>
  <si>
    <t>Agencement et menuiseries</t>
  </si>
  <si>
    <t>Couverture / charpente</t>
  </si>
  <si>
    <t>Parquets/lambris</t>
  </si>
  <si>
    <t>panneaux et isolants</t>
  </si>
  <si>
    <t>contreplaqués</t>
  </si>
  <si>
    <t>Sciages</t>
  </si>
  <si>
    <t>Panneaux</t>
  </si>
  <si>
    <t>Contreplaqués</t>
  </si>
  <si>
    <t>Papier</t>
  </si>
  <si>
    <t>Bois mort</t>
  </si>
  <si>
    <t>Hypothèses de demi-vie des produits bois (années)</t>
  </si>
  <si>
    <t>Destination des déchets bois (%)</t>
  </si>
  <si>
    <t>Matière</t>
  </si>
  <si>
    <t>Enfouissement</t>
  </si>
  <si>
    <t>Sols forestiers</t>
  </si>
  <si>
    <t>Autres utilisations des terres</t>
  </si>
  <si>
    <t>Prairies totales</t>
  </si>
  <si>
    <t>Cultures annuelles</t>
  </si>
  <si>
    <t>Vignes</t>
  </si>
  <si>
    <t>Vergers</t>
  </si>
  <si>
    <t>DROM</t>
  </si>
  <si>
    <t>Evolution du PIB/hab</t>
  </si>
  <si>
    <t>Réunion</t>
  </si>
  <si>
    <t>€/hab</t>
  </si>
  <si>
    <t>Evolution de la population</t>
  </si>
  <si>
    <t>Mhab</t>
  </si>
  <si>
    <t>Evolution du mix électrique - Guadeloupe</t>
  </si>
  <si>
    <t>Photovoltaïque</t>
  </si>
  <si>
    <t>Géothermie</t>
  </si>
  <si>
    <t>Eolien</t>
  </si>
  <si>
    <t>Gaz Renouvelable</t>
  </si>
  <si>
    <t>Evolution du mix électrique - Guyane</t>
  </si>
  <si>
    <t>Evolution du mix électrique - Martinique</t>
  </si>
  <si>
    <t>Evolution du mix électrique - Mayotte</t>
  </si>
  <si>
    <t>Evolution du mix électrique - Réunion</t>
  </si>
  <si>
    <t>Evolution de la demande électrique</t>
  </si>
  <si>
    <t>MWh</t>
  </si>
  <si>
    <t>Emissions des DROM</t>
  </si>
  <si>
    <t>Total (hors UTCATF)</t>
  </si>
  <si>
    <t>Mix électrique</t>
  </si>
  <si>
    <t>Cadrage macro-économique</t>
  </si>
  <si>
    <t xml:space="preserve"> Périmètre hexagone</t>
  </si>
  <si>
    <t>Périmètre hexagone</t>
  </si>
  <si>
    <t>Inventaire CITEPA, projections DGEC et CITEPA. Périmètre hexagone</t>
  </si>
  <si>
    <t>Plus le délai d’enfouissement post-épandage est faible, plus les émissions associées sont réduites. A noter : la catégorie « dans les 4h » comporte les injecteurs. Périmètre hexagone</t>
  </si>
  <si>
    <t>Plus le délai d’enfouissement post-épandage est faible, plus les émissions associées sont réduites.  A noter : la catégorie « dans les 4h » comporte les injecteurs.  Périmètre hexagone</t>
  </si>
  <si>
    <t>Plusieurs périmètre sont utilisés pour ces données :
* Continental : France continentale uniquement
* Hexagone : France continentale + Corse
* Kyoto : France continentale + Corse + DROM
Sauf mention contraire, les résultats sont donnés au Périmètre Kyoto.</t>
  </si>
  <si>
    <t>La méthodologie des bilans SDES est consultable à cette adresse:</t>
  </si>
  <si>
    <t>https://www.statistiques.developpement-durable.gouv.fr/sites/default/files/2022-01/methodologie_bilan_energie_france.pdf</t>
  </si>
  <si>
    <t>Taux d'occupation (pers/véh)</t>
  </si>
  <si>
    <t>Taux de chargement (tonne/PL)</t>
  </si>
  <si>
    <t>Evolution des circulations (Mds véhicules-kilomètre)</t>
  </si>
  <si>
    <t>VP</t>
  </si>
  <si>
    <t>PL</t>
  </si>
  <si>
    <t>VUL</t>
  </si>
  <si>
    <t>B&amp;C</t>
  </si>
  <si>
    <t>Motocycles</t>
  </si>
  <si>
    <t>Evolution des taux d'occupation et de chargement des véhicules</t>
  </si>
  <si>
    <t>Evolution des accrus naturels et du boisement post 2021 (kha/an)</t>
  </si>
  <si>
    <t>Allocation de la récolte dans les produits bois, le papier et l'énergie (%)</t>
  </si>
  <si>
    <t>années</t>
  </si>
  <si>
    <t>Feuillus bois d'œuvre</t>
  </si>
  <si>
    <t>Résineux bois d'œuvre</t>
  </si>
  <si>
    <t>Feuillus bois d'industrie</t>
  </si>
  <si>
    <t>Résineux bois d'industrie</t>
  </si>
  <si>
    <t>bois énergie</t>
  </si>
  <si>
    <t>pertes</t>
  </si>
  <si>
    <t>Total hors pertes</t>
  </si>
  <si>
    <t>Prélèvements</t>
  </si>
  <si>
    <t>Boisement hors forêt post 2021</t>
  </si>
  <si>
    <t>Surface totale de forêt</t>
  </si>
  <si>
    <t>Evolution de la surface forestière totale (kha)</t>
  </si>
  <si>
    <t>dont panneaux</t>
  </si>
  <si>
    <t>Evolution des surfaces hors forêt (kha)</t>
  </si>
  <si>
    <t>Cultures et prairies</t>
  </si>
  <si>
    <t>Part en agriculture biologique</t>
  </si>
  <si>
    <t>Part des grandes cultures en agriculture biologique, intégrée et optimisée  (%)</t>
  </si>
  <si>
    <t>Part en agriculture intégrée</t>
  </si>
  <si>
    <t>Part en agriculture optimisée</t>
  </si>
  <si>
    <t>Evolution des surfaces avec cultures intermédiaires (kha)</t>
  </si>
  <si>
    <t>Cultures intermédiaires pièges à nitrates</t>
  </si>
  <si>
    <t>Engrais verts</t>
  </si>
  <si>
    <t>Cultures intermédiaires à vocation énergétique</t>
  </si>
  <si>
    <t>Evolution du linéaire de haies (kml)</t>
  </si>
  <si>
    <t>kilomètres linéaires</t>
  </si>
  <si>
    <t>kgN/ha au sol</t>
  </si>
  <si>
    <t>Surplus azoté (kgN/ha)</t>
  </si>
  <si>
    <t>Surplus azoté</t>
  </si>
  <si>
    <t>Régime herbager</t>
  </si>
  <si>
    <t>Régime mixte</t>
  </si>
  <si>
    <t>Régime majoritairement au maïs</t>
  </si>
  <si>
    <t>Part des bovins lait par type de régime alimentaire (%)</t>
  </si>
  <si>
    <t>Coefficients de décorrélation valeur ajoutée - production des industries diffuses (sans unité)</t>
  </si>
  <si>
    <t>Préparation et utilisation de CSR</t>
  </si>
  <si>
    <t xml:space="preserve">Compostage </t>
  </si>
  <si>
    <t>Autres (électronique, pharmacie, etc.)</t>
  </si>
  <si>
    <t>Chimie - sources d'émissions</t>
  </si>
  <si>
    <t>Construction - sources d'émissions</t>
  </si>
  <si>
    <t>Biens d'équipements, matériels de transport - sources d'émissions</t>
  </si>
  <si>
    <t>Agro-alimentaire - sources d'émissions</t>
  </si>
  <si>
    <t>Métallurgie des métaux non-ferreux - sources d'émissions</t>
  </si>
  <si>
    <t>Minéraux non-métalliques, matériaux de construction - sources d'émissions</t>
  </si>
  <si>
    <t>Papier, carton - sources d'émissions</t>
  </si>
  <si>
    <t>Autres industries manufacturières - sources d'émissions</t>
  </si>
  <si>
    <t>part stockée</t>
  </si>
  <si>
    <t>part utilisée</t>
  </si>
  <si>
    <t>Dont DACCS</t>
  </si>
  <si>
    <t>Dont DACCU</t>
  </si>
  <si>
    <t>Prairies naturelles ou semées depuis plus de 6 ans</t>
  </si>
  <si>
    <t>STH peu productives (parcours, landes, alpages)</t>
  </si>
  <si>
    <t>Périmètre hexagone. Les surfaces indiquées ici peuvent ne pas correspondre aux surfaces indiquées dans le secteur de l'agriculture car les surfaces indiquées ici relèvent de périmètres appliqués pour le secteur UTCATF qui peuvent être différents.</t>
  </si>
  <si>
    <t>Evolution de l'équilibre offre-demande des carburants de synthèse</t>
  </si>
  <si>
    <t>Evolution de l'équilibre offre-demande de gaz fossile</t>
  </si>
  <si>
    <t>Consommation de gaz fossile</t>
  </si>
  <si>
    <t>Production de gaz fossile</t>
  </si>
  <si>
    <t>Biocarburants (HVO,…)</t>
  </si>
  <si>
    <t>Taux d'incorporation des matières premières recyclées (%)</t>
  </si>
  <si>
    <t>Parc d'équipements de chauffage par énergie dans le résidentiel (%)</t>
  </si>
  <si>
    <t>Part des surfaces chauffées par type d'équipement dans le tertiaire (%)</t>
  </si>
  <si>
    <t>Construction neuve (logements/an en moyenne sur la décennie)</t>
  </si>
  <si>
    <t>Evolution des consommations d'énergie à usages énergétiques dans l'industrie (TWh)</t>
  </si>
  <si>
    <t>Evolution des consommations d'énergie à usages non-énergétiques dans l'industrie (TWh)</t>
  </si>
  <si>
    <t>TWh PCI</t>
  </si>
  <si>
    <t>Périmètre France Kyoto (TWh PCI)</t>
  </si>
  <si>
    <t>Gaz fossile</t>
  </si>
  <si>
    <t>2023</t>
  </si>
  <si>
    <t>Electricité PAC</t>
  </si>
  <si>
    <t>Hydrogène (consommation finale)</t>
  </si>
  <si>
    <t xml:space="preserve">Électricité </t>
  </si>
  <si>
    <t>PAC</t>
  </si>
  <si>
    <t>Papiers et cartons</t>
  </si>
  <si>
    <t>2022</t>
  </si>
  <si>
    <t>Chaleur fatale industrielle</t>
  </si>
  <si>
    <t>Résidus de culture biogaz</t>
  </si>
  <si>
    <t>Résidus de culture combustion</t>
  </si>
  <si>
    <t>Résidus de culture biocarburants 2G</t>
  </si>
  <si>
    <t>Les projections sont réalisées à partir d'un certain nombre de données historiques, qui sont reprises autant que possible sur les bases de données de référence les plus à jour. Lorsque certaines données n'étaient pas disponibles sur les années les plus récentes, des hypothèses d'estimations simplificatrices ont été prises. Des ajustements ont aussi pu être faits lorsque le périmètre des hypothèses des modèles ne correspondait pas exactement au périmètre des données des bases de données de référence. Les années historiques présentées dans ce tableau ne constituent en aucun cas des données officielles à prendre telles quelles, mais plutôt des données de référence indicatives pour le scénario.</t>
  </si>
  <si>
    <t>Mix énergétique dans l'aérien - mix moyen domestique &amp; international (%)</t>
  </si>
  <si>
    <t>ENR</t>
  </si>
  <si>
    <t xml:space="preserve">ECS (kWh/m²) </t>
  </si>
  <si>
    <t xml:space="preserve">Cuisson (kWh/m²) </t>
  </si>
  <si>
    <t>Elec spé (kWh/m²)</t>
  </si>
  <si>
    <t>Evolution du PIB (base 100 en 2022)</t>
  </si>
  <si>
    <t>Nombre de rénovations d'ampleur (en milliers/an)</t>
  </si>
  <si>
    <t>Taux de captage apparent (%)</t>
  </si>
  <si>
    <t>Taux de captage en couverture finale (%)</t>
  </si>
  <si>
    <t>Ammoniac (vaporeformage)</t>
  </si>
  <si>
    <t>Autoconsommation de la filière bois (hors papier pâte)</t>
  </si>
  <si>
    <t>Les pendillards et injecteurs sont des matériels d’épandage qui permettent de diminuer fortement les émissions associées, par rapport à un épandage par buse palette. Périmètre hexagone</t>
  </si>
  <si>
    <t>Pertes et usages internes</t>
  </si>
  <si>
    <t>Nombre de rénovations énergétiques d'ampleur (milliers par an) pour le parc résidentiel</t>
  </si>
  <si>
    <t>Consommation énergétique de chauffage du parc tertiaire avant recalibration sur les données historiques (TWh Ef/an)</t>
  </si>
  <si>
    <t>Rénovations d'ampleur aidées et non aidées, pour le parc privé et social. Périmètre hexagone</t>
  </si>
  <si>
    <t>Méthaniseur en cogé</t>
  </si>
  <si>
    <t>SMR</t>
  </si>
  <si>
    <t>Autres énergies vertes (solaire thermique, bioliquides, chaudières électriques…)</t>
  </si>
  <si>
    <t>Pertes estimées en RCU</t>
  </si>
  <si>
    <t>Total, hors réseau de chaleur</t>
  </si>
  <si>
    <t>Bioénergies</t>
  </si>
  <si>
    <t>Thermique fossile</t>
  </si>
  <si>
    <t>Pourcentage de baisse d'émissions (%)</t>
  </si>
  <si>
    <t>Additifs alimentaires</t>
  </si>
  <si>
    <t>Sélection génétique</t>
  </si>
  <si>
    <t>Optimisation de la gestion des troupeaux</t>
  </si>
  <si>
    <t>Valeurs ajoutées de l'industrie diffuse (en Md€ de 2014)</t>
  </si>
  <si>
    <t>Combustibles coproduits</t>
  </si>
  <si>
    <t>Part de PAC/CET</t>
  </si>
  <si>
    <t>2025-2030</t>
  </si>
  <si>
    <t>Nombre de rénovations permettant au moins 2 sauts de classe DPE</t>
  </si>
  <si>
    <t>Electricité joule</t>
  </si>
  <si>
    <t>Electricité Pompe à Chaleur</t>
  </si>
  <si>
    <t>dont PAC air/eau et air/air</t>
  </si>
  <si>
    <t>dont PAC géothermique</t>
  </si>
  <si>
    <t>dont PAC hybride</t>
  </si>
  <si>
    <t>dont PAC air/eau</t>
  </si>
  <si>
    <t>2030-2050</t>
  </si>
  <si>
    <t>Gazole</t>
  </si>
  <si>
    <t>Autres (incluant autoconsommation de la filière bois, hors papier pâte)</t>
  </si>
  <si>
    <t>Evolution de l'efficacité énergétique des différentes filières (base 2023)</t>
  </si>
  <si>
    <t>Gaz de réseau (vaporeformage)</t>
  </si>
  <si>
    <t xml:space="preserve">Les consommations énergétiques pour le chauffage sont estimées avec le modèle Res IRF, développé par le CIRED. Celui-ci vise à décrire l’effet des politiques d’efficacité énergétique sur la dynamique de rénovation énergétique. Le modèle intègre un certain nombre de barrières à l’efficacité énergétique, comme l’effet rebond, les contraintes de crédit, le dilemme propriétaire-locataire et les coûts cachés de la rénovation. Il se concentre actuellement sur les consommations d’énergie (électricité, gaz naturel, fioul domestique, bois-énergie) pour le chauffage.  
Le modèle tertiaire Vivaldi de l’ADEME a été utilisé pour calculer l’évolution des consommations de chauffage des bâtiments tertiaires. Ce modèle donne une représentation technique du parc de bâtiments pour chaque branche et modélise l’évolution des intensités de consommation (en kWh/m²/an). Ces intensités évoluent en fonction d’hypothèses sur le mix énergétique et sur le respect du décret tertiaire. Elles permettent ensuite de calculer une consommation finale du parc tertiaire. Cette méthodologie de modélisation basée sur les intensités de consommation (en kWh/m²/an), elles-mêmes conditionnées au respect du décret tertiaire, permet de prendre en compte implicitement les effets du réchauffement climatique, de la sobriété et d’un potentiel effet rebond sur la consommation finale du secteur. </t>
  </si>
  <si>
    <t>Sorties du modèle ResIRF, avant recalibration sur les données historiques. Périmètre hexagone. Corrigé du climat</t>
  </si>
  <si>
    <t>Consommation d’eau chaude sanitaire dans le résidentiel</t>
  </si>
  <si>
    <t>Périmètre hexagone. Avant recalibration sur les données historiques</t>
  </si>
  <si>
    <t>Consommation d’eau chaude sanitaire dans le tertiaire</t>
  </si>
  <si>
    <t>Consommation d’énergie pour la cuisson dans le résidentiel</t>
  </si>
  <si>
    <t>Consommation d’énergie pour la cuisson dans le tertiaire</t>
  </si>
  <si>
    <t>Périmètre hexagone. Avant recalibration sur les données historiques.</t>
  </si>
  <si>
    <t>Evolution de la récolte (Mm3)</t>
  </si>
  <si>
    <t>Mm3</t>
  </si>
  <si>
    <t>Les sols forestiers ne sont pas inclus dans l'inventaire de GES, des travaux sont en cours pour les intégrer.</t>
  </si>
  <si>
    <t>Autres usages de la récolte bois d'œuvre / bois d'industrie</t>
  </si>
  <si>
    <t>Source 2021 : SDES, bilans de l'énergie DROM, 2023</t>
  </si>
  <si>
    <t>Source: Projections de population régionales et départementales à l'horizon 2070 - scénario médian</t>
  </si>
  <si>
    <t>Source: à partir des bilans prévisionnels de l’équilibre offre-demande d’électricité  d'EDF</t>
  </si>
  <si>
    <t>Les départements et régions d'outre-mer (DROM) font l'objet d'un traitement particulier dans la modélisation. Ils n'ont pas été modélisés avec des modèles technico-économiques similaires à la modélisation hexagonale. Ils font l'objet d'une modélisation simplifiée par territoire pour déterminer la trajectoire d'émissions agrégée.</t>
  </si>
  <si>
    <t xml:space="preserve">    </t>
  </si>
  <si>
    <t xml:space="preserve">     </t>
  </si>
  <si>
    <t>Production de chaleur (RCU et hors RCU)</t>
  </si>
  <si>
    <t>Consommations de chaleur vendue (RCU et hors RCU)</t>
  </si>
  <si>
    <t>Consommations d'énergie - transports domestiques (TWh)</t>
  </si>
  <si>
    <t>Consommations d'énergie - transport aérien international (TWh)</t>
  </si>
  <si>
    <t>Consommations d'énergie - transport maritime international (TWh)</t>
  </si>
  <si>
    <t>Total (hors chaleur environnement)</t>
  </si>
  <si>
    <t>% fioul et gazoles fossiles</t>
  </si>
  <si>
    <t>% GNL fossile</t>
  </si>
  <si>
    <t xml:space="preserve">  dont % e-carburants (e-methanol, e-ammoniac, e-gazole)</t>
  </si>
  <si>
    <t xml:space="preserve">  dont % e-GNL</t>
  </si>
  <si>
    <t xml:space="preserve">  dont % H2</t>
  </si>
  <si>
    <t xml:space="preserve">  dont % bioliquides (biofioul, biogazole, biométhanol)</t>
  </si>
  <si>
    <t xml:space="preserve">  dont% bioGNL</t>
  </si>
  <si>
    <t>Périmètre hexagone. L'accroissement inclut l'accroissement lié aux boisements et accrus du scénario.</t>
  </si>
  <si>
    <t>La production de chaleur est considérée égale à la demande issue des modélisations des différents secteurs. Les volumes de chaleur consommés sont indiqués dans l'onglet "Bilans énergie".</t>
  </si>
  <si>
    <t>Chaleur cogénérée - total</t>
  </si>
  <si>
    <t xml:space="preserve">Biomasse </t>
  </si>
  <si>
    <t>dont biomasse électricité</t>
  </si>
  <si>
    <t>dont biomasse chaleur</t>
  </si>
  <si>
    <t>dont déchets électricité</t>
  </si>
  <si>
    <t>dont déchets chaleur</t>
  </si>
  <si>
    <t>Biogaz</t>
  </si>
  <si>
    <t>dont biogaz électricité</t>
  </si>
  <si>
    <t>dont biogaz chaleur</t>
  </si>
  <si>
    <t>Electricité cogénérée - total</t>
  </si>
  <si>
    <t>Consommation primaire de la cogénération</t>
  </si>
  <si>
    <t>Eolien en mer</t>
  </si>
  <si>
    <t>Aérien domestique</t>
  </si>
  <si>
    <t>Evolution de l'équilibre offre-demande de produits pétroliers raffinés</t>
  </si>
  <si>
    <t>La production est calée sur les besoins pour le secteur aérien en e-kérosène (fabriqué à partir de CO2 et d’hydrogène) et les hypothèses d'import. Les co-produits de e-kerosène viennent en partie alimenter le secteur maritime en e-diesel, et une partie est exportée.</t>
  </si>
  <si>
    <t>dont e-kérosène</t>
  </si>
  <si>
    <t>dont e-naphta</t>
  </si>
  <si>
    <t>dont e-methanol</t>
  </si>
  <si>
    <t>Transport fluvial et maritime domestique et autres navigations</t>
  </si>
  <si>
    <t>TOTAL national hors UTCATF hors BECCS</t>
  </si>
  <si>
    <t>Capture et séquéstration de carbone biogénique - Industrie de l'énergie</t>
  </si>
  <si>
    <t>Capture et séquéstration de carbone biogénique - Industrie manufacturière</t>
  </si>
  <si>
    <t>Production d'électricité - CCS/CCU fossile</t>
  </si>
  <si>
    <t>Production d'électricité - CCS biogénique</t>
  </si>
  <si>
    <t>Chauffage urbain - CCS/CCU fossile</t>
  </si>
  <si>
    <t>Chauffage urbain - CCS biogénique</t>
  </si>
  <si>
    <t>Raffinage du pétrole - CCS/CCU fossile</t>
  </si>
  <si>
    <t>Raffinage du pétrole - CCS biogénique</t>
  </si>
  <si>
    <t>Extraction et distribution de combustibles - autres</t>
  </si>
  <si>
    <t>Autres secteurs de l'industrie de l'énergie</t>
  </si>
  <si>
    <t>Autres secteurs de l'industrie de l'énergie - CCS/CCU fossile</t>
  </si>
  <si>
    <t>Autres secteurs de l'industrie de l'énergie - CCS biogénique</t>
  </si>
  <si>
    <t>Total Industrie de l'énergie hors CCS biogénique</t>
  </si>
  <si>
    <t>Chimie - CCS/CCU fossile</t>
  </si>
  <si>
    <t>Chimie - CCS biogénique</t>
  </si>
  <si>
    <t>Construction - CCS/CCU fossile</t>
  </si>
  <si>
    <t>Construction - CCS biogénique</t>
  </si>
  <si>
    <t>Biens d'équipements, matériels de transport - CCS/CCU fossile</t>
  </si>
  <si>
    <t>Biens d'équipements, matériels de transport - CCS biogénique</t>
  </si>
  <si>
    <t>Agro-alimentaire - CCS/CCU fossile</t>
  </si>
  <si>
    <t>Agro-alimentaire - CCS biogénique</t>
  </si>
  <si>
    <t>Métallurgie des métaux ferreux - sources d'émissions</t>
  </si>
  <si>
    <t>Métallurgie des métaux ferreux - CCS/CCU fossile</t>
  </si>
  <si>
    <t>Métallurgie des métaux ferreux - CCS biogénique</t>
  </si>
  <si>
    <t>Métallurgie des métaux non-ferreux - CCS/CCU fossile</t>
  </si>
  <si>
    <t>Métallurgie des métaux non-ferreux - CCS biogénique</t>
  </si>
  <si>
    <t>Minéraux non-métalliques, matériaux de construction - CCS/CCU fossile</t>
  </si>
  <si>
    <t>Minéraux non-métalliques, matériaux de construction - CCS biogénique</t>
  </si>
  <si>
    <t>Papier, carton - CCS/CCU fossile</t>
  </si>
  <si>
    <t>Papier, carton - CCS biogénique</t>
  </si>
  <si>
    <t>Autres industries manufacturières - CCS/CCU fossile</t>
  </si>
  <si>
    <t>Autres industries manufacturières - CCS biogénique</t>
  </si>
  <si>
    <t>Total Industrie manufacturière hors CCS biogénique</t>
  </si>
  <si>
    <t>sous-total Usage des bâtiments tertiaires et activités tertiaires</t>
  </si>
  <si>
    <t>sous-total  Culture</t>
  </si>
  <si>
    <t>Engins, moteurs et chaudières en agriculture/sylviculture</t>
  </si>
  <si>
    <t>sols forestiers (hors inventaire)</t>
  </si>
  <si>
    <t>Valeurs ajoutées corrigées, proportionnelles à la production physique de l'industrie diffuse (en Md€ de 2014)</t>
  </si>
  <si>
    <t>Parc roulant des autobus (%)</t>
  </si>
  <si>
    <t>Parc roulant des autocars (%)</t>
  </si>
  <si>
    <t>Croissance du trafic (en indice)</t>
  </si>
  <si>
    <t>Efficacité énergétique totale (en indice)</t>
  </si>
  <si>
    <t xml:space="preserve">  dont longue distance</t>
  </si>
  <si>
    <t xml:space="preserve">  dont courte distance</t>
  </si>
  <si>
    <t>Voitures particulières</t>
  </si>
  <si>
    <t>Parts de marché des voitures particulières neuves (%)</t>
  </si>
  <si>
    <t>Parts de marché des véhicules utilitaires légers neufs (%)</t>
  </si>
  <si>
    <t>Parts de marché des poids lourds neufs (%)</t>
  </si>
  <si>
    <t>Autobus et autocars</t>
  </si>
  <si>
    <t>Consommation moyenne réelle des voitures particulières neuves</t>
  </si>
  <si>
    <t>Parc roulant des voitures particulières (%)</t>
  </si>
  <si>
    <t>Total énergies fossiles</t>
  </si>
  <si>
    <t xml:space="preserve">Total énergies fossiles </t>
  </si>
  <si>
    <t>Consommation énergétique de chauffage du parc résidentiel avant recalibration sur les données historiques (TWh Ef/an)</t>
  </si>
  <si>
    <t>dont PAC air/air</t>
  </si>
  <si>
    <t>Point 2020 : Données SDES 2023 sur 2020. Périmètre hexagone. Avant recalibration sur les données historiques</t>
  </si>
  <si>
    <t>Forêts (hors sols)</t>
  </si>
  <si>
    <t>P P E  3</t>
  </si>
  <si>
    <t>Proportion du parc qui applique la trajectoire du dispositif "éco énergie tertiaire"</t>
  </si>
  <si>
    <t>Part de marché des autobus neufs</t>
  </si>
  <si>
    <t>Part de marché des autocars neufs</t>
  </si>
  <si>
    <t>La production d'H2 est considérée égale à la demande issue des modélisations des différents secteurs. Les hypothèses portent sur le mix de production de l'H2 nouvellement utilisé (en remplacement d'H2 fossile ou pour de nouveaux usages). Les volumes en TWh sont présentés dans l'onglet "Bilans énergie".</t>
  </si>
  <si>
    <t>Evolution des consommations d'hydrogène électrolytique</t>
  </si>
  <si>
    <t>Taux d'incorporation de biométhane et autres gaz bas-carbone dans le réseau de gaz (%)</t>
  </si>
  <si>
    <t>e-fuels</t>
  </si>
  <si>
    <t>Gaz bas-carbone</t>
  </si>
  <si>
    <t>Centres de données</t>
  </si>
  <si>
    <t>Consommation des centres de données (TWh)</t>
  </si>
  <si>
    <t xml:space="preserve">TWh </t>
  </si>
  <si>
    <t>Des incertitudes importantes existent sur le niveau historique. Le périmètre considéré intègre les centres de données internes (baies de bureaux)</t>
  </si>
  <si>
    <t>Emissions de gaz à effet de serre des gaz fluorés résidentiel et tertiaire</t>
  </si>
  <si>
    <t>Parc de logements / tertiaire</t>
  </si>
  <si>
    <t>Modes constructifs résidentiel</t>
  </si>
  <si>
    <t>MI Inertie Géosourcée</t>
  </si>
  <si>
    <t>LC Structure bois</t>
  </si>
  <si>
    <t>LC Inertie Géosourcée</t>
  </si>
  <si>
    <t>Tertiaire Structure bois</t>
  </si>
  <si>
    <t>Tertiaire Inertie Géosourcée</t>
  </si>
  <si>
    <t>MI structure bois</t>
  </si>
  <si>
    <t xml:space="preserve">
MI : maison individuelle; LC : logements collectifs</t>
  </si>
  <si>
    <t>Evolution des émissions de l'élevage</t>
  </si>
  <si>
    <t>Evolution du PIB</t>
  </si>
  <si>
    <t>Soutes maritimes internationales (TWh)</t>
  </si>
  <si>
    <t>Production de biomasse énergétique</t>
  </si>
  <si>
    <t>dont total énergies fossiles</t>
  </si>
  <si>
    <t xml:space="preserve">Consommation moyenne réelle du parc roulant de voitures particulières </t>
  </si>
  <si>
    <t>Total (hors data centers, hors chaleur environnement)</t>
  </si>
  <si>
    <t>e-naphta</t>
  </si>
  <si>
    <t>Chaleur commercialisée</t>
  </si>
  <si>
    <t>CCUS dans la production d'énergie et DACCS</t>
  </si>
  <si>
    <t>Production de biomasse solide par ressource primaire (après conversions éventuelles)</t>
  </si>
  <si>
    <t>Production de biocarburants par ressource primaire (après conversions éventuelles)</t>
  </si>
  <si>
    <t>Production de biogaz par ressource primaire (après conversions éventuelles)</t>
  </si>
  <si>
    <t>Ressources (TWh PCI)</t>
  </si>
  <si>
    <t>Ressources primaires (TWhEp PCI)</t>
  </si>
  <si>
    <t>Total Bois forêt - connexes - déchets et dérivés</t>
  </si>
  <si>
    <t>Réduction directe du fer (DRI) + arc électrique</t>
  </si>
  <si>
    <t>Dont aluminium recyclé</t>
  </si>
  <si>
    <t>VA en Md€ de 2014</t>
  </si>
  <si>
    <t>Bilans d'énergie</t>
  </si>
  <si>
    <t>Les onglets "Hypothèses sectorielles" permettent d'explorer les hypothèses sous-jacentes aux trajectoires de consommation d'énergie et de gaz à effet de serre sectorielles. Les hypothèses de chaque secteur sont rangées par grandes catégories.
Les tableaux d'hypothèses peuvent parfois être détaillés en appuyant sur les boutons "+" situés à gauche des tableaux.
Les résultats en terme d'énergie et d'émissions de gaz à effet de serre sont également présentées dans la catégorie résultats.</t>
  </si>
  <si>
    <t>Evolution de la consommation intérieure d'électricité</t>
  </si>
  <si>
    <t>Périmètre Continental, hors autoconsommation des centrales thermiques, consommation pour l’enrichissement de l’uranium, et les consommations dues aux flexibilités</t>
  </si>
  <si>
    <t>Consommation intérieure totale d'électricité</t>
  </si>
  <si>
    <t>Consommation intérieure d'électricité, hors pertes</t>
  </si>
  <si>
    <t>sols forestiers</t>
  </si>
  <si>
    <t>TOTAL national avec UTCATF et sols forestiers</t>
  </si>
  <si>
    <t>Consommation des produits des Industries Grandes Consommatrices d'Energie (IGCE) hors Chlore (Mt)</t>
  </si>
  <si>
    <t>Production des IGCE hors Chlore (Mt)</t>
  </si>
  <si>
    <t>Balances commerciales des IGCE hors Chlore (sans unité)</t>
  </si>
  <si>
    <t xml:space="preserve">     Dont Ammoniac (vaporeformage)</t>
  </si>
  <si>
    <t>Construction (bitume, etc.)</t>
  </si>
  <si>
    <t>Baisses d'émissions de la fermentation entérique unitaire (par tête) pour l'ensemble du cheptel bovin</t>
  </si>
  <si>
    <t>Evolution de la consommation d'énergie des serres (kWh/m2)</t>
  </si>
  <si>
    <t>Evolution de la consommation d'énergie des bâtiments d'élevage (kWh/animal)</t>
  </si>
  <si>
    <t>Volailles pondeuses (kWh/place)</t>
  </si>
  <si>
    <t>Gazéification hydrothermale</t>
  </si>
  <si>
    <t xml:space="preserve"> Périmètre hexagone. </t>
  </si>
  <si>
    <t>5 à 10</t>
  </si>
  <si>
    <t>Augmentation en cohérence avec la directive "Eaux résiduaires urbaines"</t>
  </si>
  <si>
    <t>Evolution du parc tertiaire (milliers de m^2)</t>
  </si>
  <si>
    <t>Constuction neuve pour le parc tertiaire (milliers de m^2) post 2020</t>
  </si>
  <si>
    <t>360 000</t>
  </si>
  <si>
    <t>275 000</t>
  </si>
  <si>
    <t>200 000</t>
  </si>
  <si>
    <t>Les hypothèses de production de biomasse solide, biocarburants et biogaz sont issues des hypothèses de ressources primaires disponibles modélisées dans les secteurs de l'agriculture, des forêts et des déchets, ainsi que d'hypothèses sur les filières de valorisation et de conversions éventuelles.</t>
  </si>
  <si>
    <t xml:space="preserve"> Périmètre hexagone. Comprend la méthanisation, la pyrogazéification (à partir de ressources primaires et connexes et de déchets de bois en fin de vie) et la gazéification hydrothermale.</t>
  </si>
  <si>
    <t>Production totale de biomasse (solide, liquide et gazeuse) par ressource primaire (après conversions éventuelles)</t>
  </si>
  <si>
    <t>Evolution des consommations de biomasse solide</t>
  </si>
  <si>
    <t>Consommation primaire totale</t>
  </si>
  <si>
    <t>Production primaire totale</t>
  </si>
  <si>
    <t>Evolution des consommations de biomasse liquide</t>
  </si>
  <si>
    <t>Evolution des consommations de biomasse gazeuse</t>
  </si>
  <si>
    <t>Besoins des Outre-mer approvisionnés depuis l'hexagone et la Corse</t>
  </si>
  <si>
    <t>Périmètre hexagone (avec Corse) - les consommations indiquées pour les Outre-mer sont celles couvertes par des imports de l'hexagone (avec Corse).</t>
  </si>
  <si>
    <t>Taux d'incorporation (équivalent) de biocarburants dans les carburants routiers (%)</t>
  </si>
  <si>
    <t>kWh/m2</t>
  </si>
  <si>
    <t>kWh/animal</t>
  </si>
  <si>
    <t>TWh Ef PCI</t>
  </si>
  <si>
    <t>Evolution des consommations d'énergie totales du secteur tertiaire (TWh Ef)</t>
  </si>
  <si>
    <t>Evolution de la quantité des déchets (DNDNI) par filière de traitement (Mt)</t>
  </si>
  <si>
    <t>Le bilan d'énergie présenté ici est issu d'un retravail des données SDES, il peut contenir des différences avec les données SDES qui seules font foi. Ce bilan est en données réelles ; dans les faits, les modélisations prennent en année de référence les données corrigées des variations climatiques.</t>
  </si>
  <si>
    <t>Parc de logements (résidences principales) par DPE</t>
  </si>
  <si>
    <t>DPE A</t>
  </si>
  <si>
    <t>DPE B</t>
  </si>
  <si>
    <t>DPE C</t>
  </si>
  <si>
    <t>DPE D</t>
  </si>
  <si>
    <t>DPE E</t>
  </si>
  <si>
    <t xml:space="preserve">DPE F </t>
  </si>
  <si>
    <t>DPE G</t>
  </si>
  <si>
    <t>Nombre de logements (millions)</t>
  </si>
  <si>
    <t>Périmètre Hexagone - Résidences principales</t>
  </si>
  <si>
    <t>ADEME via enquête ITOM, projections DGEC et CITEPA. Périmètre France Kyoto</t>
  </si>
  <si>
    <t>Périmètre Kyoto, SECTEN 2026, Projections DGEC</t>
  </si>
  <si>
    <t>Périmètre DROM, CITEPA SECTEN 2026, Projections DGEC</t>
  </si>
  <si>
    <t>Source SECTEN 2026, projections DGEC, périmètre Kyoto</t>
  </si>
  <si>
    <t>Source : SECTEN 2026, Projections DGEC ; Puits technologiques (BECCS) inclus, périmètre Kyoto</t>
  </si>
  <si>
    <t>Source SECTEN 2026, Projections DGEC, périmètre Kyoto</t>
  </si>
  <si>
    <t>Source SECTEN 2026, projections DGEC - périmètre Kyoto</t>
  </si>
  <si>
    <t>Source SECTEN 2026, projections DGEC - Périmètre Kyoto</t>
  </si>
  <si>
    <t xml:space="preserve">Périmètre Kyoto, SDES bilans d'énergie 2025, Projections DGEC. Il peut exister des différences entre ces résultats de consommation et les consommations d'énergie en sortie de chaque modèle sectoriel en raison de corrections statistiques sur les années de référence sur les bilans SDES. </t>
  </si>
  <si>
    <r>
      <rPr>
        <b/>
        <sz val="11"/>
        <color rgb="FF000000"/>
        <rFont val="Calibri"/>
        <family val="2"/>
      </rPr>
      <t xml:space="preserve">Description : </t>
    </r>
    <r>
      <rPr>
        <sz val="11"/>
        <color rgb="FF000000"/>
        <rFont val="Calibri"/>
        <family val="2"/>
      </rPr>
      <t xml:space="preserve">ce document vise à rassembler les principales données du scénario Avec Mesures Supplémentaires (AMS) "run 3" à l'horizon 2050, ainsi que ses principaux résultats. Ce </t>
    </r>
    <r>
      <rPr>
        <b/>
        <sz val="11"/>
        <color rgb="FF000000"/>
        <rFont val="Calibri"/>
        <family val="2"/>
      </rPr>
      <t>scénario est la base de travail technique sous-jacente à l'élaboration de la SNBC 3 publié en juillet 2026</t>
    </r>
    <r>
      <rPr>
        <sz val="11"/>
        <color rgb="FF000000"/>
        <rFont val="Calibri"/>
        <family val="2"/>
      </rPr>
      <t xml:space="preserve">. </t>
    </r>
    <r>
      <rPr>
        <b/>
        <sz val="11"/>
        <color rgb="FF000000"/>
        <rFont val="Calibri"/>
        <family val="2"/>
      </rPr>
      <t xml:space="preserve">Les hypothèses et résultats de ce scénario détaillés ici ne constituent pas des objectifs de la SNBC-3. </t>
    </r>
  </si>
  <si>
    <t>Mt CO₂e</t>
  </si>
  <si>
    <t>Mt CO₂</t>
  </si>
  <si>
    <t>Séquestration dans les sols forestiers et le bois mort (Mt CO₂)</t>
  </si>
  <si>
    <t>Evolution des prélèvements (Mt CO₂)</t>
  </si>
  <si>
    <t>Evolution de la mortalité et de l'accroissement (Mt CO₂)</t>
  </si>
  <si>
    <t>Emissions de CO₂e (Mt/an)
Périmètre : Kyoto</t>
  </si>
  <si>
    <t>CO₂e</t>
  </si>
  <si>
    <t>Source des émissions historiques (jusqu'à 2024) : Citepa, Secten 2026</t>
  </si>
  <si>
    <t>Emissions de CO₂e (Mt/an)</t>
  </si>
  <si>
    <t>Capture directe de CO₂ dans l'air (DAC)</t>
  </si>
  <si>
    <t>Emissions du secteur des déchets (Mt CO₂e)</t>
  </si>
  <si>
    <t>Parmi les quantités de CO₂ captées, les émissions fossiles sont distinguées des émissions biogéniques (les secondes permettant de générer des émissions négatives), et les quantités stockées sont distinguées de celles qui sont utilisées (principalement pour la fabrication des carburants de synthèse).</t>
  </si>
  <si>
    <t>Production d'électricité (Mt CO₂)</t>
  </si>
  <si>
    <t>part de CO₂ biogénique</t>
  </si>
  <si>
    <t>part de CO₂ biogénique stockée</t>
  </si>
  <si>
    <t>part de CO₂ biogénique utilisée</t>
  </si>
  <si>
    <t>part de CO₂ fossile stockée</t>
  </si>
  <si>
    <t>part de CO₂ fossile utilisée</t>
  </si>
  <si>
    <t>Raffinage (Mt CO₂)</t>
  </si>
  <si>
    <t>Production de chaleur (Mt CO₂)</t>
  </si>
  <si>
    <t>Unités de Valorisation Energétique (UVE) (Mt CO₂)</t>
  </si>
  <si>
    <t>Unités de méthaniseurs (Mt CO₂)</t>
  </si>
  <si>
    <t>Direct Air Capture (Mt CO₂)</t>
  </si>
  <si>
    <t>Capture et stockage par filière de production d'énergie et pour le Direct Air Capture (Mt CO₂)</t>
  </si>
  <si>
    <t>Captage et valorisation du carbone dans les filières de production d'énergie et par le DAC au total (Mt CO₂)</t>
  </si>
  <si>
    <t>Mt CO₂e (CCUS inclus)</t>
  </si>
  <si>
    <t>Total CO₂ capté</t>
  </si>
  <si>
    <t>Thermique (L / 100km)</t>
  </si>
  <si>
    <t>GNV (kg / 100km)</t>
  </si>
  <si>
    <t>Electrique (kWh / 100km)</t>
  </si>
  <si>
    <t>H2 (kg / 100km)</t>
  </si>
  <si>
    <t>Gaz (kg / 100km)</t>
  </si>
  <si>
    <t>Moyenne sur l'ensemble des VUL (kWh / 100km)</t>
  </si>
  <si>
    <t>Moyenne des voitures thermiques (kWh / 100km)</t>
  </si>
  <si>
    <t>Moyenne sur l'ensemble des voitures (kWh / 100km)</t>
  </si>
  <si>
    <t>Diesel (L / 100km)</t>
  </si>
  <si>
    <t>Moyenne sur l'ensemble des PL (kWh / 100km)</t>
  </si>
  <si>
    <t>Intensité carbone moyenne réelle des parcs roulants (en g CO₂/km)</t>
  </si>
  <si>
    <t>Evolution des trafics voyageurs (Mds passagers kilomètres)</t>
  </si>
  <si>
    <t>Evolution des trafics marchandises (Mds tonnes kilomètres)</t>
  </si>
  <si>
    <t>Emissions de gaz à effet de serre (Mt CO₂e) des transports domestiques</t>
  </si>
  <si>
    <t>Emissions de gaz à effet de serre des soutes internationales (Mt CO₂e)</t>
  </si>
  <si>
    <t>Périmètre Kyoto, SDES bilans d'énergie 2025, Projections DGEC</t>
  </si>
  <si>
    <t>L'efficacité énergétique décrit les économies d'énergie des procédés industriels, toutes choses égales par ailleurs. Un niveau de 90 % en 2030 indique que le secteur a réduit ses consommations énergétiques par tonne de production de 10 % par rapport à 2023.</t>
  </si>
  <si>
    <t>Capture et stockage par filière (Mt CO₂)</t>
  </si>
  <si>
    <t>Métaux primaires (Mt CO₂)</t>
  </si>
  <si>
    <t>Part de CO₂ biogénique</t>
  </si>
  <si>
    <t>Chimie (Mt CO₂)</t>
  </si>
  <si>
    <t>Non-métalliques (Mt CO₂)</t>
  </si>
  <si>
    <t>Industrie agroalimentaire (Mt CO₂)</t>
  </si>
  <si>
    <t>Papier (Mt CO₂)</t>
  </si>
  <si>
    <t>Captage et valorisation du carbone dans l'industrie au total (Mt CO₂)</t>
  </si>
  <si>
    <t>Mt CO₂ (CCUS inclus)</t>
  </si>
  <si>
    <t>Mt CO₂e (CCUS et puits technologiques inclus)</t>
  </si>
  <si>
    <t>Emissions du secteur UTCATF (Mt CO₂e)</t>
  </si>
  <si>
    <t>Périmètre Kyoto, CITEPA SECTEN 2026, Projections DGEC (hors sols forestiers)</t>
  </si>
  <si>
    <t>Ces apports supplémentaires de lipides permettent de diminuer les émissions de la fermentation entérique pour les bovins concernés, et ne peuvent se faire que sur les périodes de bâtiment. Périmètre hexagone</t>
  </si>
  <si>
    <t xml:space="preserve">Hauts fourneaux </t>
  </si>
  <si>
    <r>
      <t>Parmi les quantités de CO₂ captées,</t>
    </r>
    <r>
      <rPr>
        <sz val="10"/>
        <color theme="1"/>
        <rFont val="Marianne"/>
      </rPr>
      <t xml:space="preserve"> la part fossile est distinguée de la part</t>
    </r>
    <r>
      <rPr>
        <sz val="10"/>
        <color theme="1"/>
        <rFont val="Marianne"/>
        <family val="3"/>
      </rPr>
      <t xml:space="preserve"> biogénique (la seconde permettant de générer des émissions négatives), et les quantités stockées sont distinguées de celles qui sont utilisées (principalement pour la fabrication des carburants de synthèse).
</t>
    </r>
  </si>
  <si>
    <t xml:space="preserve"> Périmètre hexagone. A noter qu’un changement méthodologique a été intégré dans la statistique agricole annuelle qui n’a pas été inclus dans la modélisation : les prairies y sont considérées comme permanentes lorsqu’elles sont des prairies depuis plus de 5 ans alors que le seuil de 6 ans est considéré dans la modélisation de la SNBC 3. </t>
  </si>
  <si>
    <t>Biométhane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</si>
</sst>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3">
    <numFmt numFmtId="41" formatCode="_-* #,##0_-;\-* #,##0_-;_-* &quot;-&quot;_-;_-@_-"/>
    <numFmt numFmtId="43" formatCode="_-* #,##0.00_-;\-* #,##0.00_-;_-* &quot;-&quot;??_-;_-@_-"/>
    <numFmt numFmtId="164" formatCode="0.0%"/>
    <numFmt numFmtId="165" formatCode="0.0"/>
    <numFmt numFmtId="166" formatCode="_-* #,##0.00\ _€_-;\-* #,##0.00\ _€_-;_-* &quot;-&quot;??\ _€_-;_-@_-"/>
    <numFmt numFmtId="167" formatCode="_-* #,##0.0\ _€_-;\-* #,##0.0\ _€_-;_-* &quot;-&quot;??\ _€_-;_-@_-"/>
    <numFmt numFmtId="168" formatCode="#,##0.0"/>
    <numFmt numFmtId="169" formatCode="#,##0.000"/>
    <numFmt numFmtId="170" formatCode="_-* #,##0.00_-;\-* #,##0.00_-;_-* \-??_-;_-@_-"/>
    <numFmt numFmtId="171" formatCode="_(&quot;$&quot;* #,##0_);_(&quot;$&quot;* \(#,##0\);_(&quot;$&quot;* &quot;-&quot;_);_(@_)"/>
    <numFmt numFmtId="172" formatCode="#,##0.00&quot; &quot;;&quot;-&quot;#,##0.00&quot; &quot;;&quot;-&quot;#&quot; &quot;;@&quot; &quot;"/>
    <numFmt numFmtId="173" formatCode="mmmm&quot; &quot;d&quot;, &quot;yyyy"/>
    <numFmt numFmtId="174" formatCode="#,##0.00&quot; € &quot;;#,##0.00&quot; € &quot;;&quot;-&quot;#&quot; € &quot;;@&quot; &quot;"/>
    <numFmt numFmtId="175" formatCode="#,##0.00&quot; &quot;[$€]&quot; &quot;;#,##0.00&quot; &quot;[$€]&quot; &quot;;&quot;-&quot;#&quot; &quot;[$€]&quot; &quot;;&quot; &quot;@&quot; &quot;"/>
    <numFmt numFmtId="176" formatCode="#,##0.00&quot; &quot;[$€-401]&quot; &quot;;#,##0.00&quot; &quot;[$€-401]&quot; &quot;;&quot;-&quot;#&quot; &quot;[$€-401]&quot; &quot;"/>
    <numFmt numFmtId="177" formatCode="#,##0.00&quot; &quot;[$€];&quot;-&quot;#,##0.00&quot; &quot;[$€]"/>
    <numFmt numFmtId="178" formatCode="#,##0.00&quot; &quot;[$€]&quot; &quot;;#,##0.00&quot; &quot;[$€]&quot; &quot;;&quot;-&quot;#&quot; &quot;[$€]&quot; &quot;;@&quot; &quot;"/>
    <numFmt numFmtId="179" formatCode="0&quot; &quot;%"/>
    <numFmt numFmtId="180" formatCode="#,##0.00&quot;    &quot;;#,##0.00&quot;    &quot;;&quot;-&quot;#&quot;    &quot;;&quot; &quot;@&quot; &quot;"/>
    <numFmt numFmtId="181" formatCode="#,##0.00&quot;    &quot;;#,##0.00&quot;    &quot;;&quot;-&quot;#&quot;    &quot;;@&quot; &quot;"/>
    <numFmt numFmtId="182" formatCode="#,##0&quot; F&quot;;&quot;-&quot;#,##0&quot; F&quot;"/>
    <numFmt numFmtId="183" formatCode="0.00&quot; &quot;"/>
    <numFmt numFmtId="184" formatCode="&quot;(&quot;#&quot;)&quot;;&quot;(&quot;#&quot;)&quot;"/>
    <numFmt numFmtId="185" formatCode="#,##0.00&quot; &quot;[$€-40C];[Red]&quot;-&quot;#,##0.00&quot; &quot;[$€-40C]"/>
    <numFmt numFmtId="186" formatCode="#,##0.0000"/>
    <numFmt numFmtId="187" formatCode="[$€-402]&quot; &quot;#,##0.0"/>
    <numFmt numFmtId="188" formatCode="[$€-402]&quot; &quot;#,##0.00"/>
    <numFmt numFmtId="189" formatCode="[$€-402]&quot; &quot;#,##0"/>
    <numFmt numFmtId="190" formatCode="#,##0.0&quot; F&quot;"/>
    <numFmt numFmtId="191" formatCode="#,##0.00&quot; F&quot;"/>
    <numFmt numFmtId="192" formatCode="#,##0&quot; F&quot;"/>
    <numFmt numFmtId="193" formatCode="0.00&quot; &quot;%"/>
    <numFmt numFmtId="194" formatCode="#,##0&quot; F &quot;;#,##0&quot; F &quot;;&quot;- F &quot;;&quot; &quot;@&quot; &quot;"/>
    <numFmt numFmtId="195" formatCode="#,##0.00&quot; F &quot;;#,##0.00&quot; F &quot;;&quot;-&quot;#&quot; F &quot;;&quot; &quot;@&quot; &quot;"/>
    <numFmt numFmtId="196" formatCode="#,##0.00&quot; &quot;[$€-40C]&quot; &quot;;#,##0.00&quot; &quot;[$€-40C]&quot; &quot;;&quot;-&quot;#&quot; &quot;[$€-40C]&quot; &quot;;&quot; &quot;@&quot; &quot;"/>
    <numFmt numFmtId="197" formatCode="#,##0.00&quot; &quot;[$€-40C];&quot;-&quot;#,##0.00&quot; &quot;[$€-40C]"/>
    <numFmt numFmtId="198" formatCode="#,##0.00&quot; &quot;[$€-40C]&quot; &quot;;#,##0.00&quot; &quot;[$€-40C]&quot; &quot;;&quot;-&quot;#&quot; &quot;[$€-40C]&quot; &quot;;@&quot; &quot;"/>
    <numFmt numFmtId="199" formatCode="&quot; &quot;#,##0.00&quot; &quot;;&quot;-&quot;#,##0.00&quot; &quot;;&quot; -&quot;00&quot; &quot;;&quot; &quot;@&quot; &quot;"/>
    <numFmt numFmtId="200" formatCode="[$€-40C]&quot; &quot;#,##0.0"/>
    <numFmt numFmtId="201" formatCode="[$€-40C]&quot; &quot;#,##0.00"/>
    <numFmt numFmtId="202" formatCode="[$€-40C]&quot; &quot;#,##0"/>
    <numFmt numFmtId="203" formatCode="[$€]&quot; &quot;#,##0.0"/>
    <numFmt numFmtId="204" formatCode="[$€]&quot; &quot;#,##0.00"/>
    <numFmt numFmtId="205" formatCode="[$€]&quot; &quot;#,##0"/>
    <numFmt numFmtId="206" formatCode="0\ %"/>
    <numFmt numFmtId="207" formatCode="_-* #,##0.00&quot; €&quot;_-;\-* #,##0.00&quot; €&quot;_-;_-* \-??&quot; €&quot;_-;_-@_-"/>
    <numFmt numFmtId="208" formatCode="#,##0.00\ [$€-40C];[Red]\-#,##0.00\ [$€-40C]"/>
    <numFmt numFmtId="209" formatCode="#,##0.0_ ;\-#,##0.0\ "/>
    <numFmt numFmtId="210" formatCode="_-* #,##0.0\ _€_-;\-* #,##0.0\ _€_-;_-* &quot;-&quot;?\ _€_-;_-@_-"/>
    <numFmt numFmtId="211" formatCode="_-* #,##0.000000\ _€_-;\-* #,##0.000000\ _€_-;_-* &quot;-&quot;?\ _€_-;_-@_-"/>
    <numFmt numFmtId="212" formatCode="_-* #,##0.000\ _€_-;\-* #,##0.000\ _€_-;_-* &quot;-&quot;?\ _€_-;_-@_-"/>
    <numFmt numFmtId="213" formatCode="_-* #,##0.0000\ _€_-;\-* #,##0.0000\ _€_-;_-* &quot;-&quot;??\ _€_-;_-@_-"/>
    <numFmt numFmtId="214" formatCode="0.0000000000"/>
  </numFmts>
  <fonts count="298">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Geneva"/>
    </font>
    <font>
      <b/>
      <sz val="12"/>
      <color theme="0"/>
      <name val="Arial"/>
      <family val="2"/>
    </font>
    <font>
      <b/>
      <sz val="18"/>
      <color theme="3"/>
      <name val="Calibri Light"/>
      <family val="2"/>
      <scheme val="major"/>
    </font>
    <font>
      <u/>
      <sz val="11"/>
      <color theme="10"/>
      <name val="Calibri"/>
      <family val="2"/>
      <scheme val="minor"/>
    </font>
    <font>
      <sz val="10"/>
      <name val="Arial"/>
      <family val="2"/>
    </font>
    <font>
      <b/>
      <sz val="20"/>
      <name val="Trebuchet MS"/>
      <family val="2"/>
    </font>
    <font>
      <b/>
      <sz val="14"/>
      <name val="Trebuchet MS"/>
      <family val="2"/>
    </font>
    <font>
      <sz val="14"/>
      <name val="Trebuchet MS"/>
      <family val="2"/>
    </font>
    <font>
      <sz val="10"/>
      <name val="Trebuchet MS"/>
      <family val="2"/>
    </font>
    <font>
      <i/>
      <sz val="10"/>
      <name val="Trebuchet MS"/>
      <family val="2"/>
    </font>
    <font>
      <b/>
      <sz val="14"/>
      <color theme="0"/>
      <name val="Trebuchet MS"/>
      <family val="2"/>
    </font>
    <font>
      <sz val="14"/>
      <color theme="0"/>
      <name val="Trebuchet MS"/>
      <family val="2"/>
    </font>
    <font>
      <b/>
      <i/>
      <sz val="9"/>
      <name val="Trebuchet MS"/>
      <family val="2"/>
    </font>
    <font>
      <b/>
      <sz val="9"/>
      <name val="Trebuchet MS"/>
      <family val="2"/>
    </font>
    <font>
      <b/>
      <sz val="8"/>
      <name val="Trebuchet MS"/>
      <family val="2"/>
    </font>
    <font>
      <sz val="8"/>
      <name val="Trebuchet MS"/>
      <family val="2"/>
    </font>
    <font>
      <b/>
      <i/>
      <sz val="8"/>
      <name val="Trebuchet MS"/>
      <family val="2"/>
    </font>
    <font>
      <i/>
      <sz val="8"/>
      <name val="Trebuchet MS"/>
      <family val="2"/>
    </font>
    <font>
      <b/>
      <sz val="11"/>
      <name val="Trebuchet MS"/>
      <family val="2"/>
    </font>
    <font>
      <sz val="11"/>
      <name val="Trebuchet MS"/>
      <family val="2"/>
    </font>
    <font>
      <b/>
      <sz val="11"/>
      <color theme="0"/>
      <name val="Trebuchet MS"/>
      <family val="2"/>
    </font>
    <font>
      <sz val="11"/>
      <color rgb="FF000000"/>
      <name val="Calibri"/>
      <family val="2"/>
      <charset val="1"/>
    </font>
    <font>
      <sz val="11"/>
      <color theme="1"/>
      <name val="Calibri"/>
      <family val="2"/>
    </font>
    <font>
      <b/>
      <sz val="11"/>
      <color rgb="FF000000"/>
      <name val="Calibri"/>
      <family val="2"/>
    </font>
    <font>
      <b/>
      <sz val="11"/>
      <color rgb="FFFFFFFF"/>
      <name val="Calibri"/>
      <family val="2"/>
    </font>
    <font>
      <sz val="12"/>
      <color theme="1"/>
      <name val="Marianne"/>
      <family val="3"/>
    </font>
    <font>
      <b/>
      <sz val="22"/>
      <color rgb="FFFF0000"/>
      <name val="Marianne"/>
      <family val="3"/>
    </font>
    <font>
      <b/>
      <sz val="12"/>
      <color theme="1"/>
      <name val="Marianne"/>
      <family val="3"/>
    </font>
    <font>
      <b/>
      <sz val="18"/>
      <color rgb="FFFF0000"/>
      <name val="Marianne"/>
      <family val="3"/>
    </font>
    <font>
      <sz val="10"/>
      <color theme="1"/>
      <name val="Marianne"/>
      <family val="3"/>
    </font>
    <font>
      <i/>
      <sz val="9"/>
      <color theme="1"/>
      <name val="Marianne"/>
      <family val="3"/>
    </font>
    <font>
      <sz val="1"/>
      <color theme="0"/>
      <name val="Calibri"/>
      <family val="2"/>
      <scheme val="minor"/>
    </font>
    <font>
      <sz val="12"/>
      <color theme="0"/>
      <name val="Marianne"/>
      <family val="3"/>
    </font>
    <font>
      <b/>
      <sz val="10"/>
      <name val="Calibri"/>
      <family val="2"/>
      <scheme val="minor"/>
    </font>
    <font>
      <b/>
      <sz val="10"/>
      <color theme="1"/>
      <name val="Calibri"/>
      <family val="2"/>
      <scheme val="minor"/>
    </font>
    <font>
      <b/>
      <sz val="9"/>
      <color theme="1"/>
      <name val="Calibri"/>
      <family val="2"/>
      <scheme val="minor"/>
    </font>
    <font>
      <sz val="10"/>
      <color theme="1"/>
      <name val="Calibri"/>
      <family val="2"/>
      <scheme val="minor"/>
    </font>
    <font>
      <sz val="10"/>
      <name val="Calibri"/>
      <family val="2"/>
      <scheme val="minor"/>
    </font>
    <font>
      <b/>
      <sz val="16"/>
      <color theme="1"/>
      <name val="Marianne"/>
      <family val="3"/>
    </font>
    <font>
      <b/>
      <sz val="18"/>
      <name val="Marianne"/>
      <family val="3"/>
    </font>
    <font>
      <sz val="10"/>
      <color theme="1"/>
      <name val="Arial"/>
      <family val="2"/>
    </font>
    <font>
      <sz val="11"/>
      <name val="Calibri"/>
      <family val="2"/>
      <scheme val="minor"/>
    </font>
    <font>
      <sz val="11"/>
      <color rgb="FF000000"/>
      <name val="Calibri1"/>
    </font>
    <font>
      <b/>
      <sz val="11"/>
      <name val="Calibri"/>
      <family val="2"/>
      <scheme val="minor"/>
    </font>
    <font>
      <sz val="11"/>
      <color indexed="8"/>
      <name val="Calibri"/>
      <family val="2"/>
    </font>
    <font>
      <sz val="11"/>
      <name val="Arial"/>
      <family val="2"/>
    </font>
    <font>
      <u/>
      <sz val="10"/>
      <color indexed="12"/>
      <name val="Arial"/>
      <family val="2"/>
    </font>
    <font>
      <sz val="10"/>
      <name val="MS Sans Serif"/>
      <family val="2"/>
    </font>
    <font>
      <sz val="10"/>
      <name val="Times New Roman"/>
      <family val="1"/>
    </font>
    <font>
      <sz val="10"/>
      <name val="MS Sans Serif"/>
      <family val="2"/>
      <charset val="1"/>
    </font>
    <font>
      <sz val="11"/>
      <color indexed="8"/>
      <name val="Liberation Sans"/>
      <family val="2"/>
    </font>
    <font>
      <sz val="10"/>
      <color rgb="FF000000"/>
      <name val="Arial1"/>
      <family val="2"/>
    </font>
    <font>
      <sz val="10"/>
      <color rgb="FF000000"/>
      <name val="Arial1"/>
    </font>
    <font>
      <sz val="10"/>
      <color rgb="FF000000"/>
      <name val="Times New Roman2"/>
      <family val="1"/>
    </font>
    <font>
      <sz val="10"/>
      <color rgb="FF000000"/>
      <name val="Times New Roman1"/>
      <family val="1"/>
    </font>
    <font>
      <sz val="12"/>
      <color rgb="FF000000"/>
      <name val="Calibri2"/>
      <family val="2"/>
    </font>
    <font>
      <sz val="12"/>
      <color rgb="FF000000"/>
      <name val="Calibri"/>
      <family val="2"/>
    </font>
    <font>
      <sz val="8"/>
      <color rgb="FF000000"/>
      <name val="Arial1"/>
    </font>
    <font>
      <sz val="8"/>
      <color rgb="FF000000"/>
      <name val="Arial1"/>
      <family val="2"/>
    </font>
    <font>
      <sz val="11"/>
      <color rgb="FF000000"/>
      <name val="Calibri2"/>
      <family val="2"/>
    </font>
    <font>
      <sz val="11"/>
      <color rgb="FF000000"/>
      <name val="Calibri"/>
      <family val="2"/>
    </font>
    <font>
      <sz val="12"/>
      <color rgb="FFFFFFFF"/>
      <name val="Calibri2"/>
      <family val="2"/>
    </font>
    <font>
      <sz val="12"/>
      <color rgb="FFFFFFFF"/>
      <name val="Calibri"/>
      <family val="2"/>
    </font>
    <font>
      <sz val="8"/>
      <color rgb="FFFFFFFF"/>
      <name val="Arial1"/>
    </font>
    <font>
      <sz val="8"/>
      <color rgb="FFFFFFFF"/>
      <name val="Arial1"/>
      <family val="2"/>
    </font>
    <font>
      <sz val="11"/>
      <color rgb="FFFFFFFF"/>
      <name val="Calibri2"/>
      <family val="2"/>
    </font>
    <font>
      <sz val="11"/>
      <color rgb="FFFFFFFF"/>
      <name val="Calibri"/>
      <family val="2"/>
    </font>
    <font>
      <sz val="8"/>
      <color rgb="FFFF0000"/>
      <name val="Arial1"/>
      <family val="2"/>
    </font>
    <font>
      <sz val="8"/>
      <color rgb="FFFF0000"/>
      <name val="Arial1"/>
    </font>
    <font>
      <sz val="11"/>
      <color rgb="FF800080"/>
      <name val="Calibri2"/>
      <family val="2"/>
    </font>
    <font>
      <sz val="11"/>
      <color rgb="FF800080"/>
      <name val="Calibri"/>
      <family val="2"/>
    </font>
    <font>
      <b/>
      <sz val="9"/>
      <color rgb="FF000000"/>
      <name val="Times New Roman2"/>
      <family val="1"/>
    </font>
    <font>
      <b/>
      <sz val="9"/>
      <color rgb="FF000000"/>
      <name val="Times New Roman1"/>
      <family val="1"/>
    </font>
    <font>
      <sz val="12"/>
      <color rgb="FF008000"/>
      <name val="Calibri2"/>
      <family val="2"/>
    </font>
    <font>
      <sz val="12"/>
      <color rgb="FF008000"/>
      <name val="Calibri"/>
      <family val="2"/>
    </font>
    <font>
      <sz val="11"/>
      <color rgb="FF008000"/>
      <name val="Calibri2"/>
      <family val="2"/>
    </font>
    <font>
      <sz val="11"/>
      <color rgb="FF008000"/>
      <name val="Calibri"/>
      <family val="2"/>
    </font>
    <font>
      <b/>
      <sz val="11"/>
      <color rgb="FF993300"/>
      <name val="Calibri2"/>
      <family val="2"/>
    </font>
    <font>
      <b/>
      <sz val="11"/>
      <color rgb="FF993300"/>
      <name val="Calibri"/>
      <family val="2"/>
    </font>
    <font>
      <b/>
      <sz val="8"/>
      <color rgb="FFFF9900"/>
      <name val="Arial1"/>
      <family val="2"/>
    </font>
    <font>
      <b/>
      <sz val="8"/>
      <color rgb="FFFF9900"/>
      <name val="Arial1"/>
    </font>
    <font>
      <b/>
      <sz val="11"/>
      <color rgb="FFFFFFFF"/>
      <name val="Calibri2"/>
      <family val="2"/>
    </font>
    <font>
      <sz val="11"/>
      <color rgb="FF993300"/>
      <name val="Calibri2"/>
      <family val="2"/>
    </font>
    <font>
      <sz val="11"/>
      <color rgb="FF993300"/>
      <name val="Calibri"/>
      <family val="2"/>
    </font>
    <font>
      <sz val="8"/>
      <color rgb="FFFF9900"/>
      <name val="Arial1"/>
      <family val="2"/>
    </font>
    <font>
      <sz val="8"/>
      <color rgb="FFFF9900"/>
      <name val="Arial1"/>
    </font>
    <font>
      <sz val="10"/>
      <color rgb="FF808080"/>
      <name val="Courier New"/>
      <family val="3"/>
    </font>
    <font>
      <sz val="10"/>
      <color rgb="FF000000"/>
      <name val="Courier New"/>
      <family val="3"/>
    </font>
    <font>
      <b/>
      <sz val="10"/>
      <color rgb="FFFFFFFF"/>
      <name val="Arial1"/>
      <family val="2"/>
    </font>
    <font>
      <b/>
      <sz val="10"/>
      <color rgb="FFFFFFFF"/>
      <name val="Arial1"/>
    </font>
    <font>
      <b/>
      <sz val="10"/>
      <color rgb="FF000000"/>
      <name val="Courier New"/>
      <family val="3"/>
    </font>
    <font>
      <sz val="8"/>
      <color rgb="FF000000"/>
      <name val="Courier New"/>
      <family val="3"/>
    </font>
    <font>
      <b/>
      <i/>
      <sz val="10"/>
      <color rgb="FF333300"/>
      <name val="Courier New"/>
      <family val="3"/>
    </font>
    <font>
      <b/>
      <i/>
      <sz val="10"/>
      <color rgb="FF008080"/>
      <name val="Courier New"/>
      <family val="3"/>
    </font>
    <font>
      <b/>
      <i/>
      <sz val="10"/>
      <color rgb="FF993300"/>
      <name val="Courier New"/>
      <family val="3"/>
    </font>
    <font>
      <b/>
      <i/>
      <sz val="10"/>
      <color rgb="FF808000"/>
      <name val="Courier New"/>
      <family val="3"/>
    </font>
    <font>
      <i/>
      <sz val="10"/>
      <color rgb="FF0000FF"/>
      <name val="Courier New"/>
      <family val="3"/>
    </font>
    <font>
      <b/>
      <sz val="11"/>
      <color rgb="FF000000"/>
      <name val="Times New Roman2"/>
      <family val="1"/>
    </font>
    <font>
      <b/>
      <sz val="11"/>
      <color rgb="FF000000"/>
      <name val="Times New Roman1"/>
      <family val="1"/>
    </font>
    <font>
      <b/>
      <sz val="10"/>
      <color rgb="FF000000"/>
      <name val="Times New Roman2"/>
      <family val="1"/>
    </font>
    <font>
      <b/>
      <sz val="10"/>
      <color rgb="FF000000"/>
      <name val="Times New Roman1"/>
      <family val="1"/>
    </font>
    <font>
      <b/>
      <i/>
      <sz val="10"/>
      <color rgb="FF000000"/>
      <name val="Arial1"/>
      <family val="2"/>
    </font>
    <font>
      <b/>
      <i/>
      <sz val="10"/>
      <color rgb="FF000000"/>
      <name val="Arial1"/>
    </font>
    <font>
      <sz val="10"/>
      <color rgb="FF3366FF"/>
      <name val="Arial1"/>
      <family val="2"/>
    </font>
    <font>
      <sz val="10"/>
      <color rgb="FF333399"/>
      <name val="Arial1"/>
      <family val="2"/>
    </font>
    <font>
      <sz val="10"/>
      <color rgb="FF3366FF"/>
      <name val="Arial1"/>
    </font>
    <font>
      <sz val="10"/>
      <color rgb="FF333399"/>
      <name val="Arial1"/>
    </font>
    <font>
      <b/>
      <sz val="10"/>
      <color rgb="FF333399"/>
      <name val="Arial1"/>
      <family val="2"/>
    </font>
    <font>
      <b/>
      <sz val="10"/>
      <color rgb="FF3366FF"/>
      <name val="Arial1"/>
      <family val="2"/>
    </font>
    <font>
      <b/>
      <sz val="10"/>
      <color rgb="FF3366FF"/>
      <name val="Arial1"/>
    </font>
    <font>
      <b/>
      <sz val="10"/>
      <color rgb="FF333399"/>
      <name val="Arial1"/>
    </font>
    <font>
      <b/>
      <sz val="11"/>
      <color rgb="FF3366FF"/>
      <name val="Calibri2"/>
      <family val="2"/>
    </font>
    <font>
      <b/>
      <sz val="11"/>
      <color rgb="FF3366FF"/>
      <name val="Calibri"/>
      <family val="2"/>
    </font>
    <font>
      <b/>
      <sz val="10"/>
      <color rgb="FF000000"/>
      <name val="Arial1"/>
      <family val="2"/>
    </font>
    <font>
      <b/>
      <sz val="18"/>
      <color rgb="FF000000"/>
      <name val="Arial1"/>
      <family val="2"/>
    </font>
    <font>
      <b/>
      <sz val="18"/>
      <color rgb="FF000000"/>
      <name val="Arial1"/>
    </font>
    <font>
      <b/>
      <sz val="12"/>
      <color rgb="FF000000"/>
      <name val="Arial1"/>
      <family val="2"/>
    </font>
    <font>
      <b/>
      <sz val="12"/>
      <color rgb="FF000000"/>
      <name val="Arial1"/>
    </font>
    <font>
      <i/>
      <sz val="8"/>
      <color rgb="FF666699"/>
      <name val="Arial1"/>
      <family val="2"/>
    </font>
    <font>
      <sz val="11"/>
      <color rgb="FF333399"/>
      <name val="Calibri2"/>
      <family val="2"/>
    </font>
    <font>
      <sz val="11"/>
      <color rgb="FF333399"/>
      <name val="Calibri"/>
      <family val="2"/>
    </font>
    <font>
      <sz val="8"/>
      <color rgb="FF333399"/>
      <name val="Arial1"/>
      <family val="2"/>
    </font>
    <font>
      <sz val="8"/>
      <color rgb="FF333399"/>
      <name val="Arial1"/>
    </font>
    <font>
      <i/>
      <sz val="11"/>
      <color rgb="FF808080"/>
      <name val="Calibri2"/>
      <family val="2"/>
    </font>
    <font>
      <i/>
      <sz val="11"/>
      <color rgb="FF808080"/>
      <name val="Calibri"/>
      <family val="2"/>
    </font>
    <font>
      <b/>
      <i/>
      <sz val="16"/>
      <color rgb="FF000000"/>
      <name val="Calibri2"/>
      <family val="2"/>
    </font>
    <font>
      <b/>
      <i/>
      <sz val="16"/>
      <color rgb="FF000000"/>
      <name val="Liberation Sans"/>
      <family val="2"/>
    </font>
    <font>
      <b/>
      <sz val="15"/>
      <color rgb="FF3366FF"/>
      <name val="Calibri2"/>
      <family val="2"/>
    </font>
    <font>
      <b/>
      <sz val="15"/>
      <color rgb="FF3366FF"/>
      <name val="Calibri"/>
      <family val="2"/>
    </font>
    <font>
      <b/>
      <sz val="13"/>
      <color rgb="FF3366FF"/>
      <name val="Calibri2"/>
      <family val="2"/>
    </font>
    <font>
      <b/>
      <sz val="13"/>
      <color rgb="FF3366FF"/>
      <name val="Calibri"/>
      <family val="2"/>
    </font>
    <font>
      <b/>
      <i/>
      <sz val="16"/>
      <color rgb="FF000000"/>
      <name val="Calibri"/>
      <family val="2"/>
    </font>
    <font>
      <sz val="8"/>
      <color rgb="FF0066CC"/>
      <name val="Arial1"/>
      <family val="2"/>
    </font>
    <font>
      <sz val="8"/>
      <color rgb="FF0066CC"/>
      <name val="Arial1"/>
    </font>
    <font>
      <u/>
      <sz val="10"/>
      <color rgb="FF0000FF"/>
      <name val="Arial1"/>
      <family val="2"/>
    </font>
    <font>
      <u/>
      <sz val="10"/>
      <color rgb="FF0066CC"/>
      <name val="Arial1"/>
      <family val="2"/>
    </font>
    <font>
      <u/>
      <sz val="10"/>
      <color rgb="FF0066CC"/>
      <name val="Arial1"/>
    </font>
    <font>
      <u/>
      <sz val="10"/>
      <color rgb="FF0000FF"/>
      <name val="Arial1"/>
    </font>
    <font>
      <u/>
      <sz val="10"/>
      <color rgb="FF0000FF"/>
      <name val="Times New Roman2"/>
      <family val="1"/>
    </font>
    <font>
      <u/>
      <sz val="10"/>
      <color rgb="FF0000FF"/>
      <name val="Times New Roman1"/>
      <family val="1"/>
    </font>
    <font>
      <u/>
      <sz val="11"/>
      <color rgb="FF0563C1"/>
      <name val="Calibri"/>
      <family val="2"/>
      <charset val="1"/>
    </font>
    <font>
      <b/>
      <sz val="12"/>
      <color rgb="FF000000"/>
      <name val="Times New Roman2"/>
      <family val="1"/>
    </font>
    <font>
      <b/>
      <sz val="8"/>
      <color rgb="FF000000"/>
      <name val="Arial1"/>
      <family val="2"/>
    </font>
    <font>
      <b/>
      <sz val="8"/>
      <color rgb="FF000000"/>
      <name val="Arial1"/>
    </font>
    <font>
      <b/>
      <u/>
      <sz val="8"/>
      <color rgb="FF000000"/>
      <name val="Arial1"/>
      <family val="2"/>
    </font>
    <font>
      <b/>
      <u/>
      <sz val="8"/>
      <color rgb="FF000000"/>
      <name val="Arial1"/>
    </font>
    <font>
      <i/>
      <u/>
      <sz val="8"/>
      <color rgb="FF000000"/>
      <name val="Arial1"/>
      <family val="2"/>
    </font>
    <font>
      <i/>
      <u/>
      <sz val="8"/>
      <color rgb="FF000000"/>
      <name val="Arial1"/>
    </font>
    <font>
      <sz val="8"/>
      <color rgb="FF000000"/>
      <name val="Comic Sans MS"/>
      <family val="4"/>
    </font>
    <font>
      <sz val="10"/>
      <color rgb="FF000000"/>
      <name val="Arial"/>
      <family val="2"/>
    </font>
    <font>
      <sz val="10"/>
      <color rgb="FFFF0000"/>
      <name val="Arial1"/>
      <family val="2"/>
    </font>
    <font>
      <sz val="11"/>
      <color rgb="FF333300"/>
      <name val="Calibri2"/>
      <family val="2"/>
    </font>
    <font>
      <sz val="11"/>
      <color rgb="FF333300"/>
      <name val="Calibri"/>
      <family val="2"/>
    </font>
    <font>
      <sz val="8"/>
      <color rgb="FF008080"/>
      <name val="Arial1"/>
      <family val="2"/>
    </font>
    <font>
      <sz val="8"/>
      <color rgb="FF008080"/>
      <name val="Arial1"/>
    </font>
    <font>
      <b/>
      <i/>
      <sz val="16"/>
      <color rgb="FF000000"/>
      <name val="Arial1"/>
      <family val="2"/>
    </font>
    <font>
      <b/>
      <i/>
      <sz val="16"/>
      <color rgb="FF000000"/>
      <name val="Arial1"/>
    </font>
    <font>
      <sz val="11"/>
      <color rgb="FF000000"/>
      <name val="Liberation Sans"/>
      <family val="2"/>
    </font>
    <font>
      <sz val="10"/>
      <color rgb="FF000000"/>
      <name val="Tahoma"/>
      <family val="2"/>
    </font>
    <font>
      <sz val="8"/>
      <color rgb="FF000000"/>
      <name val="Tahoma"/>
      <family val="2"/>
    </font>
    <font>
      <sz val="9"/>
      <color rgb="FF000000"/>
      <name val="Times New Roman2"/>
      <family val="1"/>
    </font>
    <font>
      <sz val="9"/>
      <color rgb="FF000000"/>
      <name val="Times New Roman1"/>
      <family val="1"/>
    </font>
    <font>
      <sz val="10"/>
      <color rgb="FF666699"/>
      <name val="Arial1"/>
      <family val="2"/>
    </font>
    <font>
      <sz val="10"/>
      <color rgb="FF666699"/>
      <name val="Arial1"/>
    </font>
    <font>
      <b/>
      <sz val="12"/>
      <color rgb="FF808080"/>
      <name val="Arial1"/>
      <family val="2"/>
    </font>
    <font>
      <b/>
      <sz val="11"/>
      <color rgb="FF333333"/>
      <name val="Calibri2"/>
      <family val="2"/>
    </font>
    <font>
      <b/>
      <sz val="11"/>
      <color rgb="FF333333"/>
      <name val="Calibri"/>
      <family val="2"/>
    </font>
    <font>
      <b/>
      <i/>
      <u/>
      <sz val="11"/>
      <color rgb="FF000000"/>
      <name val="Calibri2"/>
      <family val="2"/>
    </font>
    <font>
      <b/>
      <i/>
      <u/>
      <sz val="11"/>
      <color rgb="FF000000"/>
      <name val="Liberation Sans"/>
      <family val="2"/>
    </font>
    <font>
      <b/>
      <i/>
      <u/>
      <sz val="11"/>
      <color rgb="FF000000"/>
      <name val="Calibri"/>
      <family val="2"/>
    </font>
    <font>
      <sz val="8"/>
      <color rgb="FF008000"/>
      <name val="Arial1"/>
      <family val="2"/>
    </font>
    <font>
      <sz val="8"/>
      <color rgb="FF008000"/>
      <name val="Arial1"/>
    </font>
    <font>
      <b/>
      <sz val="8"/>
      <color rgb="FFFF6600"/>
      <name val="Arial1"/>
      <family val="2"/>
    </font>
    <font>
      <b/>
      <sz val="8"/>
      <color rgb="FFFF6600"/>
      <name val="Arial1"/>
    </font>
    <font>
      <i/>
      <sz val="8"/>
      <color rgb="FF008080"/>
      <name val="Arial1"/>
      <family val="2"/>
    </font>
    <font>
      <i/>
      <sz val="8"/>
      <color rgb="FF008080"/>
      <name val="Arial1"/>
    </font>
    <font>
      <b/>
      <sz val="10"/>
      <color rgb="FF000000"/>
      <name val="Arial1"/>
    </font>
    <font>
      <sz val="9"/>
      <color rgb="FF000000"/>
      <name val="Verdana"/>
      <family val="2"/>
    </font>
    <font>
      <sz val="10"/>
      <color rgb="FF008080"/>
      <name val="Courier New"/>
      <family val="3"/>
    </font>
    <font>
      <sz val="10"/>
      <color rgb="FF0066CC"/>
      <name val="Courier New"/>
      <family val="3"/>
    </font>
    <font>
      <sz val="10"/>
      <color rgb="FF008000"/>
      <name val="Courier New"/>
      <family val="3"/>
    </font>
    <font>
      <i/>
      <sz val="9"/>
      <color rgb="FF333300"/>
      <name val="Verdana"/>
      <family val="2"/>
    </font>
    <font>
      <i/>
      <sz val="9"/>
      <color rgb="FF008080"/>
      <name val="Verdana"/>
      <family val="2"/>
    </font>
    <font>
      <i/>
      <sz val="9"/>
      <color rgb="FF993300"/>
      <name val="Verdana"/>
      <family val="2"/>
    </font>
    <font>
      <i/>
      <sz val="9"/>
      <color rgb="FF808000"/>
      <name val="Verdana"/>
      <family val="2"/>
    </font>
    <font>
      <sz val="9"/>
      <color rgb="FF0000FF"/>
      <name val="Verdana"/>
      <family val="2"/>
    </font>
    <font>
      <sz val="9"/>
      <color rgb="FF000080"/>
      <name val="Verdana"/>
      <family val="2"/>
    </font>
    <font>
      <b/>
      <sz val="9"/>
      <color rgb="FF000000"/>
      <name val="Verdana"/>
      <family val="2"/>
    </font>
    <font>
      <b/>
      <sz val="10"/>
      <color rgb="FF008080"/>
      <name val="Courier New"/>
      <family val="3"/>
    </font>
    <font>
      <b/>
      <sz val="10"/>
      <color rgb="FF0066CC"/>
      <name val="Courier New"/>
      <family val="3"/>
    </font>
    <font>
      <b/>
      <sz val="10"/>
      <color rgb="FF008000"/>
      <name val="Courier New"/>
      <family val="3"/>
    </font>
    <font>
      <b/>
      <i/>
      <sz val="9"/>
      <color rgb="FF333300"/>
      <name val="Verdana"/>
      <family val="2"/>
    </font>
    <font>
      <b/>
      <i/>
      <sz val="9"/>
      <color rgb="FF008080"/>
      <name val="Verdana"/>
      <family val="2"/>
    </font>
    <font>
      <b/>
      <i/>
      <sz val="9"/>
      <color rgb="FF808000"/>
      <name val="Verdana"/>
      <family val="2"/>
    </font>
    <font>
      <b/>
      <i/>
      <sz val="9"/>
      <color rgb="FF993300"/>
      <name val="Verdana"/>
      <family val="2"/>
    </font>
    <font>
      <b/>
      <sz val="9"/>
      <color rgb="FF0000FF"/>
      <name val="Verdana"/>
      <family val="2"/>
    </font>
    <font>
      <b/>
      <sz val="9"/>
      <color rgb="FF000080"/>
      <name val="Verdana"/>
      <family val="2"/>
    </font>
    <font>
      <b/>
      <sz val="9"/>
      <color rgb="FF000000"/>
      <name val="Arial1"/>
      <family val="2"/>
    </font>
    <font>
      <b/>
      <sz val="9"/>
      <color rgb="FF000000"/>
      <name val="Arial1"/>
    </font>
    <font>
      <sz val="10"/>
      <color rgb="FF003366"/>
      <name val="Arial1"/>
      <family val="2"/>
    </font>
    <font>
      <sz val="10"/>
      <color rgb="FFCCFFFF"/>
      <name val="Arial1"/>
      <family val="2"/>
    </font>
    <font>
      <sz val="10"/>
      <color rgb="FFCCFFFF"/>
      <name val="Arial1"/>
    </font>
    <font>
      <sz val="10"/>
      <color rgb="FF99CCFF"/>
      <name val="Arial1"/>
      <family val="2"/>
    </font>
    <font>
      <sz val="10"/>
      <color rgb="FF99CCFF"/>
      <name val="Arial1"/>
    </font>
    <font>
      <sz val="10"/>
      <color rgb="FF003366"/>
      <name val="Arial1"/>
    </font>
    <font>
      <i/>
      <sz val="10"/>
      <color rgb="FF000000"/>
      <name val="Arial1"/>
      <family val="2"/>
    </font>
    <font>
      <i/>
      <sz val="10"/>
      <color rgb="FF000000"/>
      <name val="Arial1"/>
    </font>
    <font>
      <sz val="10"/>
      <color rgb="FFCCFFCC"/>
      <name val="Arial1"/>
      <family val="2"/>
    </font>
    <font>
      <sz val="10"/>
      <color rgb="FFCCFFCC"/>
      <name val="Arial1"/>
    </font>
    <font>
      <sz val="11"/>
      <color rgb="FFFF0000"/>
      <name val="Calibri2"/>
      <family val="2"/>
    </font>
    <font>
      <sz val="11"/>
      <color rgb="FFFF0000"/>
      <name val="Calibri"/>
      <family val="2"/>
    </font>
    <font>
      <i/>
      <sz val="8"/>
      <color rgb="FF808080"/>
      <name val="Arial1"/>
      <family val="2"/>
    </font>
    <font>
      <i/>
      <sz val="8"/>
      <color rgb="FF808080"/>
      <name val="Arial1"/>
    </font>
    <font>
      <b/>
      <sz val="18"/>
      <color rgb="FF3366FF"/>
      <name val="Cambria"/>
      <family val="1"/>
    </font>
    <font>
      <b/>
      <sz val="15"/>
      <color rgb="FF333399"/>
      <name val="Calibri2"/>
      <family val="2"/>
    </font>
    <font>
      <b/>
      <sz val="18"/>
      <color rgb="FF333399"/>
      <name val="Cambria"/>
      <family val="1"/>
    </font>
    <font>
      <b/>
      <sz val="15"/>
      <color rgb="FF000080"/>
      <name val="Arial1"/>
      <family val="2"/>
    </font>
    <font>
      <b/>
      <sz val="15"/>
      <color rgb="FF000080"/>
      <name val="Arial1"/>
    </font>
    <font>
      <sz val="18"/>
      <color rgb="FF666699"/>
      <name val="Calibri Light"/>
      <family val="2"/>
    </font>
    <font>
      <b/>
      <sz val="15"/>
      <color rgb="FF333399"/>
      <name val="Calibri"/>
      <family val="2"/>
    </font>
    <font>
      <b/>
      <sz val="13"/>
      <color rgb="FF333399"/>
      <name val="Calibri2"/>
      <family val="2"/>
    </font>
    <font>
      <b/>
      <sz val="18"/>
      <color rgb="FF000080"/>
      <name val="Cambria"/>
      <family val="1"/>
    </font>
    <font>
      <b/>
      <sz val="13"/>
      <color rgb="FF000080"/>
      <name val="Arial1"/>
      <family val="2"/>
    </font>
    <font>
      <b/>
      <sz val="13"/>
      <color rgb="FF000080"/>
      <name val="Arial1"/>
    </font>
    <font>
      <b/>
      <sz val="13"/>
      <color rgb="FF33CCCC"/>
      <name val="Calibri2"/>
      <family val="2"/>
    </font>
    <font>
      <b/>
      <sz val="13"/>
      <color rgb="FF33CCCC"/>
      <name val="Calibri"/>
      <family val="2"/>
    </font>
    <font>
      <b/>
      <sz val="13"/>
      <color rgb="FF333399"/>
      <name val="Calibri"/>
      <family val="2"/>
    </font>
    <font>
      <b/>
      <sz val="11"/>
      <color rgb="FF333399"/>
      <name val="Calibri2"/>
      <family val="2"/>
    </font>
    <font>
      <b/>
      <sz val="11"/>
      <color rgb="FF33CCCC"/>
      <name val="Calibri2"/>
      <family val="2"/>
    </font>
    <font>
      <b/>
      <sz val="11"/>
      <color rgb="FF33CCCC"/>
      <name val="Calibri"/>
      <family val="2"/>
    </font>
    <font>
      <b/>
      <sz val="11"/>
      <color rgb="FF000080"/>
      <name val="Arial1"/>
      <family val="2"/>
    </font>
    <font>
      <b/>
      <sz val="11"/>
      <color rgb="FF000080"/>
      <name val="Arial1"/>
    </font>
    <font>
      <b/>
      <sz val="11"/>
      <color rgb="FF333399"/>
      <name val="Calibri"/>
      <family val="2"/>
    </font>
    <font>
      <b/>
      <i/>
      <sz val="12"/>
      <color rgb="FF000000"/>
      <name val="Times New Roman2"/>
      <family val="1"/>
    </font>
    <font>
      <b/>
      <i/>
      <sz val="12"/>
      <color rgb="FF000000"/>
      <name val="Times New Roman1"/>
      <family val="1"/>
    </font>
    <font>
      <sz val="12"/>
      <color rgb="FF000000"/>
      <name val="Times New Roman2"/>
      <family val="1"/>
    </font>
    <font>
      <sz val="12"/>
      <color rgb="FF000000"/>
      <name val="Times New Roman1"/>
      <family val="1"/>
    </font>
    <font>
      <b/>
      <i/>
      <sz val="12"/>
      <color rgb="FF000000"/>
      <name val="Arial1"/>
      <family val="2"/>
    </font>
    <font>
      <b/>
      <i/>
      <sz val="12"/>
      <color rgb="FF000000"/>
      <name val="Arial1"/>
    </font>
    <font>
      <b/>
      <sz val="18"/>
      <color rgb="FF33CCCC"/>
      <name val="Cambria"/>
      <family val="1"/>
    </font>
    <font>
      <b/>
      <sz val="11"/>
      <color rgb="FF000000"/>
      <name val="Calibri2"/>
      <family val="2"/>
    </font>
    <font>
      <b/>
      <sz val="8"/>
      <color rgb="FFFFFFFF"/>
      <name val="Arial1"/>
      <family val="2"/>
    </font>
    <font>
      <b/>
      <sz val="8"/>
      <color rgb="FFFFFFFF"/>
      <name val="Arial1"/>
    </font>
    <font>
      <b/>
      <sz val="12"/>
      <color rgb="FFFFFFFF"/>
      <name val="Calibri2"/>
      <family val="2"/>
    </font>
    <font>
      <b/>
      <sz val="12"/>
      <color rgb="FFFFFFFF"/>
      <name val="Calibri"/>
      <family val="2"/>
    </font>
    <font>
      <sz val="9"/>
      <color rgb="FF000000"/>
      <name val="Times New Roman"/>
      <family val="1"/>
    </font>
    <font>
      <i/>
      <sz val="11"/>
      <color theme="1"/>
      <name val="Calibri"/>
      <family val="2"/>
      <scheme val="minor"/>
    </font>
    <font>
      <sz val="11"/>
      <color rgb="FF273375"/>
      <name val="Calibri"/>
      <family val="2"/>
      <scheme val="minor"/>
    </font>
    <font>
      <sz val="11"/>
      <color rgb="FFADC90E"/>
      <name val="Calibri"/>
      <family val="2"/>
      <scheme val="minor"/>
    </font>
    <font>
      <b/>
      <sz val="22"/>
      <color rgb="FF273375"/>
      <name val="Marianne"/>
      <family val="3"/>
    </font>
    <font>
      <b/>
      <sz val="18"/>
      <color rgb="FF273375"/>
      <name val="Marianne"/>
      <family val="3"/>
    </font>
    <font>
      <b/>
      <sz val="18"/>
      <color theme="9" tint="-0.499984740745262"/>
      <name val="Marianne"/>
      <family val="3"/>
    </font>
    <font>
      <i/>
      <sz val="10"/>
      <color theme="1"/>
      <name val="Arial"/>
      <family val="2"/>
    </font>
    <font>
      <sz val="9"/>
      <color theme="1"/>
      <name val="Calibri"/>
      <family val="2"/>
      <scheme val="minor"/>
    </font>
    <font>
      <sz val="8"/>
      <color theme="1"/>
      <name val="Calibri"/>
      <family val="2"/>
      <scheme val="minor"/>
    </font>
    <font>
      <sz val="11"/>
      <color rgb="FF9C5700"/>
      <name val="Calibri"/>
      <family val="2"/>
      <scheme val="minor"/>
    </font>
    <font>
      <sz val="10"/>
      <color rgb="FF000000"/>
      <name val="Calibri"/>
      <family val="2"/>
    </font>
    <font>
      <b/>
      <i/>
      <sz val="16"/>
      <name val="Arial"/>
      <family val="2"/>
    </font>
    <font>
      <b/>
      <i/>
      <u/>
      <sz val="10"/>
      <name val="Arial"/>
      <family val="2"/>
    </font>
    <font>
      <i/>
      <sz val="10"/>
      <color theme="1"/>
      <name val="Calibri"/>
      <family val="2"/>
      <scheme val="minor"/>
    </font>
    <font>
      <i/>
      <sz val="9"/>
      <color theme="1"/>
      <name val="Calibri"/>
      <family val="2"/>
      <scheme val="minor"/>
    </font>
    <font>
      <sz val="10"/>
      <color rgb="FFFF0000"/>
      <name val="Marianne"/>
      <family val="3"/>
    </font>
    <font>
      <sz val="18"/>
      <color theme="3"/>
      <name val="Calibri Light"/>
      <family val="2"/>
      <scheme val="major"/>
    </font>
    <font>
      <sz val="8"/>
      <name val="Calibri"/>
      <family val="2"/>
      <scheme val="minor"/>
    </font>
    <font>
      <i/>
      <sz val="9"/>
      <color theme="1"/>
      <name val="Marianne"/>
    </font>
    <font>
      <i/>
      <sz val="11"/>
      <name val="Calibri"/>
      <family val="2"/>
      <scheme val="minor"/>
    </font>
    <font>
      <sz val="9"/>
      <color theme="1"/>
      <name val="Marianne"/>
    </font>
    <font>
      <b/>
      <i/>
      <sz val="11"/>
      <color rgb="FFFF0000"/>
      <name val="Calibri"/>
      <family val="2"/>
      <scheme val="minor"/>
    </font>
    <font>
      <sz val="10"/>
      <name val="Verdana"/>
      <family val="2"/>
    </font>
    <font>
      <sz val="10"/>
      <color rgb="FF000000"/>
      <name val="Verdana"/>
      <family val="2"/>
    </font>
    <font>
      <b/>
      <sz val="10"/>
      <color rgb="FF000000"/>
      <name val="Verdana"/>
      <family val="2"/>
    </font>
    <font>
      <b/>
      <sz val="10"/>
      <name val="Verdana"/>
      <family val="2"/>
    </font>
    <font>
      <sz val="10"/>
      <color rgb="FF1E8F5D"/>
      <name val="Verdana"/>
      <family val="2"/>
    </font>
    <font>
      <b/>
      <sz val="11"/>
      <color rgb="FF000000"/>
      <name val="Calibri"/>
      <family val="2"/>
      <scheme val="minor"/>
    </font>
    <font>
      <sz val="11"/>
      <color rgb="FF000000"/>
      <name val="Calibri"/>
      <family val="2"/>
      <scheme val="minor"/>
    </font>
    <font>
      <sz val="11"/>
      <color theme="5"/>
      <name val="Calibri"/>
      <family val="2"/>
      <scheme val="minor"/>
    </font>
    <font>
      <b/>
      <i/>
      <sz val="11"/>
      <color theme="1"/>
      <name val="Calibri"/>
      <family val="2"/>
      <scheme val="minor"/>
    </font>
    <font>
      <sz val="11"/>
      <color rgb="FF000000"/>
      <name val="Arial"/>
      <family val="2"/>
    </font>
    <font>
      <i/>
      <sz val="12"/>
      <color theme="1"/>
      <name val="Calibri"/>
      <family val="2"/>
      <scheme val="minor"/>
    </font>
    <font>
      <i/>
      <sz val="10"/>
      <color theme="1"/>
      <name val="Marianne"/>
    </font>
    <font>
      <sz val="10"/>
      <color theme="1"/>
      <name val="Marianne"/>
    </font>
  </fonts>
  <fills count="12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bgColor indexed="64"/>
      </patternFill>
    </fill>
    <fill>
      <patternFill patternType="solid">
        <fgColor theme="4"/>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rgb="FFE95042"/>
        <bgColor indexed="64"/>
      </patternFill>
    </fill>
    <fill>
      <patternFill patternType="solid">
        <fgColor theme="1" tint="0.34998626667073579"/>
        <bgColor indexed="64"/>
      </patternFill>
    </fill>
    <fill>
      <patternFill patternType="solid">
        <fgColor theme="0"/>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B0C8FE"/>
        <bgColor indexed="64"/>
      </patternFill>
    </fill>
    <fill>
      <patternFill patternType="solid">
        <fgColor rgb="FFB3A2C7"/>
        <bgColor indexed="64"/>
      </patternFill>
    </fill>
    <fill>
      <patternFill patternType="solid">
        <fgColor rgb="FFE0E5B3"/>
        <bgColor indexed="64"/>
      </patternFill>
    </fill>
    <fill>
      <patternFill patternType="solid">
        <fgColor rgb="FF92D050"/>
        <bgColor indexed="64"/>
      </patternFill>
    </fill>
    <fill>
      <patternFill patternType="solid">
        <fgColor rgb="FFF3F9E5"/>
        <bgColor indexed="64"/>
      </patternFill>
    </fill>
    <fill>
      <patternFill patternType="solid">
        <fgColor rgb="FFE9F5DB"/>
        <bgColor indexed="64"/>
      </patternFill>
    </fill>
    <fill>
      <patternFill patternType="solid">
        <fgColor rgb="FF7030A0"/>
        <bgColor indexed="64"/>
      </patternFill>
    </fill>
    <fill>
      <patternFill patternType="solid">
        <fgColor rgb="FFF8F3FB"/>
        <bgColor indexed="64"/>
      </patternFill>
    </fill>
    <fill>
      <patternFill patternType="solid">
        <fgColor rgb="FFEEE2F6"/>
        <bgColor indexed="64"/>
      </patternFill>
    </fill>
    <fill>
      <patternFill patternType="solid">
        <fgColor rgb="FF00B050"/>
        <bgColor indexed="64"/>
      </patternFill>
    </fill>
    <fill>
      <patternFill patternType="solid">
        <fgColor rgb="FFB7FFD8"/>
        <bgColor indexed="64"/>
      </patternFill>
    </fill>
    <fill>
      <patternFill patternType="solid">
        <fgColor theme="4" tint="0.59999389629810485"/>
        <bgColor indexed="64"/>
      </patternFill>
    </fill>
    <fill>
      <patternFill patternType="solid">
        <fgColor rgb="FFFFFFFF"/>
        <bgColor rgb="FF000000"/>
      </patternFill>
    </fill>
    <fill>
      <patternFill patternType="solid">
        <fgColor rgb="FF0070C0"/>
        <bgColor rgb="FF0000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249977111117893"/>
        <bgColor indexed="64"/>
      </patternFill>
    </fill>
    <fill>
      <patternFill patternType="solid">
        <fgColor theme="9"/>
        <bgColor indexed="64"/>
      </patternFill>
    </fill>
    <fill>
      <patternFill patternType="solid">
        <fgColor rgb="FFCCFFCC"/>
        <bgColor rgb="FFCCFFCC"/>
      </patternFill>
    </fill>
    <fill>
      <patternFill patternType="solid">
        <fgColor rgb="FF00FF00"/>
        <bgColor rgb="FF00FF00"/>
      </patternFill>
    </fill>
    <fill>
      <patternFill patternType="solid">
        <fgColor rgb="FFFF0000"/>
        <bgColor rgb="FFFF0000"/>
      </patternFill>
    </fill>
    <fill>
      <patternFill patternType="solid">
        <fgColor rgb="FFC0C0C0"/>
        <bgColor rgb="FFC0C0C0"/>
      </patternFill>
    </fill>
    <fill>
      <patternFill patternType="solid">
        <fgColor rgb="FFFFCC99"/>
        <bgColor rgb="FFFFCC99"/>
      </patternFill>
    </fill>
    <fill>
      <patternFill patternType="solid">
        <fgColor rgb="FF800000"/>
        <bgColor rgb="FF800000"/>
      </patternFill>
    </fill>
    <fill>
      <patternFill patternType="solid">
        <fgColor rgb="FFCCCCFF"/>
        <bgColor rgb="FFCCCCFF"/>
      </patternFill>
    </fill>
    <fill>
      <patternFill patternType="solid">
        <fgColor rgb="FFFFFFFF"/>
        <bgColor rgb="FFFFFFFF"/>
      </patternFill>
    </fill>
    <fill>
      <patternFill patternType="solid">
        <fgColor rgb="FFFF99CC"/>
        <bgColor rgb="FFFF99CC"/>
      </patternFill>
    </fill>
    <fill>
      <patternFill patternType="solid">
        <fgColor rgb="FFFFFF00"/>
        <bgColor rgb="FFFFFF00"/>
      </patternFill>
    </fill>
    <fill>
      <patternFill patternType="solid">
        <fgColor rgb="FFCC99FF"/>
        <bgColor rgb="FFCC99FF"/>
      </patternFill>
    </fill>
    <fill>
      <patternFill patternType="solid">
        <fgColor rgb="FF003366"/>
        <bgColor rgb="FF003366"/>
      </patternFill>
    </fill>
    <fill>
      <patternFill patternType="solid">
        <fgColor rgb="FFCCFFFF"/>
        <bgColor rgb="FFCCFFFF"/>
      </patternFill>
    </fill>
    <fill>
      <patternFill patternType="solid">
        <fgColor rgb="FFFF6600"/>
        <bgColor rgb="FFFF6600"/>
      </patternFill>
    </fill>
    <fill>
      <patternFill patternType="solid">
        <fgColor rgb="FF99CCFF"/>
        <bgColor rgb="FF99CCFF"/>
      </patternFill>
    </fill>
    <fill>
      <patternFill patternType="solid">
        <fgColor rgb="FFFF8080"/>
        <bgColor rgb="FFFF8080"/>
      </patternFill>
    </fill>
    <fill>
      <patternFill patternType="solid">
        <fgColor rgb="FFFFFF99"/>
        <bgColor rgb="FFFFFF99"/>
      </patternFill>
    </fill>
    <fill>
      <patternFill patternType="solid">
        <fgColor rgb="FFFFCC00"/>
        <bgColor rgb="FFFFCC00"/>
      </patternFill>
    </fill>
    <fill>
      <patternFill patternType="solid">
        <fgColor rgb="FF008080"/>
        <bgColor rgb="FF008080"/>
      </patternFill>
    </fill>
    <fill>
      <patternFill patternType="solid">
        <fgColor rgb="FF808000"/>
        <bgColor rgb="FF808000"/>
      </patternFill>
    </fill>
    <fill>
      <patternFill patternType="solid">
        <fgColor rgb="FF33CCCC"/>
        <bgColor rgb="FF33CCCC"/>
      </patternFill>
    </fill>
    <fill>
      <patternFill patternType="solid">
        <fgColor rgb="FF800080"/>
        <bgColor rgb="FF800080"/>
      </patternFill>
    </fill>
    <fill>
      <patternFill patternType="solid">
        <fgColor rgb="FFFF9900"/>
        <bgColor rgb="FFFF9900"/>
      </patternFill>
    </fill>
    <fill>
      <patternFill patternType="solid">
        <fgColor rgb="FF0066CC"/>
        <bgColor rgb="FF0066CC"/>
      </patternFill>
    </fill>
    <fill>
      <patternFill patternType="solid">
        <fgColor rgb="FF993300"/>
        <bgColor rgb="FF993300"/>
      </patternFill>
    </fill>
    <fill>
      <patternFill patternType="solid">
        <fgColor rgb="FF333399"/>
        <bgColor rgb="FF333399"/>
      </patternFill>
    </fill>
    <fill>
      <patternFill patternType="solid">
        <fgColor rgb="FF339966"/>
        <bgColor rgb="FF339966"/>
      </patternFill>
    </fill>
    <fill>
      <patternFill patternType="solid">
        <fgColor rgb="FF3366FF"/>
        <bgColor rgb="FF3366FF"/>
      </patternFill>
    </fill>
    <fill>
      <patternFill patternType="solid">
        <fgColor rgb="FF969696"/>
        <bgColor rgb="FF969696"/>
      </patternFill>
    </fill>
    <fill>
      <patternFill patternType="solid">
        <fgColor rgb="FF993366"/>
        <bgColor rgb="FF993366"/>
      </patternFill>
    </fill>
    <fill>
      <patternFill patternType="solid">
        <fgColor rgb="FFFF00FF"/>
        <bgColor rgb="FFFF00FF"/>
      </patternFill>
    </fill>
    <fill>
      <patternFill patternType="solid">
        <fgColor rgb="FFCFAA90"/>
        <bgColor rgb="FFCFAA90"/>
      </patternFill>
    </fill>
    <fill>
      <patternFill patternType="solid">
        <fgColor rgb="FF660066"/>
        <bgColor rgb="FF660066"/>
      </patternFill>
    </fill>
    <fill>
      <patternFill patternType="solid">
        <fgColor rgb="FFFFFFCC"/>
        <bgColor rgb="FFFFFFCC"/>
      </patternFill>
    </fill>
    <fill>
      <patternFill patternType="solid">
        <fgColor rgb="FF99CC00"/>
        <bgColor rgb="FF99CC00"/>
      </patternFill>
    </fill>
    <fill>
      <patternFill patternType="solid">
        <fgColor rgb="FF008000"/>
        <bgColor rgb="FF008000"/>
      </patternFill>
    </fill>
    <fill>
      <patternFill patternType="solid">
        <fgColor rgb="FF000080"/>
        <bgColor rgb="FF000080"/>
      </patternFill>
    </fill>
    <fill>
      <patternFill patternType="solid">
        <fgColor rgb="FF003300"/>
        <bgColor rgb="FF003300"/>
      </patternFill>
    </fill>
    <fill>
      <patternFill patternType="solid">
        <fgColor rgb="FF0000FF"/>
        <bgColor rgb="FF0000FF"/>
      </patternFill>
    </fill>
    <fill>
      <patternFill patternType="solid">
        <fgColor rgb="FF333333"/>
        <bgColor rgb="FF333333"/>
      </patternFill>
    </fill>
    <fill>
      <patternFill patternType="solid">
        <fgColor rgb="FF008020"/>
        <bgColor rgb="FF008020"/>
      </patternFill>
    </fill>
    <fill>
      <patternFill patternType="solid">
        <fgColor rgb="FF99BF25"/>
        <bgColor rgb="FF99BF25"/>
      </patternFill>
    </fill>
    <fill>
      <patternFill patternType="solid">
        <fgColor rgb="FF4CA640"/>
        <bgColor rgb="FF4CA640"/>
      </patternFill>
    </fill>
    <fill>
      <patternFill patternType="solid">
        <fgColor rgb="FF00FFFF"/>
        <bgColor rgb="FF00FFFF"/>
      </patternFill>
    </fill>
    <fill>
      <patternFill patternType="solid">
        <fgColor rgb="FF00CCFF"/>
        <bgColor rgb="FF00CCFF"/>
      </patternFill>
    </fill>
    <fill>
      <patternFill patternType="solid">
        <fgColor rgb="FF333300"/>
        <bgColor rgb="FF333300"/>
      </patternFill>
    </fill>
    <fill>
      <patternFill patternType="solid">
        <fgColor rgb="FF808020"/>
        <bgColor rgb="FF808020"/>
      </patternFill>
    </fill>
    <fill>
      <patternFill patternType="solid">
        <fgColor rgb="FF666699"/>
        <bgColor rgb="FF666699"/>
      </patternFill>
    </fill>
    <fill>
      <patternFill patternType="solid">
        <fgColor rgb="FFE6E6FF"/>
        <bgColor rgb="FFE6E6FF"/>
      </patternFill>
    </fill>
    <fill>
      <patternFill patternType="solid">
        <fgColor rgb="FFCCE6FF"/>
        <bgColor rgb="FFCCE6FF"/>
      </patternFill>
    </fill>
    <fill>
      <patternFill patternType="solid">
        <fgColor rgb="FFFFC0C0"/>
        <bgColor rgb="FFFFC0C0"/>
      </patternFill>
    </fill>
    <fill>
      <patternFill patternType="solid">
        <fgColor rgb="FFC6C6E0"/>
        <bgColor rgb="FFC6C6E0"/>
      </patternFill>
    </fill>
    <fill>
      <patternFill patternType="solid">
        <fgColor rgb="FF309090"/>
        <bgColor rgb="FF309090"/>
      </patternFill>
    </fill>
    <fill>
      <patternFill patternType="solid">
        <fgColor rgb="FF00939C"/>
        <bgColor indexed="64"/>
      </patternFill>
    </fill>
    <fill>
      <patternFill patternType="solid">
        <fgColor rgb="FF273375"/>
        <bgColor indexed="64"/>
      </patternFill>
    </fill>
    <fill>
      <patternFill patternType="solid">
        <fgColor rgb="FFADC90E"/>
        <bgColor indexed="64"/>
      </patternFill>
    </fill>
    <fill>
      <patternFill patternType="solid">
        <fgColor theme="9" tint="-0.499984740745262"/>
        <bgColor indexed="64"/>
      </patternFill>
    </fill>
    <fill>
      <patternFill patternType="solid">
        <fgColor theme="2"/>
        <bgColor indexed="64"/>
      </patternFill>
    </fill>
    <fill>
      <patternFill patternType="solid">
        <fgColor theme="4" tint="0.59999389629810485"/>
        <bgColor rgb="FF000000"/>
      </patternFill>
    </fill>
    <fill>
      <patternFill patternType="solid">
        <fgColor rgb="FFDDEBF7"/>
        <bgColor indexed="64"/>
      </patternFill>
    </fill>
    <fill>
      <patternFill patternType="solid">
        <fgColor rgb="FFF0ECF4"/>
        <bgColor indexed="64"/>
      </patternFill>
    </fill>
    <fill>
      <patternFill patternType="solid">
        <fgColor rgb="FFF3F9EE"/>
        <bgColor indexed="64"/>
      </patternFill>
    </fill>
    <fill>
      <patternFill patternType="solid">
        <fgColor rgb="FFF4F6E6"/>
        <bgColor indexed="64"/>
      </patternFill>
    </fill>
    <fill>
      <patternFill patternType="solid">
        <fgColor theme="2" tint="-0.249977111117893"/>
        <bgColor indexed="64"/>
      </patternFill>
    </fill>
    <fill>
      <patternFill patternType="solid">
        <fgColor theme="9" tint="0.39997558519241921"/>
        <bgColor indexed="64"/>
      </patternFill>
    </fill>
  </fills>
  <borders count="1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top style="medium">
        <color theme="1"/>
      </top>
      <bottom/>
      <diagonal/>
    </border>
    <border>
      <left/>
      <right/>
      <top/>
      <bottom style="medium">
        <color theme="1"/>
      </bottom>
      <diagonal/>
    </border>
    <border>
      <left style="thin">
        <color indexed="64"/>
      </left>
      <right/>
      <top/>
      <bottom/>
      <diagonal/>
    </border>
    <border>
      <left style="thin">
        <color theme="1"/>
      </left>
      <right style="thin">
        <color theme="1"/>
      </right>
      <top style="thin">
        <color theme="1"/>
      </top>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top style="thin">
        <color theme="1"/>
      </top>
      <bottom/>
      <diagonal/>
    </border>
    <border>
      <left style="medium">
        <color rgb="FF000000"/>
      </left>
      <right style="thin">
        <color theme="1"/>
      </right>
      <top style="thin">
        <color theme="1"/>
      </top>
      <bottom style="thin">
        <color theme="1"/>
      </bottom>
      <diagonal/>
    </border>
    <border>
      <left style="thin">
        <color theme="1"/>
      </left>
      <right style="medium">
        <color rgb="FF000000"/>
      </right>
      <top style="thin">
        <color theme="1"/>
      </top>
      <bottom style="thin">
        <color theme="1"/>
      </bottom>
      <diagonal/>
    </border>
    <border>
      <left/>
      <right/>
      <top/>
      <bottom style="medium">
        <color indexed="64"/>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right/>
      <top style="medium">
        <color indexed="64"/>
      </top>
      <bottom/>
      <diagonal/>
    </border>
    <border>
      <left style="medium">
        <color indexed="64"/>
      </left>
      <right style="thin">
        <color theme="1"/>
      </right>
      <top/>
      <bottom style="thin">
        <color theme="1"/>
      </bottom>
      <diagonal/>
    </border>
    <border>
      <left style="thin">
        <color theme="1"/>
      </left>
      <right style="medium">
        <color indexed="64"/>
      </right>
      <top/>
      <bottom style="thin">
        <color theme="1"/>
      </bottom>
      <diagonal/>
    </border>
    <border>
      <left/>
      <right/>
      <top style="thin">
        <color theme="1"/>
      </top>
      <bottom/>
      <diagonal/>
    </border>
    <border>
      <left style="medium">
        <color indexed="64"/>
      </left>
      <right style="thin">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style="thin">
        <color rgb="FF808080"/>
      </left>
      <right style="thin">
        <color rgb="FF808080"/>
      </right>
      <top style="thin">
        <color rgb="FF808080"/>
      </top>
      <bottom style="thin">
        <color rgb="FF808080"/>
      </bottom>
      <diagonal/>
    </border>
    <border>
      <left style="double">
        <color rgb="FF000000"/>
      </left>
      <right style="double">
        <color rgb="FF000000"/>
      </right>
      <top style="double">
        <color rgb="FF000000"/>
      </top>
      <bottom style="double">
        <color rgb="FF000000"/>
      </bottom>
      <diagonal/>
    </border>
    <border>
      <left/>
      <right/>
      <top/>
      <bottom style="double">
        <color rgb="FF000000"/>
      </bottom>
      <diagonal/>
    </border>
    <border>
      <left style="dashed">
        <color rgb="FFFF8080"/>
      </left>
      <right style="dashed">
        <color rgb="FFFF8080"/>
      </right>
      <top style="dashed">
        <color rgb="FFFF8080"/>
      </top>
      <bottom style="dashed">
        <color rgb="FFFF8080"/>
      </bottom>
      <diagonal/>
    </border>
    <border diagonalUp="1" diagonalDown="1">
      <left style="dashed">
        <color rgb="FF000000"/>
      </left>
      <right style="dashed">
        <color rgb="FF000000"/>
      </right>
      <top style="dashed">
        <color rgb="FF000000"/>
      </top>
      <bottom style="dashed">
        <color rgb="FF000000"/>
      </bottom>
      <diagonal style="medium">
        <color rgb="FFFF8080"/>
      </diagonal>
    </border>
    <border diagonalUp="1" diagonalDown="1">
      <left style="dashed">
        <color rgb="FF000000"/>
      </left>
      <right style="dashed">
        <color rgb="FF000000"/>
      </right>
      <top style="dashed">
        <color rgb="FF000000"/>
      </top>
      <bottom style="dashed">
        <color rgb="FF000000"/>
      </bottom>
      <diagonal style="medium">
        <color rgb="FF339966"/>
      </diagonal>
    </border>
    <border diagonalUp="1" diagonalDown="1">
      <left style="dashed">
        <color rgb="FF000000"/>
      </left>
      <right style="dashed">
        <color rgb="FF000000"/>
      </right>
      <top style="dashed">
        <color rgb="FF000000"/>
      </top>
      <bottom style="dashed">
        <color rgb="FF000000"/>
      </bottom>
      <diagonal style="medium">
        <color rgb="FF008080"/>
      </diagonal>
    </border>
    <border diagonalUp="1" diagonalDown="1">
      <left style="dashed">
        <color rgb="FF000000"/>
      </left>
      <right style="dashed">
        <color rgb="FF000000"/>
      </right>
      <top style="dashed">
        <color rgb="FF000000"/>
      </top>
      <bottom style="dashed">
        <color rgb="FF000000"/>
      </bottom>
      <diagonal style="medium">
        <color rgb="FF666699"/>
      </diagonal>
    </border>
    <border>
      <left style="dashed">
        <color rgb="FF339966"/>
      </left>
      <right style="dashed">
        <color rgb="FF339966"/>
      </right>
      <top style="dashed">
        <color rgb="FF339966"/>
      </top>
      <bottom style="dashed">
        <color rgb="FF339966"/>
      </bottom>
      <diagonal/>
    </border>
    <border>
      <left style="dashed">
        <color rgb="FF008080"/>
      </left>
      <right style="dashed">
        <color rgb="FF008080"/>
      </right>
      <top style="dashed">
        <color rgb="FF008080"/>
      </top>
      <bottom style="dashed">
        <color rgb="FF008080"/>
      </bottom>
      <diagonal/>
    </border>
    <border>
      <left style="dashed">
        <color rgb="FF666699"/>
      </left>
      <right style="dashed">
        <color rgb="FF666699"/>
      </right>
      <top style="dashed">
        <color rgb="FF666699"/>
      </top>
      <bottom style="dashed">
        <color rgb="FF666699"/>
      </bottom>
      <diagonal/>
    </border>
    <border>
      <left style="thin">
        <color rgb="FF000000"/>
      </left>
      <right style="dotted">
        <color rgb="FF000000"/>
      </right>
      <top style="thin">
        <color rgb="FF000000"/>
      </top>
      <bottom style="thin">
        <color rgb="FF000000"/>
      </bottom>
      <diagonal/>
    </border>
    <border>
      <left/>
      <right style="double">
        <color indexed="64"/>
      </right>
      <top style="thin">
        <color rgb="FF000000"/>
      </top>
      <bottom style="thin">
        <color rgb="FF000000"/>
      </bottom>
      <diagonal/>
    </border>
    <border>
      <left/>
      <right style="double">
        <color rgb="FF000000"/>
      </right>
      <top style="thin">
        <color rgb="FF000000"/>
      </top>
      <bottom style="thin">
        <color rgb="FF000000"/>
      </bottom>
      <diagonal/>
    </border>
    <border diagonalUp="1" diagonalDown="1">
      <left style="double">
        <color indexed="64"/>
      </left>
      <right style="double">
        <color indexed="64"/>
      </right>
      <top style="double">
        <color indexed="64"/>
      </top>
      <bottom style="double">
        <color indexed="64"/>
      </bottom>
      <diagonal style="medium">
        <color rgb="FF000000"/>
      </diagonal>
    </border>
    <border diagonalUp="1" diagonalDown="1">
      <left style="double">
        <color rgb="FF000000"/>
      </left>
      <right style="double">
        <color rgb="FF000000"/>
      </right>
      <top style="double">
        <color rgb="FF000000"/>
      </top>
      <bottom style="double">
        <color rgb="FF000000"/>
      </bottom>
      <diagonal style="medium">
        <color rgb="FF000000"/>
      </diagonal>
    </border>
    <border diagonalUp="1" diagonalDown="1">
      <left/>
      <right/>
      <top/>
      <bottom/>
      <diagonal style="medium">
        <color rgb="FF000000"/>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0066CC"/>
      </left>
      <right style="thin">
        <color rgb="FF0066CC"/>
      </right>
      <top style="thin">
        <color rgb="FF0066CC"/>
      </top>
      <bottom style="thin">
        <color rgb="FF0066CC"/>
      </bottom>
      <diagonal/>
    </border>
    <border>
      <left style="thin">
        <color rgb="FF008080"/>
      </left>
      <right style="thin">
        <color rgb="FF008080"/>
      </right>
      <top style="thin">
        <color rgb="FF008080"/>
      </top>
      <bottom style="thin">
        <color rgb="FF008080"/>
      </bottom>
      <diagonal/>
    </border>
    <border>
      <left style="thin">
        <color rgb="FFC0C0C0"/>
      </left>
      <right style="thin">
        <color rgb="FFC0C0C0"/>
      </right>
      <top style="thin">
        <color rgb="FFC0C0C0"/>
      </top>
      <bottom style="thin">
        <color rgb="FFC0C0C0"/>
      </bottom>
      <diagonal/>
    </border>
    <border>
      <left style="thin">
        <color rgb="FF333399"/>
      </left>
      <right style="thin">
        <color rgb="FF333399"/>
      </right>
      <top style="thin">
        <color rgb="FF333399"/>
      </top>
      <bottom style="thin">
        <color rgb="FF333399"/>
      </bottom>
      <diagonal/>
    </border>
    <border>
      <left style="thin">
        <color rgb="FF3366FF"/>
      </left>
      <right style="thin">
        <color rgb="FF3366FF"/>
      </right>
      <top style="thin">
        <color rgb="FF3366FF"/>
      </top>
      <bottom style="thin">
        <color rgb="FF3366FF"/>
      </bottom>
      <diagonal/>
    </border>
    <border>
      <left/>
      <right/>
      <top/>
      <bottom style="medium">
        <color rgb="FF333399"/>
      </bottom>
      <diagonal/>
    </border>
    <border>
      <left/>
      <right/>
      <top/>
      <bottom style="medium">
        <color rgb="FFC0C0C0"/>
      </bottom>
      <diagonal/>
    </border>
    <border>
      <left/>
      <right/>
      <top/>
      <bottom style="thin">
        <color rgb="FF0066CC"/>
      </bottom>
      <diagonal/>
    </border>
    <border>
      <left style="thin">
        <color rgb="FF333333"/>
      </left>
      <right style="thin">
        <color rgb="FF333333"/>
      </right>
      <top style="thin">
        <color rgb="FF333333"/>
      </top>
      <bottom style="thin">
        <color rgb="FF333333"/>
      </bottom>
      <diagonal/>
    </border>
    <border>
      <left style="thin">
        <color rgb="FFFF6600"/>
      </left>
      <right style="thin">
        <color rgb="FFFF6600"/>
      </right>
      <top style="thin">
        <color rgb="FFFF6600"/>
      </top>
      <bottom style="thin">
        <color rgb="FFFF6600"/>
      </bottom>
      <diagonal/>
    </border>
    <border>
      <left style="medium">
        <color rgb="FFFF0000"/>
      </left>
      <right style="medium">
        <color rgb="FFFF0000"/>
      </right>
      <top style="thin">
        <color rgb="FFFF0000"/>
      </top>
      <bottom style="thin">
        <color rgb="FFFF0000"/>
      </bottom>
      <diagonal/>
    </border>
    <border>
      <left style="thin">
        <color rgb="FF9999FF"/>
      </left>
      <right style="thin">
        <color rgb="FF9999FF"/>
      </right>
      <top style="thin">
        <color rgb="FF9999FF"/>
      </top>
      <bottom style="thin">
        <color rgb="FF9999FF"/>
      </bottom>
      <diagonal/>
    </border>
    <border>
      <left style="thin">
        <color rgb="FF000000"/>
      </left>
      <right/>
      <top style="thin">
        <color rgb="FF000000"/>
      </top>
      <bottom style="thin">
        <color rgb="FF000000"/>
      </bottom>
      <diagonal/>
    </border>
    <border>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top/>
      <bottom style="medium">
        <color rgb="FF33CCCC"/>
      </bottom>
      <diagonal/>
    </border>
    <border>
      <left/>
      <right/>
      <top/>
      <bottom style="thin">
        <color rgb="FF33CCCC"/>
      </bottom>
      <diagonal/>
    </border>
    <border>
      <left/>
      <right/>
      <top/>
      <bottom style="thin">
        <color rgb="FF008080"/>
      </bottom>
      <diagonal/>
    </border>
    <border>
      <left/>
      <right/>
      <top style="double">
        <color rgb="FF000000"/>
      </top>
      <bottom/>
      <diagonal/>
    </border>
    <border>
      <left/>
      <right/>
      <top style="thin">
        <color rgb="FF333399"/>
      </top>
      <bottom style="double">
        <color indexed="64"/>
      </bottom>
      <diagonal/>
    </border>
    <border>
      <left/>
      <right/>
      <top style="thin">
        <color rgb="FF333399"/>
      </top>
      <bottom style="double">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thick">
        <color rgb="FF273375"/>
      </bottom>
      <diagonal/>
    </border>
    <border>
      <left/>
      <right/>
      <top/>
      <bottom style="thick">
        <color theme="9" tint="-0.499984740745262"/>
      </bottom>
      <diagonal/>
    </border>
    <border>
      <left style="medium">
        <color rgb="FF000000"/>
      </left>
      <right style="thin">
        <color theme="1"/>
      </right>
      <top style="thin">
        <color theme="1"/>
      </top>
      <bottom style="medium">
        <color rgb="FF000000"/>
      </bottom>
      <diagonal/>
    </border>
    <border>
      <left style="thin">
        <color theme="1"/>
      </left>
      <right style="thin">
        <color theme="1"/>
      </right>
      <top style="thin">
        <color theme="1"/>
      </top>
      <bottom style="medium">
        <color rgb="FF000000"/>
      </bottom>
      <diagonal/>
    </border>
    <border>
      <left style="thin">
        <color theme="1"/>
      </left>
      <right style="medium">
        <color rgb="FF000000"/>
      </right>
      <top style="thin">
        <color theme="1"/>
      </top>
      <bottom style="medium">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theme="1"/>
      </right>
      <top/>
      <bottom style="thin">
        <color theme="1"/>
      </bottom>
      <diagonal/>
    </border>
    <border>
      <left style="thin">
        <color theme="1"/>
      </left>
      <right style="medium">
        <color rgb="FF000000"/>
      </right>
      <top/>
      <bottom style="thin">
        <color theme="1"/>
      </bottom>
      <diagonal/>
    </border>
    <border>
      <left style="medium">
        <color indexed="64"/>
      </left>
      <right style="thin">
        <color theme="1"/>
      </right>
      <top style="thin">
        <color theme="1"/>
      </top>
      <bottom/>
      <diagonal/>
    </border>
    <border>
      <left style="thin">
        <color theme="1"/>
      </left>
      <right style="medium">
        <color indexed="64"/>
      </right>
      <top style="thin">
        <color theme="1"/>
      </top>
      <bottom/>
      <diagonal/>
    </border>
    <border>
      <left style="thin">
        <color theme="1"/>
      </left>
      <right style="medium">
        <color theme="1"/>
      </right>
      <top style="thin">
        <color theme="1"/>
      </top>
      <bottom/>
      <diagonal/>
    </border>
    <border>
      <left style="thin">
        <color theme="1"/>
      </left>
      <right style="medium">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style="medium">
        <color indexed="64"/>
      </right>
      <top style="thin">
        <color indexed="64"/>
      </top>
      <bottom style="medium">
        <color theme="1"/>
      </bottom>
      <diagonal/>
    </border>
    <border>
      <left style="thin">
        <color theme="1"/>
      </left>
      <right style="thin">
        <color theme="1"/>
      </right>
      <top style="thin">
        <color indexed="64"/>
      </top>
      <bottom style="medium">
        <color theme="1"/>
      </bottom>
      <diagonal/>
    </border>
    <border>
      <left style="medium">
        <color indexed="64"/>
      </left>
      <right/>
      <top style="thin">
        <color theme="1"/>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theme="1"/>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top style="thin">
        <color theme="1"/>
      </top>
      <bottom style="thin">
        <color theme="1"/>
      </bottom>
      <diagonal/>
    </border>
    <border>
      <left style="medium">
        <color indexed="64"/>
      </left>
      <right/>
      <top style="thin">
        <color theme="1"/>
      </top>
      <bottom style="medium">
        <color indexed="64"/>
      </bottom>
      <diagonal/>
    </border>
    <border>
      <left style="medium">
        <color indexed="64"/>
      </left>
      <right style="thin">
        <color theme="1"/>
      </right>
      <top style="medium">
        <color indexed="64"/>
      </top>
      <bottom/>
      <diagonal/>
    </border>
    <border>
      <left style="medium">
        <color theme="1"/>
      </left>
      <right/>
      <top/>
      <bottom/>
      <diagonal/>
    </border>
    <border>
      <left style="medium">
        <color indexed="64"/>
      </left>
      <right/>
      <top/>
      <bottom/>
      <diagonal/>
    </border>
    <border>
      <left style="medium">
        <color rgb="FF000000"/>
      </left>
      <right/>
      <top/>
      <bottom/>
      <diagonal/>
    </border>
    <border>
      <left style="medium">
        <color indexed="64"/>
      </left>
      <right style="thin">
        <color theme="1"/>
      </right>
      <top style="thin">
        <color theme="1"/>
      </top>
      <bottom style="medium">
        <color rgb="FF000000"/>
      </bottom>
      <diagonal/>
    </border>
    <border>
      <left style="thin">
        <color theme="1"/>
      </left>
      <right style="medium">
        <color indexed="64"/>
      </right>
      <top style="thin">
        <color theme="1"/>
      </top>
      <bottom style="medium">
        <color rgb="FF000000"/>
      </bottom>
      <diagonal/>
    </border>
    <border>
      <left style="thin">
        <color theme="1"/>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theme="1"/>
      </top>
      <bottom/>
      <diagonal/>
    </border>
    <border>
      <left/>
      <right style="medium">
        <color indexed="64"/>
      </right>
      <top/>
      <bottom/>
      <diagonal/>
    </border>
    <border>
      <left style="thin">
        <color theme="1"/>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theme="1"/>
      </right>
      <top style="thin">
        <color theme="1"/>
      </top>
      <bottom/>
      <diagonal/>
    </border>
    <border>
      <left/>
      <right/>
      <top/>
      <bottom style="thin">
        <color theme="1"/>
      </bottom>
      <diagonal/>
    </border>
    <border>
      <left/>
      <right style="medium">
        <color theme="1"/>
      </right>
      <top/>
      <bottom style="thin">
        <color theme="1"/>
      </bottom>
      <diagonal/>
    </border>
    <border>
      <left style="thin">
        <color indexed="64"/>
      </left>
      <right style="thin">
        <color theme="1"/>
      </right>
      <top style="thin">
        <color indexed="64"/>
      </top>
      <bottom style="medium">
        <color indexed="64"/>
      </bottom>
      <diagonal/>
    </border>
    <border>
      <left style="thin">
        <color theme="1"/>
      </left>
      <right style="thin">
        <color theme="1"/>
      </right>
      <top style="thin">
        <color indexed="64"/>
      </top>
      <bottom style="medium">
        <color indexed="64"/>
      </bottom>
      <diagonal/>
    </border>
    <border>
      <left style="medium">
        <color theme="1"/>
      </left>
      <right style="thin">
        <color theme="1"/>
      </right>
      <top/>
      <bottom style="thin">
        <color theme="1"/>
      </bottom>
      <diagonal/>
    </border>
    <border>
      <left style="thin">
        <color theme="1"/>
      </left>
      <right/>
      <top style="thin">
        <color theme="1"/>
      </top>
      <bottom style="medium">
        <color indexed="64"/>
      </bottom>
      <diagonal/>
    </border>
    <border>
      <left/>
      <right style="thin">
        <color theme="1"/>
      </right>
      <top style="thin">
        <color theme="1"/>
      </top>
      <bottom style="medium">
        <color indexed="64"/>
      </bottom>
      <diagonal/>
    </border>
  </borders>
  <cellStyleXfs count="3559">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xf numFmtId="3" fontId="17" fillId="0" borderId="0" applyFont="0" applyFill="0" applyBorder="0" applyAlignment="0" applyProtection="0"/>
    <xf numFmtId="9" fontId="17" fillId="0" borderId="0" applyFont="0" applyFill="0" applyBorder="0" applyAlignment="0" applyProtection="0"/>
    <xf numFmtId="0" fontId="18" fillId="38" borderId="10">
      <alignment horizontal="center" vertical="center"/>
    </xf>
    <xf numFmtId="0" fontId="18" fillId="34" borderId="10">
      <alignment horizontal="center" vertical="center"/>
    </xf>
    <xf numFmtId="0" fontId="18" fillId="33" borderId="10">
      <alignment horizontal="center" vertical="center"/>
    </xf>
    <xf numFmtId="0" fontId="18" fillId="36" borderId="10">
      <alignment horizontal="center" vertical="center"/>
    </xf>
    <xf numFmtId="0" fontId="18" fillId="37" borderId="10">
      <alignment horizontal="center" vertical="center"/>
    </xf>
    <xf numFmtId="0" fontId="18" fillId="35" borderId="10">
      <alignment horizontal="center" vertical="center"/>
    </xf>
    <xf numFmtId="0" fontId="17" fillId="0" borderId="0"/>
    <xf numFmtId="0" fontId="1" fillId="0" borderId="0"/>
    <xf numFmtId="0" fontId="17" fillId="0" borderId="0"/>
    <xf numFmtId="3" fontId="17" fillId="0" borderId="0" applyFont="0" applyFill="0" applyBorder="0" applyAlignment="0" applyProtection="0"/>
    <xf numFmtId="9" fontId="17" fillId="0" borderId="0" applyFont="0" applyFill="0" applyBorder="0" applyAlignment="0" applyProtection="0"/>
    <xf numFmtId="0" fontId="1" fillId="0" borderId="0"/>
    <xf numFmtId="0" fontId="17" fillId="0" borderId="0"/>
    <xf numFmtId="3" fontId="17" fillId="0" borderId="0" applyFont="0" applyFill="0" applyBorder="0" applyAlignment="0" applyProtection="0"/>
    <xf numFmtId="9" fontId="17" fillId="0" borderId="0" applyFont="0" applyFill="0" applyBorder="0" applyAlignment="0" applyProtection="0"/>
    <xf numFmtId="0" fontId="18" fillId="38" borderId="10">
      <alignment horizontal="center" vertical="center"/>
    </xf>
    <xf numFmtId="0" fontId="18" fillId="34" borderId="10">
      <alignment horizontal="center" vertical="center"/>
    </xf>
    <xf numFmtId="0" fontId="18" fillId="33" borderId="10">
      <alignment horizontal="center" vertical="center"/>
    </xf>
    <xf numFmtId="0" fontId="18" fillId="36" borderId="10">
      <alignment horizontal="center" vertical="center"/>
    </xf>
    <xf numFmtId="0" fontId="18" fillId="37" borderId="10">
      <alignment horizontal="center" vertical="center"/>
    </xf>
    <xf numFmtId="0" fontId="18" fillId="35" borderId="10">
      <alignment horizontal="center" vertical="center"/>
    </xf>
    <xf numFmtId="0" fontId="1" fillId="0" borderId="0"/>
    <xf numFmtId="0" fontId="19" fillId="0" borderId="0" applyNumberFormat="0" applyFill="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3" fontId="17" fillId="0" borderId="0" applyFont="0" applyFill="0" applyBorder="0" applyAlignment="0" applyProtection="0"/>
    <xf numFmtId="0" fontId="1" fillId="0" borderId="0"/>
    <xf numFmtId="0" fontId="17" fillId="0" borderId="0"/>
    <xf numFmtId="9" fontId="17" fillId="0" borderId="0" applyFont="0" applyFill="0" applyBorder="0" applyAlignment="0" applyProtection="0"/>
    <xf numFmtId="0" fontId="1" fillId="0" borderId="0"/>
    <xf numFmtId="0" fontId="18" fillId="38" borderId="10">
      <alignment horizontal="center" vertical="center"/>
    </xf>
    <xf numFmtId="0" fontId="18" fillId="34" borderId="10">
      <alignment horizontal="center" vertical="center"/>
    </xf>
    <xf numFmtId="0" fontId="18" fillId="33" borderId="10">
      <alignment horizontal="center" vertical="center"/>
    </xf>
    <xf numFmtId="0" fontId="18" fillId="36" borderId="10">
      <alignment horizontal="center" vertical="center"/>
    </xf>
    <xf numFmtId="0" fontId="18" fillId="37" borderId="10">
      <alignment horizontal="center" vertical="center"/>
    </xf>
    <xf numFmtId="0" fontId="18" fillId="35" borderId="10">
      <alignment horizontal="center" vertical="center"/>
    </xf>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0" borderId="0"/>
    <xf numFmtId="0" fontId="1" fillId="0" borderId="0"/>
    <xf numFmtId="0" fontId="18" fillId="38" borderId="10">
      <alignment horizontal="center" vertical="center"/>
    </xf>
    <xf numFmtId="0" fontId="18" fillId="34" borderId="10">
      <alignment horizontal="center" vertical="center"/>
    </xf>
    <xf numFmtId="0" fontId="18" fillId="33" borderId="10">
      <alignment horizontal="center" vertical="center"/>
    </xf>
    <xf numFmtId="0" fontId="18" fillId="36" borderId="10">
      <alignment horizontal="center" vertical="center"/>
    </xf>
    <xf numFmtId="0" fontId="18" fillId="37" borderId="10">
      <alignment horizontal="center" vertical="center"/>
    </xf>
    <xf numFmtId="0" fontId="18" fillId="35" borderId="10">
      <alignment horizontal="center" vertical="center"/>
    </xf>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20"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1" fillId="0" borderId="0"/>
    <xf numFmtId="166" fontId="1" fillId="0" borderId="0" applyFont="0" applyFill="0" applyBorder="0" applyAlignment="0" applyProtection="0"/>
    <xf numFmtId="0" fontId="38" fillId="0" borderId="0"/>
    <xf numFmtId="170" fontId="38" fillId="0" borderId="0" applyBorder="0" applyProtection="0"/>
    <xf numFmtId="170" fontId="38" fillId="0" borderId="0" applyBorder="0" applyProtection="0"/>
    <xf numFmtId="0" fontId="38" fillId="0" borderId="0"/>
    <xf numFmtId="0" fontId="1" fillId="0" borderId="0"/>
    <xf numFmtId="9" fontId="1" fillId="0" borderId="0" applyFont="0" applyFill="0" applyBorder="0" applyAlignment="0" applyProtection="0"/>
    <xf numFmtId="0" fontId="38" fillId="0" borderId="0"/>
    <xf numFmtId="0" fontId="20" fillId="0" borderId="0" applyNumberFormat="0" applyFill="0" applyBorder="0" applyAlignment="0" applyProtection="0"/>
    <xf numFmtId="0" fontId="59" fillId="0" borderId="0" applyNumberFormat="0" applyBorder="0" applyProtection="0"/>
    <xf numFmtId="0" fontId="68" fillId="61" borderId="0"/>
    <xf numFmtId="0" fontId="68" fillId="61" borderId="0"/>
    <xf numFmtId="0" fontId="68" fillId="61" borderId="0"/>
    <xf numFmtId="0" fontId="69" fillId="61" borderId="0" applyNumberFormat="0" applyBorder="0" applyProtection="0"/>
    <xf numFmtId="0" fontId="68" fillId="61" borderId="0"/>
    <xf numFmtId="0" fontId="68" fillId="61" borderId="0"/>
    <xf numFmtId="0" fontId="69" fillId="61" borderId="0" applyNumberFormat="0" applyBorder="0" applyProtection="0"/>
    <xf numFmtId="0" fontId="68" fillId="61" borderId="0"/>
    <xf numFmtId="0" fontId="68" fillId="61" borderId="0"/>
    <xf numFmtId="0" fontId="69" fillId="61" borderId="0" applyNumberFormat="0" applyBorder="0" applyProtection="0"/>
    <xf numFmtId="0" fontId="68" fillId="61" borderId="0"/>
    <xf numFmtId="0" fontId="69" fillId="61" borderId="0" applyNumberFormat="0" applyBorder="0" applyProtection="0"/>
    <xf numFmtId="0" fontId="68" fillId="62" borderId="0"/>
    <xf numFmtId="0" fontId="68" fillId="62" borderId="0"/>
    <xf numFmtId="0" fontId="68" fillId="62" borderId="0"/>
    <xf numFmtId="0" fontId="69" fillId="62" borderId="0" applyNumberFormat="0" applyBorder="0" applyProtection="0"/>
    <xf numFmtId="0" fontId="68" fillId="62" borderId="0"/>
    <xf numFmtId="0" fontId="69" fillId="62" borderId="0" applyNumberFormat="0" applyBorder="0" applyProtection="0"/>
    <xf numFmtId="0" fontId="68" fillId="63" borderId="0"/>
    <xf numFmtId="0" fontId="68" fillId="63" borderId="0"/>
    <xf numFmtId="0" fontId="68" fillId="63" borderId="0"/>
    <xf numFmtId="0" fontId="69" fillId="63" borderId="0" applyNumberFormat="0" applyBorder="0" applyProtection="0"/>
    <xf numFmtId="0" fontId="68" fillId="63" borderId="0"/>
    <xf numFmtId="0" fontId="68" fillId="63" borderId="0"/>
    <xf numFmtId="0" fontId="69" fillId="63" borderId="0" applyNumberFormat="0" applyBorder="0" applyProtection="0"/>
    <xf numFmtId="0" fontId="68" fillId="63" borderId="0"/>
    <xf numFmtId="0" fontId="68" fillId="63" borderId="0"/>
    <xf numFmtId="0" fontId="69" fillId="63" borderId="0" applyNumberFormat="0" applyBorder="0" applyProtection="0"/>
    <xf numFmtId="0" fontId="68" fillId="63" borderId="0"/>
    <xf numFmtId="0" fontId="69" fillId="63" borderId="0" applyNumberFormat="0" applyBorder="0" applyProtection="0"/>
    <xf numFmtId="0" fontId="68" fillId="64" borderId="0"/>
    <xf numFmtId="0" fontId="68" fillId="65" borderId="0"/>
    <xf numFmtId="0" fontId="68" fillId="65" borderId="0"/>
    <xf numFmtId="0" fontId="69" fillId="65" borderId="0" applyNumberFormat="0" applyBorder="0" applyProtection="0"/>
    <xf numFmtId="0" fontId="68" fillId="66" borderId="0"/>
    <xf numFmtId="0" fontId="68" fillId="66" borderId="0"/>
    <xf numFmtId="0" fontId="69" fillId="66" borderId="0" applyNumberFormat="0" applyBorder="0" applyProtection="0"/>
    <xf numFmtId="0" fontId="70" fillId="67" borderId="0"/>
    <xf numFmtId="0" fontId="71" fillId="67" borderId="0"/>
    <xf numFmtId="0" fontId="71" fillId="67" borderId="0" applyNumberFormat="0" applyBorder="0" applyProtection="0"/>
    <xf numFmtId="0" fontId="68" fillId="64" borderId="0"/>
    <xf numFmtId="0" fontId="69" fillId="64" borderId="0" applyNumberFormat="0" applyBorder="0" applyProtection="0"/>
    <xf numFmtId="0" fontId="72" fillId="68" borderId="0"/>
    <xf numFmtId="0" fontId="73" fillId="68" borderId="0"/>
    <xf numFmtId="0" fontId="74" fillId="67" borderId="0" applyNumberFormat="0" applyBorder="0" applyProtection="0"/>
    <xf numFmtId="0" fontId="73" fillId="68" borderId="0" applyNumberFormat="0" applyBorder="0" applyProtection="0"/>
    <xf numFmtId="0" fontId="72" fillId="66" borderId="0"/>
    <xf numFmtId="0" fontId="73" fillId="66" borderId="0"/>
    <xf numFmtId="0" fontId="74" fillId="69" borderId="0" applyNumberFormat="0" applyBorder="0" applyProtection="0"/>
    <xf numFmtId="0" fontId="73" fillId="66" borderId="0" applyNumberFormat="0" applyBorder="0" applyProtection="0"/>
    <xf numFmtId="0" fontId="72" fillId="70" borderId="0"/>
    <xf numFmtId="0" fontId="73" fillId="70" borderId="0"/>
    <xf numFmtId="0" fontId="74" fillId="61" borderId="0" applyNumberFormat="0" applyBorder="0" applyProtection="0"/>
    <xf numFmtId="0" fontId="73" fillId="70" borderId="0" applyNumberFormat="0" applyBorder="0" applyProtection="0"/>
    <xf numFmtId="0" fontId="72" fillId="68" borderId="0"/>
    <xf numFmtId="0" fontId="73" fillId="68" borderId="0"/>
    <xf numFmtId="0" fontId="74" fillId="71" borderId="0" applyNumberFormat="0" applyBorder="0" applyProtection="0"/>
    <xf numFmtId="0" fontId="73" fillId="68" borderId="0" applyNumberFormat="0" applyBorder="0" applyProtection="0"/>
    <xf numFmtId="0" fontId="72" fillId="72" borderId="0"/>
    <xf numFmtId="0" fontId="73" fillId="72" borderId="0"/>
    <xf numFmtId="0" fontId="74" fillId="73" borderId="0" applyNumberFormat="0" applyBorder="0" applyProtection="0"/>
    <xf numFmtId="0" fontId="73" fillId="72" borderId="0" applyNumberFormat="0" applyBorder="0" applyProtection="0"/>
    <xf numFmtId="0" fontId="72" fillId="66" borderId="0"/>
    <xf numFmtId="0" fontId="73" fillId="66" borderId="0"/>
    <xf numFmtId="0" fontId="74" fillId="65" borderId="0" applyNumberFormat="0" applyBorder="0" applyProtection="0"/>
    <xf numFmtId="0" fontId="73" fillId="66" borderId="0" applyNumberFormat="0" applyBorder="0" applyProtection="0"/>
    <xf numFmtId="0" fontId="75" fillId="67" borderId="0"/>
    <xf numFmtId="0" fontId="75" fillId="67" borderId="0"/>
    <xf numFmtId="0" fontId="74" fillId="67" borderId="0" applyNumberFormat="0" applyBorder="0" applyProtection="0"/>
    <xf numFmtId="0" fontId="75" fillId="69" borderId="0"/>
    <xf numFmtId="0" fontId="75" fillId="69" borderId="0"/>
    <xf numFmtId="0" fontId="74" fillId="69" borderId="0" applyNumberFormat="0" applyBorder="0" applyProtection="0"/>
    <xf numFmtId="0" fontId="75" fillId="61" borderId="0"/>
    <xf numFmtId="0" fontId="75" fillId="61" borderId="0"/>
    <xf numFmtId="0" fontId="74" fillId="61" borderId="0" applyNumberFormat="0" applyBorder="0" applyProtection="0"/>
    <xf numFmtId="0" fontId="75" fillId="71" borderId="0"/>
    <xf numFmtId="0" fontId="75" fillId="71" borderId="0"/>
    <xf numFmtId="0" fontId="74" fillId="71" borderId="0" applyNumberFormat="0" applyBorder="0" applyProtection="0"/>
    <xf numFmtId="0" fontId="75" fillId="73" borderId="0"/>
    <xf numFmtId="0" fontId="75" fillId="73" borderId="0"/>
    <xf numFmtId="0" fontId="74" fillId="73" borderId="0" applyNumberFormat="0" applyBorder="0" applyProtection="0"/>
    <xf numFmtId="0" fontId="75" fillId="65" borderId="0"/>
    <xf numFmtId="0" fontId="75" fillId="65" borderId="0"/>
    <xf numFmtId="0" fontId="74" fillId="65" borderId="0" applyNumberFormat="0" applyBorder="0" applyProtection="0"/>
    <xf numFmtId="0" fontId="76" fillId="67" borderId="0"/>
    <xf numFmtId="0" fontId="77" fillId="67" borderId="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76" fillId="74" borderId="0"/>
    <xf numFmtId="0" fontId="77" fillId="74" borderId="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76" fillId="61" borderId="0"/>
    <xf numFmtId="0" fontId="77" fillId="61" borderId="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76" fillId="71" borderId="0"/>
    <xf numFmtId="0" fontId="77" fillId="71" borderId="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76" fillId="72" borderId="0"/>
    <xf numFmtId="0" fontId="77" fillId="72" borderId="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76" fillId="66" borderId="0"/>
    <xf numFmtId="0" fontId="77" fillId="66" borderId="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76" fillId="67" borderId="0"/>
    <xf numFmtId="0" fontId="77" fillId="67" borderId="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76" fillId="74" borderId="0"/>
    <xf numFmtId="0" fontId="77" fillId="74" borderId="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76" fillId="61" borderId="0"/>
    <xf numFmtId="0" fontId="77" fillId="61" borderId="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76" fillId="71" borderId="0"/>
    <xf numFmtId="0" fontId="77" fillId="71" borderId="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76" fillId="72" borderId="0"/>
    <xf numFmtId="0" fontId="77" fillId="72" borderId="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76" fillId="66" borderId="0"/>
    <xf numFmtId="0" fontId="77" fillId="66" borderId="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76" fillId="67" borderId="0"/>
    <xf numFmtId="0" fontId="77" fillId="67" borderId="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61" fillId="67" borderId="0" applyNumberFormat="0" applyFont="0" applyBorder="0" applyProtection="0"/>
    <xf numFmtId="0" fontId="76" fillId="74" borderId="0"/>
    <xf numFmtId="0" fontId="77" fillId="74" borderId="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61" fillId="74" borderId="0" applyNumberFormat="0" applyFont="0" applyBorder="0" applyProtection="0"/>
    <xf numFmtId="0" fontId="76" fillId="61" borderId="0"/>
    <xf numFmtId="0" fontId="77" fillId="61" borderId="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61" fillId="61" borderId="0" applyNumberFormat="0" applyFont="0" applyBorder="0" applyProtection="0"/>
    <xf numFmtId="0" fontId="76" fillId="71" borderId="0"/>
    <xf numFmtId="0" fontId="77" fillId="71" borderId="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76" fillId="72" borderId="0"/>
    <xf numFmtId="0" fontId="77" fillId="72" borderId="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61" fillId="72" borderId="0" applyNumberFormat="0" applyFont="0" applyBorder="0" applyProtection="0"/>
    <xf numFmtId="0" fontId="76" fillId="66" borderId="0"/>
    <xf numFmtId="0" fontId="77" fillId="66" borderId="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61" fillId="66" borderId="0" applyNumberFormat="0" applyFont="0" applyBorder="0" applyProtection="0"/>
    <xf numFmtId="0" fontId="72" fillId="64" borderId="0"/>
    <xf numFmtId="0" fontId="73" fillId="64" borderId="0"/>
    <xf numFmtId="0" fontId="74" fillId="75" borderId="0" applyNumberFormat="0" applyBorder="0" applyProtection="0"/>
    <xf numFmtId="0" fontId="73" fillId="64" borderId="0" applyNumberFormat="0" applyBorder="0" applyProtection="0"/>
    <xf numFmtId="0" fontId="72" fillId="76" borderId="0"/>
    <xf numFmtId="0" fontId="73" fillId="76" borderId="0"/>
    <xf numFmtId="0" fontId="74" fillId="76" borderId="0" applyNumberFormat="0" applyBorder="0" applyProtection="0"/>
    <xf numFmtId="0" fontId="73" fillId="76" borderId="0" applyNumberFormat="0" applyBorder="0" applyProtection="0"/>
    <xf numFmtId="0" fontId="72" fillId="77" borderId="0"/>
    <xf numFmtId="0" fontId="73" fillId="77" borderId="0"/>
    <xf numFmtId="0" fontId="74" fillId="62" borderId="0" applyNumberFormat="0" applyBorder="0" applyProtection="0"/>
    <xf numFmtId="0" fontId="73" fillId="77" borderId="0" applyNumberFormat="0" applyBorder="0" applyProtection="0"/>
    <xf numFmtId="0" fontId="72" fillId="64" borderId="0"/>
    <xf numFmtId="0" fontId="73" fillId="64" borderId="0"/>
    <xf numFmtId="0" fontId="74" fillId="71" borderId="0" applyNumberFormat="0" applyBorder="0" applyProtection="0"/>
    <xf numFmtId="0" fontId="73" fillId="64" borderId="0" applyNumberFormat="0" applyBorder="0" applyProtection="0"/>
    <xf numFmtId="0" fontId="72" fillId="75" borderId="0"/>
    <xf numFmtId="0" fontId="73" fillId="75" borderId="0"/>
    <xf numFmtId="0" fontId="74" fillId="75" borderId="0" applyNumberFormat="0" applyBorder="0" applyProtection="0"/>
    <xf numFmtId="0" fontId="73" fillId="75" borderId="0" applyNumberFormat="0" applyBorder="0" applyProtection="0"/>
    <xf numFmtId="0" fontId="72" fillId="66" borderId="0"/>
    <xf numFmtId="0" fontId="73" fillId="66" borderId="0"/>
    <xf numFmtId="0" fontId="74" fillId="78" borderId="0" applyNumberFormat="0" applyBorder="0" applyProtection="0"/>
    <xf numFmtId="0" fontId="73" fillId="66" borderId="0" applyNumberFormat="0" applyBorder="0" applyProtection="0"/>
    <xf numFmtId="0" fontId="75" fillId="75" borderId="0"/>
    <xf numFmtId="0" fontId="75" fillId="75" borderId="0"/>
    <xf numFmtId="0" fontId="74" fillId="75" borderId="0" applyNumberFormat="0" applyBorder="0" applyProtection="0"/>
    <xf numFmtId="0" fontId="75" fillId="76" borderId="0"/>
    <xf numFmtId="0" fontId="75" fillId="76" borderId="0"/>
    <xf numFmtId="0" fontId="74" fillId="76" borderId="0" applyNumberFormat="0" applyBorder="0" applyProtection="0"/>
    <xf numFmtId="0" fontId="75" fillId="62" borderId="0"/>
    <xf numFmtId="0" fontId="75" fillId="62" borderId="0"/>
    <xf numFmtId="0" fontId="74" fillId="62" borderId="0" applyNumberFormat="0" applyBorder="0" applyProtection="0"/>
    <xf numFmtId="0" fontId="75" fillId="71" borderId="0"/>
    <xf numFmtId="0" fontId="75" fillId="71" borderId="0"/>
    <xf numFmtId="0" fontId="74" fillId="71" borderId="0" applyNumberFormat="0" applyBorder="0" applyProtection="0"/>
    <xf numFmtId="0" fontId="75" fillId="75" borderId="0"/>
    <xf numFmtId="0" fontId="75" fillId="75" borderId="0"/>
    <xf numFmtId="0" fontId="74" fillId="75" borderId="0" applyNumberFormat="0" applyBorder="0" applyProtection="0"/>
    <xf numFmtId="0" fontId="75" fillId="78" borderId="0"/>
    <xf numFmtId="0" fontId="75" fillId="78" borderId="0"/>
    <xf numFmtId="0" fontId="74" fillId="78" borderId="0" applyNumberFormat="0" applyBorder="0" applyProtection="0"/>
    <xf numFmtId="0" fontId="76" fillId="75" borderId="0"/>
    <xf numFmtId="0" fontId="77" fillId="75" borderId="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76" fillId="76" borderId="0"/>
    <xf numFmtId="0" fontId="77" fillId="76" borderId="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76" fillId="79" borderId="0"/>
    <xf numFmtId="0" fontId="77" fillId="79" borderId="0"/>
    <xf numFmtId="0" fontId="61" fillId="79" borderId="0" applyNumberFormat="0" applyFont="0" applyBorder="0" applyProtection="0"/>
    <xf numFmtId="0" fontId="61" fillId="79" borderId="0" applyNumberFormat="0" applyFont="0" applyBorder="0" applyProtection="0"/>
    <xf numFmtId="0" fontId="61" fillId="79" borderId="0" applyNumberFormat="0" applyFont="0" applyBorder="0" applyProtection="0"/>
    <xf numFmtId="0" fontId="61" fillId="79" borderId="0" applyNumberFormat="0" applyFont="0" applyBorder="0" applyProtection="0"/>
    <xf numFmtId="0" fontId="61" fillId="79" borderId="0" applyNumberFormat="0" applyFont="0" applyBorder="0" applyProtection="0"/>
    <xf numFmtId="0" fontId="61" fillId="79" borderId="0" applyNumberFormat="0" applyFont="0" applyBorder="0" applyProtection="0"/>
    <xf numFmtId="0" fontId="76" fillId="71" borderId="0"/>
    <xf numFmtId="0" fontId="77" fillId="71" borderId="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76" fillId="75" borderId="0"/>
    <xf numFmtId="0" fontId="77" fillId="75" borderId="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76" fillId="80" borderId="0"/>
    <xf numFmtId="0" fontId="77" fillId="80" borderId="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76" fillId="75" borderId="0"/>
    <xf numFmtId="0" fontId="77" fillId="75" borderId="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76" fillId="76" borderId="0"/>
    <xf numFmtId="0" fontId="77" fillId="76" borderId="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76" fillId="79" borderId="0"/>
    <xf numFmtId="0" fontId="77" fillId="79" borderId="0"/>
    <xf numFmtId="0" fontId="61" fillId="79" borderId="0" applyNumberFormat="0" applyFont="0" applyBorder="0" applyProtection="0"/>
    <xf numFmtId="0" fontId="61" fillId="79" borderId="0" applyNumberFormat="0" applyFont="0" applyBorder="0" applyProtection="0"/>
    <xf numFmtId="0" fontId="61" fillId="79" borderId="0" applyNumberFormat="0" applyFont="0" applyBorder="0" applyProtection="0"/>
    <xf numFmtId="0" fontId="61" fillId="79" borderId="0" applyNumberFormat="0" applyFont="0" applyBorder="0" applyProtection="0"/>
    <xf numFmtId="0" fontId="61" fillId="79" borderId="0" applyNumberFormat="0" applyFont="0" applyBorder="0" applyProtection="0"/>
    <xf numFmtId="0" fontId="61" fillId="79" borderId="0" applyNumberFormat="0" applyFont="0" applyBorder="0" applyProtection="0"/>
    <xf numFmtId="0" fontId="76" fillId="71" borderId="0"/>
    <xf numFmtId="0" fontId="77" fillId="71" borderId="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76" fillId="75" borderId="0"/>
    <xf numFmtId="0" fontId="77" fillId="75" borderId="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76" fillId="80" borderId="0"/>
    <xf numFmtId="0" fontId="77" fillId="80" borderId="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76" fillId="75" borderId="0"/>
    <xf numFmtId="0" fontId="77" fillId="75" borderId="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76" fillId="76" borderId="0"/>
    <xf numFmtId="0" fontId="77" fillId="76" borderId="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61" fillId="76" borderId="0" applyNumberFormat="0" applyFont="0" applyBorder="0" applyProtection="0"/>
    <xf numFmtId="0" fontId="76" fillId="62" borderId="0"/>
    <xf numFmtId="0" fontId="77" fillId="62" borderId="0"/>
    <xf numFmtId="0" fontId="61" fillId="62" borderId="0" applyNumberFormat="0" applyFont="0" applyBorder="0" applyProtection="0"/>
    <xf numFmtId="0" fontId="61" fillId="62" borderId="0" applyNumberFormat="0" applyFont="0" applyBorder="0" applyProtection="0"/>
    <xf numFmtId="0" fontId="61" fillId="62" borderId="0" applyNumberFormat="0" applyFont="0" applyBorder="0" applyProtection="0"/>
    <xf numFmtId="0" fontId="61" fillId="62" borderId="0" applyNumberFormat="0" applyFont="0" applyBorder="0" applyProtection="0"/>
    <xf numFmtId="0" fontId="61" fillId="62" borderId="0" applyNumberFormat="0" applyFont="0" applyBorder="0" applyProtection="0"/>
    <xf numFmtId="0" fontId="61" fillId="62" borderId="0" applyNumberFormat="0" applyFont="0" applyBorder="0" applyProtection="0"/>
    <xf numFmtId="0" fontId="76" fillId="71" borderId="0"/>
    <xf numFmtId="0" fontId="77" fillId="71" borderId="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61" fillId="71" borderId="0" applyNumberFormat="0" applyFont="0" applyBorder="0" applyProtection="0"/>
    <xf numFmtId="0" fontId="76" fillId="75" borderId="0"/>
    <xf numFmtId="0" fontId="77" fillId="75" borderId="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61" fillId="75" borderId="0" applyNumberFormat="0" applyFont="0" applyBorder="0" applyProtection="0"/>
    <xf numFmtId="0" fontId="76" fillId="80" borderId="0"/>
    <xf numFmtId="0" fontId="77" fillId="80" borderId="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61" fillId="80" borderId="0" applyNumberFormat="0" applyFont="0" applyBorder="0" applyProtection="0"/>
    <xf numFmtId="0" fontId="76" fillId="0" borderId="0">
      <alignment horizontal="left" vertical="center" indent="7"/>
    </xf>
    <xf numFmtId="0" fontId="77" fillId="0" borderId="0">
      <alignment horizontal="left" vertical="center" indent="7"/>
    </xf>
    <xf numFmtId="0" fontId="61" fillId="0" borderId="0" applyNumberFormat="0" applyFont="0" applyBorder="0" applyProtection="0">
      <alignment horizontal="left" vertical="center" indent="7"/>
    </xf>
    <xf numFmtId="0" fontId="61" fillId="0" borderId="0" applyNumberFormat="0" applyFont="0" applyBorder="0" applyProtection="0">
      <alignment horizontal="left" vertical="center" indent="7"/>
    </xf>
    <xf numFmtId="0" fontId="61" fillId="0" borderId="0" applyNumberFormat="0" applyFont="0" applyBorder="0" applyProtection="0">
      <alignment horizontal="left" vertical="center" indent="7"/>
    </xf>
    <xf numFmtId="0" fontId="61" fillId="0" borderId="0" applyNumberFormat="0" applyFont="0" applyBorder="0" applyProtection="0">
      <alignment horizontal="left" vertical="center" indent="7"/>
    </xf>
    <xf numFmtId="0" fontId="61" fillId="0" borderId="0" applyNumberFormat="0" applyFont="0" applyBorder="0" applyProtection="0">
      <alignment horizontal="left" vertical="center" indent="7"/>
    </xf>
    <xf numFmtId="0" fontId="61" fillId="0" borderId="0" applyNumberFormat="0" applyFont="0" applyBorder="0" applyProtection="0">
      <alignment horizontal="left" vertical="center" indent="7"/>
    </xf>
    <xf numFmtId="0" fontId="67" fillId="0" borderId="0" applyNumberFormat="0" applyFont="0" applyBorder="0" applyProtection="0">
      <alignment horizontal="left" vertical="center" indent="7"/>
    </xf>
    <xf numFmtId="0" fontId="78" fillId="81" borderId="0"/>
    <xf numFmtId="0" fontId="79" fillId="81" borderId="0"/>
    <xf numFmtId="0" fontId="80" fillId="79" borderId="0" applyNumberFormat="0" applyBorder="0" applyProtection="0"/>
    <xf numFmtId="0" fontId="79" fillId="81" borderId="0" applyNumberFormat="0" applyBorder="0" applyProtection="0"/>
    <xf numFmtId="0" fontId="78" fillId="76" borderId="0"/>
    <xf numFmtId="0" fontId="79" fillId="76" borderId="0"/>
    <xf numFmtId="0" fontId="80" fillId="76" borderId="0" applyNumberFormat="0" applyBorder="0" applyProtection="0"/>
    <xf numFmtId="0" fontId="79" fillId="76" borderId="0" applyNumberFormat="0" applyBorder="0" applyProtection="0"/>
    <xf numFmtId="0" fontId="78" fillId="77" borderId="0"/>
    <xf numFmtId="0" fontId="79" fillId="77" borderId="0"/>
    <xf numFmtId="0" fontId="80" fillId="62" borderId="0" applyNumberFormat="0" applyBorder="0" applyProtection="0"/>
    <xf numFmtId="0" fontId="79" fillId="77" borderId="0" applyNumberFormat="0" applyBorder="0" applyProtection="0"/>
    <xf numFmtId="0" fontId="78" fillId="64" borderId="0"/>
    <xf numFmtId="0" fontId="79" fillId="64" borderId="0"/>
    <xf numFmtId="0" fontId="80" fillId="82" borderId="0" applyNumberFormat="0" applyBorder="0" applyProtection="0"/>
    <xf numFmtId="0" fontId="79" fillId="64" borderId="0" applyNumberFormat="0" applyBorder="0" applyProtection="0"/>
    <xf numFmtId="0" fontId="78" fillId="81" borderId="0"/>
    <xf numFmtId="0" fontId="79" fillId="81" borderId="0"/>
    <xf numFmtId="0" fontId="80" fillId="81" borderId="0" applyNumberFormat="0" applyBorder="0" applyProtection="0"/>
    <xf numFmtId="0" fontId="79" fillId="81" borderId="0" applyNumberFormat="0" applyBorder="0" applyProtection="0"/>
    <xf numFmtId="0" fontId="78" fillId="66" borderId="0"/>
    <xf numFmtId="0" fontId="79" fillId="66" borderId="0"/>
    <xf numFmtId="0" fontId="80" fillId="83" borderId="0" applyNumberFormat="0" applyBorder="0" applyProtection="0"/>
    <xf numFmtId="0" fontId="79" fillId="66" borderId="0" applyNumberFormat="0" applyBorder="0" applyProtection="0"/>
    <xf numFmtId="0" fontId="81" fillId="79" borderId="0"/>
    <xf numFmtId="0" fontId="81" fillId="79" borderId="0"/>
    <xf numFmtId="0" fontId="80" fillId="79" borderId="0" applyNumberFormat="0" applyBorder="0" applyProtection="0"/>
    <xf numFmtId="0" fontId="81" fillId="76" borderId="0"/>
    <xf numFmtId="0" fontId="81" fillId="76" borderId="0"/>
    <xf numFmtId="0" fontId="80" fillId="76" borderId="0" applyNumberFormat="0" applyBorder="0" applyProtection="0"/>
    <xf numFmtId="0" fontId="81" fillId="62" borderId="0"/>
    <xf numFmtId="0" fontId="81" fillId="62" borderId="0"/>
    <xf numFmtId="0" fontId="80" fillId="62" borderId="0" applyNumberFormat="0" applyBorder="0" applyProtection="0"/>
    <xf numFmtId="0" fontId="81" fillId="82" borderId="0"/>
    <xf numFmtId="0" fontId="81" fillId="82" borderId="0"/>
    <xf numFmtId="0" fontId="80" fillId="82" borderId="0" applyNumberFormat="0" applyBorder="0" applyProtection="0"/>
    <xf numFmtId="0" fontId="81" fillId="81" borderId="0"/>
    <xf numFmtId="0" fontId="81" fillId="81" borderId="0"/>
    <xf numFmtId="0" fontId="80" fillId="81" borderId="0" applyNumberFormat="0" applyBorder="0" applyProtection="0"/>
    <xf numFmtId="0" fontId="81" fillId="83" borderId="0"/>
    <xf numFmtId="0" fontId="81" fillId="83" borderId="0"/>
    <xf numFmtId="0" fontId="80" fillId="83" borderId="0" applyNumberFormat="0" applyBorder="0" applyProtection="0"/>
    <xf numFmtId="0" fontId="82" fillId="84" borderId="0"/>
    <xf numFmtId="0" fontId="83" fillId="84" borderId="0"/>
    <xf numFmtId="0" fontId="83" fillId="84" borderId="0" applyNumberFormat="0" applyBorder="0" applyProtection="0"/>
    <xf numFmtId="0" fontId="82" fillId="76" borderId="0"/>
    <xf numFmtId="0" fontId="83" fillId="76" borderId="0"/>
    <xf numFmtId="0" fontId="83" fillId="76" borderId="0" applyNumberFormat="0" applyBorder="0" applyProtection="0"/>
    <xf numFmtId="0" fontId="82" fillId="79" borderId="0"/>
    <xf numFmtId="0" fontId="83" fillId="79" borderId="0"/>
    <xf numFmtId="0" fontId="83" fillId="79" borderId="0" applyNumberFormat="0" applyBorder="0" applyProtection="0"/>
    <xf numFmtId="0" fontId="82" fillId="82" borderId="0"/>
    <xf numFmtId="0" fontId="83" fillId="82" borderId="0"/>
    <xf numFmtId="0" fontId="83" fillId="82" borderId="0" applyNumberFormat="0" applyBorder="0" applyProtection="0"/>
    <xf numFmtId="0" fontId="82" fillId="81" borderId="0"/>
    <xf numFmtId="0" fontId="83" fillId="81" borderId="0"/>
    <xf numFmtId="0" fontId="83" fillId="81" borderId="0" applyNumberFormat="0" applyBorder="0" applyProtection="0"/>
    <xf numFmtId="0" fontId="82" fillId="85" borderId="0"/>
    <xf numFmtId="0" fontId="83" fillId="85" borderId="0"/>
    <xf numFmtId="0" fontId="83" fillId="85" borderId="0" applyNumberFormat="0" applyBorder="0" applyProtection="0"/>
    <xf numFmtId="0" fontId="82" fillId="84" borderId="0"/>
    <xf numFmtId="0" fontId="83" fillId="84" borderId="0"/>
    <xf numFmtId="0" fontId="83" fillId="84" borderId="0" applyNumberFormat="0" applyBorder="0" applyProtection="0"/>
    <xf numFmtId="0" fontId="82" fillId="76" borderId="0"/>
    <xf numFmtId="0" fontId="83" fillId="76" borderId="0"/>
    <xf numFmtId="0" fontId="83" fillId="76" borderId="0" applyNumberFormat="0" applyBorder="0" applyProtection="0"/>
    <xf numFmtId="0" fontId="82" fillId="79" borderId="0"/>
    <xf numFmtId="0" fontId="83" fillId="79" borderId="0"/>
    <xf numFmtId="0" fontId="83" fillId="79" borderId="0" applyNumberFormat="0" applyBorder="0" applyProtection="0"/>
    <xf numFmtId="0" fontId="82" fillId="82" borderId="0"/>
    <xf numFmtId="0" fontId="83" fillId="82" borderId="0"/>
    <xf numFmtId="0" fontId="83" fillId="82" borderId="0" applyNumberFormat="0" applyBorder="0" applyProtection="0"/>
    <xf numFmtId="0" fontId="82" fillId="81" borderId="0"/>
    <xf numFmtId="0" fontId="83" fillId="81" borderId="0"/>
    <xf numFmtId="0" fontId="83" fillId="81" borderId="0" applyNumberFormat="0" applyBorder="0" applyProtection="0"/>
    <xf numFmtId="0" fontId="82" fillId="85" borderId="0"/>
    <xf numFmtId="0" fontId="83" fillId="85" borderId="0"/>
    <xf numFmtId="0" fontId="83" fillId="85" borderId="0" applyNumberFormat="0" applyBorder="0" applyProtection="0"/>
    <xf numFmtId="0" fontId="82" fillId="84" borderId="0"/>
    <xf numFmtId="0" fontId="83" fillId="84" borderId="0"/>
    <xf numFmtId="0" fontId="83" fillId="84" borderId="0" applyNumberFormat="0" applyBorder="0" applyProtection="0"/>
    <xf numFmtId="0" fontId="82" fillId="76" borderId="0"/>
    <xf numFmtId="0" fontId="83" fillId="76" borderId="0"/>
    <xf numFmtId="0" fontId="83" fillId="76" borderId="0" applyNumberFormat="0" applyBorder="0" applyProtection="0"/>
    <xf numFmtId="0" fontId="82" fillId="62" borderId="0"/>
    <xf numFmtId="0" fontId="83" fillId="62" borderId="0"/>
    <xf numFmtId="0" fontId="83" fillId="62" borderId="0" applyNumberFormat="0" applyBorder="0" applyProtection="0"/>
    <xf numFmtId="0" fontId="82" fillId="82" borderId="0"/>
    <xf numFmtId="0" fontId="83" fillId="82" borderId="0"/>
    <xf numFmtId="0" fontId="83" fillId="82" borderId="0" applyNumberFormat="0" applyBorder="0" applyProtection="0"/>
    <xf numFmtId="0" fontId="82" fillId="81" borderId="0"/>
    <xf numFmtId="0" fontId="83" fillId="81" borderId="0"/>
    <xf numFmtId="0" fontId="83" fillId="81" borderId="0" applyNumberFormat="0" applyBorder="0" applyProtection="0"/>
    <xf numFmtId="0" fontId="82" fillId="85" borderId="0"/>
    <xf numFmtId="0" fontId="83" fillId="85" borderId="0"/>
    <xf numFmtId="0" fontId="83" fillId="85" borderId="0" applyNumberFormat="0" applyBorder="0" applyProtection="0"/>
    <xf numFmtId="0" fontId="81" fillId="86" borderId="0"/>
    <xf numFmtId="0" fontId="81" fillId="86" borderId="0"/>
    <xf numFmtId="0" fontId="80" fillId="86" borderId="0" applyNumberFormat="0" applyBorder="0" applyProtection="0"/>
    <xf numFmtId="0" fontId="81" fillId="63" borderId="0"/>
    <xf numFmtId="0" fontId="81" fillId="63" borderId="0"/>
    <xf numFmtId="0" fontId="80" fillId="63" borderId="0" applyNumberFormat="0" applyBorder="0" applyProtection="0"/>
    <xf numFmtId="0" fontId="81" fillId="87" borderId="0"/>
    <xf numFmtId="0" fontId="81" fillId="87" borderId="0"/>
    <xf numFmtId="0" fontId="80" fillId="87" borderId="0" applyNumberFormat="0" applyBorder="0" applyProtection="0"/>
    <xf numFmtId="0" fontId="81" fillId="82" borderId="0"/>
    <xf numFmtId="0" fontId="81" fillId="82" borderId="0"/>
    <xf numFmtId="0" fontId="80" fillId="82" borderId="0" applyNumberFormat="0" applyBorder="0" applyProtection="0"/>
    <xf numFmtId="0" fontId="81" fillId="81" borderId="0"/>
    <xf numFmtId="0" fontId="81" fillId="81" borderId="0"/>
    <xf numFmtId="0" fontId="80" fillId="81" borderId="0" applyNumberFormat="0" applyBorder="0" applyProtection="0"/>
    <xf numFmtId="0" fontId="81" fillId="88" borderId="0"/>
    <xf numFmtId="0" fontId="81" fillId="88" borderId="0"/>
    <xf numFmtId="0" fontId="80" fillId="88" borderId="0" applyNumberFormat="0" applyBorder="0" applyProtection="0"/>
    <xf numFmtId="0" fontId="84" fillId="0" borderId="0"/>
    <xf numFmtId="0" fontId="84" fillId="0" borderId="0"/>
    <xf numFmtId="0" fontId="85" fillId="0" borderId="0" applyNumberFormat="0" applyBorder="0" applyProtection="0"/>
    <xf numFmtId="0" fontId="86" fillId="74" borderId="0"/>
    <xf numFmtId="0" fontId="87" fillId="74" borderId="0"/>
    <xf numFmtId="0" fontId="87" fillId="74" borderId="0" applyNumberFormat="0" applyBorder="0" applyProtection="0"/>
    <xf numFmtId="4" fontId="88" fillId="0" borderId="0">
      <alignment horizontal="right" vertical="center"/>
    </xf>
    <xf numFmtId="4" fontId="89" fillId="0" borderId="0">
      <alignment horizontal="right" vertical="center"/>
    </xf>
    <xf numFmtId="4" fontId="89" fillId="0" borderId="0" applyBorder="0" applyProtection="0">
      <alignment horizontal="right" vertical="center"/>
    </xf>
    <xf numFmtId="0" fontId="90" fillId="61" borderId="0"/>
    <xf numFmtId="0" fontId="91" fillId="61" borderId="0"/>
    <xf numFmtId="0" fontId="91" fillId="61" borderId="0" applyNumberFormat="0" applyBorder="0" applyProtection="0"/>
    <xf numFmtId="0" fontId="92" fillId="61" borderId="0"/>
    <xf numFmtId="0" fontId="93" fillId="61" borderId="0"/>
    <xf numFmtId="0" fontId="93" fillId="61" borderId="0" applyNumberFormat="0" applyBorder="0" applyProtection="0"/>
    <xf numFmtId="0" fontId="94" fillId="64" borderId="58"/>
    <xf numFmtId="0" fontId="95" fillId="64" borderId="58"/>
    <xf numFmtId="0" fontId="95" fillId="64" borderId="58" applyNumberFormat="0" applyProtection="0"/>
    <xf numFmtId="0" fontId="96" fillId="64" borderId="58"/>
    <xf numFmtId="0" fontId="96" fillId="64" borderId="58"/>
    <xf numFmtId="0" fontId="97" fillId="64" borderId="58" applyNumberFormat="0" applyProtection="0"/>
    <xf numFmtId="0" fontId="94" fillId="64" borderId="58"/>
    <xf numFmtId="0" fontId="95" fillId="64" borderId="58"/>
    <xf numFmtId="0" fontId="95" fillId="64" borderId="58" applyNumberFormat="0" applyProtection="0"/>
    <xf numFmtId="0" fontId="94" fillId="64" borderId="58"/>
    <xf numFmtId="0" fontId="95" fillId="64" borderId="58"/>
    <xf numFmtId="0" fontId="95" fillId="64" borderId="58" applyNumberFormat="0" applyProtection="0"/>
    <xf numFmtId="0" fontId="98" fillId="89" borderId="53"/>
    <xf numFmtId="0" fontId="41" fillId="89" borderId="53"/>
    <xf numFmtId="0" fontId="41" fillId="89" borderId="59" applyNumberFormat="0" applyProtection="0"/>
    <xf numFmtId="0" fontId="99" fillId="0" borderId="54"/>
    <xf numFmtId="0" fontId="100" fillId="0" borderId="54"/>
    <xf numFmtId="0" fontId="100" fillId="0" borderId="60" applyNumberFormat="0" applyProtection="0"/>
    <xf numFmtId="0" fontId="99" fillId="0" borderId="54"/>
    <xf numFmtId="0" fontId="100" fillId="0" borderId="54"/>
    <xf numFmtId="0" fontId="100" fillId="0" borderId="60" applyNumberFormat="0" applyProtection="0"/>
    <xf numFmtId="0" fontId="98" fillId="89" borderId="53"/>
    <xf numFmtId="0" fontId="41" fillId="89" borderId="53"/>
    <xf numFmtId="0" fontId="41" fillId="89" borderId="59" applyNumberFormat="0" applyProtection="0"/>
    <xf numFmtId="0" fontId="101" fillId="0" borderId="54"/>
    <xf numFmtId="0" fontId="101" fillId="0" borderId="54"/>
    <xf numFmtId="0" fontId="102" fillId="0" borderId="60" applyNumberFormat="0" applyProtection="0"/>
    <xf numFmtId="0" fontId="98" fillId="89" borderId="53"/>
    <xf numFmtId="0" fontId="41" fillId="89" borderId="53"/>
    <xf numFmtId="0" fontId="41" fillId="89" borderId="59" applyNumberFormat="0" applyProtection="0"/>
    <xf numFmtId="0" fontId="103" fillId="64" borderId="58">
      <alignment horizontal="center" vertical="center"/>
    </xf>
    <xf numFmtId="0" fontId="103" fillId="64" borderId="58">
      <alignment horizontal="center" vertical="center"/>
    </xf>
    <xf numFmtId="0" fontId="103" fillId="64" borderId="58">
      <alignment horizontal="center" vertical="center"/>
    </xf>
    <xf numFmtId="0" fontId="103" fillId="64" borderId="58" applyNumberFormat="0" applyProtection="0">
      <alignment horizontal="center" vertical="center"/>
    </xf>
    <xf numFmtId="0" fontId="103" fillId="64" borderId="58">
      <alignment horizontal="center" vertical="center"/>
    </xf>
    <xf numFmtId="0" fontId="103" fillId="64" borderId="58">
      <alignment horizontal="center" vertical="center"/>
    </xf>
    <xf numFmtId="0" fontId="103" fillId="64" borderId="58" applyNumberFormat="0" applyProtection="0">
      <alignment horizontal="center" vertical="center"/>
    </xf>
    <xf numFmtId="0" fontId="103" fillId="64" borderId="58">
      <alignment horizontal="center" vertical="center"/>
    </xf>
    <xf numFmtId="0" fontId="103" fillId="64" borderId="58">
      <alignment horizontal="center" vertical="center"/>
    </xf>
    <xf numFmtId="0" fontId="103" fillId="64" borderId="58" applyNumberFormat="0" applyProtection="0">
      <alignment horizontal="center" vertical="center"/>
    </xf>
    <xf numFmtId="0" fontId="103" fillId="64" borderId="58">
      <alignment horizontal="center" vertical="center"/>
    </xf>
    <xf numFmtId="0" fontId="103" fillId="64" borderId="58">
      <alignment horizontal="center" vertical="center"/>
    </xf>
    <xf numFmtId="0" fontId="103" fillId="64" borderId="58" applyNumberFormat="0" applyProtection="0">
      <alignment horizontal="center" vertical="center"/>
    </xf>
    <xf numFmtId="0" fontId="103" fillId="64" borderId="58">
      <alignment horizontal="center" vertical="center"/>
    </xf>
    <xf numFmtId="0" fontId="103" fillId="64" borderId="58" applyNumberFormat="0" applyProtection="0">
      <alignment horizontal="center" vertical="center"/>
    </xf>
    <xf numFmtId="49" fontId="104" fillId="90" borderId="0">
      <alignment horizontal="center" vertical="center" wrapText="1"/>
    </xf>
    <xf numFmtId="49" fontId="104" fillId="91" borderId="61">
      <alignment horizontal="center" vertical="center" wrapText="1"/>
    </xf>
    <xf numFmtId="49" fontId="104" fillId="90" borderId="61">
      <alignment horizontal="center" vertical="center" wrapText="1"/>
    </xf>
    <xf numFmtId="49" fontId="104" fillId="90" borderId="61">
      <alignment horizontal="center" vertical="center" wrapText="1"/>
    </xf>
    <xf numFmtId="49" fontId="104" fillId="90" borderId="61" applyProtection="0">
      <alignment horizontal="center" vertical="center" wrapText="1"/>
    </xf>
    <xf numFmtId="49" fontId="104" fillId="91" borderId="61">
      <alignment horizontal="center" vertical="center" wrapText="1"/>
    </xf>
    <xf numFmtId="49" fontId="104" fillId="91" borderId="61" applyProtection="0">
      <alignment horizontal="center" vertical="center" wrapText="1"/>
    </xf>
    <xf numFmtId="49" fontId="104" fillId="71" borderId="61">
      <alignment horizontal="center" vertical="center" wrapText="1"/>
    </xf>
    <xf numFmtId="49" fontId="104" fillId="71" borderId="61">
      <alignment horizontal="center" vertical="center" wrapText="1"/>
    </xf>
    <xf numFmtId="49" fontId="104" fillId="71" borderId="61" applyProtection="0">
      <alignment horizontal="center" vertical="center" wrapText="1"/>
    </xf>
    <xf numFmtId="49" fontId="104" fillId="90" borderId="61">
      <alignment horizontal="center" vertical="center" wrapText="1"/>
    </xf>
    <xf numFmtId="49" fontId="104" fillId="90" borderId="61">
      <alignment horizontal="center" vertical="center" wrapText="1"/>
    </xf>
    <xf numFmtId="49" fontId="104" fillId="90" borderId="61" applyProtection="0">
      <alignment horizontal="center" vertical="center" wrapText="1"/>
    </xf>
    <xf numFmtId="49" fontId="104" fillId="90" borderId="0">
      <alignment horizontal="center" vertical="center" wrapText="1"/>
    </xf>
    <xf numFmtId="49" fontId="104" fillId="90" borderId="0" applyBorder="0" applyProtection="0">
      <alignment horizontal="center" vertical="center" wrapText="1"/>
    </xf>
    <xf numFmtId="49" fontId="104" fillId="87" borderId="0">
      <alignment horizontal="center" vertical="center" wrapText="1"/>
    </xf>
    <xf numFmtId="49" fontId="104" fillId="92" borderId="62">
      <alignment horizontal="center" vertical="center" wrapText="1"/>
    </xf>
    <xf numFmtId="49" fontId="104" fillId="92" borderId="62">
      <alignment horizontal="center" vertical="center" wrapText="1"/>
    </xf>
    <xf numFmtId="49" fontId="104" fillId="92" borderId="62" applyProtection="0">
      <alignment horizontal="center" vertical="center" wrapText="1"/>
    </xf>
    <xf numFmtId="49" fontId="104" fillId="74" borderId="62">
      <alignment horizontal="center" vertical="center" wrapText="1"/>
    </xf>
    <xf numFmtId="49" fontId="104" fillId="74" borderId="62">
      <alignment horizontal="center" vertical="center" wrapText="1"/>
    </xf>
    <xf numFmtId="49" fontId="104" fillId="74" borderId="62" applyProtection="0">
      <alignment horizontal="center" vertical="center" wrapText="1"/>
    </xf>
    <xf numFmtId="49" fontId="104" fillId="88" borderId="62">
      <alignment horizontal="center" vertical="center" wrapText="1"/>
    </xf>
    <xf numFmtId="49" fontId="104" fillId="88" borderId="62">
      <alignment horizontal="center" vertical="center" wrapText="1"/>
    </xf>
    <xf numFmtId="49" fontId="104" fillId="88" borderId="62" applyProtection="0">
      <alignment horizontal="center" vertical="center" wrapText="1"/>
    </xf>
    <xf numFmtId="49" fontId="104" fillId="71" borderId="62">
      <alignment horizontal="center" vertical="center" wrapText="1"/>
    </xf>
    <xf numFmtId="49" fontId="104" fillId="71" borderId="62">
      <alignment horizontal="center" vertical="center" wrapText="1"/>
    </xf>
    <xf numFmtId="49" fontId="104" fillId="71" borderId="62" applyProtection="0">
      <alignment horizontal="center" vertical="center" wrapText="1"/>
    </xf>
    <xf numFmtId="49" fontId="104" fillId="87" borderId="0">
      <alignment horizontal="center" vertical="center" wrapText="1"/>
    </xf>
    <xf numFmtId="49" fontId="104" fillId="87" borderId="0" applyBorder="0" applyProtection="0">
      <alignment horizontal="center" vertical="center" wrapText="1"/>
    </xf>
    <xf numFmtId="49" fontId="104" fillId="93" borderId="0">
      <alignment horizontal="center" vertical="center" wrapText="1"/>
    </xf>
    <xf numFmtId="49" fontId="104" fillId="85" borderId="62">
      <alignment horizontal="center" vertical="center" wrapText="1"/>
    </xf>
    <xf numFmtId="49" fontId="104" fillId="91" borderId="62">
      <alignment horizontal="center" vertical="center" wrapText="1"/>
    </xf>
    <xf numFmtId="49" fontId="104" fillId="91" borderId="62">
      <alignment horizontal="center" vertical="center" wrapText="1"/>
    </xf>
    <xf numFmtId="49" fontId="104" fillId="91" borderId="62" applyProtection="0">
      <alignment horizontal="center" vertical="center" wrapText="1"/>
    </xf>
    <xf numFmtId="49" fontId="104" fillId="85" borderId="62">
      <alignment horizontal="center" vertical="center" wrapText="1"/>
    </xf>
    <xf numFmtId="49" fontId="104" fillId="85" borderId="62" applyProtection="0">
      <alignment horizontal="center" vertical="center" wrapText="1"/>
    </xf>
    <xf numFmtId="49" fontId="104" fillId="91" borderId="62">
      <alignment horizontal="center" vertical="center" wrapText="1"/>
    </xf>
    <xf numFmtId="49" fontId="104" fillId="91" borderId="62">
      <alignment horizontal="center" vertical="center" wrapText="1"/>
    </xf>
    <xf numFmtId="49" fontId="104" fillId="91" borderId="62" applyProtection="0">
      <alignment horizontal="center" vertical="center" wrapText="1"/>
    </xf>
    <xf numFmtId="49" fontId="104" fillId="90" borderId="62">
      <alignment horizontal="center" vertical="center" wrapText="1"/>
    </xf>
    <xf numFmtId="49" fontId="104" fillId="90" borderId="62">
      <alignment horizontal="center" vertical="center" wrapText="1"/>
    </xf>
    <xf numFmtId="49" fontId="104" fillId="90" borderId="62" applyProtection="0">
      <alignment horizontal="center" vertical="center" wrapText="1"/>
    </xf>
    <xf numFmtId="49" fontId="104" fillId="91" borderId="62">
      <alignment horizontal="center" vertical="center" wrapText="1"/>
    </xf>
    <xf numFmtId="49" fontId="104" fillId="91" borderId="62">
      <alignment horizontal="center" vertical="center" wrapText="1"/>
    </xf>
    <xf numFmtId="49" fontId="104" fillId="91" borderId="62" applyProtection="0">
      <alignment horizontal="center" vertical="center" wrapText="1"/>
    </xf>
    <xf numFmtId="49" fontId="104" fillId="93" borderId="0">
      <alignment horizontal="center" vertical="center" wrapText="1"/>
    </xf>
    <xf numFmtId="49" fontId="104" fillId="93" borderId="0" applyBorder="0" applyProtection="0">
      <alignment horizontal="center" vertical="center" wrapText="1"/>
    </xf>
    <xf numFmtId="49" fontId="104" fillId="93" borderId="0">
      <alignment horizontal="center" vertical="center" wrapText="1"/>
    </xf>
    <xf numFmtId="49" fontId="104" fillId="85" borderId="63">
      <alignment horizontal="center" vertical="center" wrapText="1"/>
    </xf>
    <xf numFmtId="49" fontId="104" fillId="91" borderId="63">
      <alignment horizontal="center" vertical="center" wrapText="1"/>
    </xf>
    <xf numFmtId="49" fontId="104" fillId="91" borderId="63">
      <alignment horizontal="center" vertical="center" wrapText="1"/>
    </xf>
    <xf numFmtId="49" fontId="104" fillId="91" borderId="63" applyProtection="0">
      <alignment horizontal="center" vertical="center" wrapText="1"/>
    </xf>
    <xf numFmtId="49" fontId="104" fillId="85" borderId="63">
      <alignment horizontal="center" vertical="center" wrapText="1"/>
    </xf>
    <xf numFmtId="49" fontId="104" fillId="85" borderId="63" applyProtection="0">
      <alignment horizontal="center" vertical="center" wrapText="1"/>
    </xf>
    <xf numFmtId="49" fontId="104" fillId="91" borderId="64">
      <alignment horizontal="center" vertical="center" wrapText="1"/>
    </xf>
    <xf numFmtId="49" fontId="104" fillId="91" borderId="64">
      <alignment horizontal="center" vertical="center" wrapText="1"/>
    </xf>
    <xf numFmtId="49" fontId="104" fillId="91" borderId="64" applyProtection="0">
      <alignment horizontal="center" vertical="center" wrapText="1"/>
    </xf>
    <xf numFmtId="49" fontId="104" fillId="90" borderId="65">
      <alignment horizontal="center" vertical="center" wrapText="1"/>
    </xf>
    <xf numFmtId="49" fontId="104" fillId="90" borderId="65">
      <alignment horizontal="center" vertical="center" wrapText="1"/>
    </xf>
    <xf numFmtId="49" fontId="104" fillId="90" borderId="65" applyProtection="0">
      <alignment horizontal="center" vertical="center" wrapText="1"/>
    </xf>
    <xf numFmtId="49" fontId="104" fillId="91" borderId="63">
      <alignment horizontal="center" vertical="center" wrapText="1"/>
    </xf>
    <xf numFmtId="49" fontId="104" fillId="91" borderId="63">
      <alignment horizontal="center" vertical="center" wrapText="1"/>
    </xf>
    <xf numFmtId="49" fontId="104" fillId="91" borderId="63" applyProtection="0">
      <alignment horizontal="center" vertical="center" wrapText="1"/>
    </xf>
    <xf numFmtId="49" fontId="104" fillId="93" borderId="0">
      <alignment horizontal="center" vertical="center" wrapText="1"/>
    </xf>
    <xf numFmtId="49" fontId="104" fillId="93" borderId="0" applyBorder="0" applyProtection="0">
      <alignment horizontal="center" vertical="center" wrapText="1"/>
    </xf>
    <xf numFmtId="49" fontId="104" fillId="87" borderId="0">
      <alignment horizontal="center" vertical="center" wrapText="1"/>
    </xf>
    <xf numFmtId="49" fontId="104" fillId="92" borderId="63">
      <alignment horizontal="center" vertical="center" wrapText="1"/>
    </xf>
    <xf numFmtId="49" fontId="104" fillId="92" borderId="63">
      <alignment horizontal="center" vertical="center" wrapText="1"/>
    </xf>
    <xf numFmtId="49" fontId="104" fillId="92" borderId="63" applyProtection="0">
      <alignment horizontal="center" vertical="center" wrapText="1"/>
    </xf>
    <xf numFmtId="49" fontId="104" fillId="74" borderId="64">
      <alignment horizontal="center" vertical="center" wrapText="1"/>
    </xf>
    <xf numFmtId="49" fontId="104" fillId="74" borderId="64">
      <alignment horizontal="center" vertical="center" wrapText="1"/>
    </xf>
    <xf numFmtId="49" fontId="104" fillId="74" borderId="64" applyProtection="0">
      <alignment horizontal="center" vertical="center" wrapText="1"/>
    </xf>
    <xf numFmtId="49" fontId="104" fillId="88" borderId="65">
      <alignment horizontal="center" vertical="center" wrapText="1"/>
    </xf>
    <xf numFmtId="49" fontId="104" fillId="88" borderId="65">
      <alignment horizontal="center" vertical="center" wrapText="1"/>
    </xf>
    <xf numFmtId="49" fontId="104" fillId="88" borderId="65" applyProtection="0">
      <alignment horizontal="center" vertical="center" wrapText="1"/>
    </xf>
    <xf numFmtId="49" fontId="104" fillId="71" borderId="63">
      <alignment horizontal="center" vertical="center" wrapText="1"/>
    </xf>
    <xf numFmtId="49" fontId="104" fillId="71" borderId="63">
      <alignment horizontal="center" vertical="center" wrapText="1"/>
    </xf>
    <xf numFmtId="49" fontId="104" fillId="71" borderId="63" applyProtection="0">
      <alignment horizontal="center" vertical="center" wrapText="1"/>
    </xf>
    <xf numFmtId="49" fontId="104" fillId="87" borderId="0">
      <alignment horizontal="center" vertical="center" wrapText="1"/>
    </xf>
    <xf numFmtId="49" fontId="104" fillId="87" borderId="0" applyBorder="0" applyProtection="0">
      <alignment horizontal="center" vertical="center" wrapText="1"/>
    </xf>
    <xf numFmtId="49" fontId="104" fillId="90" borderId="0">
      <alignment horizontal="center" vertical="center" wrapText="1"/>
    </xf>
    <xf numFmtId="49" fontId="104" fillId="91" borderId="66">
      <alignment horizontal="center" vertical="center" wrapText="1"/>
    </xf>
    <xf numFmtId="49" fontId="104" fillId="90" borderId="66">
      <alignment horizontal="center" vertical="center" wrapText="1"/>
    </xf>
    <xf numFmtId="49" fontId="104" fillId="90" borderId="66">
      <alignment horizontal="center" vertical="center" wrapText="1"/>
    </xf>
    <xf numFmtId="49" fontId="104" fillId="90" borderId="66" applyProtection="0">
      <alignment horizontal="center" vertical="center" wrapText="1"/>
    </xf>
    <xf numFmtId="49" fontId="104" fillId="91" borderId="66">
      <alignment horizontal="center" vertical="center" wrapText="1"/>
    </xf>
    <xf numFmtId="49" fontId="104" fillId="91" borderId="66" applyProtection="0">
      <alignment horizontal="center" vertical="center" wrapText="1"/>
    </xf>
    <xf numFmtId="49" fontId="104" fillId="71" borderId="67">
      <alignment horizontal="center" vertical="center" wrapText="1"/>
    </xf>
    <xf numFmtId="49" fontId="104" fillId="71" borderId="67">
      <alignment horizontal="center" vertical="center" wrapText="1"/>
    </xf>
    <xf numFmtId="49" fontId="104" fillId="71" borderId="67" applyProtection="0">
      <alignment horizontal="center" vertical="center" wrapText="1"/>
    </xf>
    <xf numFmtId="49" fontId="104" fillId="71" borderId="68">
      <alignment horizontal="center" vertical="center" wrapText="1"/>
    </xf>
    <xf numFmtId="49" fontId="104" fillId="71" borderId="68">
      <alignment horizontal="center" vertical="center" wrapText="1"/>
    </xf>
    <xf numFmtId="49" fontId="104" fillId="71" borderId="68" applyProtection="0">
      <alignment horizontal="center" vertical="center" wrapText="1"/>
    </xf>
    <xf numFmtId="49" fontId="104" fillId="90" borderId="66">
      <alignment horizontal="center" vertical="center" wrapText="1"/>
    </xf>
    <xf numFmtId="49" fontId="104" fillId="90" borderId="66">
      <alignment horizontal="center" vertical="center" wrapText="1"/>
    </xf>
    <xf numFmtId="49" fontId="104" fillId="90" borderId="66" applyProtection="0">
      <alignment horizontal="center" vertical="center" wrapText="1"/>
    </xf>
    <xf numFmtId="49" fontId="104" fillId="90" borderId="0">
      <alignment horizontal="center" vertical="center" wrapText="1"/>
    </xf>
    <xf numFmtId="49" fontId="104" fillId="90" borderId="0" applyBorder="0" applyProtection="0">
      <alignment horizontal="center" vertical="center" wrapText="1"/>
    </xf>
    <xf numFmtId="0" fontId="105" fillId="86" borderId="53">
      <alignment horizontal="left" vertical="center"/>
    </xf>
    <xf numFmtId="0" fontId="105" fillId="86" borderId="53">
      <alignment horizontal="left" vertical="center"/>
    </xf>
    <xf numFmtId="0" fontId="105" fillId="86" borderId="53">
      <alignment horizontal="left" vertical="center"/>
    </xf>
    <xf numFmtId="0" fontId="106" fillId="86" borderId="59" applyNumberFormat="0" applyProtection="0">
      <alignment horizontal="left" vertical="center"/>
    </xf>
    <xf numFmtId="0" fontId="105" fillId="86" borderId="53">
      <alignment horizontal="left" vertical="center"/>
    </xf>
    <xf numFmtId="0" fontId="105" fillId="86" borderId="53">
      <alignment horizontal="left" vertical="center"/>
    </xf>
    <xf numFmtId="0" fontId="106" fillId="86" borderId="59" applyNumberFormat="0" applyProtection="0">
      <alignment horizontal="left" vertical="center"/>
    </xf>
    <xf numFmtId="0" fontId="105" fillId="86" borderId="53">
      <alignment horizontal="left" vertical="center"/>
    </xf>
    <xf numFmtId="0" fontId="105" fillId="86" borderId="53">
      <alignment horizontal="left" vertical="center"/>
    </xf>
    <xf numFmtId="0" fontId="106" fillId="86" borderId="59" applyNumberFormat="0" applyProtection="0">
      <alignment horizontal="left" vertical="center"/>
    </xf>
    <xf numFmtId="0" fontId="105" fillId="86" borderId="53">
      <alignment horizontal="left" vertical="center"/>
    </xf>
    <xf numFmtId="0" fontId="105" fillId="86" borderId="53">
      <alignment horizontal="left" vertical="center"/>
    </xf>
    <xf numFmtId="0" fontId="106" fillId="86" borderId="59" applyNumberFormat="0" applyProtection="0">
      <alignment horizontal="left" vertical="center"/>
    </xf>
    <xf numFmtId="0" fontId="105" fillId="86" borderId="53">
      <alignment horizontal="left" vertical="center"/>
    </xf>
    <xf numFmtId="0" fontId="106" fillId="86" borderId="59" applyNumberFormat="0" applyProtection="0">
      <alignment horizontal="left" vertical="center"/>
    </xf>
    <xf numFmtId="0" fontId="107" fillId="94" borderId="69">
      <alignment horizontal="center" vertical="center"/>
    </xf>
    <xf numFmtId="0" fontId="107" fillId="94" borderId="69">
      <alignment horizontal="center" vertical="center"/>
    </xf>
    <xf numFmtId="0" fontId="107" fillId="94" borderId="69">
      <alignment horizontal="center" vertical="center"/>
    </xf>
    <xf numFmtId="0" fontId="107" fillId="94" borderId="69">
      <alignment horizontal="center" vertical="center"/>
    </xf>
    <xf numFmtId="0" fontId="107" fillId="94" borderId="69" applyNumberFormat="0" applyProtection="0">
      <alignment horizontal="center" vertical="center"/>
    </xf>
    <xf numFmtId="0" fontId="107" fillId="94" borderId="69">
      <alignment horizontal="center" vertical="center"/>
    </xf>
    <xf numFmtId="0" fontId="107" fillId="94" borderId="69" applyNumberFormat="0" applyProtection="0">
      <alignment horizontal="center" vertical="center"/>
    </xf>
    <xf numFmtId="0" fontId="107" fillId="94" borderId="69">
      <alignment horizontal="center" vertical="center"/>
    </xf>
    <xf numFmtId="0" fontId="107" fillId="94" borderId="69">
      <alignment horizontal="center" vertical="center"/>
    </xf>
    <xf numFmtId="0" fontId="107" fillId="94" borderId="69" applyNumberFormat="0" applyProtection="0">
      <alignment horizontal="center" vertical="center"/>
    </xf>
    <xf numFmtId="0" fontId="107" fillId="94" borderId="69">
      <alignment horizontal="center" vertical="center"/>
    </xf>
    <xf numFmtId="0" fontId="107" fillId="94" borderId="69">
      <alignment horizontal="center" vertical="center"/>
    </xf>
    <xf numFmtId="0" fontId="107" fillId="94" borderId="69" applyNumberFormat="0" applyProtection="0">
      <alignment horizontal="center" vertical="center"/>
    </xf>
    <xf numFmtId="0" fontId="107" fillId="94" borderId="69">
      <alignment horizontal="center" vertical="center"/>
    </xf>
    <xf numFmtId="0" fontId="107" fillId="94" borderId="69" applyNumberFormat="0" applyProtection="0">
      <alignment horizontal="center" vertical="center"/>
    </xf>
    <xf numFmtId="0" fontId="108" fillId="77" borderId="70">
      <alignment horizontal="left" vertical="top" wrapText="1"/>
    </xf>
    <xf numFmtId="0" fontId="108" fillId="77" borderId="70">
      <alignment horizontal="left" vertical="top" wrapText="1"/>
    </xf>
    <xf numFmtId="0" fontId="108" fillId="77" borderId="70">
      <alignment horizontal="left" vertical="top" wrapText="1"/>
    </xf>
    <xf numFmtId="0" fontId="108" fillId="77" borderId="71" applyNumberFormat="0" applyProtection="0">
      <alignment horizontal="left" vertical="top" wrapText="1"/>
    </xf>
    <xf numFmtId="0" fontId="108" fillId="77" borderId="70">
      <alignment horizontal="left" vertical="top" wrapText="1"/>
    </xf>
    <xf numFmtId="0" fontId="108" fillId="77" borderId="70">
      <alignment horizontal="left" vertical="top" wrapText="1"/>
    </xf>
    <xf numFmtId="0" fontId="108" fillId="77" borderId="71" applyNumberFormat="0" applyProtection="0">
      <alignment horizontal="left" vertical="top" wrapText="1"/>
    </xf>
    <xf numFmtId="0" fontId="108" fillId="77" borderId="70">
      <alignment horizontal="left" vertical="top" wrapText="1"/>
    </xf>
    <xf numFmtId="0" fontId="108" fillId="77" borderId="71" applyNumberFormat="0" applyProtection="0">
      <alignment horizontal="left" vertical="top" wrapText="1"/>
    </xf>
    <xf numFmtId="49" fontId="104" fillId="95" borderId="53">
      <alignment vertical="center" wrapText="1"/>
    </xf>
    <xf numFmtId="49" fontId="104" fillId="95" borderId="72">
      <alignment vertical="center" wrapText="1"/>
    </xf>
    <xf numFmtId="49" fontId="104" fillId="95" borderId="72">
      <alignment vertical="center" wrapText="1"/>
    </xf>
    <xf numFmtId="49" fontId="104" fillId="95" borderId="73" applyProtection="0">
      <alignment vertical="center" wrapText="1"/>
    </xf>
    <xf numFmtId="49" fontId="104" fillId="95" borderId="72">
      <alignment vertical="center" wrapText="1"/>
    </xf>
    <xf numFmtId="49" fontId="104" fillId="95" borderId="72">
      <alignment vertical="center" wrapText="1"/>
    </xf>
    <xf numFmtId="49" fontId="104" fillId="95" borderId="73" applyProtection="0">
      <alignment vertical="center" wrapText="1"/>
    </xf>
    <xf numFmtId="49" fontId="104" fillId="95" borderId="72">
      <alignment vertical="center" wrapText="1"/>
    </xf>
    <xf numFmtId="49" fontId="104" fillId="95" borderId="72">
      <alignment vertical="center" wrapText="1"/>
    </xf>
    <xf numFmtId="49" fontId="104" fillId="95" borderId="73" applyProtection="0">
      <alignment vertical="center" wrapText="1"/>
    </xf>
    <xf numFmtId="49" fontId="104" fillId="89" borderId="72">
      <alignment vertical="center" wrapText="1"/>
    </xf>
    <xf numFmtId="49" fontId="104" fillId="89" borderId="72">
      <alignment vertical="center" wrapText="1"/>
    </xf>
    <xf numFmtId="49" fontId="104" fillId="89" borderId="73" applyProtection="0">
      <alignment vertical="center" wrapText="1"/>
    </xf>
    <xf numFmtId="49" fontId="104" fillId="95" borderId="53">
      <alignment vertical="center" wrapText="1"/>
    </xf>
    <xf numFmtId="49" fontId="104" fillId="95" borderId="59" applyProtection="0">
      <alignment vertical="center" wrapText="1"/>
    </xf>
    <xf numFmtId="49" fontId="104" fillId="96" borderId="53">
      <alignment wrapText="1"/>
    </xf>
    <xf numFmtId="49" fontId="104" fillId="96" borderId="72">
      <alignment wrapText="1"/>
    </xf>
    <xf numFmtId="49" fontId="104" fillId="96" borderId="72">
      <alignment wrapText="1"/>
    </xf>
    <xf numFmtId="49" fontId="104" fillId="96" borderId="73" applyProtection="0">
      <alignment wrapText="1"/>
    </xf>
    <xf numFmtId="49" fontId="104" fillId="96" borderId="72">
      <alignment wrapText="1"/>
    </xf>
    <xf numFmtId="49" fontId="104" fillId="96" borderId="72">
      <alignment wrapText="1"/>
    </xf>
    <xf numFmtId="49" fontId="104" fillId="96" borderId="73" applyProtection="0">
      <alignment wrapText="1"/>
    </xf>
    <xf numFmtId="49" fontId="104" fillId="96" borderId="53">
      <alignment wrapText="1"/>
    </xf>
    <xf numFmtId="49" fontId="104" fillId="96" borderId="59" applyProtection="0">
      <alignment wrapText="1"/>
    </xf>
    <xf numFmtId="49" fontId="104" fillId="97" borderId="53">
      <alignment wrapText="1"/>
    </xf>
    <xf numFmtId="49" fontId="104" fillId="97" borderId="53">
      <alignment wrapText="1"/>
    </xf>
    <xf numFmtId="49" fontId="104" fillId="98" borderId="53">
      <alignment wrapText="1"/>
    </xf>
    <xf numFmtId="49" fontId="104" fillId="98" borderId="53">
      <alignment wrapText="1"/>
    </xf>
    <xf numFmtId="49" fontId="104" fillId="98" borderId="59" applyProtection="0">
      <alignment wrapText="1"/>
    </xf>
    <xf numFmtId="49" fontId="104" fillId="97" borderId="53">
      <alignment wrapText="1"/>
    </xf>
    <xf numFmtId="49" fontId="104" fillId="97" borderId="59" applyProtection="0">
      <alignment wrapText="1"/>
    </xf>
    <xf numFmtId="49" fontId="104" fillId="93" borderId="53">
      <alignment wrapText="1"/>
    </xf>
    <xf numFmtId="49" fontId="104" fillId="93" borderId="53">
      <alignment wrapText="1"/>
    </xf>
    <xf numFmtId="49" fontId="104" fillId="93" borderId="59" applyProtection="0">
      <alignment wrapText="1"/>
    </xf>
    <xf numFmtId="49" fontId="104" fillId="97" borderId="53">
      <alignment wrapText="1"/>
    </xf>
    <xf numFmtId="49" fontId="104" fillId="97" borderId="59" applyProtection="0">
      <alignment wrapText="1"/>
    </xf>
    <xf numFmtId="49" fontId="104" fillId="98" borderId="53">
      <alignment vertical="center" wrapText="1"/>
    </xf>
    <xf numFmtId="49" fontId="104" fillId="99" borderId="72">
      <alignment vertical="center" wrapText="1"/>
    </xf>
    <xf numFmtId="49" fontId="104" fillId="93" borderId="72">
      <alignment vertical="center" wrapText="1"/>
    </xf>
    <xf numFmtId="49" fontId="104" fillId="93" borderId="72">
      <alignment vertical="center" wrapText="1"/>
    </xf>
    <xf numFmtId="49" fontId="104" fillId="93" borderId="73" applyProtection="0">
      <alignment vertical="center" wrapText="1"/>
    </xf>
    <xf numFmtId="49" fontId="104" fillId="99" borderId="72">
      <alignment vertical="center" wrapText="1"/>
    </xf>
    <xf numFmtId="49" fontId="104" fillId="99" borderId="73" applyProtection="0">
      <alignment vertical="center" wrapText="1"/>
    </xf>
    <xf numFmtId="49" fontId="104" fillId="93" borderId="72">
      <alignment vertical="center" wrapText="1"/>
    </xf>
    <xf numFmtId="49" fontId="104" fillId="93" borderId="72">
      <alignment vertical="center" wrapText="1"/>
    </xf>
    <xf numFmtId="49" fontId="104" fillId="93" borderId="73" applyProtection="0">
      <alignment vertical="center" wrapText="1"/>
    </xf>
    <xf numFmtId="49" fontId="104" fillId="100" borderId="72">
      <alignment vertical="center" wrapText="1"/>
    </xf>
    <xf numFmtId="49" fontId="104" fillId="100" borderId="72">
      <alignment vertical="center" wrapText="1"/>
    </xf>
    <xf numFmtId="49" fontId="104" fillId="100" borderId="73" applyProtection="0">
      <alignment vertical="center" wrapText="1"/>
    </xf>
    <xf numFmtId="49" fontId="104" fillId="82" borderId="72">
      <alignment vertical="center" wrapText="1"/>
    </xf>
    <xf numFmtId="49" fontId="104" fillId="82" borderId="72">
      <alignment vertical="center" wrapText="1"/>
    </xf>
    <xf numFmtId="49" fontId="104" fillId="82" borderId="73" applyProtection="0">
      <alignment vertical="center" wrapText="1"/>
    </xf>
    <xf numFmtId="49" fontId="104" fillId="98" borderId="53">
      <alignment vertical="center" wrapText="1"/>
    </xf>
    <xf numFmtId="49" fontId="104" fillId="98" borderId="59" applyProtection="0">
      <alignment vertical="center" wrapText="1"/>
    </xf>
    <xf numFmtId="49" fontId="104" fillId="97" borderId="53">
      <alignment wrapText="1"/>
    </xf>
    <xf numFmtId="49" fontId="104" fillId="66" borderId="72">
      <alignment wrapText="1"/>
    </xf>
    <xf numFmtId="49" fontId="104" fillId="66" borderId="72">
      <alignment wrapText="1"/>
    </xf>
    <xf numFmtId="49" fontId="104" fillId="66" borderId="73" applyProtection="0">
      <alignment wrapText="1"/>
    </xf>
    <xf numFmtId="49" fontId="104" fillId="99" borderId="72">
      <alignment wrapText="1"/>
    </xf>
    <xf numFmtId="49" fontId="104" fillId="99" borderId="72">
      <alignment wrapText="1"/>
    </xf>
    <xf numFmtId="49" fontId="104" fillId="99" borderId="73" applyProtection="0">
      <alignment wrapText="1"/>
    </xf>
    <xf numFmtId="49" fontId="104" fillId="66" borderId="72">
      <alignment wrapText="1"/>
    </xf>
    <xf numFmtId="49" fontId="104" fillId="66" borderId="72">
      <alignment wrapText="1"/>
    </xf>
    <xf numFmtId="49" fontId="104" fillId="66" borderId="73" applyProtection="0">
      <alignment wrapText="1"/>
    </xf>
    <xf numFmtId="49" fontId="104" fillId="72" borderId="72">
      <alignment wrapText="1"/>
    </xf>
    <xf numFmtId="49" fontId="104" fillId="72" borderId="72">
      <alignment wrapText="1"/>
    </xf>
    <xf numFmtId="49" fontId="104" fillId="72" borderId="73" applyProtection="0">
      <alignment wrapText="1"/>
    </xf>
    <xf numFmtId="49" fontId="104" fillId="97" borderId="53">
      <alignment wrapText="1"/>
    </xf>
    <xf numFmtId="49" fontId="104" fillId="97" borderId="59" applyProtection="0">
      <alignment wrapText="1"/>
    </xf>
    <xf numFmtId="49" fontId="104" fillId="101" borderId="53">
      <alignment vertical="center" wrapText="1"/>
    </xf>
    <xf numFmtId="49" fontId="104" fillId="102" borderId="72">
      <alignment vertical="center" wrapText="1"/>
    </xf>
    <xf numFmtId="49" fontId="104" fillId="102" borderId="72">
      <alignment vertical="center" wrapText="1"/>
    </xf>
    <xf numFmtId="49" fontId="104" fillId="102" borderId="73" applyProtection="0">
      <alignment vertical="center" wrapText="1"/>
    </xf>
    <xf numFmtId="49" fontId="104" fillId="87" borderId="72">
      <alignment vertical="center" wrapText="1"/>
    </xf>
    <xf numFmtId="49" fontId="104" fillId="87" borderId="72">
      <alignment vertical="center" wrapText="1"/>
    </xf>
    <xf numFmtId="49" fontId="104" fillId="87" borderId="73" applyProtection="0">
      <alignment vertical="center" wrapText="1"/>
    </xf>
    <xf numFmtId="49" fontId="104" fillId="95" borderId="72">
      <alignment vertical="center" wrapText="1"/>
    </xf>
    <xf numFmtId="49" fontId="104" fillId="95" borderId="72">
      <alignment vertical="center" wrapText="1"/>
    </xf>
    <xf numFmtId="49" fontId="104" fillId="95" borderId="73" applyProtection="0">
      <alignment vertical="center" wrapText="1"/>
    </xf>
    <xf numFmtId="49" fontId="104" fillId="101" borderId="53">
      <alignment vertical="center" wrapText="1"/>
    </xf>
    <xf numFmtId="49" fontId="104" fillId="101" borderId="59" applyProtection="0">
      <alignment vertical="center" wrapText="1"/>
    </xf>
    <xf numFmtId="49" fontId="104" fillId="95" borderId="53">
      <alignment vertical="center" wrapText="1"/>
    </xf>
    <xf numFmtId="49" fontId="104" fillId="100" borderId="72">
      <alignment vertical="center" wrapText="1"/>
    </xf>
    <xf numFmtId="49" fontId="104" fillId="79" borderId="72">
      <alignment vertical="center" wrapText="1"/>
    </xf>
    <xf numFmtId="49" fontId="104" fillId="79" borderId="72">
      <alignment vertical="center" wrapText="1"/>
    </xf>
    <xf numFmtId="49" fontId="104" fillId="79" borderId="73" applyProtection="0">
      <alignment vertical="center" wrapText="1"/>
    </xf>
    <xf numFmtId="49" fontId="104" fillId="100" borderId="72">
      <alignment vertical="center" wrapText="1"/>
    </xf>
    <xf numFmtId="49" fontId="104" fillId="100" borderId="73" applyProtection="0">
      <alignment vertical="center" wrapText="1"/>
    </xf>
    <xf numFmtId="49" fontId="104" fillId="78" borderId="72">
      <alignment vertical="center" wrapText="1"/>
    </xf>
    <xf numFmtId="49" fontId="104" fillId="78" borderId="72">
      <alignment vertical="center" wrapText="1"/>
    </xf>
    <xf numFmtId="49" fontId="104" fillId="78" borderId="73" applyProtection="0">
      <alignment vertical="center" wrapText="1"/>
    </xf>
    <xf numFmtId="49" fontId="104" fillId="103" borderId="72">
      <alignment vertical="center" wrapText="1"/>
    </xf>
    <xf numFmtId="49" fontId="104" fillId="103" borderId="72">
      <alignment vertical="center" wrapText="1"/>
    </xf>
    <xf numFmtId="49" fontId="104" fillId="103" borderId="73" applyProtection="0">
      <alignment vertical="center" wrapText="1"/>
    </xf>
    <xf numFmtId="49" fontId="104" fillId="79" borderId="72">
      <alignment vertical="center" wrapText="1"/>
    </xf>
    <xf numFmtId="49" fontId="104" fillId="79" borderId="72">
      <alignment vertical="center" wrapText="1"/>
    </xf>
    <xf numFmtId="49" fontId="104" fillId="79" borderId="73" applyProtection="0">
      <alignment vertical="center" wrapText="1"/>
    </xf>
    <xf numFmtId="49" fontId="104" fillId="95" borderId="53">
      <alignment vertical="center" wrapText="1"/>
    </xf>
    <xf numFmtId="49" fontId="104" fillId="95" borderId="59" applyProtection="0">
      <alignment vertical="center" wrapText="1"/>
    </xf>
    <xf numFmtId="49" fontId="104" fillId="73" borderId="0">
      <alignment vertical="center" wrapText="1"/>
    </xf>
    <xf numFmtId="49" fontId="104" fillId="99" borderId="74">
      <alignment vertical="center" wrapText="1"/>
    </xf>
    <xf numFmtId="49" fontId="104" fillId="73" borderId="74">
      <alignment vertical="center" wrapText="1"/>
    </xf>
    <xf numFmtId="49" fontId="104" fillId="73" borderId="74">
      <alignment vertical="center" wrapText="1"/>
    </xf>
    <xf numFmtId="49" fontId="104" fillId="73" borderId="74" applyProtection="0">
      <alignment vertical="center" wrapText="1"/>
    </xf>
    <xf numFmtId="49" fontId="104" fillId="99" borderId="74">
      <alignment vertical="center" wrapText="1"/>
    </xf>
    <xf numFmtId="49" fontId="104" fillId="99" borderId="74" applyProtection="0">
      <alignment vertical="center" wrapText="1"/>
    </xf>
    <xf numFmtId="49" fontId="104" fillId="73" borderId="74">
      <alignment vertical="center" wrapText="1"/>
    </xf>
    <xf numFmtId="49" fontId="104" fillId="73" borderId="74">
      <alignment vertical="center" wrapText="1"/>
    </xf>
    <xf numFmtId="49" fontId="104" fillId="73" borderId="74" applyProtection="0">
      <alignment vertical="center" wrapText="1"/>
    </xf>
    <xf numFmtId="49" fontId="104" fillId="73" borderId="74">
      <alignment vertical="center" wrapText="1"/>
    </xf>
    <xf numFmtId="49" fontId="104" fillId="73" borderId="74">
      <alignment vertical="center" wrapText="1"/>
    </xf>
    <xf numFmtId="49" fontId="104" fillId="73" borderId="74" applyProtection="0">
      <alignment vertical="center" wrapText="1"/>
    </xf>
    <xf numFmtId="49" fontId="104" fillId="73" borderId="74">
      <alignment vertical="center" wrapText="1"/>
    </xf>
    <xf numFmtId="49" fontId="104" fillId="73" borderId="74">
      <alignment vertical="center" wrapText="1"/>
    </xf>
    <xf numFmtId="49" fontId="104" fillId="73" borderId="74" applyProtection="0">
      <alignment vertical="center" wrapText="1"/>
    </xf>
    <xf numFmtId="49" fontId="104" fillId="73" borderId="0">
      <alignment vertical="center" wrapText="1"/>
    </xf>
    <xf numFmtId="49" fontId="104" fillId="73" borderId="0" applyBorder="0" applyProtection="0">
      <alignment vertical="center" wrapText="1"/>
    </xf>
    <xf numFmtId="49" fontId="109" fillId="69" borderId="0">
      <alignment vertical="center" wrapText="1"/>
    </xf>
    <xf numFmtId="49" fontId="110" fillId="69" borderId="0">
      <alignment vertical="center" wrapText="1" shrinkToFit="1"/>
    </xf>
    <xf numFmtId="49" fontId="111" fillId="69" borderId="0">
      <alignment vertical="center" wrapText="1" shrinkToFit="1"/>
    </xf>
    <xf numFmtId="49" fontId="111" fillId="69" borderId="0">
      <alignment vertical="center" wrapText="1" shrinkToFit="1"/>
    </xf>
    <xf numFmtId="49" fontId="111" fillId="69" borderId="0" applyBorder="0" applyProtection="0">
      <alignment vertical="center" wrapText="1" shrinkToFit="1"/>
    </xf>
    <xf numFmtId="49" fontId="110" fillId="69" borderId="0">
      <alignment vertical="center" wrapText="1" shrinkToFit="1"/>
    </xf>
    <xf numFmtId="49" fontId="110" fillId="69" borderId="0" applyBorder="0" applyProtection="0">
      <alignment vertical="center" wrapText="1" shrinkToFit="1"/>
    </xf>
    <xf numFmtId="49" fontId="109" fillId="69" borderId="0">
      <alignment vertical="center" wrapText="1" shrinkToFit="1"/>
    </xf>
    <xf numFmtId="49" fontId="109" fillId="69" borderId="0">
      <alignment vertical="center" wrapText="1" shrinkToFit="1"/>
    </xf>
    <xf numFmtId="49" fontId="109" fillId="69" borderId="0" applyBorder="0" applyProtection="0">
      <alignment vertical="center" wrapText="1" shrinkToFit="1"/>
    </xf>
    <xf numFmtId="49" fontId="112" fillId="69" borderId="0">
      <alignment vertical="center" wrapText="1" shrinkToFit="1"/>
    </xf>
    <xf numFmtId="49" fontId="112" fillId="69" borderId="0">
      <alignment vertical="center" wrapText="1" shrinkToFit="1"/>
    </xf>
    <xf numFmtId="49" fontId="112" fillId="69" borderId="0" applyBorder="0" applyProtection="0">
      <alignment vertical="center" wrapText="1" shrinkToFit="1"/>
    </xf>
    <xf numFmtId="49" fontId="111" fillId="69" borderId="0">
      <alignment vertical="center" wrapText="1" shrinkToFit="1"/>
    </xf>
    <xf numFmtId="49" fontId="111" fillId="69" borderId="0">
      <alignment vertical="center" wrapText="1" shrinkToFit="1"/>
    </xf>
    <xf numFmtId="49" fontId="111" fillId="69" borderId="0" applyBorder="0" applyProtection="0">
      <alignment vertical="center" wrapText="1" shrinkToFit="1"/>
    </xf>
    <xf numFmtId="49" fontId="109" fillId="69" borderId="0">
      <alignment vertical="center" wrapText="1"/>
    </xf>
    <xf numFmtId="49" fontId="109" fillId="69" borderId="0" applyBorder="0" applyProtection="0">
      <alignment vertical="center" wrapText="1"/>
    </xf>
    <xf numFmtId="49" fontId="113" fillId="69" borderId="0">
      <alignment vertical="center" wrapText="1"/>
    </xf>
    <xf numFmtId="49" fontId="113" fillId="69" borderId="0">
      <alignment vertical="center" wrapText="1"/>
    </xf>
    <xf numFmtId="49" fontId="113" fillId="69" borderId="0">
      <alignment vertical="center" wrapText="1"/>
    </xf>
    <xf numFmtId="49" fontId="113" fillId="69" borderId="0">
      <alignment vertical="center" wrapText="1"/>
    </xf>
    <xf numFmtId="49" fontId="113" fillId="69" borderId="0" applyBorder="0" applyProtection="0">
      <alignment vertical="center" wrapText="1"/>
    </xf>
    <xf numFmtId="49" fontId="113" fillId="69" borderId="0">
      <alignment vertical="center" wrapText="1"/>
    </xf>
    <xf numFmtId="49" fontId="113" fillId="69" borderId="0" applyBorder="0" applyProtection="0">
      <alignment vertical="center" wrapText="1"/>
    </xf>
    <xf numFmtId="49" fontId="113" fillId="69" borderId="0">
      <alignment vertical="center" wrapText="1"/>
    </xf>
    <xf numFmtId="49" fontId="113" fillId="69" borderId="0">
      <alignment vertical="center" wrapText="1"/>
    </xf>
    <xf numFmtId="49" fontId="113" fillId="69" borderId="0" applyBorder="0" applyProtection="0">
      <alignment vertical="center" wrapText="1"/>
    </xf>
    <xf numFmtId="49" fontId="113" fillId="69" borderId="0">
      <alignment vertical="center" wrapText="1"/>
    </xf>
    <xf numFmtId="49" fontId="113" fillId="69" borderId="0" applyBorder="0" applyProtection="0">
      <alignment vertical="center" wrapText="1"/>
    </xf>
    <xf numFmtId="49" fontId="104" fillId="65" borderId="0">
      <alignment vertical="center" wrapText="1"/>
    </xf>
    <xf numFmtId="49" fontId="104" fillId="65" borderId="0">
      <alignment vertical="center" wrapText="1"/>
    </xf>
    <xf numFmtId="49" fontId="104" fillId="91" borderId="0">
      <alignment vertical="center" wrapText="1"/>
    </xf>
    <xf numFmtId="49" fontId="104" fillId="91" borderId="0">
      <alignment vertical="center" wrapText="1"/>
    </xf>
    <xf numFmtId="49" fontId="104" fillId="91" borderId="0" applyBorder="0" applyProtection="0">
      <alignment vertical="center" wrapText="1"/>
    </xf>
    <xf numFmtId="49" fontId="104" fillId="65" borderId="0">
      <alignment vertical="center" wrapText="1"/>
    </xf>
    <xf numFmtId="49" fontId="104" fillId="65" borderId="0" applyBorder="0" applyProtection="0">
      <alignment vertical="center" wrapText="1"/>
    </xf>
    <xf numFmtId="49" fontId="104" fillId="65" borderId="0">
      <alignment vertical="center" wrapText="1"/>
    </xf>
    <xf numFmtId="49" fontId="104" fillId="65" borderId="0">
      <alignment vertical="center" wrapText="1"/>
    </xf>
    <xf numFmtId="49" fontId="104" fillId="65" borderId="0" applyBorder="0" applyProtection="0">
      <alignment vertical="center" wrapText="1"/>
    </xf>
    <xf numFmtId="49" fontId="104" fillId="65" borderId="0">
      <alignment vertical="center" wrapText="1"/>
    </xf>
    <xf numFmtId="49" fontId="104" fillId="65" borderId="0">
      <alignment vertical="center" wrapText="1"/>
    </xf>
    <xf numFmtId="49" fontId="104" fillId="65" borderId="0" applyBorder="0" applyProtection="0">
      <alignment vertical="center" wrapText="1"/>
    </xf>
    <xf numFmtId="49" fontId="104" fillId="90" borderId="0">
      <alignment vertical="center" wrapText="1"/>
    </xf>
    <xf numFmtId="49" fontId="104" fillId="90" borderId="0">
      <alignment vertical="center" wrapText="1"/>
    </xf>
    <xf numFmtId="49" fontId="104" fillId="90" borderId="0" applyBorder="0" applyProtection="0">
      <alignment vertical="center" wrapText="1"/>
    </xf>
    <xf numFmtId="49" fontId="104" fillId="65" borderId="0">
      <alignment vertical="center" wrapText="1"/>
    </xf>
    <xf numFmtId="49" fontId="104" fillId="65" borderId="0" applyBorder="0" applyProtection="0">
      <alignment vertical="center" wrapText="1"/>
    </xf>
    <xf numFmtId="49" fontId="113" fillId="104" borderId="0">
      <alignment vertical="center" wrapText="1"/>
    </xf>
    <xf numFmtId="49" fontId="113" fillId="104" borderId="0">
      <alignment vertical="center" wrapText="1" shrinkToFit="1"/>
    </xf>
    <xf numFmtId="49" fontId="113" fillId="104" borderId="0">
      <alignment vertical="center" wrapText="1" shrinkToFit="1"/>
    </xf>
    <xf numFmtId="49" fontId="113" fillId="104" borderId="0" applyBorder="0" applyProtection="0">
      <alignment vertical="center" wrapText="1" shrinkToFit="1"/>
    </xf>
    <xf numFmtId="49" fontId="113" fillId="105" borderId="0">
      <alignment vertical="center" wrapText="1" shrinkToFit="1"/>
    </xf>
    <xf numFmtId="49" fontId="113" fillId="105" borderId="0">
      <alignment vertical="center" wrapText="1" shrinkToFit="1"/>
    </xf>
    <xf numFmtId="49" fontId="113" fillId="105" borderId="0" applyBorder="0" applyProtection="0">
      <alignment vertical="center" wrapText="1" shrinkToFit="1"/>
    </xf>
    <xf numFmtId="49" fontId="113" fillId="104" borderId="0">
      <alignment vertical="center" wrapText="1" shrinkToFit="1"/>
    </xf>
    <xf numFmtId="49" fontId="113" fillId="104" borderId="0">
      <alignment vertical="center" wrapText="1" shrinkToFit="1"/>
    </xf>
    <xf numFmtId="49" fontId="113" fillId="104" borderId="0" applyBorder="0" applyProtection="0">
      <alignment vertical="center" wrapText="1" shrinkToFit="1"/>
    </xf>
    <xf numFmtId="49" fontId="113" fillId="104" borderId="0">
      <alignment vertical="center" wrapText="1"/>
    </xf>
    <xf numFmtId="49" fontId="113" fillId="104" borderId="0" applyBorder="0" applyProtection="0">
      <alignment vertical="center" wrapText="1"/>
    </xf>
    <xf numFmtId="49" fontId="104" fillId="105" borderId="0">
      <alignment vertical="center" wrapText="1"/>
    </xf>
    <xf numFmtId="49" fontId="104" fillId="84" borderId="0">
      <alignment vertical="center" wrapText="1"/>
    </xf>
    <xf numFmtId="49" fontId="104" fillId="84" borderId="0">
      <alignment vertical="center" wrapText="1"/>
    </xf>
    <xf numFmtId="49" fontId="104" fillId="84" borderId="0" applyBorder="0" applyProtection="0">
      <alignment vertical="center" wrapText="1"/>
    </xf>
    <xf numFmtId="49" fontId="104" fillId="82" borderId="0">
      <alignment vertical="center" wrapText="1"/>
    </xf>
    <xf numFmtId="49" fontId="104" fillId="82" borderId="0">
      <alignment vertical="center" wrapText="1"/>
    </xf>
    <xf numFmtId="49" fontId="104" fillId="82" borderId="0" applyBorder="0" applyProtection="0">
      <alignment vertical="center" wrapText="1"/>
    </xf>
    <xf numFmtId="49" fontId="104" fillId="84" borderId="0">
      <alignment vertical="center" wrapText="1"/>
    </xf>
    <xf numFmtId="49" fontId="104" fillId="84" borderId="0">
      <alignment vertical="center" wrapText="1"/>
    </xf>
    <xf numFmtId="49" fontId="104" fillId="84" borderId="0" applyBorder="0" applyProtection="0">
      <alignment vertical="center" wrapText="1"/>
    </xf>
    <xf numFmtId="49" fontId="104" fillId="62" borderId="0">
      <alignment vertical="center" wrapText="1"/>
    </xf>
    <xf numFmtId="49" fontId="104" fillId="62" borderId="0">
      <alignment vertical="center" wrapText="1"/>
    </xf>
    <xf numFmtId="49" fontId="104" fillId="62" borderId="0" applyBorder="0" applyProtection="0">
      <alignment vertical="center" wrapText="1"/>
    </xf>
    <xf numFmtId="49" fontId="104" fillId="105" borderId="0">
      <alignment vertical="center" wrapText="1"/>
    </xf>
    <xf numFmtId="49" fontId="104" fillId="105" borderId="0" applyBorder="0" applyProtection="0">
      <alignment vertical="center" wrapText="1"/>
    </xf>
    <xf numFmtId="49" fontId="114" fillId="82" borderId="55">
      <alignment vertical="center" wrapText="1"/>
    </xf>
    <xf numFmtId="49" fontId="114" fillId="100" borderId="55">
      <alignment vertical="center" wrapText="1"/>
    </xf>
    <xf numFmtId="49" fontId="115" fillId="100" borderId="55">
      <alignment vertical="center" wrapText="1"/>
    </xf>
    <xf numFmtId="49" fontId="115" fillId="100" borderId="75" applyProtection="0">
      <alignment vertical="center" wrapText="1"/>
    </xf>
    <xf numFmtId="49" fontId="114" fillId="100" borderId="55">
      <alignment vertical="center" wrapText="1"/>
    </xf>
    <xf numFmtId="49" fontId="115" fillId="100" borderId="55">
      <alignment vertical="center" wrapText="1"/>
    </xf>
    <xf numFmtId="49" fontId="115" fillId="100" borderId="75" applyProtection="0">
      <alignment vertical="center" wrapText="1"/>
    </xf>
    <xf numFmtId="49" fontId="114" fillId="74" borderId="55">
      <alignment vertical="center" wrapText="1"/>
    </xf>
    <xf numFmtId="49" fontId="115" fillId="74" borderId="55">
      <alignment vertical="center" wrapText="1"/>
    </xf>
    <xf numFmtId="49" fontId="115" fillId="74" borderId="75" applyProtection="0">
      <alignment vertical="center" wrapText="1"/>
    </xf>
    <xf numFmtId="49" fontId="114" fillId="80" borderId="55">
      <alignment vertical="center" wrapText="1"/>
    </xf>
    <xf numFmtId="49" fontId="115" fillId="80" borderId="55">
      <alignment vertical="center" wrapText="1"/>
    </xf>
    <xf numFmtId="49" fontId="115" fillId="80" borderId="75" applyProtection="0">
      <alignment vertical="center" wrapText="1"/>
    </xf>
    <xf numFmtId="49" fontId="115" fillId="82" borderId="55">
      <alignment vertical="center" wrapText="1"/>
    </xf>
    <xf numFmtId="49" fontId="115" fillId="82" borderId="75" applyProtection="0">
      <alignment vertical="center" wrapText="1"/>
    </xf>
    <xf numFmtId="0" fontId="116" fillId="66" borderId="56">
      <alignment horizontal="left" vertical="center" wrapText="1"/>
    </xf>
    <xf numFmtId="0" fontId="116" fillId="82" borderId="56">
      <alignment horizontal="left" vertical="center" wrapText="1"/>
    </xf>
    <xf numFmtId="0" fontId="116" fillId="106" borderId="56">
      <alignment horizontal="left" vertical="center" wrapText="1"/>
    </xf>
    <xf numFmtId="0" fontId="117" fillId="106" borderId="56">
      <alignment horizontal="left" vertical="center" wrapText="1"/>
    </xf>
    <xf numFmtId="0" fontId="117" fillId="106" borderId="76" applyNumberFormat="0" applyProtection="0">
      <alignment horizontal="left" vertical="center" wrapText="1"/>
    </xf>
    <xf numFmtId="0" fontId="117" fillId="82" borderId="56">
      <alignment horizontal="left" vertical="center" wrapText="1"/>
    </xf>
    <xf numFmtId="0" fontId="117" fillId="82" borderId="76" applyNumberFormat="0" applyProtection="0">
      <alignment horizontal="left" vertical="center" wrapText="1"/>
    </xf>
    <xf numFmtId="0" fontId="116" fillId="82" borderId="56">
      <alignment horizontal="left" vertical="center" wrapText="1"/>
    </xf>
    <xf numFmtId="0" fontId="117" fillId="82" borderId="56">
      <alignment horizontal="left" vertical="center" wrapText="1"/>
    </xf>
    <xf numFmtId="0" fontId="117" fillId="82" borderId="76" applyNumberFormat="0" applyProtection="0">
      <alignment horizontal="left" vertical="center" wrapText="1"/>
    </xf>
    <xf numFmtId="0" fontId="116" fillId="106" borderId="56">
      <alignment horizontal="left" vertical="center" wrapText="1"/>
    </xf>
    <xf numFmtId="0" fontId="117" fillId="106" borderId="56">
      <alignment horizontal="left" vertical="center" wrapText="1"/>
    </xf>
    <xf numFmtId="0" fontId="117" fillId="106" borderId="76" applyNumberFormat="0" applyProtection="0">
      <alignment horizontal="left" vertical="center" wrapText="1"/>
    </xf>
    <xf numFmtId="0" fontId="117" fillId="66" borderId="56">
      <alignment horizontal="left" vertical="center" wrapText="1"/>
    </xf>
    <xf numFmtId="0" fontId="117" fillId="66" borderId="76" applyNumberFormat="0" applyProtection="0">
      <alignment horizontal="left" vertical="center" wrapText="1"/>
    </xf>
    <xf numFmtId="49" fontId="104" fillId="85" borderId="77">
      <alignment vertical="center" wrapText="1"/>
    </xf>
    <xf numFmtId="49" fontId="104" fillId="83" borderId="77">
      <alignment vertical="center" wrapText="1"/>
    </xf>
    <xf numFmtId="49" fontId="104" fillId="83" borderId="77">
      <alignment vertical="center" wrapText="1"/>
    </xf>
    <xf numFmtId="49" fontId="104" fillId="83" borderId="77" applyProtection="0">
      <alignment vertical="center" wrapText="1"/>
    </xf>
    <xf numFmtId="49" fontId="104" fillId="90" borderId="77">
      <alignment vertical="center" wrapText="1"/>
    </xf>
    <xf numFmtId="49" fontId="104" fillId="90" borderId="77">
      <alignment vertical="center" wrapText="1"/>
    </xf>
    <xf numFmtId="49" fontId="104" fillId="90" borderId="77" applyProtection="0">
      <alignment vertical="center" wrapText="1"/>
    </xf>
    <xf numFmtId="49" fontId="104" fillId="107" borderId="77">
      <alignment vertical="center" wrapText="1"/>
    </xf>
    <xf numFmtId="49" fontId="104" fillId="107" borderId="77">
      <alignment vertical="center" wrapText="1"/>
    </xf>
    <xf numFmtId="49" fontId="104" fillId="107" borderId="77" applyProtection="0">
      <alignment vertical="center" wrapText="1"/>
    </xf>
    <xf numFmtId="49" fontId="104" fillId="83" borderId="77">
      <alignment vertical="center" wrapText="1"/>
    </xf>
    <xf numFmtId="49" fontId="104" fillId="83" borderId="77">
      <alignment vertical="center" wrapText="1"/>
    </xf>
    <xf numFmtId="49" fontId="104" fillId="83" borderId="77" applyProtection="0">
      <alignment vertical="center" wrapText="1"/>
    </xf>
    <xf numFmtId="49" fontId="104" fillId="85" borderId="77">
      <alignment vertical="center" wrapText="1"/>
    </xf>
    <xf numFmtId="49" fontId="104" fillId="85" borderId="77" applyProtection="0">
      <alignment vertical="center" wrapText="1"/>
    </xf>
    <xf numFmtId="49" fontId="104" fillId="83" borderId="77">
      <alignment vertical="center" wrapText="1"/>
    </xf>
    <xf numFmtId="49" fontId="104" fillId="82" borderId="77">
      <alignment vertical="center" wrapText="1"/>
    </xf>
    <xf numFmtId="49" fontId="104" fillId="82" borderId="77">
      <alignment vertical="center" wrapText="1"/>
    </xf>
    <xf numFmtId="49" fontId="104" fillId="82" borderId="77" applyProtection="0">
      <alignment vertical="center" wrapText="1"/>
    </xf>
    <xf numFmtId="49" fontId="104" fillId="85" borderId="77">
      <alignment vertical="center" wrapText="1"/>
    </xf>
    <xf numFmtId="49" fontId="104" fillId="85" borderId="77">
      <alignment vertical="center" wrapText="1"/>
    </xf>
    <xf numFmtId="49" fontId="104" fillId="85" borderId="77" applyProtection="0">
      <alignment vertical="center" wrapText="1"/>
    </xf>
    <xf numFmtId="49" fontId="104" fillId="65" borderId="77">
      <alignment vertical="center" wrapText="1"/>
    </xf>
    <xf numFmtId="49" fontId="104" fillId="65" borderId="77">
      <alignment vertical="center" wrapText="1"/>
    </xf>
    <xf numFmtId="49" fontId="104" fillId="65" borderId="77" applyProtection="0">
      <alignment vertical="center" wrapText="1"/>
    </xf>
    <xf numFmtId="49" fontId="104" fillId="83" borderId="77">
      <alignment vertical="center" wrapText="1"/>
    </xf>
    <xf numFmtId="49" fontId="104" fillId="83" borderId="77" applyProtection="0">
      <alignment vertical="center" wrapText="1"/>
    </xf>
    <xf numFmtId="49" fontId="104" fillId="80" borderId="77">
      <alignment vertical="center" wrapText="1"/>
    </xf>
    <xf numFmtId="49" fontId="104" fillId="78" borderId="77">
      <alignment vertical="center" wrapText="1"/>
    </xf>
    <xf numFmtId="49" fontId="104" fillId="78" borderId="77">
      <alignment vertical="center" wrapText="1"/>
    </xf>
    <xf numFmtId="49" fontId="104" fillId="78" borderId="77" applyProtection="0">
      <alignment vertical="center" wrapText="1"/>
    </xf>
    <xf numFmtId="49" fontId="104" fillId="89" borderId="77">
      <alignment vertical="center" wrapText="1"/>
    </xf>
    <xf numFmtId="49" fontId="104" fillId="89" borderId="77">
      <alignment vertical="center" wrapText="1"/>
    </xf>
    <xf numFmtId="49" fontId="104" fillId="89" borderId="77" applyProtection="0">
      <alignment vertical="center" wrapText="1"/>
    </xf>
    <xf numFmtId="49" fontId="104" fillId="80" borderId="77">
      <alignment vertical="center" wrapText="1"/>
    </xf>
    <xf numFmtId="49" fontId="104" fillId="80" borderId="77" applyProtection="0">
      <alignment vertical="center" wrapText="1"/>
    </xf>
    <xf numFmtId="49" fontId="104" fillId="78" borderId="77">
      <alignment vertical="center" wrapText="1"/>
    </xf>
    <xf numFmtId="49" fontId="104" fillId="70" borderId="77">
      <alignment vertical="center" wrapText="1"/>
    </xf>
    <xf numFmtId="49" fontId="104" fillId="70" borderId="77">
      <alignment vertical="center" wrapText="1"/>
    </xf>
    <xf numFmtId="49" fontId="104" fillId="70" borderId="77" applyProtection="0">
      <alignment vertical="center" wrapText="1"/>
    </xf>
    <xf numFmtId="49" fontId="104" fillId="83" borderId="77">
      <alignment vertical="center" wrapText="1"/>
    </xf>
    <xf numFmtId="49" fontId="104" fillId="83" borderId="77">
      <alignment vertical="center" wrapText="1"/>
    </xf>
    <xf numFmtId="49" fontId="104" fillId="83" borderId="77" applyProtection="0">
      <alignment vertical="center" wrapText="1"/>
    </xf>
    <xf numFmtId="49" fontId="104" fillId="78" borderId="77">
      <alignment vertical="center" wrapText="1"/>
    </xf>
    <xf numFmtId="49" fontId="104" fillId="78" borderId="77">
      <alignment vertical="center" wrapText="1"/>
    </xf>
    <xf numFmtId="49" fontId="104" fillId="78" borderId="77" applyProtection="0">
      <alignment vertical="center" wrapText="1"/>
    </xf>
    <xf numFmtId="49" fontId="104" fillId="70" borderId="77">
      <alignment vertical="center" wrapText="1"/>
    </xf>
    <xf numFmtId="49" fontId="104" fillId="70" borderId="77">
      <alignment vertical="center" wrapText="1"/>
    </xf>
    <xf numFmtId="49" fontId="104" fillId="70" borderId="77" applyProtection="0">
      <alignment vertical="center" wrapText="1"/>
    </xf>
    <xf numFmtId="49" fontId="104" fillId="78" borderId="77">
      <alignment vertical="center" wrapText="1"/>
    </xf>
    <xf numFmtId="49" fontId="104" fillId="78" borderId="77" applyProtection="0">
      <alignment vertical="center" wrapText="1"/>
    </xf>
    <xf numFmtId="49" fontId="104" fillId="70" borderId="77">
      <alignment vertical="center" wrapText="1"/>
    </xf>
    <xf numFmtId="49" fontId="104" fillId="70" borderId="77">
      <alignment vertical="center" wrapText="1"/>
    </xf>
    <xf numFmtId="49" fontId="104" fillId="70" borderId="77">
      <alignment vertical="center" wrapText="1"/>
    </xf>
    <xf numFmtId="49" fontId="104" fillId="70" borderId="77" applyProtection="0">
      <alignment vertical="center" wrapText="1"/>
    </xf>
    <xf numFmtId="49" fontId="104" fillId="70" borderId="77">
      <alignment vertical="center" wrapText="1"/>
    </xf>
    <xf numFmtId="49" fontId="104" fillId="70" borderId="77">
      <alignment vertical="center" wrapText="1"/>
    </xf>
    <xf numFmtId="49" fontId="104" fillId="70" borderId="77" applyProtection="0">
      <alignment vertical="center" wrapText="1"/>
    </xf>
    <xf numFmtId="49" fontId="104" fillId="70" borderId="77">
      <alignment vertical="center" wrapText="1"/>
    </xf>
    <xf numFmtId="49" fontId="104" fillId="70" borderId="77" applyProtection="0">
      <alignment vertical="center" wrapText="1"/>
    </xf>
    <xf numFmtId="49" fontId="68" fillId="72" borderId="78">
      <alignment vertical="top" wrapText="1"/>
    </xf>
    <xf numFmtId="49" fontId="68" fillId="75" borderId="78">
      <alignment vertical="top" wrapText="1"/>
    </xf>
    <xf numFmtId="49" fontId="68" fillId="75" borderId="78">
      <alignment vertical="top" wrapText="1"/>
    </xf>
    <xf numFmtId="49" fontId="69" fillId="75" borderId="78" applyProtection="0">
      <alignment vertical="top" wrapText="1"/>
    </xf>
    <xf numFmtId="49" fontId="68" fillId="75" borderId="79">
      <alignment vertical="top" wrapText="1"/>
    </xf>
    <xf numFmtId="49" fontId="68" fillId="75" borderId="79">
      <alignment vertical="top" wrapText="1"/>
    </xf>
    <xf numFmtId="49" fontId="69" fillId="75" borderId="79" applyProtection="0">
      <alignment vertical="top" wrapText="1"/>
    </xf>
    <xf numFmtId="49" fontId="68" fillId="72" borderId="78">
      <alignment vertical="top" wrapText="1"/>
    </xf>
    <xf numFmtId="49" fontId="69" fillId="72" borderId="78" applyProtection="0">
      <alignment vertical="top" wrapText="1"/>
    </xf>
    <xf numFmtId="0" fontId="82" fillId="86" borderId="0"/>
    <xf numFmtId="0" fontId="83" fillId="86" borderId="0"/>
    <xf numFmtId="0" fontId="83" fillId="86" borderId="0" applyNumberFormat="0" applyBorder="0" applyProtection="0"/>
    <xf numFmtId="0" fontId="82" fillId="63" borderId="0"/>
    <xf numFmtId="0" fontId="83" fillId="63" borderId="0"/>
    <xf numFmtId="0" fontId="83" fillId="63" borderId="0" applyNumberFormat="0" applyBorder="0" applyProtection="0"/>
    <xf numFmtId="0" fontId="82" fillId="108" borderId="0"/>
    <xf numFmtId="0" fontId="83" fillId="108" borderId="0"/>
    <xf numFmtId="0" fontId="83" fillId="108" borderId="0" applyNumberFormat="0" applyBorder="0" applyProtection="0"/>
    <xf numFmtId="0" fontId="82" fillId="82" borderId="0"/>
    <xf numFmtId="0" fontId="83" fillId="82" borderId="0"/>
    <xf numFmtId="0" fontId="83" fillId="82" borderId="0" applyNumberFormat="0" applyBorder="0" applyProtection="0"/>
    <xf numFmtId="0" fontId="82" fillId="81" borderId="0"/>
    <xf numFmtId="0" fontId="83" fillId="81" borderId="0"/>
    <xf numFmtId="0" fontId="83" fillId="81" borderId="0" applyNumberFormat="0" applyBorder="0" applyProtection="0"/>
    <xf numFmtId="0" fontId="82" fillId="90" borderId="0"/>
    <xf numFmtId="0" fontId="83" fillId="90" borderId="0"/>
    <xf numFmtId="0" fontId="83" fillId="90" borderId="0" applyNumberFormat="0" applyBorder="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172" fontId="68" fillId="0" borderId="0"/>
    <xf numFmtId="172" fontId="68" fillId="0" borderId="0"/>
    <xf numFmtId="172" fontId="69" fillId="0" borderId="0" applyBorder="0" applyProtection="0"/>
    <xf numFmtId="0" fontId="68" fillId="94" borderId="80"/>
    <xf numFmtId="0" fontId="68" fillId="94" borderId="80"/>
    <xf numFmtId="0" fontId="69" fillId="94" borderId="80" applyNumberFormat="0" applyProtection="0"/>
    <xf numFmtId="171" fontId="21" fillId="0" borderId="0" applyFont="0" applyFill="0" applyBorder="0" applyAlignment="0" applyProtection="0"/>
    <xf numFmtId="171" fontId="21" fillId="0" borderId="0" applyFont="0" applyFill="0" applyBorder="0" applyAlignment="0" applyProtection="0"/>
    <xf numFmtId="173" fontId="68" fillId="0" borderId="0"/>
    <xf numFmtId="173" fontId="68" fillId="0" borderId="0"/>
    <xf numFmtId="173" fontId="68" fillId="0" borderId="0"/>
    <xf numFmtId="173" fontId="69" fillId="0" borderId="0" applyBorder="0" applyProtection="0"/>
    <xf numFmtId="173" fontId="68" fillId="0" borderId="0"/>
    <xf numFmtId="173" fontId="69" fillId="0" borderId="0" applyBorder="0" applyProtection="0"/>
    <xf numFmtId="0" fontId="118" fillId="70" borderId="0">
      <alignment wrapText="1"/>
    </xf>
    <xf numFmtId="0" fontId="118" fillId="70" borderId="0">
      <alignment wrapText="1"/>
    </xf>
    <xf numFmtId="0" fontId="119" fillId="70" borderId="0" applyNumberFormat="0" applyBorder="0" applyProtection="0">
      <alignment wrapText="1"/>
    </xf>
    <xf numFmtId="0" fontId="118" fillId="74" borderId="0"/>
    <xf numFmtId="0" fontId="118" fillId="74" borderId="0"/>
    <xf numFmtId="0" fontId="119" fillId="74" borderId="0" applyNumberFormat="0" applyBorder="0" applyProtection="0"/>
    <xf numFmtId="3" fontId="120" fillId="0" borderId="78">
      <alignment horizontal="right" vertical="top"/>
    </xf>
    <xf numFmtId="168" fontId="121" fillId="0" borderId="81"/>
    <xf numFmtId="168" fontId="120" fillId="0" borderId="82"/>
    <xf numFmtId="168" fontId="120" fillId="0" borderId="82"/>
    <xf numFmtId="168" fontId="122" fillId="0" borderId="82" applyProtection="0"/>
    <xf numFmtId="168" fontId="121" fillId="0" borderId="81"/>
    <xf numFmtId="168" fontId="123" fillId="0" borderId="81" applyProtection="0"/>
    <xf numFmtId="168" fontId="124" fillId="0" borderId="81"/>
    <xf numFmtId="168" fontId="125" fillId="0" borderId="82"/>
    <xf numFmtId="168" fontId="125" fillId="0" borderId="82"/>
    <xf numFmtId="168" fontId="126" fillId="0" borderId="82" applyProtection="0"/>
    <xf numFmtId="168" fontId="124" fillId="0" borderId="81"/>
    <xf numFmtId="168" fontId="127" fillId="0" borderId="81" applyProtection="0"/>
    <xf numFmtId="0" fontId="128" fillId="0" borderId="0"/>
    <xf numFmtId="0" fontId="129" fillId="0" borderId="0"/>
    <xf numFmtId="0" fontId="129" fillId="0" borderId="0" applyNumberFormat="0" applyBorder="0" applyProtection="0"/>
    <xf numFmtId="0" fontId="82" fillId="86" borderId="0"/>
    <xf numFmtId="0" fontId="83" fillId="86" borderId="0"/>
    <xf numFmtId="0" fontId="83" fillId="86" borderId="0" applyNumberFormat="0" applyBorder="0" applyProtection="0"/>
    <xf numFmtId="0" fontId="82" fillId="63" borderId="0"/>
    <xf numFmtId="0" fontId="83" fillId="63" borderId="0"/>
    <xf numFmtId="0" fontId="83" fillId="63" borderId="0" applyNumberFormat="0" applyBorder="0" applyProtection="0"/>
    <xf numFmtId="0" fontId="82" fillId="108" borderId="0"/>
    <xf numFmtId="0" fontId="83" fillId="108" borderId="0"/>
    <xf numFmtId="0" fontId="83" fillId="108" borderId="0" applyNumberFormat="0" applyBorder="0" applyProtection="0"/>
    <xf numFmtId="0" fontId="82" fillId="82" borderId="0"/>
    <xf numFmtId="0" fontId="83" fillId="82" borderId="0"/>
    <xf numFmtId="0" fontId="83" fillId="82" borderId="0" applyNumberFormat="0" applyBorder="0" applyProtection="0"/>
    <xf numFmtId="0" fontId="82" fillId="81" borderId="0"/>
    <xf numFmtId="0" fontId="83" fillId="81" borderId="0"/>
    <xf numFmtId="0" fontId="83" fillId="81" borderId="0" applyNumberFormat="0" applyBorder="0" applyProtection="0"/>
    <xf numFmtId="0" fontId="82" fillId="90" borderId="0"/>
    <xf numFmtId="0" fontId="83" fillId="90" borderId="0"/>
    <xf numFmtId="0" fontId="83" fillId="90" borderId="0" applyNumberFormat="0" applyBorder="0" applyProtection="0"/>
    <xf numFmtId="0" fontId="130" fillId="81" borderId="77">
      <alignment horizontal="center" vertical="top" wrapText="1"/>
    </xf>
    <xf numFmtId="0" fontId="131" fillId="0" borderId="0"/>
    <xf numFmtId="0" fontId="131" fillId="0" borderId="0"/>
    <xf numFmtId="0" fontId="131" fillId="0" borderId="0"/>
    <xf numFmtId="0" fontId="132" fillId="0" borderId="0" applyNumberFormat="0" applyBorder="0" applyProtection="0"/>
    <xf numFmtId="0" fontId="131" fillId="0" borderId="0"/>
    <xf numFmtId="0" fontId="132" fillId="0" borderId="0" applyNumberFormat="0" applyBorder="0" applyProtection="0"/>
    <xf numFmtId="0" fontId="133" fillId="0" borderId="0"/>
    <xf numFmtId="0" fontId="133" fillId="0" borderId="0"/>
    <xf numFmtId="0" fontId="133" fillId="0" borderId="0"/>
    <xf numFmtId="0" fontId="134" fillId="0" borderId="0" applyNumberFormat="0" applyBorder="0" applyProtection="0"/>
    <xf numFmtId="0" fontId="133" fillId="0" borderId="0"/>
    <xf numFmtId="0" fontId="134" fillId="0" borderId="0" applyNumberFormat="0" applyBorder="0" applyProtection="0"/>
    <xf numFmtId="0" fontId="135" fillId="0" borderId="0">
      <alignment horizontal="left" vertical="top"/>
    </xf>
    <xf numFmtId="0" fontId="136" fillId="66" borderId="58"/>
    <xf numFmtId="0" fontId="137" fillId="66" borderId="58"/>
    <xf numFmtId="0" fontId="137" fillId="66" borderId="58" applyNumberFormat="0" applyProtection="0"/>
    <xf numFmtId="0" fontId="138" fillId="65" borderId="58"/>
    <xf numFmtId="0" fontId="138" fillId="65" borderId="58"/>
    <xf numFmtId="0" fontId="139" fillId="65" borderId="58" applyNumberFormat="0" applyProtection="0"/>
    <xf numFmtId="174" fontId="68" fillId="0" borderId="0"/>
    <xf numFmtId="175" fontId="76" fillId="0" borderId="0"/>
    <xf numFmtId="175" fontId="77" fillId="0" borderId="0"/>
    <xf numFmtId="196" fontId="61" fillId="0" borderId="0" applyFont="0" applyBorder="0" applyProtection="0"/>
    <xf numFmtId="196" fontId="61" fillId="0" borderId="0" applyFont="0" applyBorder="0" applyProtection="0"/>
    <xf numFmtId="196" fontId="61" fillId="0" borderId="0" applyFont="0" applyBorder="0" applyProtection="0"/>
    <xf numFmtId="196" fontId="61" fillId="0" borderId="0" applyFont="0" applyBorder="0" applyProtection="0"/>
    <xf numFmtId="196" fontId="61" fillId="0" borderId="0" applyFont="0" applyBorder="0" applyProtection="0"/>
    <xf numFmtId="196" fontId="61" fillId="0" borderId="0" applyFont="0" applyBorder="0" applyProtection="0"/>
    <xf numFmtId="174" fontId="68" fillId="0" borderId="0"/>
    <xf numFmtId="174" fontId="69" fillId="0" borderId="0" applyBorder="0" applyProtection="0"/>
    <xf numFmtId="174" fontId="68" fillId="0" borderId="0"/>
    <xf numFmtId="174" fontId="68" fillId="0" borderId="0"/>
    <xf numFmtId="174" fontId="68" fillId="0" borderId="0"/>
    <xf numFmtId="174" fontId="69" fillId="0" borderId="0" applyBorder="0" applyProtection="0"/>
    <xf numFmtId="176" fontId="68" fillId="0" borderId="0"/>
    <xf numFmtId="176" fontId="68" fillId="0" borderId="0"/>
    <xf numFmtId="176" fontId="69" fillId="0" borderId="0" applyBorder="0" applyProtection="0"/>
    <xf numFmtId="177" fontId="68" fillId="0" borderId="0"/>
    <xf numFmtId="177" fontId="68" fillId="0" borderId="0"/>
    <xf numFmtId="197" fontId="69" fillId="0" borderId="0" applyBorder="0" applyProtection="0"/>
    <xf numFmtId="174" fontId="68" fillId="0" borderId="0"/>
    <xf numFmtId="174" fontId="69" fillId="0" borderId="0" applyBorder="0" applyProtection="0"/>
    <xf numFmtId="174" fontId="68" fillId="0" borderId="0"/>
    <xf numFmtId="174" fontId="68" fillId="0" borderId="0"/>
    <xf numFmtId="177" fontId="68" fillId="0" borderId="0"/>
    <xf numFmtId="177" fontId="68" fillId="0" borderId="0"/>
    <xf numFmtId="197" fontId="69" fillId="0" borderId="0" applyBorder="0" applyProtection="0"/>
    <xf numFmtId="174" fontId="68" fillId="0" borderId="0"/>
    <xf numFmtId="174" fontId="69" fillId="0" borderId="0" applyBorder="0" applyProtection="0"/>
    <xf numFmtId="174" fontId="68" fillId="0" borderId="0"/>
    <xf numFmtId="174" fontId="68" fillId="0" borderId="0"/>
    <xf numFmtId="174" fontId="68" fillId="0" borderId="0"/>
    <xf numFmtId="174" fontId="69" fillId="0" borderId="0" applyBorder="0" applyProtection="0"/>
    <xf numFmtId="176" fontId="68" fillId="0" borderId="0"/>
    <xf numFmtId="176" fontId="68" fillId="0" borderId="0"/>
    <xf numFmtId="176" fontId="69" fillId="0" borderId="0" applyBorder="0" applyProtection="0"/>
    <xf numFmtId="174" fontId="68" fillId="0" borderId="0"/>
    <xf numFmtId="174" fontId="69" fillId="0" borderId="0" applyBorder="0" applyProtection="0"/>
    <xf numFmtId="174" fontId="68" fillId="0" borderId="0"/>
    <xf numFmtId="174" fontId="68" fillId="0" borderId="0"/>
    <xf numFmtId="174" fontId="68" fillId="0" borderId="0"/>
    <xf numFmtId="174" fontId="69" fillId="0" borderId="0" applyBorder="0" applyProtection="0"/>
    <xf numFmtId="178" fontId="68" fillId="0" borderId="0"/>
    <xf numFmtId="178" fontId="68" fillId="0" borderId="0"/>
    <xf numFmtId="198" fontId="69" fillId="0" borderId="0" applyBorder="0" applyProtection="0"/>
    <xf numFmtId="175" fontId="70" fillId="0" borderId="0"/>
    <xf numFmtId="175" fontId="71" fillId="0" borderId="0"/>
    <xf numFmtId="196" fontId="71" fillId="0" borderId="0" applyBorder="0" applyProtection="0"/>
    <xf numFmtId="175" fontId="76" fillId="0" borderId="0"/>
    <xf numFmtId="175" fontId="77" fillId="0" borderId="0"/>
    <xf numFmtId="196" fontId="61" fillId="0" borderId="0" applyFont="0" applyBorder="0" applyProtection="0"/>
    <xf numFmtId="196" fontId="61" fillId="0" borderId="0" applyFont="0" applyBorder="0" applyProtection="0"/>
    <xf numFmtId="196" fontId="61" fillId="0" borderId="0" applyFont="0" applyBorder="0" applyProtection="0"/>
    <xf numFmtId="196" fontId="61" fillId="0" borderId="0" applyFont="0" applyBorder="0" applyProtection="0"/>
    <xf numFmtId="196" fontId="61" fillId="0" borderId="0" applyFont="0" applyBorder="0" applyProtection="0"/>
    <xf numFmtId="196" fontId="61" fillId="0" borderId="0" applyFont="0" applyBorder="0" applyProtection="0"/>
    <xf numFmtId="175" fontId="76" fillId="0" borderId="0"/>
    <xf numFmtId="175" fontId="77" fillId="0" borderId="0"/>
    <xf numFmtId="196" fontId="61" fillId="0" borderId="0" applyFont="0" applyBorder="0" applyProtection="0"/>
    <xf numFmtId="196" fontId="61" fillId="0" borderId="0" applyFont="0" applyBorder="0" applyProtection="0"/>
    <xf numFmtId="196" fontId="61" fillId="0" borderId="0" applyFont="0" applyBorder="0" applyProtection="0"/>
    <xf numFmtId="196" fontId="61" fillId="0" borderId="0" applyFont="0" applyBorder="0" applyProtection="0"/>
    <xf numFmtId="196" fontId="61" fillId="0" borderId="0" applyFont="0" applyBorder="0" applyProtection="0"/>
    <xf numFmtId="196" fontId="61" fillId="0" borderId="0" applyFont="0" applyBorder="0" applyProtection="0"/>
    <xf numFmtId="178" fontId="68" fillId="0" borderId="0"/>
    <xf numFmtId="0" fontId="77" fillId="0" borderId="0"/>
    <xf numFmtId="0" fontId="59" fillId="0" borderId="0"/>
    <xf numFmtId="0" fontId="59" fillId="0" borderId="0" applyNumberFormat="0" applyBorder="0" applyProtection="0"/>
    <xf numFmtId="0" fontId="77" fillId="0" borderId="0" applyNumberFormat="0" applyBorder="0" applyProtection="0"/>
    <xf numFmtId="9" fontId="77" fillId="0" borderId="0" applyBorder="0" applyProtection="0"/>
    <xf numFmtId="0" fontId="68" fillId="0" borderId="0"/>
    <xf numFmtId="0" fontId="68" fillId="0" borderId="0"/>
    <xf numFmtId="0" fontId="69" fillId="0" borderId="0" applyNumberFormat="0" applyBorder="0" applyProtection="0"/>
    <xf numFmtId="0" fontId="136" fillId="108" borderId="0"/>
    <xf numFmtId="0" fontId="140" fillId="0" borderId="0"/>
    <xf numFmtId="0" fontId="141" fillId="0" borderId="0"/>
    <xf numFmtId="0" fontId="141" fillId="0" borderId="0" applyNumberFormat="0" applyBorder="0" applyProtection="0"/>
    <xf numFmtId="2" fontId="70" fillId="0" borderId="0"/>
    <xf numFmtId="2" fontId="71" fillId="0" borderId="0"/>
    <xf numFmtId="2" fontId="71" fillId="0" borderId="0" applyBorder="0" applyProtection="0"/>
    <xf numFmtId="168" fontId="68" fillId="0" borderId="0"/>
    <xf numFmtId="168" fontId="68" fillId="0" borderId="0"/>
    <xf numFmtId="168" fontId="68" fillId="0" borderId="0"/>
    <xf numFmtId="168" fontId="69" fillId="0" borderId="0" applyBorder="0" applyProtection="0"/>
    <xf numFmtId="168" fontId="68" fillId="0" borderId="0"/>
    <xf numFmtId="168" fontId="69" fillId="0" borderId="0" applyBorder="0" applyProtection="0"/>
    <xf numFmtId="3" fontId="68" fillId="0" borderId="0"/>
    <xf numFmtId="3" fontId="68" fillId="0" borderId="0"/>
    <xf numFmtId="3" fontId="68" fillId="0" borderId="0"/>
    <xf numFmtId="3" fontId="69" fillId="0" borderId="0" applyBorder="0" applyProtection="0"/>
    <xf numFmtId="3" fontId="68" fillId="0" borderId="0"/>
    <xf numFmtId="3" fontId="69" fillId="0" borderId="0" applyBorder="0" applyProtection="0"/>
    <xf numFmtId="0" fontId="92" fillId="61" borderId="0"/>
    <xf numFmtId="0" fontId="93" fillId="61" borderId="0"/>
    <xf numFmtId="0" fontId="93" fillId="61" borderId="0" applyNumberFormat="0" applyBorder="0" applyProtection="0"/>
    <xf numFmtId="0" fontId="142" fillId="0" borderId="0">
      <alignment horizontal="center"/>
    </xf>
    <xf numFmtId="0" fontId="143" fillId="0" borderId="0">
      <alignment horizontal="center"/>
    </xf>
    <xf numFmtId="0" fontId="143" fillId="0" borderId="0">
      <alignment horizontal="center"/>
    </xf>
    <xf numFmtId="0" fontId="143" fillId="0" borderId="0" applyNumberFormat="0" applyBorder="0" applyProtection="0">
      <alignment horizontal="center"/>
    </xf>
    <xf numFmtId="0" fontId="144" fillId="0" borderId="83"/>
    <xf numFmtId="0" fontId="145" fillId="0" borderId="83"/>
    <xf numFmtId="0" fontId="145" fillId="0" borderId="83" applyNumberFormat="0" applyProtection="0"/>
    <xf numFmtId="0" fontId="146" fillId="0" borderId="84"/>
    <xf numFmtId="0" fontId="147" fillId="0" borderId="84"/>
    <xf numFmtId="0" fontId="147" fillId="0" borderId="84" applyNumberFormat="0" applyProtection="0"/>
    <xf numFmtId="0" fontId="128" fillId="0" borderId="85"/>
    <xf numFmtId="0" fontId="129" fillId="0" borderId="85"/>
    <xf numFmtId="0" fontId="129" fillId="0" borderId="85" applyNumberFormat="0" applyProtection="0"/>
    <xf numFmtId="0" fontId="128" fillId="0" borderId="0"/>
    <xf numFmtId="0" fontId="129" fillId="0" borderId="0"/>
    <xf numFmtId="0" fontId="129" fillId="0" borderId="0" applyNumberFormat="0" applyBorder="0" applyProtection="0"/>
    <xf numFmtId="0" fontId="148" fillId="0" borderId="0">
      <alignment horizontal="center"/>
    </xf>
    <xf numFmtId="0" fontId="148" fillId="0" borderId="0">
      <alignment horizontal="center"/>
    </xf>
    <xf numFmtId="0" fontId="148" fillId="0" borderId="0" applyNumberFormat="0" applyBorder="0" applyProtection="0">
      <alignment horizontal="center"/>
    </xf>
    <xf numFmtId="0" fontId="143" fillId="0" borderId="0" applyNumberFormat="0" applyBorder="0" applyProtection="0">
      <alignment horizontal="center"/>
    </xf>
    <xf numFmtId="0" fontId="142" fillId="0" borderId="0">
      <alignment horizontal="center" textRotation="90"/>
    </xf>
    <xf numFmtId="0" fontId="143" fillId="0" borderId="0">
      <alignment horizontal="center" textRotation="90"/>
    </xf>
    <xf numFmtId="0" fontId="143" fillId="0" borderId="0">
      <alignment horizontal="center" textRotation="90"/>
    </xf>
    <xf numFmtId="0" fontId="143" fillId="0" borderId="0" applyNumberFormat="0" applyBorder="0" applyProtection="0">
      <alignment horizontal="center" textRotation="90"/>
    </xf>
    <xf numFmtId="0" fontId="148" fillId="0" borderId="0">
      <alignment horizontal="center" textRotation="90"/>
    </xf>
    <xf numFmtId="0" fontId="148" fillId="0" borderId="0">
      <alignment horizontal="center" textRotation="90"/>
    </xf>
    <xf numFmtId="0" fontId="148" fillId="0" borderId="0" applyNumberFormat="0" applyBorder="0" applyProtection="0">
      <alignment horizontal="center" textRotation="90"/>
    </xf>
    <xf numFmtId="0" fontId="143" fillId="0" borderId="0" applyNumberFormat="0" applyBorder="0" applyProtection="0">
      <alignment horizontal="center" textRotation="90"/>
    </xf>
    <xf numFmtId="0" fontId="63" fillId="0" borderId="0" applyNumberFormat="0" applyFill="0" applyBorder="0" applyAlignment="0" applyProtection="0">
      <alignment vertical="top"/>
      <protection locked="0"/>
    </xf>
    <xf numFmtId="0" fontId="86" fillId="74" borderId="0"/>
    <xf numFmtId="0" fontId="87" fillId="74" borderId="0"/>
    <xf numFmtId="0" fontId="87" fillId="74" borderId="0" applyNumberFormat="0" applyBorder="0" applyProtection="0"/>
    <xf numFmtId="0" fontId="136" fillId="66" borderId="58"/>
    <xf numFmtId="0" fontId="137" fillId="66" borderId="58"/>
    <xf numFmtId="0" fontId="137" fillId="66" borderId="58" applyNumberFormat="0" applyProtection="0"/>
    <xf numFmtId="0" fontId="149" fillId="69" borderId="0"/>
    <xf numFmtId="0" fontId="149" fillId="69" borderId="0"/>
    <xf numFmtId="0" fontId="150" fillId="69" borderId="0" applyNumberFormat="0" applyBorder="0" applyProtection="0"/>
    <xf numFmtId="0" fontId="151" fillId="0" borderId="0"/>
    <xf numFmtId="0" fontId="152" fillId="0" borderId="0"/>
    <xf numFmtId="0" fontId="152" fillId="0" borderId="0"/>
    <xf numFmtId="0" fontId="153" fillId="0" borderId="0" applyNumberFormat="0" applyBorder="0" applyProtection="0"/>
    <xf numFmtId="0" fontId="151" fillId="0" borderId="0"/>
    <xf numFmtId="0" fontId="151" fillId="0" borderId="0"/>
    <xf numFmtId="0" fontId="154" fillId="0" borderId="0" applyNumberFormat="0" applyBorder="0" applyProtection="0"/>
    <xf numFmtId="0" fontId="151" fillId="0" borderId="0"/>
    <xf numFmtId="0" fontId="154" fillId="0" borderId="0" applyNumberFormat="0" applyBorder="0" applyProtection="0"/>
    <xf numFmtId="0" fontId="155" fillId="0" borderId="0"/>
    <xf numFmtId="0" fontId="156" fillId="0" borderId="0"/>
    <xf numFmtId="0" fontId="156" fillId="0" borderId="0" applyNumberFormat="0" applyBorder="0" applyProtection="0"/>
    <xf numFmtId="0" fontId="157" fillId="0" borderId="0" applyBorder="0" applyProtection="0"/>
    <xf numFmtId="0" fontId="70" fillId="68" borderId="0">
      <alignment horizontal="right"/>
      <protection locked="0"/>
    </xf>
    <xf numFmtId="0" fontId="68" fillId="68" borderId="0">
      <alignment horizontal="right"/>
      <protection locked="0"/>
    </xf>
    <xf numFmtId="0" fontId="68" fillId="68" borderId="0">
      <alignment horizontal="right"/>
      <protection locked="0"/>
    </xf>
    <xf numFmtId="0" fontId="69" fillId="68" borderId="0" applyNumberFormat="0" applyBorder="0">
      <alignment horizontal="right"/>
      <protection locked="0"/>
    </xf>
    <xf numFmtId="0" fontId="68" fillId="68" borderId="0">
      <alignment horizontal="right"/>
      <protection locked="0"/>
    </xf>
    <xf numFmtId="0" fontId="68" fillId="68" borderId="0">
      <alignment horizontal="right"/>
      <protection locked="0"/>
    </xf>
    <xf numFmtId="0" fontId="69" fillId="68" borderId="0" applyNumberFormat="0" applyBorder="0">
      <alignment horizontal="right"/>
      <protection locked="0"/>
    </xf>
    <xf numFmtId="0" fontId="68" fillId="68" borderId="0">
      <alignment horizontal="right"/>
      <protection locked="0"/>
    </xf>
    <xf numFmtId="0" fontId="68" fillId="68" borderId="0">
      <alignment horizontal="right"/>
      <protection locked="0"/>
    </xf>
    <xf numFmtId="0" fontId="69" fillId="68" borderId="0" applyNumberFormat="0" applyBorder="0">
      <alignment horizontal="right"/>
      <protection locked="0"/>
    </xf>
    <xf numFmtId="0" fontId="71" fillId="68" borderId="0">
      <alignment horizontal="right"/>
      <protection locked="0"/>
    </xf>
    <xf numFmtId="0" fontId="71" fillId="68" borderId="0" applyNumberFormat="0" applyBorder="0">
      <alignment horizontal="right"/>
      <protection locked="0"/>
    </xf>
    <xf numFmtId="0" fontId="158" fillId="0" borderId="0"/>
    <xf numFmtId="0" fontId="99" fillId="0" borderId="54"/>
    <xf numFmtId="0" fontId="100" fillId="0" borderId="54"/>
    <xf numFmtId="0" fontId="100" fillId="0" borderId="60" applyNumberFormat="0" applyProtection="0"/>
    <xf numFmtId="0" fontId="159" fillId="68" borderId="0">
      <alignment horizontal="right"/>
      <protection locked="0"/>
    </xf>
    <xf numFmtId="0" fontId="159" fillId="68" borderId="0">
      <alignment horizontal="right"/>
      <protection locked="0"/>
    </xf>
    <xf numFmtId="0" fontId="159" fillId="68" borderId="0">
      <alignment horizontal="right"/>
      <protection locked="0"/>
    </xf>
    <xf numFmtId="0" fontId="160" fillId="68" borderId="0" applyNumberFormat="0" applyBorder="0">
      <alignment horizontal="right"/>
      <protection locked="0"/>
    </xf>
    <xf numFmtId="0" fontId="159" fillId="68" borderId="0">
      <alignment horizontal="right"/>
      <protection locked="0"/>
    </xf>
    <xf numFmtId="0" fontId="159" fillId="68" borderId="0">
      <alignment horizontal="right"/>
      <protection locked="0"/>
    </xf>
    <xf numFmtId="0" fontId="160" fillId="68" borderId="0" applyNumberFormat="0" applyBorder="0">
      <alignment horizontal="right"/>
      <protection locked="0"/>
    </xf>
    <xf numFmtId="0" fontId="159" fillId="68" borderId="0">
      <alignment horizontal="right"/>
      <protection locked="0"/>
    </xf>
    <xf numFmtId="0" fontId="160" fillId="68" borderId="0" applyNumberFormat="0" applyBorder="0">
      <alignment horizontal="right"/>
      <protection locked="0"/>
    </xf>
    <xf numFmtId="0" fontId="161" fillId="68" borderId="0">
      <alignment horizontal="right"/>
      <protection locked="0"/>
    </xf>
    <xf numFmtId="0" fontId="161" fillId="68" borderId="0">
      <alignment horizontal="right"/>
      <protection locked="0"/>
    </xf>
    <xf numFmtId="0" fontId="161" fillId="68" borderId="0">
      <alignment horizontal="right"/>
      <protection locked="0"/>
    </xf>
    <xf numFmtId="0" fontId="162" fillId="68" borderId="0" applyNumberFormat="0" applyBorder="0">
      <alignment horizontal="right"/>
      <protection locked="0"/>
    </xf>
    <xf numFmtId="0" fontId="161" fillId="68" borderId="0">
      <alignment horizontal="right"/>
      <protection locked="0"/>
    </xf>
    <xf numFmtId="0" fontId="161" fillId="68" borderId="0">
      <alignment horizontal="right"/>
      <protection locked="0"/>
    </xf>
    <xf numFmtId="0" fontId="162" fillId="68" borderId="0" applyNumberFormat="0" applyBorder="0">
      <alignment horizontal="right"/>
      <protection locked="0"/>
    </xf>
    <xf numFmtId="0" fontId="161" fillId="68" borderId="0">
      <alignment horizontal="right"/>
      <protection locked="0"/>
    </xf>
    <xf numFmtId="0" fontId="162" fillId="68" borderId="0" applyNumberFormat="0" applyBorder="0">
      <alignment horizontal="right"/>
      <protection locked="0"/>
    </xf>
    <xf numFmtId="0" fontId="163" fillId="68" borderId="0">
      <alignment horizontal="right"/>
      <protection locked="0"/>
    </xf>
    <xf numFmtId="0" fontId="163" fillId="68" borderId="0">
      <alignment horizontal="right"/>
      <protection locked="0"/>
    </xf>
    <xf numFmtId="0" fontId="163" fillId="68" borderId="0">
      <alignment horizontal="right"/>
      <protection locked="0"/>
    </xf>
    <xf numFmtId="0" fontId="164" fillId="68" borderId="0" applyNumberFormat="0" applyBorder="0">
      <alignment horizontal="right"/>
      <protection locked="0"/>
    </xf>
    <xf numFmtId="0" fontId="163" fillId="68" borderId="0">
      <alignment horizontal="right"/>
      <protection locked="0"/>
    </xf>
    <xf numFmtId="0" fontId="163" fillId="68" borderId="0">
      <alignment horizontal="right"/>
      <protection locked="0"/>
    </xf>
    <xf numFmtId="0" fontId="164" fillId="68" borderId="0" applyNumberFormat="0" applyBorder="0">
      <alignment horizontal="right"/>
      <protection locked="0"/>
    </xf>
    <xf numFmtId="0" fontId="163" fillId="68" borderId="0">
      <alignment horizontal="right"/>
      <protection locked="0"/>
    </xf>
    <xf numFmtId="0" fontId="164" fillId="68" borderId="0" applyNumberFormat="0" applyBorder="0">
      <alignment horizontal="right"/>
      <protection locked="0"/>
    </xf>
    <xf numFmtId="0" fontId="165" fillId="77" borderId="0">
      <alignment horizontal="right" vertical="center"/>
      <protection locked="0"/>
    </xf>
    <xf numFmtId="0" fontId="165" fillId="77" borderId="0">
      <alignment horizontal="right" vertical="center"/>
      <protection locked="0"/>
    </xf>
    <xf numFmtId="0" fontId="165" fillId="77" borderId="0" applyNumberFormat="0" applyBorder="0">
      <alignment horizontal="right" vertical="center"/>
      <protection locked="0"/>
    </xf>
    <xf numFmtId="0" fontId="165" fillId="68" borderId="0">
      <alignment horizontal="right" vertical="center"/>
      <protection locked="0"/>
    </xf>
    <xf numFmtId="0" fontId="165" fillId="68" borderId="0">
      <alignment horizontal="right" vertical="center"/>
      <protection locked="0"/>
    </xf>
    <xf numFmtId="0" fontId="165" fillId="68" borderId="0" applyNumberFormat="0" applyBorder="0">
      <alignment horizontal="right" vertical="center"/>
      <protection locked="0"/>
    </xf>
    <xf numFmtId="43" fontId="61" fillId="0" borderId="0" applyFont="0" applyFill="0" applyBorder="0" applyAlignment="0" applyProtection="0"/>
    <xf numFmtId="180" fontId="166" fillId="0" borderId="0"/>
    <xf numFmtId="180" fontId="166" fillId="0" borderId="0"/>
    <xf numFmtId="180" fontId="166" fillId="0" borderId="0" applyBorder="0" applyProtection="0"/>
    <xf numFmtId="199" fontId="61" fillId="0" borderId="0" applyFont="0" applyFill="0" applyBorder="0" applyAlignment="0" applyProtection="0"/>
    <xf numFmtId="199" fontId="61" fillId="0" borderId="0" applyFont="0" applyFill="0" applyBorder="0" applyAlignment="0" applyProtection="0"/>
    <xf numFmtId="199" fontId="61" fillId="0" borderId="0" applyFont="0" applyFill="0" applyBorder="0" applyAlignment="0" applyProtection="0"/>
    <xf numFmtId="199" fontId="61" fillId="0" borderId="0" applyFont="0" applyFill="0" applyBorder="0" applyAlignment="0" applyProtection="0"/>
    <xf numFmtId="199" fontId="61" fillId="0" borderId="0" applyFont="0" applyFill="0" applyBorder="0" applyAlignment="0" applyProtection="0"/>
    <xf numFmtId="199"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70" fontId="38" fillId="0" borderId="0" applyBorder="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81" fontId="68" fillId="0" borderId="0"/>
    <xf numFmtId="181" fontId="69" fillId="0" borderId="0" applyBorder="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81" fontId="68" fillId="0" borderId="0"/>
    <xf numFmtId="181" fontId="68" fillId="0" borderId="0"/>
    <xf numFmtId="181" fontId="69" fillId="0" borderId="0" applyBorder="0" applyProtection="0"/>
    <xf numFmtId="181" fontId="68" fillId="0" borderId="0"/>
    <xf numFmtId="181" fontId="69" fillId="0" borderId="0" applyBorder="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81" fontId="68" fillId="0" borderId="0"/>
    <xf numFmtId="43" fontId="61" fillId="0" borderId="0" applyFont="0" applyFill="0" applyBorder="0" applyAlignment="0" applyProtection="0"/>
    <xf numFmtId="181" fontId="68" fillId="0" borderId="0"/>
    <xf numFmtId="181" fontId="69" fillId="0" borderId="0" applyBorder="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81" fontId="68" fillId="0" borderId="0"/>
    <xf numFmtId="181" fontId="68" fillId="0" borderId="0"/>
    <xf numFmtId="181" fontId="69" fillId="0" borderId="0" applyBorder="0" applyProtection="0"/>
    <xf numFmtId="181" fontId="68" fillId="0" borderId="0"/>
    <xf numFmtId="181" fontId="68" fillId="0" borderId="0"/>
    <xf numFmtId="181" fontId="69" fillId="0" borderId="0" applyBorder="0" applyProtection="0"/>
    <xf numFmtId="181" fontId="68" fillId="0" borderId="0"/>
    <xf numFmtId="181" fontId="68" fillId="0" borderId="0"/>
    <xf numFmtId="181" fontId="69" fillId="0" borderId="0" applyBorder="0" applyProtection="0"/>
    <xf numFmtId="180" fontId="166" fillId="0" borderId="0"/>
    <xf numFmtId="180" fontId="166" fillId="0" borderId="0"/>
    <xf numFmtId="180" fontId="166" fillId="0" borderId="0" applyBorder="0" applyProtection="0"/>
    <xf numFmtId="180" fontId="166" fillId="0" borderId="0"/>
    <xf numFmtId="180" fontId="166" fillId="0" borderId="0"/>
    <xf numFmtId="180" fontId="166" fillId="0" borderId="0" applyBorder="0" applyProtection="0"/>
    <xf numFmtId="180" fontId="166" fillId="0" borderId="0"/>
    <xf numFmtId="180" fontId="166" fillId="0" borderId="0"/>
    <xf numFmtId="180" fontId="166" fillId="0" borderId="0" applyBorder="0" applyProtection="0"/>
    <xf numFmtId="174" fontId="68" fillId="0" borderId="0"/>
    <xf numFmtId="174" fontId="68" fillId="0" borderId="0"/>
    <xf numFmtId="174" fontId="69" fillId="0" borderId="0" applyBorder="0" applyProtection="0"/>
    <xf numFmtId="174" fontId="68" fillId="0" borderId="0"/>
    <xf numFmtId="174" fontId="68" fillId="0" borderId="0"/>
    <xf numFmtId="174" fontId="69" fillId="0" borderId="0" applyBorder="0" applyProtection="0"/>
    <xf numFmtId="182" fontId="68" fillId="0" borderId="0"/>
    <xf numFmtId="182" fontId="68" fillId="0" borderId="0"/>
    <xf numFmtId="182" fontId="68" fillId="0" borderId="0"/>
    <xf numFmtId="182" fontId="69" fillId="0" borderId="0" applyBorder="0" applyProtection="0"/>
    <xf numFmtId="182" fontId="68" fillId="0" borderId="0"/>
    <xf numFmtId="182" fontId="69" fillId="0" borderId="0" applyBorder="0" applyProtection="0"/>
    <xf numFmtId="0" fontId="167" fillId="68" borderId="0"/>
    <xf numFmtId="0" fontId="168" fillId="77" borderId="0"/>
    <xf numFmtId="0" fontId="169" fillId="77" borderId="0"/>
    <xf numFmtId="0" fontId="169" fillId="77" borderId="0" applyNumberFormat="0" applyBorder="0" applyProtection="0"/>
    <xf numFmtId="0" fontId="168" fillId="77" borderId="0"/>
    <xf numFmtId="0" fontId="169" fillId="77" borderId="0"/>
    <xf numFmtId="0" fontId="169" fillId="77" borderId="0" applyNumberFormat="0" applyBorder="0" applyProtection="0"/>
    <xf numFmtId="0" fontId="170" fillId="77" borderId="0"/>
    <xf numFmtId="0" fontId="170" fillId="77" borderId="0"/>
    <xf numFmtId="0" fontId="171" fillId="77" borderId="0" applyNumberFormat="0" applyBorder="0" applyProtection="0"/>
    <xf numFmtId="0" fontId="167" fillId="68" borderId="0"/>
    <xf numFmtId="0" fontId="167" fillId="68" borderId="0"/>
    <xf numFmtId="183" fontId="172" fillId="0" borderId="0"/>
    <xf numFmtId="183" fontId="172" fillId="0" borderId="0"/>
    <xf numFmtId="183" fontId="173" fillId="0" borderId="0" applyBorder="0" applyProtection="0"/>
    <xf numFmtId="0" fontId="68" fillId="0" borderId="0"/>
    <xf numFmtId="0" fontId="68" fillId="0" borderId="0"/>
    <xf numFmtId="0" fontId="69" fillId="0" borderId="0" applyNumberFormat="0" applyBorder="0" applyProtection="0"/>
    <xf numFmtId="0" fontId="68" fillId="0" borderId="0"/>
    <xf numFmtId="0" fontId="68" fillId="0" borderId="0"/>
    <xf numFmtId="0" fontId="69" fillId="0" borderId="0" applyNumberFormat="0" applyBorder="0" applyProtection="0"/>
    <xf numFmtId="0" fontId="166" fillId="0" borderId="0"/>
    <xf numFmtId="0" fontId="68" fillId="0" borderId="0"/>
    <xf numFmtId="0" fontId="68" fillId="0" borderId="0"/>
    <xf numFmtId="0" fontId="69" fillId="0" borderId="0" applyNumberFormat="0" applyBorder="0" applyProtection="0"/>
    <xf numFmtId="0" fontId="68" fillId="0" borderId="0"/>
    <xf numFmtId="0" fontId="68" fillId="0" borderId="0"/>
    <xf numFmtId="0" fontId="69" fillId="0" borderId="0" applyNumberFormat="0" applyBorder="0" applyProtection="0"/>
    <xf numFmtId="0" fontId="166" fillId="0" borderId="0"/>
    <xf numFmtId="0" fontId="166" fillId="0" borderId="0" applyNumberFormat="0" applyBorder="0" applyProtection="0"/>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8" fillId="0" borderId="0"/>
    <xf numFmtId="0" fontId="68" fillId="0" borderId="0"/>
    <xf numFmtId="0" fontId="69" fillId="0" borderId="0" applyNumberFormat="0" applyBorder="0" applyProtection="0"/>
    <xf numFmtId="0" fontId="64" fillId="0" borderId="0"/>
    <xf numFmtId="0" fontId="68" fillId="0" borderId="0"/>
    <xf numFmtId="0" fontId="69" fillId="0" borderId="0" applyNumberFormat="0" applyBorder="0" applyProtection="0"/>
    <xf numFmtId="0" fontId="75" fillId="0" borderId="0"/>
    <xf numFmtId="0" fontId="65" fillId="0" borderId="0"/>
    <xf numFmtId="0" fontId="68" fillId="0" borderId="0"/>
    <xf numFmtId="0" fontId="68" fillId="0" borderId="0"/>
    <xf numFmtId="0" fontId="69" fillId="0" borderId="0" applyNumberFormat="0" applyBorder="0" applyProtection="0"/>
    <xf numFmtId="0" fontId="75" fillId="0" borderId="0"/>
    <xf numFmtId="0" fontId="74" fillId="0" borderId="0" applyNumberFormat="0" applyBorder="0" applyProtection="0"/>
    <xf numFmtId="0" fontId="68" fillId="0" borderId="0"/>
    <xf numFmtId="0" fontId="68" fillId="0" borderId="0"/>
    <xf numFmtId="0" fontId="69" fillId="0" borderId="0" applyNumberFormat="0" applyBorder="0" applyProtection="0"/>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166" fillId="0" borderId="0"/>
    <xf numFmtId="0" fontId="166" fillId="0" borderId="0" applyNumberFormat="0" applyBorder="0" applyProtection="0"/>
    <xf numFmtId="0" fontId="66" fillId="0" borderId="0"/>
    <xf numFmtId="0" fontId="68" fillId="0" borderId="0"/>
    <xf numFmtId="0" fontId="62" fillId="0" borderId="0"/>
    <xf numFmtId="0" fontId="68" fillId="0" borderId="0"/>
    <xf numFmtId="0" fontId="69" fillId="0" borderId="0" applyNumberFormat="0" applyBorder="0" applyProtection="0"/>
    <xf numFmtId="0" fontId="21" fillId="0" borderId="0"/>
    <xf numFmtId="0" fontId="174" fillId="0" borderId="0"/>
    <xf numFmtId="0" fontId="174" fillId="0" borderId="0" applyNumberFormat="0" applyBorder="0" applyProtection="0"/>
    <xf numFmtId="0" fontId="174" fillId="0" borderId="0"/>
    <xf numFmtId="0" fontId="174" fillId="0" borderId="0"/>
    <xf numFmtId="0" fontId="174" fillId="0" borderId="0" applyNumberFormat="0" applyBorder="0" applyProtection="0"/>
    <xf numFmtId="0" fontId="70" fillId="0" borderId="0"/>
    <xf numFmtId="0" fontId="71" fillId="0" borderId="0"/>
    <xf numFmtId="0" fontId="71" fillId="0" borderId="0" applyNumberFormat="0" applyBorder="0" applyProtection="0"/>
    <xf numFmtId="0" fontId="68" fillId="0" borderId="0"/>
    <xf numFmtId="0" fontId="68" fillId="0" borderId="0"/>
    <xf numFmtId="0" fontId="69" fillId="0" borderId="0" applyNumberFormat="0" applyBorder="0" applyProtection="0"/>
    <xf numFmtId="0" fontId="68" fillId="0" borderId="0"/>
    <xf numFmtId="0" fontId="68" fillId="0" borderId="0"/>
    <xf numFmtId="0" fontId="69" fillId="0" borderId="0" applyNumberFormat="0" applyBorder="0" applyProtection="0"/>
    <xf numFmtId="0" fontId="68" fillId="0" borderId="0"/>
    <xf numFmtId="0" fontId="68" fillId="0" borderId="0"/>
    <xf numFmtId="0" fontId="69" fillId="0" borderId="0" applyNumberFormat="0" applyBorder="0" applyProtection="0"/>
    <xf numFmtId="0" fontId="68" fillId="0" borderId="0"/>
    <xf numFmtId="0" fontId="68" fillId="0" borderId="0"/>
    <xf numFmtId="0" fontId="69" fillId="0" borderId="0" applyNumberFormat="0" applyBorder="0" applyProtection="0"/>
    <xf numFmtId="0" fontId="68" fillId="0" borderId="0"/>
    <xf numFmtId="0" fontId="68" fillId="0" borderId="0"/>
    <xf numFmtId="0" fontId="69" fillId="0" borderId="0" applyNumberFormat="0" applyBorder="0" applyProtection="0"/>
    <xf numFmtId="0" fontId="76"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21" fillId="0" borderId="0"/>
    <xf numFmtId="0" fontId="68" fillId="0" borderId="0">
      <alignment wrapText="1"/>
    </xf>
    <xf numFmtId="0" fontId="68" fillId="0" borderId="0">
      <alignment wrapText="1"/>
    </xf>
    <xf numFmtId="0" fontId="69" fillId="0" borderId="0" applyNumberFormat="0" applyBorder="0" applyProtection="0">
      <alignment wrapText="1"/>
    </xf>
    <xf numFmtId="0" fontId="175" fillId="0" borderId="0"/>
    <xf numFmtId="0" fontId="175" fillId="0" borderId="0"/>
    <xf numFmtId="0" fontId="175" fillId="0" borderId="0" applyNumberFormat="0" applyBorder="0" applyProtection="0"/>
    <xf numFmtId="0" fontId="68" fillId="0" borderId="0"/>
    <xf numFmtId="0" fontId="68" fillId="0" borderId="0"/>
    <xf numFmtId="0" fontId="69" fillId="0" borderId="0" applyNumberFormat="0" applyBorder="0" applyProtection="0"/>
    <xf numFmtId="0" fontId="70" fillId="0" borderId="0"/>
    <xf numFmtId="0" fontId="71" fillId="0" borderId="0"/>
    <xf numFmtId="0" fontId="71" fillId="0" borderId="0" applyNumberFormat="0" applyBorder="0" applyProtection="0"/>
    <xf numFmtId="0" fontId="68" fillId="0" borderId="0">
      <alignment wrapText="1"/>
    </xf>
    <xf numFmtId="0" fontId="69" fillId="0" borderId="0" applyNumberFormat="0" applyBorder="0" applyProtection="0">
      <alignment wrapText="1"/>
    </xf>
    <xf numFmtId="0" fontId="68" fillId="0" borderId="0">
      <alignment wrapText="1"/>
    </xf>
    <xf numFmtId="0" fontId="76" fillId="0" borderId="0"/>
    <xf numFmtId="0" fontId="65" fillId="0" borderId="0"/>
    <xf numFmtId="0" fontId="77" fillId="0" borderId="0"/>
    <xf numFmtId="0" fontId="174" fillId="0" borderId="0"/>
    <xf numFmtId="0" fontId="38" fillId="0" borderId="0"/>
    <xf numFmtId="0" fontId="21" fillId="0" borderId="0"/>
    <xf numFmtId="0" fontId="68" fillId="0" borderId="0"/>
    <xf numFmtId="0" fontId="68" fillId="0" borderId="0"/>
    <xf numFmtId="0" fontId="69" fillId="0" borderId="0" applyNumberFormat="0" applyBorder="0" applyProtection="0"/>
    <xf numFmtId="0" fontId="68" fillId="0" borderId="0">
      <alignment wrapText="1"/>
    </xf>
    <xf numFmtId="0" fontId="68" fillId="0" borderId="0">
      <alignment wrapText="1"/>
    </xf>
    <xf numFmtId="0" fontId="69" fillId="0" borderId="0" applyNumberFormat="0" applyBorder="0" applyProtection="0">
      <alignment wrapText="1"/>
    </xf>
    <xf numFmtId="0" fontId="68" fillId="0" borderId="0"/>
    <xf numFmtId="0" fontId="68" fillId="0" borderId="0"/>
    <xf numFmtId="0" fontId="69" fillId="0" borderId="0" applyNumberFormat="0" applyBorder="0" applyProtection="0"/>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8" fillId="0" borderId="0">
      <alignment wrapText="1"/>
    </xf>
    <xf numFmtId="0" fontId="69" fillId="0" borderId="0" applyNumberFormat="0" applyBorder="0" applyProtection="0">
      <alignment wrapText="1"/>
    </xf>
    <xf numFmtId="0" fontId="21" fillId="0" borderId="0"/>
    <xf numFmtId="0" fontId="68" fillId="0" borderId="0">
      <alignment wrapText="1"/>
    </xf>
    <xf numFmtId="0" fontId="68" fillId="0" borderId="0">
      <alignment wrapText="1"/>
    </xf>
    <xf numFmtId="0" fontId="68" fillId="0" borderId="0">
      <alignment wrapText="1"/>
    </xf>
    <xf numFmtId="0" fontId="68" fillId="0" borderId="0">
      <alignment wrapText="1"/>
    </xf>
    <xf numFmtId="0" fontId="69" fillId="0" borderId="0" applyNumberFormat="0" applyBorder="0" applyProtection="0">
      <alignment wrapText="1"/>
    </xf>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8" fillId="0" borderId="0"/>
    <xf numFmtId="0" fontId="68" fillId="0" borderId="0"/>
    <xf numFmtId="0" fontId="69" fillId="0" borderId="0" applyNumberFormat="0" applyBorder="0" applyProtection="0"/>
    <xf numFmtId="0" fontId="68" fillId="0" borderId="0">
      <alignment wrapText="1"/>
    </xf>
    <xf numFmtId="0" fontId="69" fillId="0" borderId="0" applyNumberFormat="0" applyBorder="0" applyProtection="0">
      <alignment wrapText="1"/>
    </xf>
    <xf numFmtId="0" fontId="68" fillId="0" borderId="0">
      <alignment wrapText="1"/>
    </xf>
    <xf numFmtId="0" fontId="76" fillId="0" borderId="0"/>
    <xf numFmtId="0" fontId="176" fillId="0" borderId="0"/>
    <xf numFmtId="0" fontId="176" fillId="0" borderId="0"/>
    <xf numFmtId="0" fontId="176" fillId="0" borderId="0" applyNumberFormat="0" applyBorder="0" applyProtection="0"/>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76" fillId="0" borderId="0"/>
    <xf numFmtId="0" fontId="68" fillId="0" borderId="0"/>
    <xf numFmtId="0" fontId="68" fillId="0" borderId="0"/>
    <xf numFmtId="0" fontId="69" fillId="0" borderId="0" applyNumberFormat="0" applyBorder="0" applyProtection="0"/>
    <xf numFmtId="0" fontId="68" fillId="0" borderId="0"/>
    <xf numFmtId="0" fontId="68" fillId="0" borderId="0"/>
    <xf numFmtId="0" fontId="69" fillId="0" borderId="0" applyNumberFormat="0" applyBorder="0" applyProtection="0"/>
    <xf numFmtId="0" fontId="76" fillId="0" borderId="0"/>
    <xf numFmtId="0" fontId="77"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4" fontId="177" fillId="0" borderId="0">
      <alignment horizontal="right" vertical="center"/>
    </xf>
    <xf numFmtId="4" fontId="178" fillId="0" borderId="0">
      <alignment horizontal="right" vertical="center"/>
    </xf>
    <xf numFmtId="4" fontId="178" fillId="0" borderId="0" applyBorder="0" applyProtection="0">
      <alignment horizontal="right" vertical="center"/>
    </xf>
    <xf numFmtId="0" fontId="21" fillId="0" borderId="0" applyNumberFormat="0" applyFill="0" applyBorder="0" applyAlignment="0" applyProtection="0"/>
    <xf numFmtId="0" fontId="21" fillId="0" borderId="0" applyNumberFormat="0" applyFill="0" applyBorder="0" applyAlignment="0" applyProtection="0"/>
    <xf numFmtId="2" fontId="71" fillId="0" borderId="0"/>
    <xf numFmtId="2" fontId="70" fillId="0" borderId="0"/>
    <xf numFmtId="2" fontId="71" fillId="0" borderId="0" applyBorder="0" applyProtection="0"/>
    <xf numFmtId="0" fontId="68" fillId="70" borderId="80"/>
    <xf numFmtId="0" fontId="68" fillId="70" borderId="80"/>
    <xf numFmtId="0" fontId="69" fillId="70" borderId="80" applyNumberFormat="0" applyProtection="0"/>
    <xf numFmtId="0" fontId="68" fillId="70" borderId="80"/>
    <xf numFmtId="0" fontId="68" fillId="70" borderId="80"/>
    <xf numFmtId="0" fontId="69" fillId="70" borderId="80" applyNumberFormat="0" applyProtection="0"/>
    <xf numFmtId="0" fontId="179" fillId="0" borderId="0">
      <alignment vertical="top"/>
    </xf>
    <xf numFmtId="0" fontId="179" fillId="0" borderId="0">
      <alignment vertical="top"/>
    </xf>
    <xf numFmtId="0" fontId="180" fillId="0" borderId="0" applyNumberFormat="0" applyBorder="0" applyProtection="0">
      <alignment vertical="top"/>
    </xf>
    <xf numFmtId="0" fontId="68" fillId="70" borderId="80"/>
    <xf numFmtId="0" fontId="68" fillId="70" borderId="80"/>
    <xf numFmtId="0" fontId="69" fillId="70" borderId="80" applyNumberFormat="0" applyProtection="0"/>
    <xf numFmtId="0" fontId="179" fillId="0" borderId="0">
      <alignment vertical="top"/>
    </xf>
    <xf numFmtId="0" fontId="179" fillId="0" borderId="0">
      <alignment vertical="top"/>
    </xf>
    <xf numFmtId="0" fontId="180" fillId="0" borderId="0" applyNumberFormat="0" applyBorder="0" applyProtection="0">
      <alignment vertical="top"/>
    </xf>
    <xf numFmtId="184" fontId="181" fillId="0" borderId="0">
      <alignment horizontal="right"/>
    </xf>
    <xf numFmtId="0" fontId="167" fillId="68" borderId="0"/>
    <xf numFmtId="0" fontId="182" fillId="64" borderId="86"/>
    <xf numFmtId="0" fontId="183" fillId="64" borderId="86"/>
    <xf numFmtId="0" fontId="183" fillId="64" borderId="86" applyNumberFormat="0" applyProtection="0"/>
    <xf numFmtId="9" fontId="21" fillId="0" borderId="0" applyFont="0" applyFill="0" applyBorder="0" applyAlignment="0" applyProtection="0"/>
    <xf numFmtId="9" fontId="61" fillId="0" borderId="0" applyFont="0" applyFill="0" applyBorder="0" applyAlignment="0" applyProtection="0"/>
    <xf numFmtId="179" fontId="70" fillId="0" borderId="0"/>
    <xf numFmtId="179" fontId="71" fillId="0" borderId="0"/>
    <xf numFmtId="179" fontId="71" fillId="0" borderId="0" applyBorder="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206" fontId="38" fillId="0" borderId="0" applyBorder="0" applyProtection="0"/>
    <xf numFmtId="9" fontId="61" fillId="0" borderId="0" applyFont="0" applyFill="0" applyBorder="0" applyAlignment="0" applyProtection="0"/>
    <xf numFmtId="179" fontId="68" fillId="0" borderId="0"/>
    <xf numFmtId="179" fontId="76" fillId="0" borderId="0"/>
    <xf numFmtId="179" fontId="77" fillId="0" borderId="0"/>
    <xf numFmtId="179" fontId="61" fillId="0" borderId="0" applyFont="0" applyBorder="0" applyProtection="0"/>
    <xf numFmtId="179" fontId="61" fillId="0" borderId="0" applyFont="0" applyBorder="0" applyProtection="0"/>
    <xf numFmtId="179" fontId="61" fillId="0" borderId="0" applyFont="0" applyBorder="0" applyProtection="0"/>
    <xf numFmtId="179" fontId="61" fillId="0" borderId="0" applyFont="0" applyBorder="0" applyProtection="0"/>
    <xf numFmtId="179" fontId="61" fillId="0" borderId="0" applyFont="0" applyBorder="0" applyProtection="0"/>
    <xf numFmtId="179" fontId="61" fillId="0" borderId="0" applyFont="0" applyBorder="0" applyProtection="0"/>
    <xf numFmtId="179" fontId="68" fillId="0" borderId="0"/>
    <xf numFmtId="179" fontId="69" fillId="0" borderId="0" applyBorder="0" applyProtection="0"/>
    <xf numFmtId="9" fontId="65" fillId="0" borderId="0" applyFont="0" applyFill="0" applyBorder="0" applyAlignment="0" applyProtection="0"/>
    <xf numFmtId="179" fontId="68" fillId="0" borderId="0"/>
    <xf numFmtId="179" fontId="68" fillId="0" borderId="0"/>
    <xf numFmtId="179" fontId="69" fillId="0" borderId="0" applyBorder="0" applyProtection="0"/>
    <xf numFmtId="179" fontId="76" fillId="0" borderId="0"/>
    <xf numFmtId="179" fontId="68" fillId="0" borderId="0"/>
    <xf numFmtId="179" fontId="68" fillId="0" borderId="0"/>
    <xf numFmtId="179" fontId="69" fillId="0" borderId="0" applyBorder="0" applyProtection="0"/>
    <xf numFmtId="179" fontId="77" fillId="0" borderId="0"/>
    <xf numFmtId="179" fontId="61" fillId="0" borderId="0" applyFont="0" applyBorder="0" applyProtection="0"/>
    <xf numFmtId="179" fontId="61" fillId="0" borderId="0" applyFont="0" applyBorder="0" applyProtection="0"/>
    <xf numFmtId="179" fontId="61" fillId="0" borderId="0" applyFont="0" applyBorder="0" applyProtection="0"/>
    <xf numFmtId="179" fontId="61" fillId="0" borderId="0" applyFont="0" applyBorder="0" applyProtection="0"/>
    <xf numFmtId="179" fontId="61" fillId="0" borderId="0" applyFont="0" applyBorder="0" applyProtection="0"/>
    <xf numFmtId="179" fontId="61" fillId="0" borderId="0" applyFont="0" applyBorder="0" applyProtection="0"/>
    <xf numFmtId="179" fontId="68" fillId="0" borderId="0"/>
    <xf numFmtId="179" fontId="68" fillId="0" borderId="0"/>
    <xf numFmtId="179" fontId="69" fillId="0" borderId="0" applyBorder="0" applyProtection="0"/>
    <xf numFmtId="179" fontId="68" fillId="0" borderId="0"/>
    <xf numFmtId="179" fontId="68" fillId="0" borderId="0"/>
    <xf numFmtId="179" fontId="69" fillId="0" borderId="0" applyBorder="0" applyProtection="0"/>
    <xf numFmtId="179" fontId="68" fillId="0" borderId="0"/>
    <xf numFmtId="179" fontId="68" fillId="0" borderId="0"/>
    <xf numFmtId="179" fontId="69" fillId="0" borderId="0" applyBorder="0" applyProtection="0"/>
    <xf numFmtId="179" fontId="68" fillId="0" borderId="0"/>
    <xf numFmtId="179" fontId="68" fillId="0" borderId="0"/>
    <xf numFmtId="179" fontId="69" fillId="0" borderId="0" applyBorder="0" applyProtection="0"/>
    <xf numFmtId="179" fontId="68" fillId="0" borderId="0"/>
    <xf numFmtId="179" fontId="68" fillId="0" borderId="0"/>
    <xf numFmtId="179" fontId="69" fillId="0" borderId="0" applyBorder="0" applyProtection="0"/>
    <xf numFmtId="0" fontId="68" fillId="70" borderId="80"/>
    <xf numFmtId="0" fontId="70" fillId="94" borderId="80"/>
    <xf numFmtId="0" fontId="71" fillId="94" borderId="80"/>
    <xf numFmtId="0" fontId="71" fillId="94" borderId="80" applyNumberFormat="0" applyProtection="0"/>
    <xf numFmtId="0" fontId="68" fillId="70" borderId="80"/>
    <xf numFmtId="0" fontId="69" fillId="70" borderId="80" applyNumberFormat="0" applyProtection="0"/>
    <xf numFmtId="0" fontId="184" fillId="0" borderId="0"/>
    <xf numFmtId="0" fontId="185" fillId="0" borderId="0"/>
    <xf numFmtId="0" fontId="185" fillId="0" borderId="0"/>
    <xf numFmtId="0" fontId="185" fillId="0" borderId="0" applyNumberFormat="0" applyBorder="0" applyProtection="0"/>
    <xf numFmtId="0" fontId="186" fillId="0" borderId="0"/>
    <xf numFmtId="0" fontId="186" fillId="0" borderId="0"/>
    <xf numFmtId="0" fontId="186" fillId="0" borderId="0" applyNumberFormat="0" applyBorder="0" applyProtection="0"/>
    <xf numFmtId="0" fontId="185" fillId="0" borderId="0" applyNumberFormat="0" applyBorder="0" applyProtection="0"/>
    <xf numFmtId="185" fontId="184" fillId="0" borderId="0"/>
    <xf numFmtId="185" fontId="185" fillId="0" borderId="0"/>
    <xf numFmtId="185" fontId="185" fillId="0" borderId="0"/>
    <xf numFmtId="185" fontId="185" fillId="0" borderId="0" applyBorder="0" applyProtection="0"/>
    <xf numFmtId="185" fontId="186" fillId="0" borderId="0"/>
    <xf numFmtId="185" fontId="186" fillId="0" borderId="0"/>
    <xf numFmtId="185" fontId="186" fillId="0" borderId="0" applyBorder="0" applyProtection="0"/>
    <xf numFmtId="185" fontId="185" fillId="0" borderId="0" applyBorder="0" applyProtection="0"/>
    <xf numFmtId="0" fontId="182" fillId="64" borderId="86"/>
    <xf numFmtId="0" fontId="183" fillId="64" borderId="86"/>
    <xf numFmtId="0" fontId="183" fillId="64" borderId="86" applyNumberFormat="0" applyProtection="0"/>
    <xf numFmtId="0" fontId="187" fillId="61" borderId="0"/>
    <xf numFmtId="0" fontId="187" fillId="61" borderId="0"/>
    <xf numFmtId="0" fontId="188" fillId="61" borderId="0" applyNumberFormat="0" applyBorder="0" applyProtection="0"/>
    <xf numFmtId="0" fontId="189" fillId="64" borderId="87"/>
    <xf numFmtId="0" fontId="189" fillId="64" borderId="87"/>
    <xf numFmtId="0" fontId="190" fillId="64" borderId="87" applyNumberFormat="0" applyProtection="0"/>
    <xf numFmtId="0" fontId="191" fillId="0" borderId="0">
      <alignment vertical="top" wrapText="1"/>
    </xf>
    <xf numFmtId="0" fontId="191" fillId="0" borderId="0">
      <alignment vertical="top" wrapText="1"/>
    </xf>
    <xf numFmtId="0" fontId="192" fillId="0" borderId="0" applyNumberFormat="0" applyBorder="0" applyProtection="0">
      <alignment vertical="top" wrapText="1"/>
    </xf>
    <xf numFmtId="0" fontId="68" fillId="0" borderId="0">
      <alignment horizontal="left"/>
    </xf>
    <xf numFmtId="0" fontId="68" fillId="0" borderId="0">
      <alignment horizontal="left"/>
    </xf>
    <xf numFmtId="0" fontId="69" fillId="0" borderId="0" applyNumberFormat="0" applyBorder="0" applyProtection="0">
      <alignment horizontal="left"/>
    </xf>
    <xf numFmtId="0" fontId="68" fillId="0" borderId="0"/>
    <xf numFmtId="0" fontId="68" fillId="0" borderId="0"/>
    <xf numFmtId="0" fontId="69" fillId="0" borderId="0" applyNumberFormat="0" applyBorder="0" applyProtection="0"/>
    <xf numFmtId="0" fontId="68" fillId="0" borderId="0"/>
    <xf numFmtId="0" fontId="68" fillId="0" borderId="0"/>
    <xf numFmtId="0" fontId="69" fillId="0" borderId="0" applyNumberFormat="0" applyBorder="0" applyProtection="0"/>
    <xf numFmtId="0" fontId="130" fillId="0" borderId="0"/>
    <xf numFmtId="0" fontId="130" fillId="0" borderId="0"/>
    <xf numFmtId="0" fontId="193" fillId="0" borderId="0" applyNumberFormat="0" applyBorder="0" applyProtection="0"/>
    <xf numFmtId="0" fontId="130" fillId="0" borderId="0">
      <alignment horizontal="left"/>
    </xf>
    <xf numFmtId="0" fontId="130" fillId="0" borderId="0">
      <alignment horizontal="left"/>
    </xf>
    <xf numFmtId="0" fontId="193" fillId="0" borderId="0" applyNumberFormat="0" applyBorder="0" applyProtection="0">
      <alignment horizontal="left"/>
    </xf>
    <xf numFmtId="0" fontId="68" fillId="0" borderId="0"/>
    <xf numFmtId="0" fontId="68" fillId="0" borderId="0"/>
    <xf numFmtId="0" fontId="69" fillId="0" borderId="0" applyNumberFormat="0" applyBorder="0" applyProtection="0"/>
    <xf numFmtId="168" fontId="194" fillId="91" borderId="88">
      <alignment vertical="center"/>
    </xf>
    <xf numFmtId="168" fontId="194" fillId="90" borderId="88">
      <alignment vertical="center"/>
    </xf>
    <xf numFmtId="168" fontId="194" fillId="82" borderId="88">
      <alignment vertical="center"/>
    </xf>
    <xf numFmtId="168" fontId="194" fillId="82" borderId="88">
      <alignment vertical="center"/>
    </xf>
    <xf numFmtId="168" fontId="194" fillId="82" borderId="88" applyProtection="0">
      <alignment vertical="center"/>
    </xf>
    <xf numFmtId="168" fontId="194" fillId="90" borderId="88">
      <alignment vertical="center"/>
    </xf>
    <xf numFmtId="168" fontId="194" fillId="90" borderId="88" applyProtection="0">
      <alignment vertical="center"/>
    </xf>
    <xf numFmtId="168" fontId="194" fillId="91" borderId="88">
      <alignment vertical="center"/>
    </xf>
    <xf numFmtId="168" fontId="194" fillId="91" borderId="88">
      <alignment vertical="center"/>
    </xf>
    <xf numFmtId="168" fontId="194" fillId="91" borderId="88" applyProtection="0">
      <alignment vertical="center"/>
    </xf>
    <xf numFmtId="168" fontId="194" fillId="91" borderId="88">
      <alignment vertical="center"/>
    </xf>
    <xf numFmtId="168" fontId="194" fillId="91" borderId="88">
      <alignment vertical="center"/>
    </xf>
    <xf numFmtId="168" fontId="194" fillId="91" borderId="88" applyProtection="0">
      <alignment vertical="center"/>
    </xf>
    <xf numFmtId="168" fontId="194" fillId="91" borderId="88">
      <alignment vertical="center"/>
    </xf>
    <xf numFmtId="168" fontId="194" fillId="91" borderId="88">
      <alignment vertical="center"/>
    </xf>
    <xf numFmtId="168" fontId="194" fillId="91" borderId="88" applyProtection="0">
      <alignment vertical="center"/>
    </xf>
    <xf numFmtId="168" fontId="194" fillId="91" borderId="88">
      <alignment vertical="center"/>
    </xf>
    <xf numFmtId="168" fontId="194" fillId="91" borderId="88" applyProtection="0">
      <alignment vertical="center"/>
    </xf>
    <xf numFmtId="4" fontId="194" fillId="91" borderId="88">
      <alignment vertical="center"/>
    </xf>
    <xf numFmtId="4" fontId="194" fillId="90" borderId="88">
      <alignment vertical="center"/>
    </xf>
    <xf numFmtId="4" fontId="194" fillId="82" borderId="88">
      <alignment vertical="center"/>
    </xf>
    <xf numFmtId="4" fontId="194" fillId="82" borderId="88">
      <alignment vertical="center"/>
    </xf>
    <xf numFmtId="4" fontId="194" fillId="82" borderId="88" applyProtection="0">
      <alignment vertical="center"/>
    </xf>
    <xf numFmtId="4" fontId="194" fillId="90" borderId="88">
      <alignment vertical="center"/>
    </xf>
    <xf numFmtId="4" fontId="194" fillId="90" borderId="88" applyProtection="0">
      <alignment vertical="center"/>
    </xf>
    <xf numFmtId="4" fontId="194" fillId="91" borderId="88">
      <alignment vertical="center"/>
    </xf>
    <xf numFmtId="4" fontId="194" fillId="91" borderId="88">
      <alignment vertical="center"/>
    </xf>
    <xf numFmtId="4" fontId="194" fillId="91" borderId="88" applyProtection="0">
      <alignment vertical="center"/>
    </xf>
    <xf numFmtId="4" fontId="194" fillId="91" borderId="88">
      <alignment vertical="center"/>
    </xf>
    <xf numFmtId="4" fontId="194" fillId="91" borderId="88">
      <alignment vertical="center"/>
    </xf>
    <xf numFmtId="4" fontId="194" fillId="91" borderId="88" applyProtection="0">
      <alignment vertical="center"/>
    </xf>
    <xf numFmtId="4" fontId="194" fillId="91" borderId="88">
      <alignment vertical="center"/>
    </xf>
    <xf numFmtId="4" fontId="194" fillId="91" borderId="88">
      <alignment vertical="center"/>
    </xf>
    <xf numFmtId="4" fontId="194" fillId="91" borderId="88" applyProtection="0">
      <alignment vertical="center"/>
    </xf>
    <xf numFmtId="4" fontId="194" fillId="91" borderId="88">
      <alignment vertical="center"/>
    </xf>
    <xf numFmtId="4" fontId="194" fillId="91" borderId="88" applyProtection="0">
      <alignment vertical="center"/>
    </xf>
    <xf numFmtId="169" fontId="194" fillId="91" borderId="88">
      <alignment vertical="center"/>
    </xf>
    <xf numFmtId="169" fontId="194" fillId="90" borderId="88">
      <alignment vertical="center"/>
    </xf>
    <xf numFmtId="169" fontId="194" fillId="82" borderId="88">
      <alignment vertical="center"/>
    </xf>
    <xf numFmtId="169" fontId="194" fillId="82" borderId="88">
      <alignment vertical="center"/>
    </xf>
    <xf numFmtId="169" fontId="194" fillId="82" borderId="88" applyProtection="0">
      <alignment vertical="center"/>
    </xf>
    <xf numFmtId="169" fontId="194" fillId="90" borderId="88">
      <alignment vertical="center"/>
    </xf>
    <xf numFmtId="169" fontId="194" fillId="90" borderId="88" applyProtection="0">
      <alignment vertical="center"/>
    </xf>
    <xf numFmtId="169" fontId="194" fillId="91" borderId="88">
      <alignment vertical="center"/>
    </xf>
    <xf numFmtId="169" fontId="194" fillId="91" borderId="88">
      <alignment vertical="center"/>
    </xf>
    <xf numFmtId="169" fontId="194" fillId="91" borderId="88" applyProtection="0">
      <alignment vertical="center"/>
    </xf>
    <xf numFmtId="169" fontId="194" fillId="91" borderId="88">
      <alignment vertical="center"/>
    </xf>
    <xf numFmtId="169" fontId="194" fillId="91" borderId="88">
      <alignment vertical="center"/>
    </xf>
    <xf numFmtId="169" fontId="194" fillId="91" borderId="88" applyProtection="0">
      <alignment vertical="center"/>
    </xf>
    <xf numFmtId="169" fontId="194" fillId="91" borderId="88">
      <alignment vertical="center"/>
    </xf>
    <xf numFmtId="169" fontId="194" fillId="91" borderId="88">
      <alignment vertical="center"/>
    </xf>
    <xf numFmtId="169" fontId="194" fillId="91" borderId="88" applyProtection="0">
      <alignment vertical="center"/>
    </xf>
    <xf numFmtId="169" fontId="194" fillId="91" borderId="88">
      <alignment vertical="center"/>
    </xf>
    <xf numFmtId="169" fontId="194" fillId="91" borderId="88" applyProtection="0">
      <alignment vertical="center"/>
    </xf>
    <xf numFmtId="186" fontId="194" fillId="91" borderId="88">
      <alignment vertical="center"/>
    </xf>
    <xf numFmtId="186" fontId="194" fillId="90" borderId="88">
      <alignment vertical="center"/>
    </xf>
    <xf numFmtId="186" fontId="194" fillId="82" borderId="88">
      <alignment vertical="center"/>
    </xf>
    <xf numFmtId="186" fontId="194" fillId="82" borderId="88">
      <alignment vertical="center"/>
    </xf>
    <xf numFmtId="186" fontId="194" fillId="82" borderId="88" applyProtection="0">
      <alignment vertical="center"/>
    </xf>
    <xf numFmtId="186" fontId="194" fillId="90" borderId="88">
      <alignment vertical="center"/>
    </xf>
    <xf numFmtId="186" fontId="194" fillId="90" borderId="88" applyProtection="0">
      <alignment vertical="center"/>
    </xf>
    <xf numFmtId="186" fontId="194" fillId="91" borderId="88">
      <alignment vertical="center"/>
    </xf>
    <xf numFmtId="186" fontId="194" fillId="91" borderId="88">
      <alignment vertical="center"/>
    </xf>
    <xf numFmtId="186" fontId="194" fillId="91" borderId="88" applyProtection="0">
      <alignment vertical="center"/>
    </xf>
    <xf numFmtId="186" fontId="194" fillId="91" borderId="88">
      <alignment vertical="center"/>
    </xf>
    <xf numFmtId="186" fontId="194" fillId="91" borderId="88">
      <alignment vertical="center"/>
    </xf>
    <xf numFmtId="186" fontId="194" fillId="91" borderId="88" applyProtection="0">
      <alignment vertical="center"/>
    </xf>
    <xf numFmtId="186" fontId="194" fillId="91" borderId="88">
      <alignment vertical="center"/>
    </xf>
    <xf numFmtId="186" fontId="194" fillId="91" borderId="88">
      <alignment vertical="center"/>
    </xf>
    <xf numFmtId="186" fontId="194" fillId="91" borderId="88" applyProtection="0">
      <alignment vertical="center"/>
    </xf>
    <xf numFmtId="186" fontId="194" fillId="91" borderId="88">
      <alignment vertical="center"/>
    </xf>
    <xf numFmtId="186" fontId="194" fillId="91" borderId="88" applyProtection="0">
      <alignment vertical="center"/>
    </xf>
    <xf numFmtId="3" fontId="194" fillId="91" borderId="88">
      <alignment vertical="center"/>
    </xf>
    <xf numFmtId="3" fontId="194" fillId="90" borderId="88">
      <alignment vertical="center"/>
    </xf>
    <xf numFmtId="3" fontId="194" fillId="82" borderId="88">
      <alignment vertical="center"/>
    </xf>
    <xf numFmtId="3" fontId="194" fillId="82" borderId="88">
      <alignment vertical="center"/>
    </xf>
    <xf numFmtId="3" fontId="194" fillId="82" borderId="88" applyProtection="0">
      <alignment vertical="center"/>
    </xf>
    <xf numFmtId="3" fontId="194" fillId="90" borderId="88">
      <alignment vertical="center"/>
    </xf>
    <xf numFmtId="3" fontId="194" fillId="90" borderId="88" applyProtection="0">
      <alignment vertical="center"/>
    </xf>
    <xf numFmtId="3" fontId="194" fillId="91" borderId="88">
      <alignment vertical="center"/>
    </xf>
    <xf numFmtId="3" fontId="194" fillId="91" borderId="88">
      <alignment vertical="center"/>
    </xf>
    <xf numFmtId="3" fontId="194" fillId="91" borderId="88" applyProtection="0">
      <alignment vertical="center"/>
    </xf>
    <xf numFmtId="3" fontId="194" fillId="91" borderId="88">
      <alignment vertical="center"/>
    </xf>
    <xf numFmtId="3" fontId="194" fillId="91" borderId="88">
      <alignment vertical="center"/>
    </xf>
    <xf numFmtId="3" fontId="194" fillId="91" borderId="88" applyProtection="0">
      <alignment vertical="center"/>
    </xf>
    <xf numFmtId="3" fontId="194" fillId="91" borderId="88">
      <alignment vertical="center"/>
    </xf>
    <xf numFmtId="3" fontId="194" fillId="91" borderId="88">
      <alignment vertical="center"/>
    </xf>
    <xf numFmtId="3" fontId="194" fillId="91" borderId="88" applyProtection="0">
      <alignment vertical="center"/>
    </xf>
    <xf numFmtId="3" fontId="194" fillId="91" borderId="88">
      <alignment vertical="center"/>
    </xf>
    <xf numFmtId="3" fontId="194" fillId="91" borderId="88" applyProtection="0">
      <alignment vertical="center"/>
    </xf>
    <xf numFmtId="0" fontId="195" fillId="91" borderId="88">
      <alignment vertical="center"/>
    </xf>
    <xf numFmtId="187" fontId="195" fillId="90" borderId="88">
      <alignment vertical="center"/>
    </xf>
    <xf numFmtId="187" fontId="196" fillId="82" borderId="88">
      <alignment vertical="center"/>
    </xf>
    <xf numFmtId="203" fontId="196" fillId="82" borderId="88">
      <alignment vertical="center"/>
    </xf>
    <xf numFmtId="200" fontId="196" fillId="82" borderId="88" applyProtection="0">
      <alignment vertical="center"/>
    </xf>
    <xf numFmtId="203" fontId="195" fillId="90" borderId="88">
      <alignment vertical="center"/>
    </xf>
    <xf numFmtId="200" fontId="195" fillId="90" borderId="88" applyProtection="0">
      <alignment vertical="center"/>
    </xf>
    <xf numFmtId="187" fontId="195" fillId="91" borderId="88">
      <alignment vertical="center"/>
    </xf>
    <xf numFmtId="203" fontId="195" fillId="91" borderId="88">
      <alignment vertical="center"/>
    </xf>
    <xf numFmtId="200" fontId="195" fillId="91" borderId="88" applyProtection="0">
      <alignment vertical="center"/>
    </xf>
    <xf numFmtId="187" fontId="195" fillId="91" borderId="88">
      <alignment vertical="center"/>
    </xf>
    <xf numFmtId="203" fontId="195" fillId="91" borderId="88">
      <alignment vertical="center"/>
    </xf>
    <xf numFmtId="200" fontId="195" fillId="91" borderId="88" applyProtection="0">
      <alignment vertical="center"/>
    </xf>
    <xf numFmtId="187" fontId="196" fillId="91" borderId="88">
      <alignment vertical="center"/>
    </xf>
    <xf numFmtId="203" fontId="196" fillId="91" borderId="88">
      <alignment vertical="center"/>
    </xf>
    <xf numFmtId="200" fontId="196" fillId="91" borderId="88" applyProtection="0">
      <alignment vertical="center"/>
    </xf>
    <xf numFmtId="0" fontId="195" fillId="91" borderId="88">
      <alignment vertical="center"/>
    </xf>
    <xf numFmtId="0" fontId="195" fillId="91" borderId="88" applyNumberFormat="0" applyProtection="0">
      <alignment vertical="center"/>
    </xf>
    <xf numFmtId="0" fontId="195" fillId="91" borderId="88">
      <alignment vertical="center"/>
    </xf>
    <xf numFmtId="188" fontId="195" fillId="90" borderId="88">
      <alignment vertical="center"/>
    </xf>
    <xf numFmtId="188" fontId="196" fillId="82" borderId="88">
      <alignment vertical="center"/>
    </xf>
    <xf numFmtId="204" fontId="196" fillId="82" borderId="88">
      <alignment vertical="center"/>
    </xf>
    <xf numFmtId="201" fontId="196" fillId="82" borderId="88" applyProtection="0">
      <alignment vertical="center"/>
    </xf>
    <xf numFmtId="204" fontId="195" fillId="90" borderId="88">
      <alignment vertical="center"/>
    </xf>
    <xf numFmtId="201" fontId="195" fillId="90" borderId="88" applyProtection="0">
      <alignment vertical="center"/>
    </xf>
    <xf numFmtId="188" fontId="195" fillId="91" borderId="88">
      <alignment vertical="center"/>
    </xf>
    <xf numFmtId="204" fontId="195" fillId="91" borderId="88">
      <alignment vertical="center"/>
    </xf>
    <xf numFmtId="201" fontId="195" fillId="91" borderId="88" applyProtection="0">
      <alignment vertical="center"/>
    </xf>
    <xf numFmtId="188" fontId="195" fillId="91" borderId="88">
      <alignment vertical="center"/>
    </xf>
    <xf numFmtId="204" fontId="195" fillId="91" borderId="88">
      <alignment vertical="center"/>
    </xf>
    <xf numFmtId="201" fontId="195" fillId="91" borderId="88" applyProtection="0">
      <alignment vertical="center"/>
    </xf>
    <xf numFmtId="188" fontId="196" fillId="91" borderId="88">
      <alignment vertical="center"/>
    </xf>
    <xf numFmtId="204" fontId="196" fillId="91" borderId="88">
      <alignment vertical="center"/>
    </xf>
    <xf numFmtId="201" fontId="196" fillId="91" borderId="88" applyProtection="0">
      <alignment vertical="center"/>
    </xf>
    <xf numFmtId="0" fontId="195" fillId="91" borderId="88">
      <alignment vertical="center"/>
    </xf>
    <xf numFmtId="0" fontId="195" fillId="91" borderId="88" applyNumberFormat="0" applyProtection="0">
      <alignment vertical="center"/>
    </xf>
    <xf numFmtId="0" fontId="195" fillId="91" borderId="88">
      <alignment vertical="center"/>
    </xf>
    <xf numFmtId="189" fontId="195" fillId="90" borderId="88">
      <alignment vertical="center"/>
    </xf>
    <xf numFmtId="189" fontId="196" fillId="82" borderId="88">
      <alignment vertical="center"/>
    </xf>
    <xf numFmtId="205" fontId="196" fillId="82" borderId="88">
      <alignment vertical="center"/>
    </xf>
    <xf numFmtId="202" fontId="196" fillId="82" borderId="88" applyProtection="0">
      <alignment vertical="center"/>
    </xf>
    <xf numFmtId="205" fontId="195" fillId="90" borderId="88">
      <alignment vertical="center"/>
    </xf>
    <xf numFmtId="202" fontId="195" fillId="90" borderId="88" applyProtection="0">
      <alignment vertical="center"/>
    </xf>
    <xf numFmtId="189" fontId="195" fillId="91" borderId="88">
      <alignment vertical="center"/>
    </xf>
    <xf numFmtId="205" fontId="195" fillId="91" borderId="88">
      <alignment vertical="center"/>
    </xf>
    <xf numFmtId="202" fontId="195" fillId="91" borderId="88" applyProtection="0">
      <alignment vertical="center"/>
    </xf>
    <xf numFmtId="189" fontId="195" fillId="91" borderId="88">
      <alignment vertical="center"/>
    </xf>
    <xf numFmtId="205" fontId="195" fillId="91" borderId="88">
      <alignment vertical="center"/>
    </xf>
    <xf numFmtId="202" fontId="195" fillId="91" borderId="88" applyProtection="0">
      <alignment vertical="center"/>
    </xf>
    <xf numFmtId="189" fontId="196" fillId="91" borderId="88">
      <alignment vertical="center"/>
    </xf>
    <xf numFmtId="205" fontId="196" fillId="91" borderId="88">
      <alignment vertical="center"/>
    </xf>
    <xf numFmtId="202" fontId="196" fillId="91" borderId="88" applyProtection="0">
      <alignment vertical="center"/>
    </xf>
    <xf numFmtId="0" fontId="195" fillId="91" borderId="88">
      <alignment vertical="center"/>
    </xf>
    <xf numFmtId="0" fontId="195" fillId="91" borderId="88" applyNumberFormat="0" applyProtection="0">
      <alignment vertical="center"/>
    </xf>
    <xf numFmtId="190" fontId="197" fillId="91" borderId="88">
      <alignment vertical="center"/>
    </xf>
    <xf numFmtId="190" fontId="197" fillId="90" borderId="88">
      <alignment vertical="center"/>
    </xf>
    <xf numFmtId="190" fontId="197" fillId="82" borderId="88">
      <alignment vertical="center"/>
    </xf>
    <xf numFmtId="190" fontId="197" fillId="82" borderId="88">
      <alignment vertical="center"/>
    </xf>
    <xf numFmtId="190" fontId="197" fillId="82" borderId="88" applyProtection="0">
      <alignment vertical="center"/>
    </xf>
    <xf numFmtId="190" fontId="197" fillId="90" borderId="88">
      <alignment vertical="center"/>
    </xf>
    <xf numFmtId="190" fontId="197" fillId="90" borderId="88" applyProtection="0">
      <alignment vertical="center"/>
    </xf>
    <xf numFmtId="190" fontId="197" fillId="91" borderId="88">
      <alignment vertical="center"/>
    </xf>
    <xf numFmtId="190" fontId="197" fillId="91" borderId="88">
      <alignment vertical="center"/>
    </xf>
    <xf numFmtId="190" fontId="197" fillId="91" borderId="88" applyProtection="0">
      <alignment vertical="center"/>
    </xf>
    <xf numFmtId="190" fontId="197" fillId="91" borderId="88">
      <alignment vertical="center"/>
    </xf>
    <xf numFmtId="190" fontId="197" fillId="91" borderId="88">
      <alignment vertical="center"/>
    </xf>
    <xf numFmtId="190" fontId="197" fillId="91" borderId="88" applyProtection="0">
      <alignment vertical="center"/>
    </xf>
    <xf numFmtId="190" fontId="197" fillId="91" borderId="88">
      <alignment vertical="center"/>
    </xf>
    <xf numFmtId="190" fontId="197" fillId="91" borderId="88">
      <alignment vertical="center"/>
    </xf>
    <xf numFmtId="190" fontId="197" fillId="91" borderId="88" applyProtection="0">
      <alignment vertical="center"/>
    </xf>
    <xf numFmtId="190" fontId="197" fillId="91" borderId="88">
      <alignment vertical="center"/>
    </xf>
    <xf numFmtId="190" fontId="197" fillId="91" borderId="88" applyProtection="0">
      <alignment vertical="center"/>
    </xf>
    <xf numFmtId="191" fontId="197" fillId="91" borderId="88">
      <alignment vertical="center"/>
    </xf>
    <xf numFmtId="191" fontId="197" fillId="90" borderId="88">
      <alignment vertical="center"/>
    </xf>
    <xf numFmtId="191" fontId="197" fillId="82" borderId="88">
      <alignment vertical="center"/>
    </xf>
    <xf numFmtId="191" fontId="197" fillId="82" borderId="88">
      <alignment vertical="center"/>
    </xf>
    <xf numFmtId="191" fontId="197" fillId="82" borderId="88" applyProtection="0">
      <alignment vertical="center"/>
    </xf>
    <xf numFmtId="191" fontId="197" fillId="90" borderId="88">
      <alignment vertical="center"/>
    </xf>
    <xf numFmtId="191" fontId="197" fillId="90" borderId="88" applyProtection="0">
      <alignment vertical="center"/>
    </xf>
    <xf numFmtId="191" fontId="197" fillId="91" borderId="88">
      <alignment vertical="center"/>
    </xf>
    <xf numFmtId="191" fontId="197" fillId="91" borderId="88">
      <alignment vertical="center"/>
    </xf>
    <xf numFmtId="191" fontId="197" fillId="91" borderId="88" applyProtection="0">
      <alignment vertical="center"/>
    </xf>
    <xf numFmtId="191" fontId="197" fillId="91" borderId="88">
      <alignment vertical="center"/>
    </xf>
    <xf numFmtId="191" fontId="197" fillId="91" borderId="88">
      <alignment vertical="center"/>
    </xf>
    <xf numFmtId="191" fontId="197" fillId="91" borderId="88" applyProtection="0">
      <alignment vertical="center"/>
    </xf>
    <xf numFmtId="191" fontId="197" fillId="91" borderId="88">
      <alignment vertical="center"/>
    </xf>
    <xf numFmtId="191" fontId="197" fillId="91" borderId="88">
      <alignment vertical="center"/>
    </xf>
    <xf numFmtId="191" fontId="197" fillId="91" borderId="88" applyProtection="0">
      <alignment vertical="center"/>
    </xf>
    <xf numFmtId="191" fontId="197" fillId="91" borderId="88">
      <alignment vertical="center"/>
    </xf>
    <xf numFmtId="191" fontId="197" fillId="91" borderId="88" applyProtection="0">
      <alignment vertical="center"/>
    </xf>
    <xf numFmtId="192" fontId="197" fillId="91" borderId="88">
      <alignment vertical="center"/>
    </xf>
    <xf numFmtId="192" fontId="197" fillId="90" borderId="88">
      <alignment vertical="center"/>
    </xf>
    <xf numFmtId="192" fontId="197" fillId="82" borderId="88">
      <alignment vertical="center"/>
    </xf>
    <xf numFmtId="192" fontId="197" fillId="82" borderId="88">
      <alignment vertical="center"/>
    </xf>
    <xf numFmtId="192" fontId="197" fillId="82" borderId="88" applyProtection="0">
      <alignment vertical="center"/>
    </xf>
    <xf numFmtId="192" fontId="197" fillId="90" borderId="88">
      <alignment vertical="center"/>
    </xf>
    <xf numFmtId="192" fontId="197" fillId="90" borderId="88" applyProtection="0">
      <alignment vertical="center"/>
    </xf>
    <xf numFmtId="192" fontId="197" fillId="91" borderId="88">
      <alignment vertical="center"/>
    </xf>
    <xf numFmtId="192" fontId="197" fillId="91" borderId="88">
      <alignment vertical="center"/>
    </xf>
    <xf numFmtId="192" fontId="197" fillId="91" borderId="88" applyProtection="0">
      <alignment vertical="center"/>
    </xf>
    <xf numFmtId="192" fontId="197" fillId="91" borderId="88">
      <alignment vertical="center"/>
    </xf>
    <xf numFmtId="192" fontId="197" fillId="91" borderId="88">
      <alignment vertical="center"/>
    </xf>
    <xf numFmtId="192" fontId="197" fillId="91" borderId="88" applyProtection="0">
      <alignment vertical="center"/>
    </xf>
    <xf numFmtId="192" fontId="197" fillId="91" borderId="88">
      <alignment vertical="center"/>
    </xf>
    <xf numFmtId="192" fontId="197" fillId="91" borderId="88">
      <alignment vertical="center"/>
    </xf>
    <xf numFmtId="192" fontId="197" fillId="91" borderId="88" applyProtection="0">
      <alignment vertical="center"/>
    </xf>
    <xf numFmtId="192" fontId="197" fillId="91" borderId="88">
      <alignment vertical="center"/>
    </xf>
    <xf numFmtId="192" fontId="197" fillId="91" borderId="88" applyProtection="0">
      <alignment vertical="center"/>
    </xf>
    <xf numFmtId="164" fontId="198" fillId="91" borderId="88">
      <alignment vertical="center"/>
    </xf>
    <xf numFmtId="164" fontId="199" fillId="90" borderId="88">
      <alignment vertical="center"/>
    </xf>
    <xf numFmtId="164" fontId="200" fillId="82" borderId="88">
      <alignment vertical="center"/>
    </xf>
    <xf numFmtId="164" fontId="200" fillId="82" borderId="88">
      <alignment vertical="center"/>
    </xf>
    <xf numFmtId="164" fontId="200" fillId="82" borderId="88" applyProtection="0">
      <alignment vertical="center"/>
    </xf>
    <xf numFmtId="164" fontId="199" fillId="90" borderId="88">
      <alignment vertical="center"/>
    </xf>
    <xf numFmtId="164" fontId="199" fillId="90" borderId="88" applyProtection="0">
      <alignment vertical="center"/>
    </xf>
    <xf numFmtId="164" fontId="198" fillId="91" borderId="88">
      <alignment vertical="center"/>
    </xf>
    <xf numFmtId="164" fontId="198" fillId="91" borderId="88">
      <alignment vertical="center"/>
    </xf>
    <xf numFmtId="164" fontId="198" fillId="91" borderId="88" applyProtection="0">
      <alignment vertical="center"/>
    </xf>
    <xf numFmtId="164" fontId="201" fillId="91" borderId="88">
      <alignment vertical="center"/>
    </xf>
    <xf numFmtId="164" fontId="201" fillId="91" borderId="88">
      <alignment vertical="center"/>
    </xf>
    <xf numFmtId="164" fontId="201" fillId="91" borderId="88" applyProtection="0">
      <alignment vertical="center"/>
    </xf>
    <xf numFmtId="164" fontId="200" fillId="91" borderId="88">
      <alignment vertical="center"/>
    </xf>
    <xf numFmtId="164" fontId="200" fillId="91" borderId="88">
      <alignment vertical="center"/>
    </xf>
    <xf numFmtId="164" fontId="200" fillId="91" borderId="88" applyProtection="0">
      <alignment vertical="center"/>
    </xf>
    <xf numFmtId="164" fontId="198" fillId="91" borderId="88">
      <alignment vertical="center"/>
    </xf>
    <xf numFmtId="164" fontId="198" fillId="91" borderId="88" applyProtection="0">
      <alignment vertical="center"/>
    </xf>
    <xf numFmtId="193" fontId="198" fillId="91" borderId="88">
      <alignment vertical="center"/>
    </xf>
    <xf numFmtId="193" fontId="199" fillId="90" borderId="88">
      <alignment vertical="center"/>
    </xf>
    <xf numFmtId="193" fontId="200" fillId="82" borderId="88">
      <alignment vertical="center"/>
    </xf>
    <xf numFmtId="193" fontId="200" fillId="82" borderId="88">
      <alignment vertical="center"/>
    </xf>
    <xf numFmtId="193" fontId="200" fillId="82" borderId="88" applyProtection="0">
      <alignment vertical="center"/>
    </xf>
    <xf numFmtId="193" fontId="199" fillId="90" borderId="88">
      <alignment vertical="center"/>
    </xf>
    <xf numFmtId="193" fontId="199" fillId="90" borderId="88" applyProtection="0">
      <alignment vertical="center"/>
    </xf>
    <xf numFmtId="193" fontId="198" fillId="91" borderId="88">
      <alignment vertical="center"/>
    </xf>
    <xf numFmtId="193" fontId="198" fillId="91" borderId="88">
      <alignment vertical="center"/>
    </xf>
    <xf numFmtId="193" fontId="198" fillId="91" borderId="88" applyProtection="0">
      <alignment vertical="center"/>
    </xf>
    <xf numFmtId="193" fontId="201" fillId="91" borderId="88">
      <alignment vertical="center"/>
    </xf>
    <xf numFmtId="193" fontId="201" fillId="91" borderId="88">
      <alignment vertical="center"/>
    </xf>
    <xf numFmtId="193" fontId="201" fillId="91" borderId="88" applyProtection="0">
      <alignment vertical="center"/>
    </xf>
    <xf numFmtId="193" fontId="200" fillId="91" borderId="88">
      <alignment vertical="center"/>
    </xf>
    <xf numFmtId="193" fontId="200" fillId="91" borderId="88">
      <alignment vertical="center"/>
    </xf>
    <xf numFmtId="193" fontId="200" fillId="91" borderId="88" applyProtection="0">
      <alignment vertical="center"/>
    </xf>
    <xf numFmtId="193" fontId="198" fillId="91" borderId="88">
      <alignment vertical="center"/>
    </xf>
    <xf numFmtId="193" fontId="198" fillId="91" borderId="88" applyProtection="0">
      <alignment vertical="center"/>
    </xf>
    <xf numFmtId="179" fontId="198" fillId="91" borderId="88">
      <alignment vertical="center"/>
    </xf>
    <xf numFmtId="179" fontId="199" fillId="90" borderId="88">
      <alignment vertical="center"/>
    </xf>
    <xf numFmtId="179" fontId="200" fillId="82" borderId="88">
      <alignment vertical="center"/>
    </xf>
    <xf numFmtId="179" fontId="200" fillId="82" borderId="88">
      <alignment vertical="center"/>
    </xf>
    <xf numFmtId="179" fontId="200" fillId="82" borderId="88" applyProtection="0">
      <alignment vertical="center"/>
    </xf>
    <xf numFmtId="179" fontId="199" fillId="90" borderId="88">
      <alignment vertical="center"/>
    </xf>
    <xf numFmtId="179" fontId="199" fillId="90" borderId="88" applyProtection="0">
      <alignment vertical="center"/>
    </xf>
    <xf numFmtId="179" fontId="198" fillId="91" borderId="88">
      <alignment vertical="center"/>
    </xf>
    <xf numFmtId="179" fontId="198" fillId="91" borderId="88">
      <alignment vertical="center"/>
    </xf>
    <xf numFmtId="179" fontId="198" fillId="91" borderId="88" applyProtection="0">
      <alignment vertical="center"/>
    </xf>
    <xf numFmtId="179" fontId="201" fillId="91" borderId="88">
      <alignment vertical="center"/>
    </xf>
    <xf numFmtId="179" fontId="201" fillId="91" borderId="88">
      <alignment vertical="center"/>
    </xf>
    <xf numFmtId="179" fontId="201" fillId="91" borderId="88" applyProtection="0">
      <alignment vertical="center"/>
    </xf>
    <xf numFmtId="179" fontId="200" fillId="91" borderId="88">
      <alignment vertical="center"/>
    </xf>
    <xf numFmtId="179" fontId="200" fillId="91" borderId="88">
      <alignment vertical="center"/>
    </xf>
    <xf numFmtId="179" fontId="200" fillId="91" borderId="88" applyProtection="0">
      <alignment vertical="center"/>
    </xf>
    <xf numFmtId="179" fontId="198" fillId="91" borderId="88">
      <alignment vertical="center"/>
    </xf>
    <xf numFmtId="179" fontId="198" fillId="91" borderId="88" applyProtection="0">
      <alignment vertical="center"/>
    </xf>
    <xf numFmtId="0" fontId="202" fillId="91" borderId="88">
      <alignment vertical="center"/>
    </xf>
    <xf numFmtId="0" fontId="203" fillId="90" borderId="88">
      <alignment vertical="center"/>
    </xf>
    <xf numFmtId="0" fontId="203" fillId="82" borderId="88">
      <alignment vertical="center"/>
    </xf>
    <xf numFmtId="0" fontId="203" fillId="82" borderId="88">
      <alignment vertical="center"/>
    </xf>
    <xf numFmtId="0" fontId="203" fillId="82" borderId="88" applyNumberFormat="0" applyProtection="0">
      <alignment vertical="center"/>
    </xf>
    <xf numFmtId="0" fontId="203" fillId="90" borderId="88">
      <alignment vertical="center"/>
    </xf>
    <xf numFmtId="0" fontId="203" fillId="90" borderId="88" applyNumberFormat="0" applyProtection="0">
      <alignment vertical="center"/>
    </xf>
    <xf numFmtId="0" fontId="203" fillId="91" borderId="88">
      <alignment vertical="center"/>
    </xf>
    <xf numFmtId="0" fontId="203" fillId="91" borderId="88">
      <alignment vertical="center"/>
    </xf>
    <xf numFmtId="0" fontId="203" fillId="91" borderId="88" applyNumberFormat="0" applyProtection="0">
      <alignment vertical="center"/>
    </xf>
    <xf numFmtId="0" fontId="203" fillId="91" borderId="88">
      <alignment vertical="center"/>
    </xf>
    <xf numFmtId="0" fontId="203" fillId="91" borderId="88">
      <alignment vertical="center"/>
    </xf>
    <xf numFmtId="0" fontId="203" fillId="91" borderId="88" applyNumberFormat="0" applyProtection="0">
      <alignment vertical="center"/>
    </xf>
    <xf numFmtId="0" fontId="203" fillId="91" borderId="88">
      <alignment vertical="center"/>
    </xf>
    <xf numFmtId="0" fontId="203" fillId="91" borderId="88">
      <alignment vertical="center"/>
    </xf>
    <xf numFmtId="0" fontId="203" fillId="91" borderId="88" applyNumberFormat="0" applyProtection="0">
      <alignment vertical="center"/>
    </xf>
    <xf numFmtId="0" fontId="202" fillId="91" borderId="88">
      <alignment vertical="center"/>
    </xf>
    <xf numFmtId="0" fontId="202" fillId="91" borderId="88" applyNumberFormat="0" applyProtection="0">
      <alignment vertical="center"/>
    </xf>
    <xf numFmtId="0" fontId="202" fillId="91" borderId="88">
      <alignment horizontal="left" vertical="center"/>
    </xf>
    <xf numFmtId="0" fontId="202" fillId="90" borderId="88">
      <alignment horizontal="left" vertical="center"/>
    </xf>
    <xf numFmtId="0" fontId="202" fillId="82" borderId="88">
      <alignment horizontal="left" vertical="center"/>
    </xf>
    <xf numFmtId="0" fontId="202" fillId="82" borderId="88">
      <alignment horizontal="left" vertical="center"/>
    </xf>
    <xf numFmtId="0" fontId="202" fillId="82" borderId="88" applyNumberFormat="0" applyProtection="0">
      <alignment horizontal="left" vertical="center"/>
    </xf>
    <xf numFmtId="0" fontId="202" fillId="90" borderId="88">
      <alignment horizontal="left" vertical="center"/>
    </xf>
    <xf numFmtId="0" fontId="202" fillId="90" borderId="88" applyNumberFormat="0" applyProtection="0">
      <alignment horizontal="left" vertical="center"/>
    </xf>
    <xf numFmtId="0" fontId="202" fillId="91" borderId="88">
      <alignment horizontal="left" vertical="center"/>
    </xf>
    <xf numFmtId="0" fontId="202" fillId="91" borderId="88">
      <alignment horizontal="left" vertical="center"/>
    </xf>
    <xf numFmtId="0" fontId="202" fillId="91" borderId="88" applyNumberFormat="0" applyProtection="0">
      <alignment horizontal="left" vertical="center"/>
    </xf>
    <xf numFmtId="0" fontId="202" fillId="91" borderId="88">
      <alignment horizontal="left" vertical="center"/>
    </xf>
    <xf numFmtId="0" fontId="202" fillId="91" borderId="88">
      <alignment horizontal="left" vertical="center"/>
    </xf>
    <xf numFmtId="0" fontId="202" fillId="91" borderId="88" applyNumberFormat="0" applyProtection="0">
      <alignment horizontal="left" vertical="center"/>
    </xf>
    <xf numFmtId="0" fontId="202" fillId="91" borderId="88">
      <alignment horizontal="left" vertical="center"/>
    </xf>
    <xf numFmtId="0" fontId="202" fillId="91" borderId="88">
      <alignment horizontal="left" vertical="center"/>
    </xf>
    <xf numFmtId="0" fontId="202" fillId="91" borderId="88" applyNumberFormat="0" applyProtection="0">
      <alignment horizontal="left" vertical="center"/>
    </xf>
    <xf numFmtId="0" fontId="202" fillId="91" borderId="88">
      <alignment horizontal="left" vertical="center"/>
    </xf>
    <xf numFmtId="0" fontId="202" fillId="91" borderId="88" applyNumberFormat="0" applyProtection="0">
      <alignment horizontal="left" vertical="center"/>
    </xf>
    <xf numFmtId="168" fontId="204" fillId="104" borderId="88">
      <alignment vertical="center"/>
    </xf>
    <xf numFmtId="168" fontId="204" fillId="72" borderId="88">
      <alignment vertical="center"/>
    </xf>
    <xf numFmtId="168" fontId="204" fillId="72" borderId="88">
      <alignment vertical="center"/>
    </xf>
    <xf numFmtId="168" fontId="204" fillId="72" borderId="88" applyProtection="0">
      <alignment vertical="center"/>
    </xf>
    <xf numFmtId="168" fontId="204" fillId="98" borderId="88">
      <alignment vertical="center"/>
    </xf>
    <xf numFmtId="168" fontId="204" fillId="98" borderId="88">
      <alignment vertical="center"/>
    </xf>
    <xf numFmtId="168" fontId="204" fillId="98" borderId="88" applyProtection="0">
      <alignment vertical="center"/>
    </xf>
    <xf numFmtId="168" fontId="204" fillId="105" borderId="88">
      <alignment vertical="center"/>
    </xf>
    <xf numFmtId="168" fontId="204" fillId="105" borderId="88">
      <alignment vertical="center"/>
    </xf>
    <xf numFmtId="168" fontId="204" fillId="105" borderId="88" applyProtection="0">
      <alignment vertical="center"/>
    </xf>
    <xf numFmtId="168" fontId="204" fillId="104" borderId="88">
      <alignment vertical="center"/>
    </xf>
    <xf numFmtId="168" fontId="204" fillId="104" borderId="88">
      <alignment vertical="center"/>
    </xf>
    <xf numFmtId="168" fontId="204" fillId="104" borderId="88" applyProtection="0">
      <alignment vertical="center"/>
    </xf>
    <xf numFmtId="168" fontId="204" fillId="104" borderId="88">
      <alignment vertical="center"/>
    </xf>
    <xf numFmtId="168" fontId="204" fillId="104" borderId="88" applyProtection="0">
      <alignment vertical="center"/>
    </xf>
    <xf numFmtId="4" fontId="204" fillId="104" borderId="88">
      <alignment vertical="center"/>
    </xf>
    <xf numFmtId="4" fontId="204" fillId="72" borderId="88">
      <alignment vertical="center"/>
    </xf>
    <xf numFmtId="4" fontId="204" fillId="72" borderId="88">
      <alignment vertical="center"/>
    </xf>
    <xf numFmtId="4" fontId="204" fillId="72" borderId="88" applyProtection="0">
      <alignment vertical="center"/>
    </xf>
    <xf numFmtId="4" fontId="204" fillId="98" borderId="88">
      <alignment vertical="center"/>
    </xf>
    <xf numFmtId="4" fontId="204" fillId="98" borderId="88">
      <alignment vertical="center"/>
    </xf>
    <xf numFmtId="4" fontId="204" fillId="98" borderId="88" applyProtection="0">
      <alignment vertical="center"/>
    </xf>
    <xf numFmtId="4" fontId="204" fillId="105" borderId="88">
      <alignment vertical="center"/>
    </xf>
    <xf numFmtId="4" fontId="204" fillId="105" borderId="88">
      <alignment vertical="center"/>
    </xf>
    <xf numFmtId="4" fontId="204" fillId="105" borderId="88" applyProtection="0">
      <alignment vertical="center"/>
    </xf>
    <xf numFmtId="4" fontId="204" fillId="104" borderId="88">
      <alignment vertical="center"/>
    </xf>
    <xf numFmtId="4" fontId="204" fillId="104" borderId="88">
      <alignment vertical="center"/>
    </xf>
    <xf numFmtId="4" fontId="204" fillId="104" borderId="88" applyProtection="0">
      <alignment vertical="center"/>
    </xf>
    <xf numFmtId="4" fontId="204" fillId="104" borderId="88">
      <alignment vertical="center"/>
    </xf>
    <xf numFmtId="4" fontId="204" fillId="104" borderId="88" applyProtection="0">
      <alignment vertical="center"/>
    </xf>
    <xf numFmtId="169" fontId="204" fillId="104" borderId="88">
      <alignment vertical="center"/>
    </xf>
    <xf numFmtId="169" fontId="204" fillId="72" borderId="88">
      <alignment vertical="center"/>
    </xf>
    <xf numFmtId="169" fontId="204" fillId="72" borderId="88">
      <alignment vertical="center"/>
    </xf>
    <xf numFmtId="169" fontId="204" fillId="72" borderId="88" applyProtection="0">
      <alignment vertical="center"/>
    </xf>
    <xf numFmtId="169" fontId="204" fillId="98" borderId="88">
      <alignment vertical="center"/>
    </xf>
    <xf numFmtId="169" fontId="204" fillId="98" borderId="88">
      <alignment vertical="center"/>
    </xf>
    <xf numFmtId="169" fontId="204" fillId="98" borderId="88" applyProtection="0">
      <alignment vertical="center"/>
    </xf>
    <xf numFmtId="169" fontId="204" fillId="105" borderId="88">
      <alignment vertical="center"/>
    </xf>
    <xf numFmtId="169" fontId="204" fillId="105" borderId="88">
      <alignment vertical="center"/>
    </xf>
    <xf numFmtId="169" fontId="204" fillId="105" borderId="88" applyProtection="0">
      <alignment vertical="center"/>
    </xf>
    <xf numFmtId="169" fontId="204" fillId="104" borderId="88">
      <alignment vertical="center"/>
    </xf>
    <xf numFmtId="169" fontId="204" fillId="104" borderId="88">
      <alignment vertical="center"/>
    </xf>
    <xf numFmtId="169" fontId="204" fillId="104" borderId="88" applyProtection="0">
      <alignment vertical="center"/>
    </xf>
    <xf numFmtId="169" fontId="204" fillId="104" borderId="88">
      <alignment vertical="center"/>
    </xf>
    <xf numFmtId="169" fontId="204" fillId="104" borderId="88" applyProtection="0">
      <alignment vertical="center"/>
    </xf>
    <xf numFmtId="186" fontId="204" fillId="104" borderId="88">
      <alignment vertical="center"/>
    </xf>
    <xf numFmtId="186" fontId="204" fillId="72" borderId="88">
      <alignment vertical="center"/>
    </xf>
    <xf numFmtId="186" fontId="204" fillId="72" borderId="88">
      <alignment vertical="center"/>
    </xf>
    <xf numFmtId="186" fontId="204" fillId="72" borderId="88" applyProtection="0">
      <alignment vertical="center"/>
    </xf>
    <xf numFmtId="186" fontId="204" fillId="98" borderId="88">
      <alignment vertical="center"/>
    </xf>
    <xf numFmtId="186" fontId="204" fillId="98" borderId="88">
      <alignment vertical="center"/>
    </xf>
    <xf numFmtId="186" fontId="204" fillId="98" borderId="88" applyProtection="0">
      <alignment vertical="center"/>
    </xf>
    <xf numFmtId="186" fontId="204" fillId="105" borderId="88">
      <alignment vertical="center"/>
    </xf>
    <xf numFmtId="186" fontId="204" fillId="105" borderId="88">
      <alignment vertical="center"/>
    </xf>
    <xf numFmtId="186" fontId="204" fillId="105" borderId="88" applyProtection="0">
      <alignment vertical="center"/>
    </xf>
    <xf numFmtId="186" fontId="204" fillId="104" borderId="88">
      <alignment vertical="center"/>
    </xf>
    <xf numFmtId="186" fontId="204" fillId="104" borderId="88">
      <alignment vertical="center"/>
    </xf>
    <xf numFmtId="186" fontId="204" fillId="104" borderId="88" applyProtection="0">
      <alignment vertical="center"/>
    </xf>
    <xf numFmtId="186" fontId="204" fillId="104" borderId="88">
      <alignment vertical="center"/>
    </xf>
    <xf numFmtId="186" fontId="204" fillId="104" borderId="88" applyProtection="0">
      <alignment vertical="center"/>
    </xf>
    <xf numFmtId="3" fontId="204" fillId="104" borderId="88">
      <alignment vertical="center"/>
    </xf>
    <xf numFmtId="3" fontId="204" fillId="72" borderId="88">
      <alignment vertical="center"/>
    </xf>
    <xf numFmtId="3" fontId="204" fillId="72" borderId="88">
      <alignment vertical="center"/>
    </xf>
    <xf numFmtId="3" fontId="204" fillId="72" borderId="88" applyProtection="0">
      <alignment vertical="center"/>
    </xf>
    <xf numFmtId="3" fontId="204" fillId="98" borderId="88">
      <alignment vertical="center"/>
    </xf>
    <xf numFmtId="3" fontId="204" fillId="98" borderId="88">
      <alignment vertical="center"/>
    </xf>
    <xf numFmtId="3" fontId="204" fillId="98" borderId="88" applyProtection="0">
      <alignment vertical="center"/>
    </xf>
    <xf numFmtId="3" fontId="204" fillId="105" borderId="88">
      <alignment vertical="center"/>
    </xf>
    <xf numFmtId="3" fontId="204" fillId="105" borderId="88">
      <alignment vertical="center"/>
    </xf>
    <xf numFmtId="3" fontId="204" fillId="105" borderId="88" applyProtection="0">
      <alignment vertical="center"/>
    </xf>
    <xf numFmtId="3" fontId="204" fillId="104" borderId="88">
      <alignment vertical="center"/>
    </xf>
    <xf numFmtId="3" fontId="204" fillId="104" borderId="88">
      <alignment vertical="center"/>
    </xf>
    <xf numFmtId="3" fontId="204" fillId="104" borderId="88" applyProtection="0">
      <alignment vertical="center"/>
    </xf>
    <xf numFmtId="3" fontId="204" fillId="104" borderId="88">
      <alignment vertical="center"/>
    </xf>
    <xf numFmtId="3" fontId="204" fillId="104" borderId="88" applyProtection="0">
      <alignment vertical="center"/>
    </xf>
    <xf numFmtId="0" fontId="205" fillId="104" borderId="88">
      <alignment vertical="center"/>
    </xf>
    <xf numFmtId="187" fontId="205" fillId="72" borderId="88">
      <alignment vertical="center"/>
    </xf>
    <xf numFmtId="203" fontId="205" fillId="72" borderId="88">
      <alignment vertical="center"/>
    </xf>
    <xf numFmtId="200" fontId="205" fillId="72" borderId="88" applyProtection="0">
      <alignment vertical="center"/>
    </xf>
    <xf numFmtId="187" fontId="205" fillId="98" borderId="88">
      <alignment vertical="center"/>
    </xf>
    <xf numFmtId="203" fontId="205" fillId="98" borderId="88">
      <alignment vertical="center"/>
    </xf>
    <xf numFmtId="200" fontId="205" fillId="98" borderId="88" applyProtection="0">
      <alignment vertical="center"/>
    </xf>
    <xf numFmtId="187" fontId="205" fillId="105" borderId="88">
      <alignment vertical="center"/>
    </xf>
    <xf numFmtId="203" fontId="205" fillId="105" borderId="88">
      <alignment vertical="center"/>
    </xf>
    <xf numFmtId="200" fontId="205" fillId="105" borderId="88" applyProtection="0">
      <alignment vertical="center"/>
    </xf>
    <xf numFmtId="187" fontId="206" fillId="104" borderId="88">
      <alignment vertical="center"/>
    </xf>
    <xf numFmtId="203" fontId="206" fillId="104" borderId="88">
      <alignment vertical="center"/>
    </xf>
    <xf numFmtId="200" fontId="206" fillId="104" borderId="88" applyProtection="0">
      <alignment vertical="center"/>
    </xf>
    <xf numFmtId="0" fontId="205" fillId="104" borderId="88">
      <alignment vertical="center"/>
    </xf>
    <xf numFmtId="0" fontId="205" fillId="104" borderId="88" applyNumberFormat="0" applyProtection="0">
      <alignment vertical="center"/>
    </xf>
    <xf numFmtId="0" fontId="205" fillId="104" borderId="88">
      <alignment vertical="center"/>
    </xf>
    <xf numFmtId="188" fontId="205" fillId="72" borderId="88">
      <alignment vertical="center"/>
    </xf>
    <xf numFmtId="204" fontId="205" fillId="72" borderId="88">
      <alignment vertical="center"/>
    </xf>
    <xf numFmtId="201" fontId="205" fillId="72" borderId="88" applyProtection="0">
      <alignment vertical="center"/>
    </xf>
    <xf numFmtId="188" fontId="205" fillId="98" borderId="88">
      <alignment vertical="center"/>
    </xf>
    <xf numFmtId="204" fontId="205" fillId="98" borderId="88">
      <alignment vertical="center"/>
    </xf>
    <xf numFmtId="201" fontId="205" fillId="98" borderId="88" applyProtection="0">
      <alignment vertical="center"/>
    </xf>
    <xf numFmtId="188" fontId="205" fillId="105" borderId="88">
      <alignment vertical="center"/>
    </xf>
    <xf numFmtId="204" fontId="205" fillId="105" borderId="88">
      <alignment vertical="center"/>
    </xf>
    <xf numFmtId="201" fontId="205" fillId="105" borderId="88" applyProtection="0">
      <alignment vertical="center"/>
    </xf>
    <xf numFmtId="188" fontId="206" fillId="104" borderId="88">
      <alignment vertical="center"/>
    </xf>
    <xf numFmtId="204" fontId="206" fillId="104" borderId="88">
      <alignment vertical="center"/>
    </xf>
    <xf numFmtId="201" fontId="206" fillId="104" borderId="88" applyProtection="0">
      <alignment vertical="center"/>
    </xf>
    <xf numFmtId="0" fontId="205" fillId="104" borderId="88">
      <alignment vertical="center"/>
    </xf>
    <xf numFmtId="0" fontId="205" fillId="104" borderId="88" applyNumberFormat="0" applyProtection="0">
      <alignment vertical="center"/>
    </xf>
    <xf numFmtId="0" fontId="205" fillId="104" borderId="88">
      <alignment vertical="center"/>
    </xf>
    <xf numFmtId="189" fontId="205" fillId="72" borderId="88">
      <alignment vertical="center"/>
    </xf>
    <xf numFmtId="205" fontId="205" fillId="72" borderId="88">
      <alignment vertical="center"/>
    </xf>
    <xf numFmtId="202" fontId="205" fillId="72" borderId="88" applyProtection="0">
      <alignment vertical="center"/>
    </xf>
    <xf numFmtId="189" fontId="205" fillId="98" borderId="88">
      <alignment vertical="center"/>
    </xf>
    <xf numFmtId="205" fontId="205" fillId="98" borderId="88">
      <alignment vertical="center"/>
    </xf>
    <xf numFmtId="202" fontId="205" fillId="98" borderId="88" applyProtection="0">
      <alignment vertical="center"/>
    </xf>
    <xf numFmtId="189" fontId="205" fillId="105" borderId="88">
      <alignment vertical="center"/>
    </xf>
    <xf numFmtId="205" fontId="205" fillId="105" borderId="88">
      <alignment vertical="center"/>
    </xf>
    <xf numFmtId="202" fontId="205" fillId="105" borderId="88" applyProtection="0">
      <alignment vertical="center"/>
    </xf>
    <xf numFmtId="189" fontId="206" fillId="104" borderId="88">
      <alignment vertical="center"/>
    </xf>
    <xf numFmtId="205" fontId="206" fillId="104" borderId="88">
      <alignment vertical="center"/>
    </xf>
    <xf numFmtId="202" fontId="206" fillId="104" borderId="88" applyProtection="0">
      <alignment vertical="center"/>
    </xf>
    <xf numFmtId="0" fontId="205" fillId="104" borderId="88">
      <alignment vertical="center"/>
    </xf>
    <xf numFmtId="0" fontId="205" fillId="104" borderId="88" applyNumberFormat="0" applyProtection="0">
      <alignment vertical="center"/>
    </xf>
    <xf numFmtId="190" fontId="207" fillId="104" borderId="88">
      <alignment vertical="center"/>
    </xf>
    <xf numFmtId="190" fontId="207" fillId="72" borderId="88">
      <alignment vertical="center"/>
    </xf>
    <xf numFmtId="190" fontId="207" fillId="72" borderId="88">
      <alignment vertical="center"/>
    </xf>
    <xf numFmtId="190" fontId="207" fillId="72" borderId="88" applyProtection="0">
      <alignment vertical="center"/>
    </xf>
    <xf numFmtId="190" fontId="207" fillId="98" borderId="88">
      <alignment vertical="center"/>
    </xf>
    <xf numFmtId="190" fontId="207" fillId="98" borderId="88">
      <alignment vertical="center"/>
    </xf>
    <xf numFmtId="190" fontId="207" fillId="98" borderId="88" applyProtection="0">
      <alignment vertical="center"/>
    </xf>
    <xf numFmtId="190" fontId="207" fillId="105" borderId="88">
      <alignment vertical="center"/>
    </xf>
    <xf numFmtId="190" fontId="207" fillId="105" borderId="88">
      <alignment vertical="center"/>
    </xf>
    <xf numFmtId="190" fontId="207" fillId="105" borderId="88" applyProtection="0">
      <alignment vertical="center"/>
    </xf>
    <xf numFmtId="190" fontId="207" fillId="104" borderId="88">
      <alignment vertical="center"/>
    </xf>
    <xf numFmtId="190" fontId="207" fillId="104" borderId="88">
      <alignment vertical="center"/>
    </xf>
    <xf numFmtId="190" fontId="207" fillId="104" borderId="88" applyProtection="0">
      <alignment vertical="center"/>
    </xf>
    <xf numFmtId="190" fontId="207" fillId="104" borderId="88">
      <alignment vertical="center"/>
    </xf>
    <xf numFmtId="190" fontId="207" fillId="104" borderId="88" applyProtection="0">
      <alignment vertical="center"/>
    </xf>
    <xf numFmtId="191" fontId="207" fillId="104" borderId="88">
      <alignment vertical="center"/>
    </xf>
    <xf numFmtId="191" fontId="207" fillId="72" borderId="88">
      <alignment vertical="center"/>
    </xf>
    <xf numFmtId="191" fontId="207" fillId="72" borderId="88">
      <alignment vertical="center"/>
    </xf>
    <xf numFmtId="191" fontId="207" fillId="72" borderId="88" applyProtection="0">
      <alignment vertical="center"/>
    </xf>
    <xf numFmtId="191" fontId="207" fillId="98" borderId="88">
      <alignment vertical="center"/>
    </xf>
    <xf numFmtId="191" fontId="207" fillId="98" borderId="88">
      <alignment vertical="center"/>
    </xf>
    <xf numFmtId="191" fontId="207" fillId="98" borderId="88" applyProtection="0">
      <alignment vertical="center"/>
    </xf>
    <xf numFmtId="191" fontId="207" fillId="105" borderId="88">
      <alignment vertical="center"/>
    </xf>
    <xf numFmtId="191" fontId="207" fillId="105" borderId="88">
      <alignment vertical="center"/>
    </xf>
    <xf numFmtId="191" fontId="207" fillId="105" borderId="88" applyProtection="0">
      <alignment vertical="center"/>
    </xf>
    <xf numFmtId="191" fontId="207" fillId="104" borderId="88">
      <alignment vertical="center"/>
    </xf>
    <xf numFmtId="191" fontId="207" fillId="104" borderId="88">
      <alignment vertical="center"/>
    </xf>
    <xf numFmtId="191" fontId="207" fillId="104" borderId="88" applyProtection="0">
      <alignment vertical="center"/>
    </xf>
    <xf numFmtId="191" fontId="207" fillId="104" borderId="88">
      <alignment vertical="center"/>
    </xf>
    <xf numFmtId="191" fontId="207" fillId="104" borderId="88" applyProtection="0">
      <alignment vertical="center"/>
    </xf>
    <xf numFmtId="192" fontId="207" fillId="104" borderId="88">
      <alignment vertical="center"/>
    </xf>
    <xf numFmtId="192" fontId="207" fillId="72" borderId="88">
      <alignment vertical="center"/>
    </xf>
    <xf numFmtId="192" fontId="207" fillId="72" borderId="88">
      <alignment vertical="center"/>
    </xf>
    <xf numFmtId="192" fontId="207" fillId="72" borderId="88" applyProtection="0">
      <alignment vertical="center"/>
    </xf>
    <xf numFmtId="192" fontId="207" fillId="98" borderId="88">
      <alignment vertical="center"/>
    </xf>
    <xf numFmtId="192" fontId="207" fillId="98" borderId="88">
      <alignment vertical="center"/>
    </xf>
    <xf numFmtId="192" fontId="207" fillId="98" borderId="88" applyProtection="0">
      <alignment vertical="center"/>
    </xf>
    <xf numFmtId="192" fontId="207" fillId="105" borderId="88">
      <alignment vertical="center"/>
    </xf>
    <xf numFmtId="192" fontId="207" fillId="105" borderId="88">
      <alignment vertical="center"/>
    </xf>
    <xf numFmtId="192" fontId="207" fillId="105" borderId="88" applyProtection="0">
      <alignment vertical="center"/>
    </xf>
    <xf numFmtId="192" fontId="207" fillId="104" borderId="88">
      <alignment vertical="center"/>
    </xf>
    <xf numFmtId="192" fontId="207" fillId="104" borderId="88">
      <alignment vertical="center"/>
    </xf>
    <xf numFmtId="192" fontId="207" fillId="104" borderId="88" applyProtection="0">
      <alignment vertical="center"/>
    </xf>
    <xf numFmtId="192" fontId="207" fillId="104" borderId="88">
      <alignment vertical="center"/>
    </xf>
    <xf numFmtId="192" fontId="207" fillId="104" borderId="88" applyProtection="0">
      <alignment vertical="center"/>
    </xf>
    <xf numFmtId="164" fontId="208" fillId="104" borderId="88">
      <alignment vertical="center"/>
    </xf>
    <xf numFmtId="164" fontId="209" fillId="72" borderId="88">
      <alignment vertical="center"/>
    </xf>
    <xf numFmtId="164" fontId="209" fillId="72" borderId="88">
      <alignment vertical="center"/>
    </xf>
    <xf numFmtId="164" fontId="209" fillId="72" borderId="88" applyProtection="0">
      <alignment vertical="center"/>
    </xf>
    <xf numFmtId="164" fontId="208" fillId="98" borderId="88">
      <alignment vertical="center"/>
    </xf>
    <xf numFmtId="164" fontId="208" fillId="98" borderId="88">
      <alignment vertical="center"/>
    </xf>
    <xf numFmtId="164" fontId="208" fillId="98" borderId="88" applyProtection="0">
      <alignment vertical="center"/>
    </xf>
    <xf numFmtId="164" fontId="210" fillId="105" borderId="88">
      <alignment vertical="center"/>
    </xf>
    <xf numFmtId="164" fontId="210" fillId="105" borderId="88">
      <alignment vertical="center"/>
    </xf>
    <xf numFmtId="164" fontId="210" fillId="105" borderId="88" applyProtection="0">
      <alignment vertical="center"/>
    </xf>
    <xf numFmtId="164" fontId="211" fillId="104" borderId="88">
      <alignment vertical="center"/>
    </xf>
    <xf numFmtId="164" fontId="211" fillId="104" borderId="88">
      <alignment vertical="center"/>
    </xf>
    <xf numFmtId="164" fontId="211" fillId="104" borderId="88" applyProtection="0">
      <alignment vertical="center"/>
    </xf>
    <xf numFmtId="164" fontId="208" fillId="104" borderId="88">
      <alignment vertical="center"/>
    </xf>
    <xf numFmtId="164" fontId="208" fillId="104" borderId="88" applyProtection="0">
      <alignment vertical="center"/>
    </xf>
    <xf numFmtId="193" fontId="208" fillId="104" borderId="88">
      <alignment vertical="center"/>
    </xf>
    <xf numFmtId="193" fontId="209" fillId="72" borderId="88">
      <alignment vertical="center"/>
    </xf>
    <xf numFmtId="193" fontId="209" fillId="72" borderId="88">
      <alignment vertical="center"/>
    </xf>
    <xf numFmtId="193" fontId="209" fillId="72" borderId="88" applyProtection="0">
      <alignment vertical="center"/>
    </xf>
    <xf numFmtId="193" fontId="208" fillId="98" borderId="88">
      <alignment vertical="center"/>
    </xf>
    <xf numFmtId="193" fontId="208" fillId="98" borderId="88">
      <alignment vertical="center"/>
    </xf>
    <xf numFmtId="193" fontId="208" fillId="98" borderId="88" applyProtection="0">
      <alignment vertical="center"/>
    </xf>
    <xf numFmtId="193" fontId="210" fillId="105" borderId="88">
      <alignment vertical="center"/>
    </xf>
    <xf numFmtId="193" fontId="210" fillId="105" borderId="88">
      <alignment vertical="center"/>
    </xf>
    <xf numFmtId="193" fontId="210" fillId="105" borderId="88" applyProtection="0">
      <alignment vertical="center"/>
    </xf>
    <xf numFmtId="193" fontId="211" fillId="104" borderId="88">
      <alignment vertical="center"/>
    </xf>
    <xf numFmtId="193" fontId="211" fillId="104" borderId="88">
      <alignment vertical="center"/>
    </xf>
    <xf numFmtId="193" fontId="211" fillId="104" borderId="88" applyProtection="0">
      <alignment vertical="center"/>
    </xf>
    <xf numFmtId="193" fontId="208" fillId="104" borderId="88">
      <alignment vertical="center"/>
    </xf>
    <xf numFmtId="193" fontId="208" fillId="104" borderId="88" applyProtection="0">
      <alignment vertical="center"/>
    </xf>
    <xf numFmtId="179" fontId="208" fillId="104" borderId="88">
      <alignment vertical="center"/>
    </xf>
    <xf numFmtId="179" fontId="209" fillId="72" borderId="88">
      <alignment vertical="center"/>
    </xf>
    <xf numFmtId="179" fontId="209" fillId="72" borderId="88">
      <alignment vertical="center"/>
    </xf>
    <xf numFmtId="179" fontId="209" fillId="72" borderId="88" applyProtection="0">
      <alignment vertical="center"/>
    </xf>
    <xf numFmtId="179" fontId="208" fillId="98" borderId="88">
      <alignment vertical="center"/>
    </xf>
    <xf numFmtId="179" fontId="208" fillId="98" borderId="88">
      <alignment vertical="center"/>
    </xf>
    <xf numFmtId="179" fontId="208" fillId="98" borderId="88" applyProtection="0">
      <alignment vertical="center"/>
    </xf>
    <xf numFmtId="179" fontId="210" fillId="105" borderId="88">
      <alignment vertical="center"/>
    </xf>
    <xf numFmtId="179" fontId="210" fillId="105" borderId="88">
      <alignment vertical="center"/>
    </xf>
    <xf numFmtId="179" fontId="210" fillId="105" borderId="88" applyProtection="0">
      <alignment vertical="center"/>
    </xf>
    <xf numFmtId="179" fontId="211" fillId="104" borderId="88">
      <alignment vertical="center"/>
    </xf>
    <xf numFmtId="179" fontId="211" fillId="104" borderId="88">
      <alignment vertical="center"/>
    </xf>
    <xf numFmtId="179" fontId="211" fillId="104" borderId="88" applyProtection="0">
      <alignment vertical="center"/>
    </xf>
    <xf numFmtId="179" fontId="208" fillId="104" borderId="88">
      <alignment vertical="center"/>
    </xf>
    <xf numFmtId="179" fontId="208" fillId="104" borderId="88" applyProtection="0">
      <alignment vertical="center"/>
    </xf>
    <xf numFmtId="0" fontId="212" fillId="104" borderId="88">
      <alignment vertical="center"/>
    </xf>
    <xf numFmtId="0" fontId="213" fillId="72" borderId="88">
      <alignment vertical="center"/>
    </xf>
    <xf numFmtId="0" fontId="213" fillId="72" borderId="88">
      <alignment vertical="center"/>
    </xf>
    <xf numFmtId="0" fontId="213" fillId="72" borderId="88" applyNumberFormat="0" applyProtection="0">
      <alignment vertical="center"/>
    </xf>
    <xf numFmtId="0" fontId="213" fillId="98" borderId="88">
      <alignment vertical="center"/>
    </xf>
    <xf numFmtId="0" fontId="213" fillId="98" borderId="88">
      <alignment vertical="center"/>
    </xf>
    <xf numFmtId="0" fontId="213" fillId="98" borderId="88" applyNumberFormat="0" applyProtection="0">
      <alignment vertical="center"/>
    </xf>
    <xf numFmtId="0" fontId="213" fillId="105" borderId="88">
      <alignment vertical="center"/>
    </xf>
    <xf numFmtId="0" fontId="213" fillId="105" borderId="88">
      <alignment vertical="center"/>
    </xf>
    <xf numFmtId="0" fontId="213" fillId="105" borderId="88" applyNumberFormat="0" applyProtection="0">
      <alignment vertical="center"/>
    </xf>
    <xf numFmtId="0" fontId="213" fillId="104" borderId="88">
      <alignment vertical="center"/>
    </xf>
    <xf numFmtId="0" fontId="213" fillId="104" borderId="88">
      <alignment vertical="center"/>
    </xf>
    <xf numFmtId="0" fontId="213" fillId="104" borderId="88" applyNumberFormat="0" applyProtection="0">
      <alignment vertical="center"/>
    </xf>
    <xf numFmtId="0" fontId="212" fillId="104" borderId="88">
      <alignment vertical="center"/>
    </xf>
    <xf numFmtId="0" fontId="212" fillId="104" borderId="88" applyNumberFormat="0" applyProtection="0">
      <alignment vertical="center"/>
    </xf>
    <xf numFmtId="0" fontId="212" fillId="104" borderId="88">
      <alignment horizontal="left" vertical="center"/>
    </xf>
    <xf numFmtId="0" fontId="212" fillId="72" borderId="88">
      <alignment horizontal="left" vertical="center"/>
    </xf>
    <xf numFmtId="0" fontId="212" fillId="72" borderId="88">
      <alignment horizontal="left" vertical="center"/>
    </xf>
    <xf numFmtId="0" fontId="212" fillId="72" borderId="88" applyNumberFormat="0" applyProtection="0">
      <alignment horizontal="left" vertical="center"/>
    </xf>
    <xf numFmtId="0" fontId="212" fillId="98" borderId="88">
      <alignment horizontal="left" vertical="center"/>
    </xf>
    <xf numFmtId="0" fontId="212" fillId="98" borderId="88">
      <alignment horizontal="left" vertical="center"/>
    </xf>
    <xf numFmtId="0" fontId="212" fillId="98" borderId="88" applyNumberFormat="0" applyProtection="0">
      <alignment horizontal="left" vertical="center"/>
    </xf>
    <xf numFmtId="0" fontId="212" fillId="105" borderId="88">
      <alignment horizontal="left" vertical="center"/>
    </xf>
    <xf numFmtId="0" fontId="212" fillId="105" borderId="88">
      <alignment horizontal="left" vertical="center"/>
    </xf>
    <xf numFmtId="0" fontId="212" fillId="105" borderId="88" applyNumberFormat="0" applyProtection="0">
      <alignment horizontal="left" vertical="center"/>
    </xf>
    <xf numFmtId="0" fontId="212" fillId="104" borderId="88">
      <alignment horizontal="left" vertical="center"/>
    </xf>
    <xf numFmtId="0" fontId="212" fillId="104" borderId="88">
      <alignment horizontal="left" vertical="center"/>
    </xf>
    <xf numFmtId="0" fontId="212" fillId="104" borderId="88" applyNumberFormat="0" applyProtection="0">
      <alignment horizontal="left" vertical="center"/>
    </xf>
    <xf numFmtId="0" fontId="212" fillId="104" borderId="88">
      <alignment horizontal="left" vertical="center"/>
    </xf>
    <xf numFmtId="0" fontId="212" fillId="104" borderId="88" applyNumberFormat="0" applyProtection="0">
      <alignment horizontal="left" vertical="center"/>
    </xf>
    <xf numFmtId="168" fontId="194" fillId="109" borderId="89">
      <alignment vertical="center"/>
    </xf>
    <xf numFmtId="168" fontId="194" fillId="99" borderId="89">
      <alignment vertical="center"/>
    </xf>
    <xf numFmtId="168" fontId="194" fillId="93" borderId="89">
      <alignment vertical="center"/>
    </xf>
    <xf numFmtId="168" fontId="194" fillId="93" borderId="89">
      <alignment vertical="center"/>
    </xf>
    <xf numFmtId="168" fontId="194" fillId="93" borderId="89" applyProtection="0">
      <alignment vertical="center"/>
    </xf>
    <xf numFmtId="168" fontId="194" fillId="82" borderId="89">
      <alignment vertical="center"/>
    </xf>
    <xf numFmtId="168" fontId="194" fillId="82" borderId="89">
      <alignment vertical="center"/>
    </xf>
    <xf numFmtId="168" fontId="194" fillId="82" borderId="89" applyProtection="0">
      <alignment vertical="center"/>
    </xf>
    <xf numFmtId="168" fontId="194" fillId="99" borderId="89">
      <alignment vertical="center"/>
    </xf>
    <xf numFmtId="168" fontId="194" fillId="99" borderId="89" applyProtection="0">
      <alignment vertical="center"/>
    </xf>
    <xf numFmtId="168" fontId="194" fillId="66" borderId="89">
      <alignment vertical="center"/>
    </xf>
    <xf numFmtId="168" fontId="194" fillId="109" borderId="89">
      <alignment vertical="center"/>
    </xf>
    <xf numFmtId="168" fontId="194" fillId="109" borderId="89">
      <alignment vertical="center"/>
    </xf>
    <xf numFmtId="168" fontId="194" fillId="109" borderId="89" applyProtection="0">
      <alignment vertical="center"/>
    </xf>
    <xf numFmtId="168" fontId="194" fillId="66" borderId="89">
      <alignment vertical="center"/>
    </xf>
    <xf numFmtId="168" fontId="194" fillId="66" borderId="89" applyProtection="0">
      <alignment vertical="center"/>
    </xf>
    <xf numFmtId="168" fontId="194" fillId="93" borderId="89">
      <alignment vertical="center"/>
    </xf>
    <xf numFmtId="168" fontId="194" fillId="93" borderId="89">
      <alignment vertical="center"/>
    </xf>
    <xf numFmtId="168" fontId="194" fillId="93" borderId="89" applyProtection="0">
      <alignment vertical="center"/>
    </xf>
    <xf numFmtId="168" fontId="194" fillId="82" borderId="89">
      <alignment vertical="center"/>
    </xf>
    <xf numFmtId="168" fontId="194" fillId="82" borderId="89">
      <alignment vertical="center"/>
    </xf>
    <xf numFmtId="168" fontId="194" fillId="82" borderId="89" applyProtection="0">
      <alignment vertical="center"/>
    </xf>
    <xf numFmtId="168" fontId="194" fillId="109" borderId="89">
      <alignment vertical="center"/>
    </xf>
    <xf numFmtId="168" fontId="194" fillId="109" borderId="89" applyProtection="0">
      <alignment vertical="center"/>
    </xf>
    <xf numFmtId="4" fontId="194" fillId="99" borderId="89">
      <alignment vertical="center"/>
    </xf>
    <xf numFmtId="4" fontId="194" fillId="93" borderId="89">
      <alignment vertical="center"/>
    </xf>
    <xf numFmtId="4" fontId="194" fillId="82" borderId="89">
      <alignment vertical="center"/>
    </xf>
    <xf numFmtId="4" fontId="194" fillId="82" borderId="89">
      <alignment vertical="center"/>
    </xf>
    <xf numFmtId="4" fontId="194" fillId="82" borderId="89" applyProtection="0">
      <alignment vertical="center"/>
    </xf>
    <xf numFmtId="4" fontId="194" fillId="93" borderId="89">
      <alignment vertical="center"/>
    </xf>
    <xf numFmtId="4" fontId="194" fillId="93" borderId="89" applyProtection="0">
      <alignment vertical="center"/>
    </xf>
    <xf numFmtId="4" fontId="194" fillId="66" borderId="89">
      <alignment vertical="center"/>
    </xf>
    <xf numFmtId="4" fontId="194" fillId="66" borderId="89">
      <alignment vertical="center"/>
    </xf>
    <xf numFmtId="4" fontId="194" fillId="66" borderId="89" applyProtection="0">
      <alignment vertical="center"/>
    </xf>
    <xf numFmtId="4" fontId="194" fillId="93" borderId="89">
      <alignment vertical="center"/>
    </xf>
    <xf numFmtId="4" fontId="194" fillId="93" borderId="89">
      <alignment vertical="center"/>
    </xf>
    <xf numFmtId="4" fontId="194" fillId="93" borderId="89" applyProtection="0">
      <alignment vertical="center"/>
    </xf>
    <xf numFmtId="4" fontId="194" fillId="82" borderId="89">
      <alignment vertical="center"/>
    </xf>
    <xf numFmtId="4" fontId="194" fillId="82" borderId="89">
      <alignment vertical="center"/>
    </xf>
    <xf numFmtId="4" fontId="194" fillId="82" borderId="89" applyProtection="0">
      <alignment vertical="center"/>
    </xf>
    <xf numFmtId="4" fontId="194" fillId="99" borderId="89">
      <alignment vertical="center"/>
    </xf>
    <xf numFmtId="4" fontId="194" fillId="99" borderId="89" applyProtection="0">
      <alignment vertical="center"/>
    </xf>
    <xf numFmtId="169" fontId="194" fillId="99" borderId="89">
      <alignment vertical="center"/>
    </xf>
    <xf numFmtId="169" fontId="194" fillId="93" borderId="89">
      <alignment vertical="center"/>
    </xf>
    <xf numFmtId="169" fontId="194" fillId="82" borderId="89">
      <alignment vertical="center"/>
    </xf>
    <xf numFmtId="169" fontId="194" fillId="82" borderId="89">
      <alignment vertical="center"/>
    </xf>
    <xf numFmtId="169" fontId="194" fillId="82" borderId="89" applyProtection="0">
      <alignment vertical="center"/>
    </xf>
    <xf numFmtId="169" fontId="194" fillId="93" borderId="89">
      <alignment vertical="center"/>
    </xf>
    <xf numFmtId="169" fontId="194" fillId="93" borderId="89" applyProtection="0">
      <alignment vertical="center"/>
    </xf>
    <xf numFmtId="169" fontId="194" fillId="66" borderId="89">
      <alignment vertical="center"/>
    </xf>
    <xf numFmtId="169" fontId="194" fillId="66" borderId="89">
      <alignment vertical="center"/>
    </xf>
    <xf numFmtId="169" fontId="194" fillId="66" borderId="89" applyProtection="0">
      <alignment vertical="center"/>
    </xf>
    <xf numFmtId="169" fontId="194" fillId="93" borderId="89">
      <alignment vertical="center"/>
    </xf>
    <xf numFmtId="169" fontId="194" fillId="93" borderId="89">
      <alignment vertical="center"/>
    </xf>
    <xf numFmtId="169" fontId="194" fillId="93" borderId="89" applyProtection="0">
      <alignment vertical="center"/>
    </xf>
    <xf numFmtId="169" fontId="194" fillId="82" borderId="89">
      <alignment vertical="center"/>
    </xf>
    <xf numFmtId="169" fontId="194" fillId="82" borderId="89">
      <alignment vertical="center"/>
    </xf>
    <xf numFmtId="169" fontId="194" fillId="82" borderId="89" applyProtection="0">
      <alignment vertical="center"/>
    </xf>
    <xf numFmtId="169" fontId="194" fillId="99" borderId="89">
      <alignment vertical="center"/>
    </xf>
    <xf numFmtId="169" fontId="194" fillId="99" borderId="89" applyProtection="0">
      <alignment vertical="center"/>
    </xf>
    <xf numFmtId="186" fontId="194" fillId="99" borderId="89">
      <alignment vertical="center"/>
    </xf>
    <xf numFmtId="186" fontId="194" fillId="93" borderId="89">
      <alignment vertical="center"/>
    </xf>
    <xf numFmtId="186" fontId="194" fillId="82" borderId="89">
      <alignment vertical="center"/>
    </xf>
    <xf numFmtId="186" fontId="194" fillId="82" borderId="89">
      <alignment vertical="center"/>
    </xf>
    <xf numFmtId="186" fontId="194" fillId="82" borderId="89" applyProtection="0">
      <alignment vertical="center"/>
    </xf>
    <xf numFmtId="186" fontId="194" fillId="93" borderId="89">
      <alignment vertical="center"/>
    </xf>
    <xf numFmtId="186" fontId="194" fillId="93" borderId="89" applyProtection="0">
      <alignment vertical="center"/>
    </xf>
    <xf numFmtId="186" fontId="194" fillId="66" borderId="89">
      <alignment vertical="center"/>
    </xf>
    <xf numFmtId="186" fontId="194" fillId="66" borderId="89">
      <alignment vertical="center"/>
    </xf>
    <xf numFmtId="186" fontId="194" fillId="66" borderId="89" applyProtection="0">
      <alignment vertical="center"/>
    </xf>
    <xf numFmtId="186" fontId="194" fillId="93" borderId="89">
      <alignment vertical="center"/>
    </xf>
    <xf numFmtId="186" fontId="194" fillId="93" borderId="89">
      <alignment vertical="center"/>
    </xf>
    <xf numFmtId="186" fontId="194" fillId="93" borderId="89" applyProtection="0">
      <alignment vertical="center"/>
    </xf>
    <xf numFmtId="186" fontId="194" fillId="82" borderId="89">
      <alignment vertical="center"/>
    </xf>
    <xf numFmtId="186" fontId="194" fillId="82" borderId="89">
      <alignment vertical="center"/>
    </xf>
    <xf numFmtId="186" fontId="194" fillId="82" borderId="89" applyProtection="0">
      <alignment vertical="center"/>
    </xf>
    <xf numFmtId="186" fontId="194" fillId="99" borderId="89">
      <alignment vertical="center"/>
    </xf>
    <xf numFmtId="186" fontId="194" fillId="99" borderId="89" applyProtection="0">
      <alignment vertical="center"/>
    </xf>
    <xf numFmtId="3" fontId="194" fillId="99" borderId="89">
      <alignment vertical="center"/>
    </xf>
    <xf numFmtId="3" fontId="194" fillId="93" borderId="89">
      <alignment vertical="center"/>
    </xf>
    <xf numFmtId="3" fontId="194" fillId="82" borderId="89">
      <alignment vertical="center"/>
    </xf>
    <xf numFmtId="3" fontId="194" fillId="82" borderId="89">
      <alignment vertical="center"/>
    </xf>
    <xf numFmtId="3" fontId="194" fillId="82" borderId="89" applyProtection="0">
      <alignment vertical="center"/>
    </xf>
    <xf numFmtId="3" fontId="194" fillId="93" borderId="89">
      <alignment vertical="center"/>
    </xf>
    <xf numFmtId="3" fontId="194" fillId="93" borderId="89" applyProtection="0">
      <alignment vertical="center"/>
    </xf>
    <xf numFmtId="3" fontId="194" fillId="66" borderId="89">
      <alignment vertical="center"/>
    </xf>
    <xf numFmtId="3" fontId="194" fillId="66" borderId="89">
      <alignment vertical="center"/>
    </xf>
    <xf numFmtId="3" fontId="194" fillId="66" borderId="89" applyProtection="0">
      <alignment vertical="center"/>
    </xf>
    <xf numFmtId="3" fontId="194" fillId="93" borderId="89">
      <alignment vertical="center"/>
    </xf>
    <xf numFmtId="3" fontId="194" fillId="93" borderId="89">
      <alignment vertical="center"/>
    </xf>
    <xf numFmtId="3" fontId="194" fillId="93" borderId="89" applyProtection="0">
      <alignment vertical="center"/>
    </xf>
    <xf numFmtId="3" fontId="194" fillId="82" borderId="89">
      <alignment vertical="center"/>
    </xf>
    <xf numFmtId="3" fontId="194" fillId="82" borderId="89">
      <alignment vertical="center"/>
    </xf>
    <xf numFmtId="3" fontId="194" fillId="82" borderId="89" applyProtection="0">
      <alignment vertical="center"/>
    </xf>
    <xf numFmtId="3" fontId="194" fillId="99" borderId="89">
      <alignment vertical="center"/>
    </xf>
    <xf numFmtId="3" fontId="194" fillId="99" borderId="89" applyProtection="0">
      <alignment vertical="center"/>
    </xf>
    <xf numFmtId="0" fontId="195" fillId="99" borderId="89">
      <alignment vertical="center"/>
    </xf>
    <xf numFmtId="187" fontId="195" fillId="93" borderId="89">
      <alignment vertical="center"/>
    </xf>
    <xf numFmtId="187" fontId="196" fillId="82" borderId="89">
      <alignment vertical="center"/>
    </xf>
    <xf numFmtId="203" fontId="196" fillId="82" borderId="89">
      <alignment vertical="center"/>
    </xf>
    <xf numFmtId="200" fontId="196" fillId="82" borderId="89" applyProtection="0">
      <alignment vertical="center"/>
    </xf>
    <xf numFmtId="203" fontId="195" fillId="93" borderId="89">
      <alignment vertical="center"/>
    </xf>
    <xf numFmtId="200" fontId="195" fillId="93" borderId="89" applyProtection="0">
      <alignment vertical="center"/>
    </xf>
    <xf numFmtId="187" fontId="195" fillId="66" borderId="89">
      <alignment vertical="center"/>
    </xf>
    <xf numFmtId="203" fontId="195" fillId="66" borderId="89">
      <alignment vertical="center"/>
    </xf>
    <xf numFmtId="200" fontId="195" fillId="66" borderId="89" applyProtection="0">
      <alignment vertical="center"/>
    </xf>
    <xf numFmtId="187" fontId="195" fillId="93" borderId="89">
      <alignment vertical="center"/>
    </xf>
    <xf numFmtId="203" fontId="195" fillId="93" borderId="89">
      <alignment vertical="center"/>
    </xf>
    <xf numFmtId="200" fontId="195" fillId="93" borderId="89" applyProtection="0">
      <alignment vertical="center"/>
    </xf>
    <xf numFmtId="187" fontId="196" fillId="82" borderId="89">
      <alignment vertical="center"/>
    </xf>
    <xf numFmtId="203" fontId="196" fillId="82" borderId="89">
      <alignment vertical="center"/>
    </xf>
    <xf numFmtId="200" fontId="196" fillId="82" borderId="89" applyProtection="0">
      <alignment vertical="center"/>
    </xf>
    <xf numFmtId="0" fontId="195" fillId="99" borderId="89">
      <alignment vertical="center"/>
    </xf>
    <xf numFmtId="0" fontId="195" fillId="99" borderId="89" applyNumberFormat="0" applyProtection="0">
      <alignment vertical="center"/>
    </xf>
    <xf numFmtId="0" fontId="195" fillId="99" borderId="89">
      <alignment vertical="center"/>
    </xf>
    <xf numFmtId="188" fontId="195" fillId="93" borderId="89">
      <alignment vertical="center"/>
    </xf>
    <xf numFmtId="188" fontId="196" fillId="82" borderId="89">
      <alignment vertical="center"/>
    </xf>
    <xf numFmtId="204" fontId="196" fillId="82" borderId="89">
      <alignment vertical="center"/>
    </xf>
    <xf numFmtId="201" fontId="196" fillId="82" borderId="89" applyProtection="0">
      <alignment vertical="center"/>
    </xf>
    <xf numFmtId="204" fontId="195" fillId="93" borderId="89">
      <alignment vertical="center"/>
    </xf>
    <xf numFmtId="201" fontId="195" fillId="93" borderId="89" applyProtection="0">
      <alignment vertical="center"/>
    </xf>
    <xf numFmtId="188" fontId="195" fillId="66" borderId="89">
      <alignment vertical="center"/>
    </xf>
    <xf numFmtId="204" fontId="195" fillId="66" borderId="89">
      <alignment vertical="center"/>
    </xf>
    <xf numFmtId="201" fontId="195" fillId="66" borderId="89" applyProtection="0">
      <alignment vertical="center"/>
    </xf>
    <xf numFmtId="188" fontId="195" fillId="93" borderId="89">
      <alignment vertical="center"/>
    </xf>
    <xf numFmtId="204" fontId="195" fillId="93" borderId="89">
      <alignment vertical="center"/>
    </xf>
    <xf numFmtId="201" fontId="195" fillId="93" borderId="89" applyProtection="0">
      <alignment vertical="center"/>
    </xf>
    <xf numFmtId="188" fontId="196" fillId="82" borderId="89">
      <alignment vertical="center"/>
    </xf>
    <xf numFmtId="204" fontId="196" fillId="82" borderId="89">
      <alignment vertical="center"/>
    </xf>
    <xf numFmtId="201" fontId="196" fillId="82" borderId="89" applyProtection="0">
      <alignment vertical="center"/>
    </xf>
    <xf numFmtId="0" fontId="195" fillId="99" borderId="89">
      <alignment vertical="center"/>
    </xf>
    <xf numFmtId="0" fontId="195" fillId="99" borderId="89" applyNumberFormat="0" applyProtection="0">
      <alignment vertical="center"/>
    </xf>
    <xf numFmtId="0" fontId="195" fillId="99" borderId="89">
      <alignment vertical="center"/>
    </xf>
    <xf numFmtId="189" fontId="195" fillId="93" borderId="89">
      <alignment vertical="center"/>
    </xf>
    <xf numFmtId="189" fontId="196" fillId="82" borderId="89">
      <alignment vertical="center"/>
    </xf>
    <xf numFmtId="205" fontId="196" fillId="82" borderId="89">
      <alignment vertical="center"/>
    </xf>
    <xf numFmtId="202" fontId="196" fillId="82" borderId="89" applyProtection="0">
      <alignment vertical="center"/>
    </xf>
    <xf numFmtId="205" fontId="195" fillId="93" borderId="89">
      <alignment vertical="center"/>
    </xf>
    <xf numFmtId="202" fontId="195" fillId="93" borderId="89" applyProtection="0">
      <alignment vertical="center"/>
    </xf>
    <xf numFmtId="189" fontId="195" fillId="66" borderId="89">
      <alignment vertical="center"/>
    </xf>
    <xf numFmtId="205" fontId="195" fillId="66" borderId="89">
      <alignment vertical="center"/>
    </xf>
    <xf numFmtId="202" fontId="195" fillId="66" borderId="89" applyProtection="0">
      <alignment vertical="center"/>
    </xf>
    <xf numFmtId="189" fontId="195" fillId="93" borderId="89">
      <alignment vertical="center"/>
    </xf>
    <xf numFmtId="205" fontId="195" fillId="93" borderId="89">
      <alignment vertical="center"/>
    </xf>
    <xf numFmtId="202" fontId="195" fillId="93" borderId="89" applyProtection="0">
      <alignment vertical="center"/>
    </xf>
    <xf numFmtId="189" fontId="196" fillId="82" borderId="89">
      <alignment vertical="center"/>
    </xf>
    <xf numFmtId="205" fontId="196" fillId="82" borderId="89">
      <alignment vertical="center"/>
    </xf>
    <xf numFmtId="202" fontId="196" fillId="82" borderId="89" applyProtection="0">
      <alignment vertical="center"/>
    </xf>
    <xf numFmtId="0" fontId="195" fillId="99" borderId="89">
      <alignment vertical="center"/>
    </xf>
    <xf numFmtId="0" fontId="195" fillId="99" borderId="89" applyNumberFormat="0" applyProtection="0">
      <alignment vertical="center"/>
    </xf>
    <xf numFmtId="190" fontId="197" fillId="99" borderId="89">
      <alignment vertical="center"/>
    </xf>
    <xf numFmtId="190" fontId="197" fillId="93" borderId="89">
      <alignment vertical="center"/>
    </xf>
    <xf numFmtId="190" fontId="197" fillId="82" borderId="89">
      <alignment vertical="center"/>
    </xf>
    <xf numFmtId="190" fontId="197" fillId="82" borderId="89">
      <alignment vertical="center"/>
    </xf>
    <xf numFmtId="190" fontId="197" fillId="82" borderId="89" applyProtection="0">
      <alignment vertical="center"/>
    </xf>
    <xf numFmtId="190" fontId="197" fillId="93" borderId="89">
      <alignment vertical="center"/>
    </xf>
    <xf numFmtId="190" fontId="197" fillId="93" borderId="89" applyProtection="0">
      <alignment vertical="center"/>
    </xf>
    <xf numFmtId="190" fontId="197" fillId="66" borderId="89">
      <alignment vertical="center"/>
    </xf>
    <xf numFmtId="190" fontId="197" fillId="66" borderId="89">
      <alignment vertical="center"/>
    </xf>
    <xf numFmtId="190" fontId="197" fillId="66" borderId="89" applyProtection="0">
      <alignment vertical="center"/>
    </xf>
    <xf numFmtId="190" fontId="197" fillId="93" borderId="89">
      <alignment vertical="center"/>
    </xf>
    <xf numFmtId="190" fontId="197" fillId="93" borderId="89">
      <alignment vertical="center"/>
    </xf>
    <xf numFmtId="190" fontId="197" fillId="93" borderId="89" applyProtection="0">
      <alignment vertical="center"/>
    </xf>
    <xf numFmtId="190" fontId="197" fillId="82" borderId="89">
      <alignment vertical="center"/>
    </xf>
    <xf numFmtId="190" fontId="197" fillId="82" borderId="89">
      <alignment vertical="center"/>
    </xf>
    <xf numFmtId="190" fontId="197" fillId="82" borderId="89" applyProtection="0">
      <alignment vertical="center"/>
    </xf>
    <xf numFmtId="190" fontId="197" fillId="99" borderId="89">
      <alignment vertical="center"/>
    </xf>
    <xf numFmtId="190" fontId="197" fillId="99" borderId="89" applyProtection="0">
      <alignment vertical="center"/>
    </xf>
    <xf numFmtId="191" fontId="197" fillId="99" borderId="89">
      <alignment vertical="center"/>
    </xf>
    <xf numFmtId="191" fontId="197" fillId="93" borderId="89">
      <alignment vertical="center"/>
    </xf>
    <xf numFmtId="191" fontId="197" fillId="82" borderId="89">
      <alignment vertical="center"/>
    </xf>
    <xf numFmtId="191" fontId="197" fillId="82" borderId="89">
      <alignment vertical="center"/>
    </xf>
    <xf numFmtId="191" fontId="197" fillId="82" borderId="89" applyProtection="0">
      <alignment vertical="center"/>
    </xf>
    <xf numFmtId="191" fontId="197" fillId="93" borderId="89">
      <alignment vertical="center"/>
    </xf>
    <xf numFmtId="191" fontId="197" fillId="93" borderId="89" applyProtection="0">
      <alignment vertical="center"/>
    </xf>
    <xf numFmtId="191" fontId="197" fillId="66" borderId="89">
      <alignment vertical="center"/>
    </xf>
    <xf numFmtId="191" fontId="197" fillId="66" borderId="89">
      <alignment vertical="center"/>
    </xf>
    <xf numFmtId="191" fontId="197" fillId="66" borderId="89" applyProtection="0">
      <alignment vertical="center"/>
    </xf>
    <xf numFmtId="191" fontId="197" fillId="93" borderId="89">
      <alignment vertical="center"/>
    </xf>
    <xf numFmtId="191" fontId="197" fillId="93" borderId="89">
      <alignment vertical="center"/>
    </xf>
    <xf numFmtId="191" fontId="197" fillId="93" borderId="89" applyProtection="0">
      <alignment vertical="center"/>
    </xf>
    <xf numFmtId="191" fontId="197" fillId="82" borderId="89">
      <alignment vertical="center"/>
    </xf>
    <xf numFmtId="191" fontId="197" fillId="82" borderId="89">
      <alignment vertical="center"/>
    </xf>
    <xf numFmtId="191" fontId="197" fillId="82" borderId="89" applyProtection="0">
      <alignment vertical="center"/>
    </xf>
    <xf numFmtId="191" fontId="197" fillId="99" borderId="89">
      <alignment vertical="center"/>
    </xf>
    <xf numFmtId="191" fontId="197" fillId="99" borderId="89" applyProtection="0">
      <alignment vertical="center"/>
    </xf>
    <xf numFmtId="192" fontId="197" fillId="99" borderId="89">
      <alignment vertical="center"/>
    </xf>
    <xf numFmtId="192" fontId="197" fillId="93" borderId="89">
      <alignment vertical="center"/>
    </xf>
    <xf numFmtId="192" fontId="197" fillId="82" borderId="89">
      <alignment vertical="center"/>
    </xf>
    <xf numFmtId="192" fontId="197" fillId="82" borderId="89">
      <alignment vertical="center"/>
    </xf>
    <xf numFmtId="192" fontId="197" fillId="82" borderId="89" applyProtection="0">
      <alignment vertical="center"/>
    </xf>
    <xf numFmtId="192" fontId="197" fillId="93" borderId="89">
      <alignment vertical="center"/>
    </xf>
    <xf numFmtId="192" fontId="197" fillId="93" borderId="89" applyProtection="0">
      <alignment vertical="center"/>
    </xf>
    <xf numFmtId="192" fontId="197" fillId="66" borderId="89">
      <alignment vertical="center"/>
    </xf>
    <xf numFmtId="192" fontId="197" fillId="66" borderId="89">
      <alignment vertical="center"/>
    </xf>
    <xf numFmtId="192" fontId="197" fillId="66" borderId="89" applyProtection="0">
      <alignment vertical="center"/>
    </xf>
    <xf numFmtId="192" fontId="197" fillId="93" borderId="89">
      <alignment vertical="center"/>
    </xf>
    <xf numFmtId="192" fontId="197" fillId="93" borderId="89">
      <alignment vertical="center"/>
    </xf>
    <xf numFmtId="192" fontId="197" fillId="93" borderId="89" applyProtection="0">
      <alignment vertical="center"/>
    </xf>
    <xf numFmtId="192" fontId="197" fillId="82" borderId="89">
      <alignment vertical="center"/>
    </xf>
    <xf numFmtId="192" fontId="197" fillId="82" borderId="89">
      <alignment vertical="center"/>
    </xf>
    <xf numFmtId="192" fontId="197" fillId="82" borderId="89" applyProtection="0">
      <alignment vertical="center"/>
    </xf>
    <xf numFmtId="192" fontId="197" fillId="99" borderId="89">
      <alignment vertical="center"/>
    </xf>
    <xf numFmtId="192" fontId="197" fillId="99" borderId="89" applyProtection="0">
      <alignment vertical="center"/>
    </xf>
    <xf numFmtId="164" fontId="198" fillId="99" borderId="89">
      <alignment vertical="center"/>
    </xf>
    <xf numFmtId="164" fontId="199" fillId="93" borderId="89">
      <alignment vertical="center"/>
    </xf>
    <xf numFmtId="164" fontId="200" fillId="82" borderId="89">
      <alignment vertical="center"/>
    </xf>
    <xf numFmtId="164" fontId="200" fillId="82" borderId="89">
      <alignment vertical="center"/>
    </xf>
    <xf numFmtId="164" fontId="200" fillId="82" borderId="89" applyProtection="0">
      <alignment vertical="center"/>
    </xf>
    <xf numFmtId="164" fontId="199" fillId="93" borderId="89">
      <alignment vertical="center"/>
    </xf>
    <xf numFmtId="164" fontId="199" fillId="93" borderId="89" applyProtection="0">
      <alignment vertical="center"/>
    </xf>
    <xf numFmtId="164" fontId="198" fillId="66" borderId="89">
      <alignment vertical="center"/>
    </xf>
    <xf numFmtId="164" fontId="198" fillId="66" borderId="89">
      <alignment vertical="center"/>
    </xf>
    <xf numFmtId="164" fontId="198" fillId="66" borderId="89" applyProtection="0">
      <alignment vertical="center"/>
    </xf>
    <xf numFmtId="164" fontId="201" fillId="93" borderId="89">
      <alignment vertical="center"/>
    </xf>
    <xf numFmtId="164" fontId="201" fillId="93" borderId="89">
      <alignment vertical="center"/>
    </xf>
    <xf numFmtId="164" fontId="201" fillId="93" borderId="89" applyProtection="0">
      <alignment vertical="center"/>
    </xf>
    <xf numFmtId="164" fontId="200" fillId="82" borderId="89">
      <alignment vertical="center"/>
    </xf>
    <xf numFmtId="164" fontId="200" fillId="82" borderId="89">
      <alignment vertical="center"/>
    </xf>
    <xf numFmtId="164" fontId="200" fillId="82" borderId="89" applyProtection="0">
      <alignment vertical="center"/>
    </xf>
    <xf numFmtId="164" fontId="198" fillId="99" borderId="89">
      <alignment vertical="center"/>
    </xf>
    <xf numFmtId="164" fontId="198" fillId="99" borderId="89" applyProtection="0">
      <alignment vertical="center"/>
    </xf>
    <xf numFmtId="193" fontId="198" fillId="99" borderId="89">
      <alignment vertical="center"/>
    </xf>
    <xf numFmtId="193" fontId="199" fillId="93" borderId="89">
      <alignment vertical="center"/>
    </xf>
    <xf numFmtId="193" fontId="200" fillId="82" borderId="89">
      <alignment vertical="center"/>
    </xf>
    <xf numFmtId="193" fontId="200" fillId="82" borderId="89">
      <alignment vertical="center"/>
    </xf>
    <xf numFmtId="193" fontId="200" fillId="82" borderId="89" applyProtection="0">
      <alignment vertical="center"/>
    </xf>
    <xf numFmtId="193" fontId="199" fillId="93" borderId="89">
      <alignment vertical="center"/>
    </xf>
    <xf numFmtId="193" fontId="199" fillId="93" borderId="89" applyProtection="0">
      <alignment vertical="center"/>
    </xf>
    <xf numFmtId="193" fontId="198" fillId="66" borderId="89">
      <alignment vertical="center"/>
    </xf>
    <xf numFmtId="193" fontId="198" fillId="66" borderId="89">
      <alignment vertical="center"/>
    </xf>
    <xf numFmtId="193" fontId="198" fillId="66" borderId="89" applyProtection="0">
      <alignment vertical="center"/>
    </xf>
    <xf numFmtId="193" fontId="201" fillId="93" borderId="89">
      <alignment vertical="center"/>
    </xf>
    <xf numFmtId="193" fontId="201" fillId="93" borderId="89">
      <alignment vertical="center"/>
    </xf>
    <xf numFmtId="193" fontId="201" fillId="93" borderId="89" applyProtection="0">
      <alignment vertical="center"/>
    </xf>
    <xf numFmtId="193" fontId="200" fillId="82" borderId="89">
      <alignment vertical="center"/>
    </xf>
    <xf numFmtId="193" fontId="200" fillId="82" borderId="89">
      <alignment vertical="center"/>
    </xf>
    <xf numFmtId="193" fontId="200" fillId="82" borderId="89" applyProtection="0">
      <alignment vertical="center"/>
    </xf>
    <xf numFmtId="193" fontId="198" fillId="99" borderId="89">
      <alignment vertical="center"/>
    </xf>
    <xf numFmtId="193" fontId="198" fillId="99" borderId="89" applyProtection="0">
      <alignment vertical="center"/>
    </xf>
    <xf numFmtId="179" fontId="198" fillId="99" borderId="89">
      <alignment vertical="center"/>
    </xf>
    <xf numFmtId="179" fontId="199" fillId="93" borderId="89">
      <alignment vertical="center"/>
    </xf>
    <xf numFmtId="179" fontId="200" fillId="82" borderId="89">
      <alignment vertical="center"/>
    </xf>
    <xf numFmtId="179" fontId="200" fillId="82" borderId="89">
      <alignment vertical="center"/>
    </xf>
    <xf numFmtId="179" fontId="200" fillId="82" borderId="89" applyProtection="0">
      <alignment vertical="center"/>
    </xf>
    <xf numFmtId="179" fontId="199" fillId="93" borderId="89">
      <alignment vertical="center"/>
    </xf>
    <xf numFmtId="179" fontId="199" fillId="93" borderId="89" applyProtection="0">
      <alignment vertical="center"/>
    </xf>
    <xf numFmtId="179" fontId="198" fillId="66" borderId="89">
      <alignment vertical="center"/>
    </xf>
    <xf numFmtId="179" fontId="198" fillId="66" borderId="89">
      <alignment vertical="center"/>
    </xf>
    <xf numFmtId="179" fontId="198" fillId="66" borderId="89" applyProtection="0">
      <alignment vertical="center"/>
    </xf>
    <xf numFmtId="179" fontId="201" fillId="93" borderId="89">
      <alignment vertical="center"/>
    </xf>
    <xf numFmtId="179" fontId="201" fillId="93" borderId="89">
      <alignment vertical="center"/>
    </xf>
    <xf numFmtId="179" fontId="201" fillId="93" borderId="89" applyProtection="0">
      <alignment vertical="center"/>
    </xf>
    <xf numFmtId="179" fontId="200" fillId="82" borderId="89">
      <alignment vertical="center"/>
    </xf>
    <xf numFmtId="179" fontId="200" fillId="82" borderId="89">
      <alignment vertical="center"/>
    </xf>
    <xf numFmtId="179" fontId="200" fillId="82" borderId="89" applyProtection="0">
      <alignment vertical="center"/>
    </xf>
    <xf numFmtId="179" fontId="198" fillId="99" borderId="89">
      <alignment vertical="center"/>
    </xf>
    <xf numFmtId="179" fontId="198" fillId="99" borderId="89" applyProtection="0">
      <alignment vertical="center"/>
    </xf>
    <xf numFmtId="0" fontId="202" fillId="99" borderId="89">
      <alignment vertical="center"/>
    </xf>
    <xf numFmtId="0" fontId="203" fillId="93" borderId="89">
      <alignment vertical="center"/>
    </xf>
    <xf numFmtId="0" fontId="203" fillId="82" borderId="89">
      <alignment vertical="center"/>
    </xf>
    <xf numFmtId="0" fontId="203" fillId="82" borderId="89">
      <alignment vertical="center"/>
    </xf>
    <xf numFmtId="0" fontId="203" fillId="82" borderId="89" applyNumberFormat="0" applyProtection="0">
      <alignment vertical="center"/>
    </xf>
    <xf numFmtId="0" fontId="203" fillId="93" borderId="89">
      <alignment vertical="center"/>
    </xf>
    <xf numFmtId="0" fontId="203" fillId="93" borderId="89" applyNumberFormat="0" applyProtection="0">
      <alignment vertical="center"/>
    </xf>
    <xf numFmtId="0" fontId="203" fillId="66" borderId="89">
      <alignment vertical="center"/>
    </xf>
    <xf numFmtId="0" fontId="203" fillId="66" borderId="89">
      <alignment vertical="center"/>
    </xf>
    <xf numFmtId="0" fontId="203" fillId="66" borderId="89" applyNumberFormat="0" applyProtection="0">
      <alignment vertical="center"/>
    </xf>
    <xf numFmtId="0" fontId="203" fillId="93" borderId="89">
      <alignment vertical="center"/>
    </xf>
    <xf numFmtId="0" fontId="203" fillId="93" borderId="89">
      <alignment vertical="center"/>
    </xf>
    <xf numFmtId="0" fontId="203" fillId="93" borderId="89" applyNumberFormat="0" applyProtection="0">
      <alignment vertical="center"/>
    </xf>
    <xf numFmtId="0" fontId="203" fillId="82" borderId="89">
      <alignment vertical="center"/>
    </xf>
    <xf numFmtId="0" fontId="203" fillId="82" borderId="89">
      <alignment vertical="center"/>
    </xf>
    <xf numFmtId="0" fontId="203" fillId="82" borderId="89" applyNumberFormat="0" applyProtection="0">
      <alignment vertical="center"/>
    </xf>
    <xf numFmtId="0" fontId="202" fillId="99" borderId="89">
      <alignment vertical="center"/>
    </xf>
    <xf numFmtId="0" fontId="202" fillId="99" borderId="89" applyNumberFormat="0" applyProtection="0">
      <alignment vertical="center"/>
    </xf>
    <xf numFmtId="0" fontId="202" fillId="99" borderId="89">
      <alignment horizontal="left" vertical="center"/>
    </xf>
    <xf numFmtId="0" fontId="202" fillId="93" borderId="89">
      <alignment horizontal="left" vertical="center"/>
    </xf>
    <xf numFmtId="0" fontId="202" fillId="82" borderId="89">
      <alignment horizontal="left" vertical="center"/>
    </xf>
    <xf numFmtId="0" fontId="202" fillId="82" borderId="89">
      <alignment horizontal="left" vertical="center"/>
    </xf>
    <xf numFmtId="0" fontId="202" fillId="82" borderId="89" applyNumberFormat="0" applyProtection="0">
      <alignment horizontal="left" vertical="center"/>
    </xf>
    <xf numFmtId="0" fontId="202" fillId="93" borderId="89">
      <alignment horizontal="left" vertical="center"/>
    </xf>
    <xf numFmtId="0" fontId="202" fillId="93" borderId="89" applyNumberFormat="0" applyProtection="0">
      <alignment horizontal="left" vertical="center"/>
    </xf>
    <xf numFmtId="0" fontId="202" fillId="66" borderId="89">
      <alignment horizontal="left" vertical="center"/>
    </xf>
    <xf numFmtId="0" fontId="202" fillId="66" borderId="89">
      <alignment horizontal="left" vertical="center"/>
    </xf>
    <xf numFmtId="0" fontId="202" fillId="66" borderId="89" applyNumberFormat="0" applyProtection="0">
      <alignment horizontal="left" vertical="center"/>
    </xf>
    <xf numFmtId="0" fontId="202" fillId="93" borderId="89">
      <alignment horizontal="left" vertical="center"/>
    </xf>
    <xf numFmtId="0" fontId="202" fillId="93" borderId="89">
      <alignment horizontal="left" vertical="center"/>
    </xf>
    <xf numFmtId="0" fontId="202" fillId="93" borderId="89" applyNumberFormat="0" applyProtection="0">
      <alignment horizontal="left" vertical="center"/>
    </xf>
    <xf numFmtId="0" fontId="202" fillId="82" borderId="89">
      <alignment horizontal="left" vertical="center"/>
    </xf>
    <xf numFmtId="0" fontId="202" fillId="82" borderId="89">
      <alignment horizontal="left" vertical="center"/>
    </xf>
    <xf numFmtId="0" fontId="202" fillId="82" borderId="89" applyNumberFormat="0" applyProtection="0">
      <alignment horizontal="left" vertical="center"/>
    </xf>
    <xf numFmtId="0" fontId="202" fillId="99" borderId="89">
      <alignment horizontal="left" vertical="center"/>
    </xf>
    <xf numFmtId="0" fontId="202" fillId="99" borderId="89" applyNumberFormat="0" applyProtection="0">
      <alignment horizontal="left" vertical="center"/>
    </xf>
    <xf numFmtId="168" fontId="204" fillId="110" borderId="89">
      <alignment vertical="center"/>
    </xf>
    <xf numFmtId="168" fontId="204" fillId="73" borderId="89">
      <alignment vertical="center"/>
    </xf>
    <xf numFmtId="168" fontId="204" fillId="73" borderId="89">
      <alignment vertical="center"/>
    </xf>
    <xf numFmtId="168" fontId="204" fillId="73" borderId="89">
      <alignment vertical="center"/>
    </xf>
    <xf numFmtId="168" fontId="204" fillId="73" borderId="89" applyProtection="0">
      <alignment vertical="center"/>
    </xf>
    <xf numFmtId="168" fontId="204" fillId="79" borderId="89">
      <alignment vertical="center"/>
    </xf>
    <xf numFmtId="168" fontId="204" fillId="79" borderId="89">
      <alignment vertical="center"/>
    </xf>
    <xf numFmtId="168" fontId="204" fillId="79" borderId="89" applyProtection="0">
      <alignment vertical="center"/>
    </xf>
    <xf numFmtId="168" fontId="204" fillId="73" borderId="89">
      <alignment vertical="center"/>
    </xf>
    <xf numFmtId="168" fontId="204" fillId="73" borderId="89" applyProtection="0">
      <alignment vertical="center"/>
    </xf>
    <xf numFmtId="168" fontId="204" fillId="73" borderId="89">
      <alignment vertical="center"/>
    </xf>
    <xf numFmtId="168" fontId="204" fillId="110" borderId="89">
      <alignment vertical="center"/>
    </xf>
    <xf numFmtId="168" fontId="204" fillId="110" borderId="89">
      <alignment vertical="center"/>
    </xf>
    <xf numFmtId="168" fontId="204" fillId="110" borderId="89" applyProtection="0">
      <alignment vertical="center"/>
    </xf>
    <xf numFmtId="168" fontId="204" fillId="73" borderId="89">
      <alignment vertical="center"/>
    </xf>
    <xf numFmtId="168" fontId="204" fillId="73" borderId="89" applyProtection="0">
      <alignment vertical="center"/>
    </xf>
    <xf numFmtId="168" fontId="204" fillId="98" borderId="89">
      <alignment vertical="center"/>
    </xf>
    <xf numFmtId="168" fontId="204" fillId="98" borderId="89">
      <alignment vertical="center"/>
    </xf>
    <xf numFmtId="168" fontId="204" fillId="98" borderId="89" applyProtection="0">
      <alignment vertical="center"/>
    </xf>
    <xf numFmtId="168" fontId="204" fillId="79" borderId="89">
      <alignment vertical="center"/>
    </xf>
    <xf numFmtId="168" fontId="204" fillId="79" borderId="89">
      <alignment vertical="center"/>
    </xf>
    <xf numFmtId="168" fontId="204" fillId="79" borderId="89" applyProtection="0">
      <alignment vertical="center"/>
    </xf>
    <xf numFmtId="168" fontId="204" fillId="110" borderId="89">
      <alignment vertical="center"/>
    </xf>
    <xf numFmtId="168" fontId="204" fillId="110" borderId="89" applyProtection="0">
      <alignment vertical="center"/>
    </xf>
    <xf numFmtId="4" fontId="204" fillId="73" borderId="89">
      <alignment vertical="center"/>
    </xf>
    <xf numFmtId="4" fontId="204" fillId="73" borderId="89">
      <alignment vertical="center"/>
    </xf>
    <xf numFmtId="4" fontId="204" fillId="79" borderId="89">
      <alignment vertical="center"/>
    </xf>
    <xf numFmtId="4" fontId="204" fillId="79" borderId="89">
      <alignment vertical="center"/>
    </xf>
    <xf numFmtId="4" fontId="204" fillId="79" borderId="89" applyProtection="0">
      <alignment vertical="center"/>
    </xf>
    <xf numFmtId="4" fontId="204" fillId="73" borderId="89">
      <alignment vertical="center"/>
    </xf>
    <xf numFmtId="4" fontId="204" fillId="73" borderId="89" applyProtection="0">
      <alignment vertical="center"/>
    </xf>
    <xf numFmtId="4" fontId="204" fillId="73" borderId="89">
      <alignment vertical="center"/>
    </xf>
    <xf numFmtId="4" fontId="204" fillId="73" borderId="89">
      <alignment vertical="center"/>
    </xf>
    <xf numFmtId="4" fontId="204" fillId="73" borderId="89" applyProtection="0">
      <alignment vertical="center"/>
    </xf>
    <xf numFmtId="4" fontId="204" fillId="98" borderId="89">
      <alignment vertical="center"/>
    </xf>
    <xf numFmtId="4" fontId="204" fillId="98" borderId="89">
      <alignment vertical="center"/>
    </xf>
    <xf numFmtId="4" fontId="204" fillId="98" borderId="89" applyProtection="0">
      <alignment vertical="center"/>
    </xf>
    <xf numFmtId="4" fontId="204" fillId="79" borderId="89">
      <alignment vertical="center"/>
    </xf>
    <xf numFmtId="4" fontId="204" fillId="79" borderId="89">
      <alignment vertical="center"/>
    </xf>
    <xf numFmtId="4" fontId="204" fillId="79" borderId="89" applyProtection="0">
      <alignment vertical="center"/>
    </xf>
    <xf numFmtId="4" fontId="204" fillId="73" borderId="89">
      <alignment vertical="center"/>
    </xf>
    <xf numFmtId="4" fontId="204" fillId="73" borderId="89" applyProtection="0">
      <alignment vertical="center"/>
    </xf>
    <xf numFmtId="169" fontId="204" fillId="73" borderId="89">
      <alignment vertical="center"/>
    </xf>
    <xf numFmtId="169" fontId="204" fillId="73" borderId="89">
      <alignment vertical="center"/>
    </xf>
    <xf numFmtId="169" fontId="204" fillId="79" borderId="89">
      <alignment vertical="center"/>
    </xf>
    <xf numFmtId="169" fontId="204" fillId="79" borderId="89">
      <alignment vertical="center"/>
    </xf>
    <xf numFmtId="169" fontId="204" fillId="79" borderId="89" applyProtection="0">
      <alignment vertical="center"/>
    </xf>
    <xf numFmtId="169" fontId="204" fillId="73" borderId="89">
      <alignment vertical="center"/>
    </xf>
    <xf numFmtId="169" fontId="204" fillId="73" borderId="89" applyProtection="0">
      <alignment vertical="center"/>
    </xf>
    <xf numFmtId="169" fontId="204" fillId="73" borderId="89">
      <alignment vertical="center"/>
    </xf>
    <xf numFmtId="169" fontId="204" fillId="73" borderId="89">
      <alignment vertical="center"/>
    </xf>
    <xf numFmtId="169" fontId="204" fillId="73" borderId="89" applyProtection="0">
      <alignment vertical="center"/>
    </xf>
    <xf numFmtId="169" fontId="204" fillId="98" borderId="89">
      <alignment vertical="center"/>
    </xf>
    <xf numFmtId="169" fontId="204" fillId="98" borderId="89">
      <alignment vertical="center"/>
    </xf>
    <xf numFmtId="169" fontId="204" fillId="98" borderId="89" applyProtection="0">
      <alignment vertical="center"/>
    </xf>
    <xf numFmtId="169" fontId="204" fillId="79" borderId="89">
      <alignment vertical="center"/>
    </xf>
    <xf numFmtId="169" fontId="204" fillId="79" borderId="89">
      <alignment vertical="center"/>
    </xf>
    <xf numFmtId="169" fontId="204" fillId="79" borderId="89" applyProtection="0">
      <alignment vertical="center"/>
    </xf>
    <xf numFmtId="169" fontId="204" fillId="73" borderId="89">
      <alignment vertical="center"/>
    </xf>
    <xf numFmtId="169" fontId="204" fillId="73" borderId="89" applyProtection="0">
      <alignment vertical="center"/>
    </xf>
    <xf numFmtId="186" fontId="204" fillId="73" borderId="89">
      <alignment vertical="center"/>
    </xf>
    <xf numFmtId="186" fontId="204" fillId="73" borderId="89">
      <alignment vertical="center"/>
    </xf>
    <xf numFmtId="186" fontId="204" fillId="79" borderId="89">
      <alignment vertical="center"/>
    </xf>
    <xf numFmtId="186" fontId="204" fillId="79" borderId="89">
      <alignment vertical="center"/>
    </xf>
    <xf numFmtId="186" fontId="204" fillId="79" borderId="89" applyProtection="0">
      <alignment vertical="center"/>
    </xf>
    <xf numFmtId="186" fontId="204" fillId="73" borderId="89">
      <alignment vertical="center"/>
    </xf>
    <xf numFmtId="186" fontId="204" fillId="73" borderId="89" applyProtection="0">
      <alignment vertical="center"/>
    </xf>
    <xf numFmtId="186" fontId="204" fillId="73" borderId="89">
      <alignment vertical="center"/>
    </xf>
    <xf numFmtId="186" fontId="204" fillId="73" borderId="89">
      <alignment vertical="center"/>
    </xf>
    <xf numFmtId="186" fontId="204" fillId="73" borderId="89" applyProtection="0">
      <alignment vertical="center"/>
    </xf>
    <xf numFmtId="186" fontId="204" fillId="98" borderId="89">
      <alignment vertical="center"/>
    </xf>
    <xf numFmtId="186" fontId="204" fillId="98" borderId="89">
      <alignment vertical="center"/>
    </xf>
    <xf numFmtId="186" fontId="204" fillId="98" borderId="89" applyProtection="0">
      <alignment vertical="center"/>
    </xf>
    <xf numFmtId="186" fontId="204" fillId="79" borderId="89">
      <alignment vertical="center"/>
    </xf>
    <xf numFmtId="186" fontId="204" fillId="79" borderId="89">
      <alignment vertical="center"/>
    </xf>
    <xf numFmtId="186" fontId="204" fillId="79" borderId="89" applyProtection="0">
      <alignment vertical="center"/>
    </xf>
    <xf numFmtId="186" fontId="204" fillId="73" borderId="89">
      <alignment vertical="center"/>
    </xf>
    <xf numFmtId="186" fontId="204" fillId="73" borderId="89" applyProtection="0">
      <alignment vertical="center"/>
    </xf>
    <xf numFmtId="3" fontId="204" fillId="73" borderId="89">
      <alignment vertical="center"/>
    </xf>
    <xf numFmtId="3" fontId="204" fillId="73" borderId="89">
      <alignment vertical="center"/>
    </xf>
    <xf numFmtId="3" fontId="204" fillId="79" borderId="89">
      <alignment vertical="center"/>
    </xf>
    <xf numFmtId="3" fontId="204" fillId="79" borderId="89">
      <alignment vertical="center"/>
    </xf>
    <xf numFmtId="3" fontId="204" fillId="79" borderId="89" applyProtection="0">
      <alignment vertical="center"/>
    </xf>
    <xf numFmtId="3" fontId="204" fillId="73" borderId="89">
      <alignment vertical="center"/>
    </xf>
    <xf numFmtId="3" fontId="204" fillId="73" borderId="89" applyProtection="0">
      <alignment vertical="center"/>
    </xf>
    <xf numFmtId="3" fontId="204" fillId="73" borderId="89">
      <alignment vertical="center"/>
    </xf>
    <xf numFmtId="3" fontId="204" fillId="73" borderId="89">
      <alignment vertical="center"/>
    </xf>
    <xf numFmtId="3" fontId="204" fillId="73" borderId="89" applyProtection="0">
      <alignment vertical="center"/>
    </xf>
    <xf numFmtId="3" fontId="204" fillId="98" borderId="89">
      <alignment vertical="center"/>
    </xf>
    <xf numFmtId="3" fontId="204" fillId="98" borderId="89">
      <alignment vertical="center"/>
    </xf>
    <xf numFmtId="3" fontId="204" fillId="98" borderId="89" applyProtection="0">
      <alignment vertical="center"/>
    </xf>
    <xf numFmtId="3" fontId="204" fillId="79" borderId="89">
      <alignment vertical="center"/>
    </xf>
    <xf numFmtId="3" fontId="204" fillId="79" borderId="89">
      <alignment vertical="center"/>
    </xf>
    <xf numFmtId="3" fontId="204" fillId="79" borderId="89" applyProtection="0">
      <alignment vertical="center"/>
    </xf>
    <xf numFmtId="3" fontId="204" fillId="73" borderId="89">
      <alignment vertical="center"/>
    </xf>
    <xf numFmtId="3" fontId="204" fillId="73" borderId="89" applyProtection="0">
      <alignment vertical="center"/>
    </xf>
    <xf numFmtId="0" fontId="205" fillId="73" borderId="89">
      <alignment vertical="center"/>
    </xf>
    <xf numFmtId="187" fontId="205" fillId="73" borderId="89">
      <alignment vertical="center"/>
    </xf>
    <xf numFmtId="187" fontId="206" fillId="79" borderId="89">
      <alignment vertical="center"/>
    </xf>
    <xf numFmtId="203" fontId="206" fillId="79" borderId="89">
      <alignment vertical="center"/>
    </xf>
    <xf numFmtId="200" fontId="206" fillId="79" borderId="89" applyProtection="0">
      <alignment vertical="center"/>
    </xf>
    <xf numFmtId="203" fontId="205" fillId="73" borderId="89">
      <alignment vertical="center"/>
    </xf>
    <xf numFmtId="200" fontId="205" fillId="73" borderId="89" applyProtection="0">
      <alignment vertical="center"/>
    </xf>
    <xf numFmtId="187" fontId="205" fillId="73" borderId="89">
      <alignment vertical="center"/>
    </xf>
    <xf numFmtId="203" fontId="205" fillId="73" borderId="89">
      <alignment vertical="center"/>
    </xf>
    <xf numFmtId="200" fontId="205" fillId="73" borderId="89" applyProtection="0">
      <alignment vertical="center"/>
    </xf>
    <xf numFmtId="187" fontId="205" fillId="98" borderId="89">
      <alignment vertical="center"/>
    </xf>
    <xf numFmtId="203" fontId="205" fillId="98" borderId="89">
      <alignment vertical="center"/>
    </xf>
    <xf numFmtId="200" fontId="205" fillId="98" borderId="89" applyProtection="0">
      <alignment vertical="center"/>
    </xf>
    <xf numFmtId="187" fontId="206" fillId="79" borderId="89">
      <alignment vertical="center"/>
    </xf>
    <xf numFmtId="203" fontId="206" fillId="79" borderId="89">
      <alignment vertical="center"/>
    </xf>
    <xf numFmtId="200" fontId="206" fillId="79" borderId="89" applyProtection="0">
      <alignment vertical="center"/>
    </xf>
    <xf numFmtId="0" fontId="205" fillId="73" borderId="89">
      <alignment vertical="center"/>
    </xf>
    <xf numFmtId="0" fontId="205" fillId="73" borderId="89" applyNumberFormat="0" applyProtection="0">
      <alignment vertical="center"/>
    </xf>
    <xf numFmtId="0" fontId="205" fillId="73" borderId="89">
      <alignment vertical="center"/>
    </xf>
    <xf numFmtId="188" fontId="205" fillId="73" borderId="89">
      <alignment vertical="center"/>
    </xf>
    <xf numFmtId="188" fontId="206" fillId="79" borderId="89">
      <alignment vertical="center"/>
    </xf>
    <xf numFmtId="204" fontId="206" fillId="79" borderId="89">
      <alignment vertical="center"/>
    </xf>
    <xf numFmtId="201" fontId="206" fillId="79" borderId="89" applyProtection="0">
      <alignment vertical="center"/>
    </xf>
    <xf numFmtId="204" fontId="205" fillId="73" borderId="89">
      <alignment vertical="center"/>
    </xf>
    <xf numFmtId="201" fontId="205" fillId="73" borderId="89" applyProtection="0">
      <alignment vertical="center"/>
    </xf>
    <xf numFmtId="188" fontId="205" fillId="73" borderId="89">
      <alignment vertical="center"/>
    </xf>
    <xf numFmtId="204" fontId="205" fillId="73" borderId="89">
      <alignment vertical="center"/>
    </xf>
    <xf numFmtId="201" fontId="205" fillId="73" borderId="89" applyProtection="0">
      <alignment vertical="center"/>
    </xf>
    <xf numFmtId="188" fontId="205" fillId="98" borderId="89">
      <alignment vertical="center"/>
    </xf>
    <xf numFmtId="204" fontId="205" fillId="98" borderId="89">
      <alignment vertical="center"/>
    </xf>
    <xf numFmtId="201" fontId="205" fillId="98" borderId="89" applyProtection="0">
      <alignment vertical="center"/>
    </xf>
    <xf numFmtId="188" fontId="206" fillId="79" borderId="89">
      <alignment vertical="center"/>
    </xf>
    <xf numFmtId="204" fontId="206" fillId="79" borderId="89">
      <alignment vertical="center"/>
    </xf>
    <xf numFmtId="201" fontId="206" fillId="79" borderId="89" applyProtection="0">
      <alignment vertical="center"/>
    </xf>
    <xf numFmtId="0" fontId="205" fillId="73" borderId="89">
      <alignment vertical="center"/>
    </xf>
    <xf numFmtId="0" fontId="205" fillId="73" borderId="89" applyNumberFormat="0" applyProtection="0">
      <alignment vertical="center"/>
    </xf>
    <xf numFmtId="0" fontId="205" fillId="73" borderId="89">
      <alignment vertical="center"/>
    </xf>
    <xf numFmtId="189" fontId="205" fillId="73" borderId="89">
      <alignment vertical="center"/>
    </xf>
    <xf numFmtId="189" fontId="206" fillId="79" borderId="89">
      <alignment vertical="center"/>
    </xf>
    <xf numFmtId="205" fontId="206" fillId="79" borderId="89">
      <alignment vertical="center"/>
    </xf>
    <xf numFmtId="202" fontId="206" fillId="79" borderId="89" applyProtection="0">
      <alignment vertical="center"/>
    </xf>
    <xf numFmtId="205" fontId="205" fillId="73" borderId="89">
      <alignment vertical="center"/>
    </xf>
    <xf numFmtId="202" fontId="205" fillId="73" borderId="89" applyProtection="0">
      <alignment vertical="center"/>
    </xf>
    <xf numFmtId="189" fontId="205" fillId="73" borderId="89">
      <alignment vertical="center"/>
    </xf>
    <xf numFmtId="205" fontId="205" fillId="73" borderId="89">
      <alignment vertical="center"/>
    </xf>
    <xf numFmtId="202" fontId="205" fillId="73" borderId="89" applyProtection="0">
      <alignment vertical="center"/>
    </xf>
    <xf numFmtId="189" fontId="205" fillId="98" borderId="89">
      <alignment vertical="center"/>
    </xf>
    <xf numFmtId="205" fontId="205" fillId="98" borderId="89">
      <alignment vertical="center"/>
    </xf>
    <xf numFmtId="202" fontId="205" fillId="98" borderId="89" applyProtection="0">
      <alignment vertical="center"/>
    </xf>
    <xf numFmtId="189" fontId="206" fillId="79" borderId="89">
      <alignment vertical="center"/>
    </xf>
    <xf numFmtId="205" fontId="206" fillId="79" borderId="89">
      <alignment vertical="center"/>
    </xf>
    <xf numFmtId="202" fontId="206" fillId="79" borderId="89" applyProtection="0">
      <alignment vertical="center"/>
    </xf>
    <xf numFmtId="0" fontId="205" fillId="73" borderId="89">
      <alignment vertical="center"/>
    </xf>
    <xf numFmtId="0" fontId="205" fillId="73" borderId="89" applyNumberFormat="0" applyProtection="0">
      <alignment vertical="center"/>
    </xf>
    <xf numFmtId="190" fontId="207" fillId="73" borderId="89">
      <alignment vertical="center"/>
    </xf>
    <xf numFmtId="190" fontId="207" fillId="73" borderId="89">
      <alignment vertical="center"/>
    </xf>
    <xf numFmtId="190" fontId="207" fillId="79" borderId="89">
      <alignment vertical="center"/>
    </xf>
    <xf numFmtId="190" fontId="207" fillId="79" borderId="89">
      <alignment vertical="center"/>
    </xf>
    <xf numFmtId="190" fontId="207" fillId="79" borderId="89" applyProtection="0">
      <alignment vertical="center"/>
    </xf>
    <xf numFmtId="190" fontId="207" fillId="73" borderId="89">
      <alignment vertical="center"/>
    </xf>
    <xf numFmtId="190" fontId="207" fillId="73" borderId="89" applyProtection="0">
      <alignment vertical="center"/>
    </xf>
    <xf numFmtId="190" fontId="207" fillId="73" borderId="89">
      <alignment vertical="center"/>
    </xf>
    <xf numFmtId="190" fontId="207" fillId="73" borderId="89">
      <alignment vertical="center"/>
    </xf>
    <xf numFmtId="190" fontId="207" fillId="73" borderId="89" applyProtection="0">
      <alignment vertical="center"/>
    </xf>
    <xf numFmtId="190" fontId="207" fillId="98" borderId="89">
      <alignment vertical="center"/>
    </xf>
    <xf numFmtId="190" fontId="207" fillId="98" borderId="89">
      <alignment vertical="center"/>
    </xf>
    <xf numFmtId="190" fontId="207" fillId="98" borderId="89" applyProtection="0">
      <alignment vertical="center"/>
    </xf>
    <xf numFmtId="190" fontId="207" fillId="79" borderId="89">
      <alignment vertical="center"/>
    </xf>
    <xf numFmtId="190" fontId="207" fillId="79" borderId="89">
      <alignment vertical="center"/>
    </xf>
    <xf numFmtId="190" fontId="207" fillId="79" borderId="89" applyProtection="0">
      <alignment vertical="center"/>
    </xf>
    <xf numFmtId="190" fontId="207" fillId="73" borderId="89">
      <alignment vertical="center"/>
    </xf>
    <xf numFmtId="190" fontId="207" fillId="73" borderId="89" applyProtection="0">
      <alignment vertical="center"/>
    </xf>
    <xf numFmtId="191" fontId="207" fillId="73" borderId="89">
      <alignment vertical="center"/>
    </xf>
    <xf numFmtId="191" fontId="207" fillId="73" borderId="89">
      <alignment vertical="center"/>
    </xf>
    <xf numFmtId="191" fontId="207" fillId="79" borderId="89">
      <alignment vertical="center"/>
    </xf>
    <xf numFmtId="191" fontId="207" fillId="79" borderId="89">
      <alignment vertical="center"/>
    </xf>
    <xf numFmtId="191" fontId="207" fillId="79" borderId="89" applyProtection="0">
      <alignment vertical="center"/>
    </xf>
    <xf numFmtId="191" fontId="207" fillId="73" borderId="89">
      <alignment vertical="center"/>
    </xf>
    <xf numFmtId="191" fontId="207" fillId="73" borderId="89" applyProtection="0">
      <alignment vertical="center"/>
    </xf>
    <xf numFmtId="191" fontId="207" fillId="73" borderId="89">
      <alignment vertical="center"/>
    </xf>
    <xf numFmtId="191" fontId="207" fillId="73" borderId="89">
      <alignment vertical="center"/>
    </xf>
    <xf numFmtId="191" fontId="207" fillId="73" borderId="89" applyProtection="0">
      <alignment vertical="center"/>
    </xf>
    <xf numFmtId="191" fontId="207" fillId="98" borderId="89">
      <alignment vertical="center"/>
    </xf>
    <xf numFmtId="191" fontId="207" fillId="98" borderId="89">
      <alignment vertical="center"/>
    </xf>
    <xf numFmtId="191" fontId="207" fillId="98" borderId="89" applyProtection="0">
      <alignment vertical="center"/>
    </xf>
    <xf numFmtId="191" fontId="207" fillId="79" borderId="89">
      <alignment vertical="center"/>
    </xf>
    <xf numFmtId="191" fontId="207" fillId="79" borderId="89">
      <alignment vertical="center"/>
    </xf>
    <xf numFmtId="191" fontId="207" fillId="79" borderId="89" applyProtection="0">
      <alignment vertical="center"/>
    </xf>
    <xf numFmtId="191" fontId="207" fillId="73" borderId="89">
      <alignment vertical="center"/>
    </xf>
    <xf numFmtId="191" fontId="207" fillId="73" borderId="89" applyProtection="0">
      <alignment vertical="center"/>
    </xf>
    <xf numFmtId="192" fontId="207" fillId="73" borderId="89">
      <alignment vertical="center"/>
    </xf>
    <xf numFmtId="192" fontId="207" fillId="73" borderId="89">
      <alignment vertical="center"/>
    </xf>
    <xf numFmtId="192" fontId="207" fillId="79" borderId="89">
      <alignment vertical="center"/>
    </xf>
    <xf numFmtId="192" fontId="207" fillId="79" borderId="89">
      <alignment vertical="center"/>
    </xf>
    <xf numFmtId="192" fontId="207" fillId="79" borderId="89" applyProtection="0">
      <alignment vertical="center"/>
    </xf>
    <xf numFmtId="192" fontId="207" fillId="73" borderId="89">
      <alignment vertical="center"/>
    </xf>
    <xf numFmtId="192" fontId="207" fillId="73" borderId="89" applyProtection="0">
      <alignment vertical="center"/>
    </xf>
    <xf numFmtId="192" fontId="207" fillId="73" borderId="89">
      <alignment vertical="center"/>
    </xf>
    <xf numFmtId="192" fontId="207" fillId="73" borderId="89">
      <alignment vertical="center"/>
    </xf>
    <xf numFmtId="192" fontId="207" fillId="73" borderId="89" applyProtection="0">
      <alignment vertical="center"/>
    </xf>
    <xf numFmtId="192" fontId="207" fillId="98" borderId="89">
      <alignment vertical="center"/>
    </xf>
    <xf numFmtId="192" fontId="207" fillId="98" borderId="89">
      <alignment vertical="center"/>
    </xf>
    <xf numFmtId="192" fontId="207" fillId="98" borderId="89" applyProtection="0">
      <alignment vertical="center"/>
    </xf>
    <xf numFmtId="192" fontId="207" fillId="79" borderId="89">
      <alignment vertical="center"/>
    </xf>
    <xf numFmtId="192" fontId="207" fillId="79" borderId="89">
      <alignment vertical="center"/>
    </xf>
    <xf numFmtId="192" fontId="207" fillId="79" borderId="89" applyProtection="0">
      <alignment vertical="center"/>
    </xf>
    <xf numFmtId="192" fontId="207" fillId="73" borderId="89">
      <alignment vertical="center"/>
    </xf>
    <xf numFmtId="192" fontId="207" fillId="73" borderId="89" applyProtection="0">
      <alignment vertical="center"/>
    </xf>
    <xf numFmtId="164" fontId="208" fillId="73" borderId="89">
      <alignment vertical="center"/>
    </xf>
    <xf numFmtId="164" fontId="209" fillId="73" borderId="89">
      <alignment vertical="center"/>
    </xf>
    <xf numFmtId="164" fontId="211" fillId="79" borderId="89">
      <alignment vertical="center"/>
    </xf>
    <xf numFmtId="164" fontId="211" fillId="79" borderId="89">
      <alignment vertical="center"/>
    </xf>
    <xf numFmtId="164" fontId="211" fillId="79" borderId="89" applyProtection="0">
      <alignment vertical="center"/>
    </xf>
    <xf numFmtId="164" fontId="209" fillId="73" borderId="89">
      <alignment vertical="center"/>
    </xf>
    <xf numFmtId="164" fontId="209" fillId="73" borderId="89" applyProtection="0">
      <alignment vertical="center"/>
    </xf>
    <xf numFmtId="164" fontId="208" fillId="73" borderId="89">
      <alignment vertical="center"/>
    </xf>
    <xf numFmtId="164" fontId="208" fillId="73" borderId="89">
      <alignment vertical="center"/>
    </xf>
    <xf numFmtId="164" fontId="208" fillId="73" borderId="89" applyProtection="0">
      <alignment vertical="center"/>
    </xf>
    <xf numFmtId="164" fontId="210" fillId="98" borderId="89">
      <alignment vertical="center"/>
    </xf>
    <xf numFmtId="164" fontId="210" fillId="98" borderId="89">
      <alignment vertical="center"/>
    </xf>
    <xf numFmtId="164" fontId="210" fillId="98" borderId="89" applyProtection="0">
      <alignment vertical="center"/>
    </xf>
    <xf numFmtId="164" fontId="211" fillId="79" borderId="89">
      <alignment vertical="center"/>
    </xf>
    <xf numFmtId="164" fontId="211" fillId="79" borderId="89">
      <alignment vertical="center"/>
    </xf>
    <xf numFmtId="164" fontId="211" fillId="79" borderId="89" applyProtection="0">
      <alignment vertical="center"/>
    </xf>
    <xf numFmtId="164" fontId="208" fillId="73" borderId="89">
      <alignment vertical="center"/>
    </xf>
    <xf numFmtId="164" fontId="208" fillId="73" borderId="89" applyProtection="0">
      <alignment vertical="center"/>
    </xf>
    <xf numFmtId="193" fontId="208" fillId="73" borderId="89">
      <alignment vertical="center"/>
    </xf>
    <xf numFmtId="193" fontId="209" fillId="73" borderId="89">
      <alignment vertical="center"/>
    </xf>
    <xf numFmtId="193" fontId="211" fillId="79" borderId="89">
      <alignment vertical="center"/>
    </xf>
    <xf numFmtId="193" fontId="211" fillId="79" borderId="89">
      <alignment vertical="center"/>
    </xf>
    <xf numFmtId="193" fontId="211" fillId="79" borderId="89" applyProtection="0">
      <alignment vertical="center"/>
    </xf>
    <xf numFmtId="193" fontId="209" fillId="73" borderId="89">
      <alignment vertical="center"/>
    </xf>
    <xf numFmtId="193" fontId="209" fillId="73" borderId="89" applyProtection="0">
      <alignment vertical="center"/>
    </xf>
    <xf numFmtId="193" fontId="208" fillId="73" borderId="89">
      <alignment vertical="center"/>
    </xf>
    <xf numFmtId="193" fontId="208" fillId="73" borderId="89">
      <alignment vertical="center"/>
    </xf>
    <xf numFmtId="193" fontId="208" fillId="73" borderId="89" applyProtection="0">
      <alignment vertical="center"/>
    </xf>
    <xf numFmtId="193" fontId="210" fillId="98" borderId="89">
      <alignment vertical="center"/>
    </xf>
    <xf numFmtId="193" fontId="210" fillId="98" borderId="89">
      <alignment vertical="center"/>
    </xf>
    <xf numFmtId="193" fontId="210" fillId="98" borderId="89" applyProtection="0">
      <alignment vertical="center"/>
    </xf>
    <xf numFmtId="193" fontId="211" fillId="79" borderId="89">
      <alignment vertical="center"/>
    </xf>
    <xf numFmtId="193" fontId="211" fillId="79" borderId="89">
      <alignment vertical="center"/>
    </xf>
    <xf numFmtId="193" fontId="211" fillId="79" borderId="89" applyProtection="0">
      <alignment vertical="center"/>
    </xf>
    <xf numFmtId="193" fontId="208" fillId="73" borderId="89">
      <alignment vertical="center"/>
    </xf>
    <xf numFmtId="193" fontId="208" fillId="73" borderId="89" applyProtection="0">
      <alignment vertical="center"/>
    </xf>
    <xf numFmtId="179" fontId="208" fillId="73" borderId="89">
      <alignment vertical="center"/>
    </xf>
    <xf numFmtId="179" fontId="209" fillId="73" borderId="89">
      <alignment vertical="center"/>
    </xf>
    <xf numFmtId="179" fontId="211" fillId="79" borderId="89">
      <alignment vertical="center"/>
    </xf>
    <xf numFmtId="179" fontId="211" fillId="79" borderId="89">
      <alignment vertical="center"/>
    </xf>
    <xf numFmtId="179" fontId="211" fillId="79" borderId="89" applyProtection="0">
      <alignment vertical="center"/>
    </xf>
    <xf numFmtId="179" fontId="209" fillId="73" borderId="89">
      <alignment vertical="center"/>
    </xf>
    <xf numFmtId="179" fontId="209" fillId="73" borderId="89" applyProtection="0">
      <alignment vertical="center"/>
    </xf>
    <xf numFmtId="179" fontId="208" fillId="73" borderId="89">
      <alignment vertical="center"/>
    </xf>
    <xf numFmtId="179" fontId="208" fillId="73" borderId="89">
      <alignment vertical="center"/>
    </xf>
    <xf numFmtId="179" fontId="208" fillId="73" borderId="89" applyProtection="0">
      <alignment vertical="center"/>
    </xf>
    <xf numFmtId="179" fontId="210" fillId="98" borderId="89">
      <alignment vertical="center"/>
    </xf>
    <xf numFmtId="179" fontId="210" fillId="98" borderId="89">
      <alignment vertical="center"/>
    </xf>
    <xf numFmtId="179" fontId="210" fillId="98" borderId="89" applyProtection="0">
      <alignment vertical="center"/>
    </xf>
    <xf numFmtId="179" fontId="211" fillId="79" borderId="89">
      <alignment vertical="center"/>
    </xf>
    <xf numFmtId="179" fontId="211" fillId="79" borderId="89">
      <alignment vertical="center"/>
    </xf>
    <xf numFmtId="179" fontId="211" fillId="79" borderId="89" applyProtection="0">
      <alignment vertical="center"/>
    </xf>
    <xf numFmtId="179" fontId="208" fillId="73" borderId="89">
      <alignment vertical="center"/>
    </xf>
    <xf numFmtId="179" fontId="208" fillId="73" borderId="89" applyProtection="0">
      <alignment vertical="center"/>
    </xf>
    <xf numFmtId="0" fontId="212" fillId="73" borderId="89">
      <alignment vertical="center"/>
    </xf>
    <xf numFmtId="0" fontId="213" fillId="73" borderId="89">
      <alignment vertical="center"/>
    </xf>
    <xf numFmtId="0" fontId="213" fillId="79" borderId="89">
      <alignment vertical="center"/>
    </xf>
    <xf numFmtId="0" fontId="213" fillId="79" borderId="89">
      <alignment vertical="center"/>
    </xf>
    <xf numFmtId="0" fontId="213" fillId="79" borderId="89" applyNumberFormat="0" applyProtection="0">
      <alignment vertical="center"/>
    </xf>
    <xf numFmtId="0" fontId="213" fillId="73" borderId="89">
      <alignment vertical="center"/>
    </xf>
    <xf numFmtId="0" fontId="213" fillId="73" borderId="89" applyNumberFormat="0" applyProtection="0">
      <alignment vertical="center"/>
    </xf>
    <xf numFmtId="0" fontId="213" fillId="73" borderId="89">
      <alignment vertical="center"/>
    </xf>
    <xf numFmtId="0" fontId="213" fillId="73" borderId="89">
      <alignment vertical="center"/>
    </xf>
    <xf numFmtId="0" fontId="213" fillId="73" borderId="89" applyNumberFormat="0" applyProtection="0">
      <alignment vertical="center"/>
    </xf>
    <xf numFmtId="0" fontId="213" fillId="98" borderId="89">
      <alignment vertical="center"/>
    </xf>
    <xf numFmtId="0" fontId="213" fillId="98" borderId="89">
      <alignment vertical="center"/>
    </xf>
    <xf numFmtId="0" fontId="213" fillId="98" borderId="89" applyNumberFormat="0" applyProtection="0">
      <alignment vertical="center"/>
    </xf>
    <xf numFmtId="0" fontId="213" fillId="79" borderId="89">
      <alignment vertical="center"/>
    </xf>
    <xf numFmtId="0" fontId="213" fillId="79" borderId="89">
      <alignment vertical="center"/>
    </xf>
    <xf numFmtId="0" fontId="213" fillId="79" borderId="89" applyNumberFormat="0" applyProtection="0">
      <alignment vertical="center"/>
    </xf>
    <xf numFmtId="0" fontId="212" fillId="73" borderId="89">
      <alignment vertical="center"/>
    </xf>
    <xf numFmtId="0" fontId="212" fillId="73" borderId="89" applyNumberFormat="0" applyProtection="0">
      <alignment vertical="center"/>
    </xf>
    <xf numFmtId="0" fontId="212" fillId="73" borderId="89">
      <alignment horizontal="left" vertical="center"/>
    </xf>
    <xf numFmtId="0" fontId="212" fillId="73" borderId="89">
      <alignment horizontal="left" vertical="center"/>
    </xf>
    <xf numFmtId="0" fontId="212" fillId="79" borderId="89">
      <alignment horizontal="left" vertical="center"/>
    </xf>
    <xf numFmtId="0" fontId="212" fillId="79" borderId="89">
      <alignment horizontal="left" vertical="center"/>
    </xf>
    <xf numFmtId="0" fontId="212" fillId="79" borderId="89" applyNumberFormat="0" applyProtection="0">
      <alignment horizontal="left" vertical="center"/>
    </xf>
    <xf numFmtId="0" fontId="212" fillId="73" borderId="89">
      <alignment horizontal="left" vertical="center"/>
    </xf>
    <xf numFmtId="0" fontId="212" fillId="73" borderId="89" applyNumberFormat="0" applyProtection="0">
      <alignment horizontal="left" vertical="center"/>
    </xf>
    <xf numFmtId="0" fontId="212" fillId="73" borderId="89">
      <alignment horizontal="left" vertical="center"/>
    </xf>
    <xf numFmtId="0" fontId="212" fillId="73" borderId="89">
      <alignment horizontal="left" vertical="center"/>
    </xf>
    <xf numFmtId="0" fontId="212" fillId="73" borderId="89" applyNumberFormat="0" applyProtection="0">
      <alignment horizontal="left" vertical="center"/>
    </xf>
    <xf numFmtId="0" fontId="212" fillId="98" borderId="89">
      <alignment horizontal="left" vertical="center"/>
    </xf>
    <xf numFmtId="0" fontId="212" fillId="98" borderId="89">
      <alignment horizontal="left" vertical="center"/>
    </xf>
    <xf numFmtId="0" fontId="212" fillId="98" borderId="89" applyNumberFormat="0" applyProtection="0">
      <alignment horizontal="left" vertical="center"/>
    </xf>
    <xf numFmtId="0" fontId="212" fillId="79" borderId="89">
      <alignment horizontal="left" vertical="center"/>
    </xf>
    <xf numFmtId="0" fontId="212" fillId="79" borderId="89">
      <alignment horizontal="left" vertical="center"/>
    </xf>
    <xf numFmtId="0" fontId="212" fillId="79" borderId="89" applyNumberFormat="0" applyProtection="0">
      <alignment horizontal="left" vertical="center"/>
    </xf>
    <xf numFmtId="0" fontId="212" fillId="73" borderId="89">
      <alignment horizontal="left" vertical="center"/>
    </xf>
    <xf numFmtId="0" fontId="212" fillId="73" borderId="89" applyNumberFormat="0" applyProtection="0">
      <alignment horizontal="left" vertical="center"/>
    </xf>
    <xf numFmtId="0" fontId="68" fillId="108" borderId="0">
      <alignment horizontal="left" vertical="center"/>
    </xf>
    <xf numFmtId="0" fontId="68" fillId="87" borderId="0">
      <alignment horizontal="left" vertical="center"/>
    </xf>
    <xf numFmtId="0" fontId="68" fillId="87" borderId="0">
      <alignment horizontal="left" vertical="center"/>
    </xf>
    <xf numFmtId="0" fontId="69" fillId="87" borderId="0" applyNumberFormat="0" applyBorder="0" applyProtection="0">
      <alignment horizontal="left" vertical="center"/>
    </xf>
    <xf numFmtId="0" fontId="68" fillId="79" borderId="0">
      <alignment horizontal="left" vertical="center"/>
    </xf>
    <xf numFmtId="0" fontId="68" fillId="79" borderId="0">
      <alignment horizontal="left" vertical="center"/>
    </xf>
    <xf numFmtId="0" fontId="69" fillId="79" borderId="0" applyNumberFormat="0" applyBorder="0" applyProtection="0">
      <alignment horizontal="left" vertical="center"/>
    </xf>
    <xf numFmtId="0" fontId="68" fillId="108" borderId="0">
      <alignment horizontal="left" vertical="center"/>
    </xf>
    <xf numFmtId="0" fontId="68" fillId="108" borderId="0">
      <alignment horizontal="left" vertical="center"/>
    </xf>
    <xf numFmtId="0" fontId="69" fillId="108" borderId="0" applyNumberFormat="0" applyBorder="0" applyProtection="0">
      <alignment horizontal="left" vertical="center"/>
    </xf>
    <xf numFmtId="0" fontId="68" fillId="87" borderId="0">
      <alignment horizontal="left" vertical="center"/>
    </xf>
    <xf numFmtId="0" fontId="68" fillId="87" borderId="0">
      <alignment horizontal="left" vertical="center"/>
    </xf>
    <xf numFmtId="0" fontId="69" fillId="87" borderId="0" applyNumberFormat="0" applyBorder="0" applyProtection="0">
      <alignment horizontal="left" vertical="center"/>
    </xf>
    <xf numFmtId="0" fontId="68" fillId="108" borderId="0">
      <alignment horizontal="left" vertical="center"/>
    </xf>
    <xf numFmtId="0" fontId="69" fillId="108" borderId="0" applyNumberFormat="0" applyBorder="0" applyProtection="0">
      <alignment horizontal="left" vertical="center"/>
    </xf>
    <xf numFmtId="49" fontId="68" fillId="111" borderId="77">
      <alignment vertical="center" wrapText="1"/>
    </xf>
    <xf numFmtId="49" fontId="68" fillId="65" borderId="77">
      <alignment vertical="center" wrapText="1"/>
    </xf>
    <xf numFmtId="49" fontId="68" fillId="65" borderId="77">
      <alignment vertical="center" wrapText="1"/>
    </xf>
    <xf numFmtId="49" fontId="68" fillId="65" borderId="77">
      <alignment vertical="center" wrapText="1"/>
    </xf>
    <xf numFmtId="49" fontId="69" fillId="65" borderId="77" applyProtection="0">
      <alignment vertical="center" wrapText="1"/>
    </xf>
    <xf numFmtId="49" fontId="68" fillId="91" borderId="77">
      <alignment vertical="center" wrapText="1"/>
    </xf>
    <xf numFmtId="49" fontId="68" fillId="91" borderId="77">
      <alignment vertical="center" wrapText="1"/>
    </xf>
    <xf numFmtId="49" fontId="69" fillId="91" borderId="77" applyProtection="0">
      <alignment vertical="center" wrapText="1"/>
    </xf>
    <xf numFmtId="49" fontId="68" fillId="65" borderId="77">
      <alignment vertical="center" wrapText="1"/>
    </xf>
    <xf numFmtId="49" fontId="69" fillId="65" borderId="77" applyProtection="0">
      <alignment vertical="center" wrapText="1"/>
    </xf>
    <xf numFmtId="49" fontId="68" fillId="65" borderId="77">
      <alignment vertical="center" wrapText="1"/>
    </xf>
    <xf numFmtId="49" fontId="68" fillId="111" borderId="77">
      <alignment vertical="center" wrapText="1"/>
    </xf>
    <xf numFmtId="49" fontId="68" fillId="111" borderId="77">
      <alignment vertical="center" wrapText="1"/>
    </xf>
    <xf numFmtId="49" fontId="69" fillId="111" borderId="77" applyProtection="0">
      <alignment vertical="center" wrapText="1"/>
    </xf>
    <xf numFmtId="49" fontId="68" fillId="65" borderId="77">
      <alignment vertical="center" wrapText="1"/>
    </xf>
    <xf numFmtId="49" fontId="69" fillId="65" borderId="77" applyProtection="0">
      <alignment vertical="center" wrapText="1"/>
    </xf>
    <xf numFmtId="49" fontId="68" fillId="65" borderId="77">
      <alignment vertical="center" wrapText="1"/>
    </xf>
    <xf numFmtId="49" fontId="68" fillId="65" borderId="77">
      <alignment vertical="center" wrapText="1"/>
    </xf>
    <xf numFmtId="49" fontId="69" fillId="65" borderId="77" applyProtection="0">
      <alignment vertical="center" wrapText="1"/>
    </xf>
    <xf numFmtId="49" fontId="68" fillId="90" borderId="77">
      <alignment vertical="center" wrapText="1"/>
    </xf>
    <xf numFmtId="49" fontId="68" fillId="90" borderId="77">
      <alignment vertical="center" wrapText="1"/>
    </xf>
    <xf numFmtId="49" fontId="69" fillId="90" borderId="77" applyProtection="0">
      <alignment vertical="center" wrapText="1"/>
    </xf>
    <xf numFmtId="49" fontId="68" fillId="111" borderId="77">
      <alignment vertical="center" wrapText="1"/>
    </xf>
    <xf numFmtId="49" fontId="69" fillId="111" borderId="77" applyProtection="0">
      <alignment vertical="center" wrapText="1"/>
    </xf>
    <xf numFmtId="0" fontId="68" fillId="81" borderId="77">
      <alignment horizontal="left" vertical="center" wrapText="1"/>
    </xf>
    <xf numFmtId="0" fontId="68" fillId="81" borderId="77">
      <alignment horizontal="left" vertical="center" wrapText="1"/>
    </xf>
    <xf numFmtId="0" fontId="68" fillId="81" borderId="77">
      <alignment horizontal="left" vertical="center" wrapText="1"/>
    </xf>
    <xf numFmtId="0" fontId="69" fillId="81" borderId="77" applyNumberFormat="0" applyProtection="0">
      <alignment horizontal="left" vertical="center" wrapText="1"/>
    </xf>
    <xf numFmtId="0" fontId="68" fillId="81" borderId="77">
      <alignment horizontal="left" vertical="center" wrapText="1"/>
    </xf>
    <xf numFmtId="0" fontId="68" fillId="81" borderId="77">
      <alignment horizontal="left" vertical="center" wrapText="1"/>
    </xf>
    <xf numFmtId="0" fontId="69" fillId="81" borderId="77" applyNumberFormat="0" applyProtection="0">
      <alignment horizontal="left" vertical="center" wrapText="1"/>
    </xf>
    <xf numFmtId="0" fontId="68" fillId="81" borderId="77">
      <alignment horizontal="left" vertical="center" wrapText="1"/>
    </xf>
    <xf numFmtId="0" fontId="68" fillId="81" borderId="77">
      <alignment horizontal="left" vertical="center" wrapText="1"/>
    </xf>
    <xf numFmtId="0" fontId="69" fillId="81" borderId="77" applyNumberFormat="0" applyProtection="0">
      <alignment horizontal="left" vertical="center" wrapText="1"/>
    </xf>
    <xf numFmtId="0" fontId="68" fillId="81" borderId="77">
      <alignment horizontal="left" vertical="center" wrapText="1"/>
    </xf>
    <xf numFmtId="0" fontId="69" fillId="81" borderId="77" applyNumberFormat="0" applyProtection="0">
      <alignment horizontal="left" vertical="center" wrapText="1"/>
    </xf>
    <xf numFmtId="0" fontId="130" fillId="81" borderId="77">
      <alignment horizontal="left" vertical="center" wrapText="1"/>
    </xf>
    <xf numFmtId="0" fontId="130" fillId="81" borderId="77">
      <alignment horizontal="left" vertical="center" wrapText="1"/>
    </xf>
    <xf numFmtId="0" fontId="130" fillId="81" borderId="77">
      <alignment horizontal="left" vertical="center" wrapText="1"/>
    </xf>
    <xf numFmtId="0" fontId="193" fillId="81" borderId="77" applyNumberFormat="0" applyProtection="0">
      <alignment horizontal="left" vertical="center" wrapText="1"/>
    </xf>
    <xf numFmtId="0" fontId="130" fillId="81" borderId="77">
      <alignment horizontal="left" vertical="center" wrapText="1"/>
    </xf>
    <xf numFmtId="0" fontId="130" fillId="81" borderId="77">
      <alignment horizontal="left" vertical="center" wrapText="1"/>
    </xf>
    <xf numFmtId="0" fontId="193" fillId="81" borderId="77" applyNumberFormat="0" applyProtection="0">
      <alignment horizontal="left" vertical="center" wrapText="1"/>
    </xf>
    <xf numFmtId="0" fontId="130" fillId="81" borderId="77">
      <alignment horizontal="left" vertical="center" wrapText="1"/>
    </xf>
    <xf numFmtId="0" fontId="130" fillId="81" borderId="77">
      <alignment horizontal="left" vertical="center" wrapText="1"/>
    </xf>
    <xf numFmtId="0" fontId="193" fillId="81" borderId="77" applyNumberFormat="0" applyProtection="0">
      <alignment horizontal="left" vertical="center" wrapText="1"/>
    </xf>
    <xf numFmtId="0" fontId="130" fillId="81" borderId="77">
      <alignment horizontal="left" vertical="center" wrapText="1"/>
    </xf>
    <xf numFmtId="0" fontId="193" fillId="81" borderId="77" applyNumberFormat="0" applyProtection="0">
      <alignment horizontal="left" vertical="center" wrapText="1"/>
    </xf>
    <xf numFmtId="0" fontId="68" fillId="91" borderId="90">
      <alignment horizontal="left" vertical="center" wrapText="1"/>
    </xf>
    <xf numFmtId="0" fontId="68" fillId="112" borderId="77">
      <alignment horizontal="left" vertical="center" wrapText="1"/>
    </xf>
    <xf numFmtId="0" fontId="68" fillId="112" borderId="77">
      <alignment horizontal="left" vertical="center" wrapText="1"/>
    </xf>
    <xf numFmtId="0" fontId="69" fillId="112" borderId="77" applyNumberFormat="0" applyProtection="0">
      <alignment horizontal="left" vertical="center" wrapText="1"/>
    </xf>
    <xf numFmtId="0" fontId="68" fillId="90" borderId="77">
      <alignment horizontal="left" vertical="center" wrapText="1"/>
    </xf>
    <xf numFmtId="0" fontId="68" fillId="90" borderId="77">
      <alignment horizontal="left" vertical="center" wrapText="1"/>
    </xf>
    <xf numFmtId="0" fontId="69" fillId="90" borderId="77" applyNumberFormat="0" applyProtection="0">
      <alignment horizontal="left" vertical="center" wrapText="1"/>
    </xf>
    <xf numFmtId="0" fontId="68" fillId="112" borderId="77">
      <alignment horizontal="left" vertical="center" wrapText="1"/>
    </xf>
    <xf numFmtId="0" fontId="68" fillId="112" borderId="77">
      <alignment horizontal="left" vertical="center" wrapText="1"/>
    </xf>
    <xf numFmtId="0" fontId="69" fillId="112" borderId="77" applyNumberFormat="0" applyProtection="0">
      <alignment horizontal="left" vertical="center" wrapText="1"/>
    </xf>
    <xf numFmtId="0" fontId="68" fillId="88" borderId="77">
      <alignment horizontal="left" vertical="center" wrapText="1"/>
    </xf>
    <xf numFmtId="0" fontId="68" fillId="88" borderId="77">
      <alignment horizontal="left" vertical="center" wrapText="1"/>
    </xf>
    <xf numFmtId="0" fontId="69" fillId="88" borderId="77" applyNumberFormat="0" applyProtection="0">
      <alignment horizontal="left" vertical="center" wrapText="1"/>
    </xf>
    <xf numFmtId="0" fontId="68" fillId="91" borderId="90">
      <alignment horizontal="left" vertical="center" wrapText="1"/>
    </xf>
    <xf numFmtId="0" fontId="69" fillId="91" borderId="90" applyNumberFormat="0" applyProtection="0">
      <alignment horizontal="left" vertical="center" wrapText="1"/>
    </xf>
    <xf numFmtId="0" fontId="214" fillId="79" borderId="77">
      <alignment horizontal="left" vertical="center" wrapText="1"/>
    </xf>
    <xf numFmtId="0" fontId="214" fillId="79" borderId="77">
      <alignment horizontal="left" vertical="center" wrapText="1"/>
    </xf>
    <xf numFmtId="0" fontId="214" fillId="79" borderId="77">
      <alignment horizontal="left" vertical="center" wrapText="1"/>
    </xf>
    <xf numFmtId="0" fontId="215" fillId="79" borderId="77" applyNumberFormat="0" applyProtection="0">
      <alignment horizontal="left" vertical="center" wrapText="1"/>
    </xf>
    <xf numFmtId="0" fontId="214" fillId="80" borderId="77">
      <alignment horizontal="left" vertical="center" wrapText="1"/>
    </xf>
    <xf numFmtId="0" fontId="214" fillId="80" borderId="77">
      <alignment horizontal="left" vertical="center" wrapText="1"/>
    </xf>
    <xf numFmtId="0" fontId="215" fillId="80" borderId="77" applyNumberFormat="0" applyProtection="0">
      <alignment horizontal="left" vertical="center" wrapText="1"/>
    </xf>
    <xf numFmtId="0" fontId="214" fillId="113" borderId="77">
      <alignment horizontal="left" vertical="center" wrapText="1"/>
    </xf>
    <xf numFmtId="0" fontId="214" fillId="113" borderId="77">
      <alignment horizontal="left" vertical="center" wrapText="1"/>
    </xf>
    <xf numFmtId="0" fontId="215" fillId="113" borderId="77" applyNumberFormat="0" applyProtection="0">
      <alignment horizontal="left" vertical="center" wrapText="1"/>
    </xf>
    <xf numFmtId="0" fontId="214" fillId="75" borderId="77">
      <alignment horizontal="left" vertical="center" wrapText="1"/>
    </xf>
    <xf numFmtId="0" fontId="214" fillId="75" borderId="77">
      <alignment horizontal="left" vertical="center" wrapText="1"/>
    </xf>
    <xf numFmtId="0" fontId="215" fillId="75" borderId="77" applyNumberFormat="0" applyProtection="0">
      <alignment horizontal="left" vertical="center" wrapText="1"/>
    </xf>
    <xf numFmtId="0" fontId="214" fillId="79" borderId="77">
      <alignment horizontal="left" vertical="center" wrapText="1"/>
    </xf>
    <xf numFmtId="0" fontId="215" fillId="79" borderId="77" applyNumberFormat="0" applyProtection="0">
      <alignment horizontal="left" vertical="center" wrapText="1"/>
    </xf>
    <xf numFmtId="49" fontId="216" fillId="104" borderId="91">
      <alignment vertical="center"/>
    </xf>
    <xf numFmtId="49" fontId="217" fillId="104" borderId="74">
      <alignment vertical="center"/>
    </xf>
    <xf numFmtId="49" fontId="217" fillId="104" borderId="74">
      <alignment vertical="center"/>
    </xf>
    <xf numFmtId="49" fontId="218" fillId="104" borderId="74" applyProtection="0">
      <alignment vertical="center"/>
    </xf>
    <xf numFmtId="49" fontId="219" fillId="104" borderId="74">
      <alignment vertical="center"/>
    </xf>
    <xf numFmtId="49" fontId="219" fillId="104" borderId="74">
      <alignment vertical="center"/>
    </xf>
    <xf numFmtId="49" fontId="220" fillId="104" borderId="74" applyProtection="0">
      <alignment vertical="center"/>
    </xf>
    <xf numFmtId="49" fontId="219" fillId="104" borderId="74">
      <alignment vertical="center"/>
    </xf>
    <xf numFmtId="49" fontId="219" fillId="104" borderId="74">
      <alignment vertical="center"/>
    </xf>
    <xf numFmtId="49" fontId="220" fillId="104" borderId="74" applyProtection="0">
      <alignment vertical="center"/>
    </xf>
    <xf numFmtId="49" fontId="217" fillId="104" borderId="74">
      <alignment vertical="center"/>
    </xf>
    <xf numFmtId="49" fontId="217" fillId="104" borderId="74">
      <alignment vertical="center"/>
    </xf>
    <xf numFmtId="49" fontId="218" fillId="104" borderId="74" applyProtection="0">
      <alignment vertical="center"/>
    </xf>
    <xf numFmtId="49" fontId="216" fillId="104" borderId="91">
      <alignment vertical="center"/>
    </xf>
    <xf numFmtId="49" fontId="221" fillId="104" borderId="91" applyProtection="0">
      <alignment vertical="center"/>
    </xf>
    <xf numFmtId="0" fontId="222" fillId="104" borderId="92">
      <alignment horizontal="left" vertical="center" wrapText="1"/>
    </xf>
    <xf numFmtId="0" fontId="222" fillId="104" borderId="0">
      <alignment horizontal="left" vertical="center" wrapText="1"/>
    </xf>
    <xf numFmtId="0" fontId="222" fillId="104" borderId="0">
      <alignment horizontal="left" vertical="center" wrapText="1"/>
    </xf>
    <xf numFmtId="0" fontId="223" fillId="104" borderId="0" applyNumberFormat="0" applyBorder="0" applyProtection="0">
      <alignment horizontal="left" vertical="center" wrapText="1"/>
    </xf>
    <xf numFmtId="0" fontId="222" fillId="104" borderId="0">
      <alignment horizontal="left" vertical="center" wrapText="1"/>
    </xf>
    <xf numFmtId="0" fontId="222" fillId="104" borderId="0">
      <alignment horizontal="left" vertical="center" wrapText="1"/>
    </xf>
    <xf numFmtId="0" fontId="223" fillId="104" borderId="0" applyNumberFormat="0" applyBorder="0" applyProtection="0">
      <alignment horizontal="left" vertical="center" wrapText="1"/>
    </xf>
    <xf numFmtId="0" fontId="222" fillId="104" borderId="0">
      <alignment horizontal="left" vertical="center" wrapText="1"/>
    </xf>
    <xf numFmtId="0" fontId="222" fillId="104" borderId="0">
      <alignment horizontal="left" vertical="center" wrapText="1"/>
    </xf>
    <xf numFmtId="0" fontId="223" fillId="104" borderId="0" applyNumberFormat="0" applyBorder="0" applyProtection="0">
      <alignment horizontal="left" vertical="center" wrapText="1"/>
    </xf>
    <xf numFmtId="0" fontId="222" fillId="104" borderId="0">
      <alignment horizontal="left" vertical="center" wrapText="1"/>
    </xf>
    <xf numFmtId="0" fontId="222" fillId="104" borderId="0">
      <alignment horizontal="left" vertical="center" wrapText="1"/>
    </xf>
    <xf numFmtId="0" fontId="223" fillId="104" borderId="0" applyNumberFormat="0" applyBorder="0" applyProtection="0">
      <alignment horizontal="left" vertical="center" wrapText="1"/>
    </xf>
    <xf numFmtId="0" fontId="222" fillId="104" borderId="92">
      <alignment horizontal="left" vertical="center" wrapText="1"/>
    </xf>
    <xf numFmtId="0" fontId="223" fillId="104" borderId="92" applyNumberFormat="0" applyProtection="0">
      <alignment horizontal="left" vertical="center" wrapText="1"/>
    </xf>
    <xf numFmtId="49" fontId="68" fillId="66" borderId="0">
      <alignment vertical="center" wrapText="1"/>
    </xf>
    <xf numFmtId="49" fontId="68" fillId="82" borderId="74">
      <alignment vertical="center" wrapText="1"/>
    </xf>
    <xf numFmtId="49" fontId="68" fillId="106" borderId="74">
      <alignment vertical="center" wrapText="1"/>
    </xf>
    <xf numFmtId="49" fontId="68" fillId="106" borderId="74">
      <alignment vertical="center" wrapText="1"/>
    </xf>
    <xf numFmtId="49" fontId="69" fillId="106" borderId="74" applyProtection="0">
      <alignment vertical="center" wrapText="1"/>
    </xf>
    <xf numFmtId="49" fontId="68" fillId="82" borderId="74">
      <alignment vertical="center" wrapText="1"/>
    </xf>
    <xf numFmtId="49" fontId="69" fillId="82" borderId="74" applyProtection="0">
      <alignment vertical="center" wrapText="1"/>
    </xf>
    <xf numFmtId="49" fontId="68" fillId="82" borderId="74">
      <alignment vertical="center" wrapText="1"/>
    </xf>
    <xf numFmtId="49" fontId="68" fillId="82" borderId="74">
      <alignment vertical="center" wrapText="1"/>
    </xf>
    <xf numFmtId="49" fontId="69" fillId="82" borderId="74" applyProtection="0">
      <alignment vertical="center" wrapText="1"/>
    </xf>
    <xf numFmtId="49" fontId="68" fillId="106" borderId="74">
      <alignment vertical="center" wrapText="1"/>
    </xf>
    <xf numFmtId="49" fontId="68" fillId="106" borderId="74">
      <alignment vertical="center" wrapText="1"/>
    </xf>
    <xf numFmtId="49" fontId="69" fillId="106" borderId="74" applyProtection="0">
      <alignment vertical="center" wrapText="1"/>
    </xf>
    <xf numFmtId="49" fontId="68" fillId="66" borderId="0">
      <alignment vertical="center" wrapText="1"/>
    </xf>
    <xf numFmtId="49" fontId="69" fillId="66" borderId="0" applyBorder="0" applyProtection="0">
      <alignment vertical="center" wrapText="1"/>
    </xf>
    <xf numFmtId="0" fontId="68" fillId="85" borderId="77">
      <alignment horizontal="left" vertical="center" wrapText="1"/>
    </xf>
    <xf numFmtId="0" fontId="68" fillId="83" borderId="77">
      <alignment horizontal="left" vertical="center" wrapText="1"/>
    </xf>
    <xf numFmtId="0" fontId="68" fillId="83" borderId="77">
      <alignment horizontal="left" vertical="center" wrapText="1"/>
    </xf>
    <xf numFmtId="0" fontId="69" fillId="83" borderId="77" applyNumberFormat="0" applyProtection="0">
      <alignment horizontal="left" vertical="center" wrapText="1"/>
    </xf>
    <xf numFmtId="0" fontId="68" fillId="90" borderId="77">
      <alignment horizontal="left" vertical="center" wrapText="1"/>
    </xf>
    <xf numFmtId="0" fontId="68" fillId="90" borderId="77">
      <alignment horizontal="left" vertical="center" wrapText="1"/>
    </xf>
    <xf numFmtId="0" fontId="69" fillId="90" borderId="77" applyNumberFormat="0" applyProtection="0">
      <alignment horizontal="left" vertical="center" wrapText="1"/>
    </xf>
    <xf numFmtId="0" fontId="68" fillId="107" borderId="77">
      <alignment horizontal="left" vertical="center" wrapText="1"/>
    </xf>
    <xf numFmtId="0" fontId="68" fillId="107" borderId="77">
      <alignment horizontal="left" vertical="center" wrapText="1"/>
    </xf>
    <xf numFmtId="0" fontId="69" fillId="107" borderId="77" applyNumberFormat="0" applyProtection="0">
      <alignment horizontal="left" vertical="center" wrapText="1"/>
    </xf>
    <xf numFmtId="0" fontId="68" fillId="83" borderId="77">
      <alignment horizontal="left" vertical="center" wrapText="1"/>
    </xf>
    <xf numFmtId="0" fontId="68" fillId="83" borderId="77">
      <alignment horizontal="left" vertical="center" wrapText="1"/>
    </xf>
    <xf numFmtId="0" fontId="69" fillId="83" borderId="77" applyNumberFormat="0" applyProtection="0">
      <alignment horizontal="left" vertical="center" wrapText="1"/>
    </xf>
    <xf numFmtId="0" fontId="68" fillId="85" borderId="77">
      <alignment horizontal="left" vertical="center" wrapText="1"/>
    </xf>
    <xf numFmtId="0" fontId="69" fillId="85" borderId="77" applyNumberFormat="0" applyProtection="0">
      <alignment horizontal="left" vertical="center" wrapText="1"/>
    </xf>
    <xf numFmtId="0" fontId="68" fillId="83" borderId="77">
      <alignment horizontal="left" vertical="center" wrapText="1"/>
    </xf>
    <xf numFmtId="0" fontId="68" fillId="82" borderId="77">
      <alignment horizontal="left" vertical="center" wrapText="1"/>
    </xf>
    <xf numFmtId="0" fontId="68" fillId="82" borderId="77">
      <alignment horizontal="left" vertical="center" wrapText="1"/>
    </xf>
    <xf numFmtId="0" fontId="69" fillId="82" borderId="77" applyNumberFormat="0" applyProtection="0">
      <alignment horizontal="left" vertical="center" wrapText="1"/>
    </xf>
    <xf numFmtId="0" fontId="68" fillId="85" borderId="77">
      <alignment horizontal="left" vertical="center" wrapText="1"/>
    </xf>
    <xf numFmtId="0" fontId="68" fillId="85" borderId="77">
      <alignment horizontal="left" vertical="center" wrapText="1"/>
    </xf>
    <xf numFmtId="0" fontId="69" fillId="85" borderId="77" applyNumberFormat="0" applyProtection="0">
      <alignment horizontal="left" vertical="center" wrapText="1"/>
    </xf>
    <xf numFmtId="0" fontId="68" fillId="65" borderId="77">
      <alignment horizontal="left" vertical="center" wrapText="1"/>
    </xf>
    <xf numFmtId="0" fontId="68" fillId="65" borderId="77">
      <alignment horizontal="left" vertical="center" wrapText="1"/>
    </xf>
    <xf numFmtId="0" fontId="69" fillId="65" borderId="77" applyNumberFormat="0" applyProtection="0">
      <alignment horizontal="left" vertical="center" wrapText="1"/>
    </xf>
    <xf numFmtId="0" fontId="68" fillId="83" borderId="77">
      <alignment horizontal="left" vertical="center" wrapText="1"/>
    </xf>
    <xf numFmtId="0" fontId="69" fillId="83" borderId="77" applyNumberFormat="0" applyProtection="0">
      <alignment horizontal="left" vertical="center" wrapText="1"/>
    </xf>
    <xf numFmtId="0" fontId="68" fillId="80" borderId="77">
      <alignment horizontal="left" vertical="center" wrapText="1"/>
    </xf>
    <xf numFmtId="0" fontId="68" fillId="78" borderId="77">
      <alignment horizontal="left" vertical="center" wrapText="1"/>
    </xf>
    <xf numFmtId="0" fontId="68" fillId="78" borderId="77">
      <alignment horizontal="left" vertical="center" wrapText="1"/>
    </xf>
    <xf numFmtId="0" fontId="69" fillId="78" borderId="77" applyNumberFormat="0" applyProtection="0">
      <alignment horizontal="left" vertical="center" wrapText="1"/>
    </xf>
    <xf numFmtId="0" fontId="68" fillId="89" borderId="77">
      <alignment horizontal="left" vertical="center" wrapText="1"/>
    </xf>
    <xf numFmtId="0" fontId="68" fillId="89" borderId="77">
      <alignment horizontal="left" vertical="center" wrapText="1"/>
    </xf>
    <xf numFmtId="0" fontId="69" fillId="89" borderId="77" applyNumberFormat="0" applyProtection="0">
      <alignment horizontal="left" vertical="center" wrapText="1"/>
    </xf>
    <xf numFmtId="0" fontId="68" fillId="80" borderId="77">
      <alignment horizontal="left" vertical="center" wrapText="1"/>
    </xf>
    <xf numFmtId="0" fontId="69" fillId="80" borderId="77" applyNumberFormat="0" applyProtection="0">
      <alignment horizontal="left" vertical="center" wrapText="1"/>
    </xf>
    <xf numFmtId="0" fontId="68" fillId="78" borderId="77">
      <alignment horizontal="left" vertical="center" wrapText="1"/>
    </xf>
    <xf numFmtId="0" fontId="68" fillId="70" borderId="77">
      <alignment horizontal="left" vertical="center" wrapText="1"/>
    </xf>
    <xf numFmtId="0" fontId="68" fillId="70" borderId="77">
      <alignment horizontal="left" vertical="center" wrapText="1"/>
    </xf>
    <xf numFmtId="0" fontId="69" fillId="70" borderId="77" applyNumberFormat="0" applyProtection="0">
      <alignment horizontal="left" vertical="center" wrapText="1"/>
    </xf>
    <xf numFmtId="0" fontId="68" fillId="83" borderId="77">
      <alignment horizontal="left" vertical="center" wrapText="1"/>
    </xf>
    <xf numFmtId="0" fontId="68" fillId="83" borderId="77">
      <alignment horizontal="left" vertical="center" wrapText="1"/>
    </xf>
    <xf numFmtId="0" fontId="69" fillId="83" borderId="77" applyNumberFormat="0" applyProtection="0">
      <alignment horizontal="left" vertical="center" wrapText="1"/>
    </xf>
    <xf numFmtId="0" fontId="68" fillId="78" borderId="77">
      <alignment horizontal="left" vertical="center" wrapText="1"/>
    </xf>
    <xf numFmtId="0" fontId="68" fillId="78" borderId="77">
      <alignment horizontal="left" vertical="center" wrapText="1"/>
    </xf>
    <xf numFmtId="0" fontId="69" fillId="78" borderId="77" applyNumberFormat="0" applyProtection="0">
      <alignment horizontal="left" vertical="center" wrapText="1"/>
    </xf>
    <xf numFmtId="0" fontId="68" fillId="70" borderId="77">
      <alignment horizontal="left" vertical="center" wrapText="1"/>
    </xf>
    <xf numFmtId="0" fontId="68" fillId="70" borderId="77">
      <alignment horizontal="left" vertical="center" wrapText="1"/>
    </xf>
    <xf numFmtId="0" fontId="69" fillId="70" borderId="77" applyNumberFormat="0" applyProtection="0">
      <alignment horizontal="left" vertical="center" wrapText="1"/>
    </xf>
    <xf numFmtId="0" fontId="68" fillId="78" borderId="77">
      <alignment horizontal="left" vertical="center" wrapText="1"/>
    </xf>
    <xf numFmtId="0" fontId="69" fillId="78" borderId="77" applyNumberFormat="0" applyProtection="0">
      <alignment horizontal="left" vertical="center" wrapText="1"/>
    </xf>
    <xf numFmtId="0" fontId="68" fillId="70" borderId="77">
      <alignment horizontal="left" vertical="center" wrapText="1"/>
    </xf>
    <xf numFmtId="0" fontId="68" fillId="70" borderId="77">
      <alignment horizontal="left" vertical="center" wrapText="1"/>
    </xf>
    <xf numFmtId="0" fontId="68" fillId="70" borderId="77">
      <alignment horizontal="left" vertical="center" wrapText="1"/>
    </xf>
    <xf numFmtId="0" fontId="69" fillId="70" borderId="77" applyNumberFormat="0" applyProtection="0">
      <alignment horizontal="left" vertical="center" wrapText="1"/>
    </xf>
    <xf numFmtId="0" fontId="68" fillId="70" borderId="77">
      <alignment horizontal="left" vertical="center" wrapText="1"/>
    </xf>
    <xf numFmtId="0" fontId="68" fillId="70" borderId="77">
      <alignment horizontal="left" vertical="center" wrapText="1"/>
    </xf>
    <xf numFmtId="0" fontId="69" fillId="70" borderId="77" applyNumberFormat="0" applyProtection="0">
      <alignment horizontal="left" vertical="center" wrapText="1"/>
    </xf>
    <xf numFmtId="0" fontId="68" fillId="70" borderId="77">
      <alignment horizontal="left" vertical="center" wrapText="1"/>
    </xf>
    <xf numFmtId="0" fontId="69" fillId="70" borderId="77" applyNumberFormat="0" applyProtection="0">
      <alignment horizontal="left" vertical="center" wrapText="1"/>
    </xf>
    <xf numFmtId="49" fontId="217" fillId="61" borderId="91">
      <alignment vertical="center"/>
    </xf>
    <xf numFmtId="49" fontId="224" fillId="61" borderId="74">
      <alignment vertical="center"/>
    </xf>
    <xf numFmtId="49" fontId="224" fillId="61" borderId="74">
      <alignment vertical="center"/>
    </xf>
    <xf numFmtId="49" fontId="225" fillId="61" borderId="74" applyProtection="0">
      <alignment vertical="center"/>
    </xf>
    <xf numFmtId="49" fontId="224" fillId="61" borderId="74">
      <alignment vertical="center"/>
    </xf>
    <xf numFmtId="49" fontId="224" fillId="61" borderId="74">
      <alignment vertical="center"/>
    </xf>
    <xf numFmtId="49" fontId="225" fillId="61" borderId="74" applyProtection="0">
      <alignment vertical="center"/>
    </xf>
    <xf numFmtId="49" fontId="224" fillId="61" borderId="74">
      <alignment vertical="center"/>
    </xf>
    <xf numFmtId="49" fontId="224" fillId="61" borderId="74">
      <alignment vertical="center"/>
    </xf>
    <xf numFmtId="49" fontId="225" fillId="61" borderId="74" applyProtection="0">
      <alignment vertical="center"/>
    </xf>
    <xf numFmtId="49" fontId="224" fillId="61" borderId="74">
      <alignment vertical="center"/>
    </xf>
    <xf numFmtId="49" fontId="224" fillId="61" borderId="74">
      <alignment vertical="center"/>
    </xf>
    <xf numFmtId="49" fontId="225" fillId="61" borderId="74" applyProtection="0">
      <alignment vertical="center"/>
    </xf>
    <xf numFmtId="49" fontId="217" fillId="61" borderId="91">
      <alignment vertical="center"/>
    </xf>
    <xf numFmtId="49" fontId="218" fillId="61" borderId="91" applyProtection="0">
      <alignment vertical="center"/>
    </xf>
    <xf numFmtId="0" fontId="222" fillId="61" borderId="92">
      <alignment horizontal="left" vertical="center" wrapText="1"/>
    </xf>
    <xf numFmtId="0" fontId="222" fillId="61" borderId="0">
      <alignment horizontal="left" vertical="center" wrapText="1"/>
    </xf>
    <xf numFmtId="0" fontId="222" fillId="61" borderId="0">
      <alignment horizontal="left" vertical="center" wrapText="1"/>
    </xf>
    <xf numFmtId="0" fontId="223" fillId="61" borderId="0" applyNumberFormat="0" applyBorder="0" applyProtection="0">
      <alignment horizontal="left" vertical="center" wrapText="1"/>
    </xf>
    <xf numFmtId="0" fontId="222" fillId="61" borderId="0">
      <alignment horizontal="left" vertical="center" wrapText="1"/>
    </xf>
    <xf numFmtId="0" fontId="222" fillId="61" borderId="0">
      <alignment horizontal="left" vertical="center" wrapText="1"/>
    </xf>
    <xf numFmtId="0" fontId="223" fillId="61" borderId="0" applyNumberFormat="0" applyBorder="0" applyProtection="0">
      <alignment horizontal="left" vertical="center" wrapText="1"/>
    </xf>
    <xf numFmtId="0" fontId="222" fillId="61" borderId="0">
      <alignment horizontal="left" vertical="center" wrapText="1"/>
    </xf>
    <xf numFmtId="0" fontId="222" fillId="61" borderId="0">
      <alignment horizontal="left" vertical="center" wrapText="1"/>
    </xf>
    <xf numFmtId="0" fontId="223" fillId="61" borderId="0" applyNumberFormat="0" applyBorder="0" applyProtection="0">
      <alignment horizontal="left" vertical="center" wrapText="1"/>
    </xf>
    <xf numFmtId="0" fontId="222" fillId="61" borderId="0">
      <alignment horizontal="left" vertical="center" wrapText="1"/>
    </xf>
    <xf numFmtId="0" fontId="222" fillId="61" borderId="0">
      <alignment horizontal="left" vertical="center" wrapText="1"/>
    </xf>
    <xf numFmtId="0" fontId="223" fillId="61" borderId="0" applyNumberFormat="0" applyBorder="0" applyProtection="0">
      <alignment horizontal="left" vertical="center" wrapText="1"/>
    </xf>
    <xf numFmtId="0" fontId="222" fillId="61" borderId="92">
      <alignment horizontal="left" vertical="center" wrapText="1"/>
    </xf>
    <xf numFmtId="0" fontId="223" fillId="61" borderId="92" applyNumberFormat="0" applyProtection="0">
      <alignment horizontal="left" vertical="center" wrapText="1"/>
    </xf>
    <xf numFmtId="49" fontId="216" fillId="72" borderId="91">
      <alignment vertical="center"/>
    </xf>
    <xf numFmtId="49" fontId="217" fillId="73" borderId="74">
      <alignment vertical="center"/>
    </xf>
    <xf numFmtId="49" fontId="217" fillId="73" borderId="74">
      <alignment vertical="center"/>
    </xf>
    <xf numFmtId="49" fontId="218" fillId="73" borderId="74" applyProtection="0">
      <alignment vertical="center"/>
    </xf>
    <xf numFmtId="49" fontId="219" fillId="75" borderId="74">
      <alignment vertical="center"/>
    </xf>
    <xf numFmtId="49" fontId="219" fillId="75" borderId="74">
      <alignment vertical="center"/>
    </xf>
    <xf numFmtId="49" fontId="220" fillId="75" borderId="74" applyProtection="0">
      <alignment vertical="center"/>
    </xf>
    <xf numFmtId="49" fontId="219" fillId="75" borderId="74">
      <alignment vertical="center"/>
    </xf>
    <xf numFmtId="49" fontId="219" fillId="75" borderId="74">
      <alignment vertical="center"/>
    </xf>
    <xf numFmtId="49" fontId="220" fillId="75" borderId="74" applyProtection="0">
      <alignment vertical="center"/>
    </xf>
    <xf numFmtId="49" fontId="217" fillId="73" borderId="74">
      <alignment vertical="center"/>
    </xf>
    <xf numFmtId="49" fontId="217" fillId="73" borderId="74">
      <alignment vertical="center"/>
    </xf>
    <xf numFmtId="49" fontId="218" fillId="73" borderId="74" applyProtection="0">
      <alignment vertical="center"/>
    </xf>
    <xf numFmtId="49" fontId="216" fillId="72" borderId="91">
      <alignment vertical="center"/>
    </xf>
    <xf numFmtId="49" fontId="221" fillId="72" borderId="91" applyProtection="0">
      <alignment vertical="center"/>
    </xf>
    <xf numFmtId="0" fontId="222" fillId="72" borderId="92">
      <alignment horizontal="left" vertical="center" wrapText="1"/>
    </xf>
    <xf numFmtId="0" fontId="222" fillId="73" borderId="0">
      <alignment horizontal="left" vertical="center" wrapText="1"/>
    </xf>
    <xf numFmtId="0" fontId="222" fillId="73" borderId="0">
      <alignment horizontal="left" vertical="center" wrapText="1"/>
    </xf>
    <xf numFmtId="0" fontId="223" fillId="73" borderId="0" applyNumberFormat="0" applyBorder="0" applyProtection="0">
      <alignment horizontal="left" vertical="center" wrapText="1"/>
    </xf>
    <xf numFmtId="0" fontId="222" fillId="75" borderId="0">
      <alignment horizontal="left" vertical="center" wrapText="1"/>
    </xf>
    <xf numFmtId="0" fontId="222" fillId="75" borderId="0">
      <alignment horizontal="left" vertical="center" wrapText="1"/>
    </xf>
    <xf numFmtId="0" fontId="223" fillId="75" borderId="0" applyNumberFormat="0" applyBorder="0" applyProtection="0">
      <alignment horizontal="left" vertical="center" wrapText="1"/>
    </xf>
    <xf numFmtId="0" fontId="222" fillId="75" borderId="0">
      <alignment horizontal="left" vertical="center" wrapText="1"/>
    </xf>
    <xf numFmtId="0" fontId="222" fillId="75" borderId="0">
      <alignment horizontal="left" vertical="center" wrapText="1"/>
    </xf>
    <xf numFmtId="0" fontId="223" fillId="75" borderId="0" applyNumberFormat="0" applyBorder="0" applyProtection="0">
      <alignment horizontal="left" vertical="center" wrapText="1"/>
    </xf>
    <xf numFmtId="0" fontId="222" fillId="73" borderId="0">
      <alignment horizontal="left" vertical="center" wrapText="1"/>
    </xf>
    <xf numFmtId="0" fontId="222" fillId="73" borderId="0">
      <alignment horizontal="left" vertical="center" wrapText="1"/>
    </xf>
    <xf numFmtId="0" fontId="223" fillId="73" borderId="0" applyNumberFormat="0" applyBorder="0" applyProtection="0">
      <alignment horizontal="left" vertical="center" wrapText="1"/>
    </xf>
    <xf numFmtId="0" fontId="222" fillId="72" borderId="92">
      <alignment horizontal="left" vertical="center" wrapText="1"/>
    </xf>
    <xf numFmtId="0" fontId="223" fillId="72" borderId="92" applyNumberFormat="0" applyProtection="0">
      <alignment horizontal="left" vertical="center" wrapText="1"/>
    </xf>
    <xf numFmtId="0" fontId="68" fillId="77" borderId="0"/>
    <xf numFmtId="0" fontId="68" fillId="77" borderId="0"/>
    <xf numFmtId="0" fontId="69" fillId="77" borderId="0" applyNumberFormat="0" applyBorder="0" applyProtection="0"/>
    <xf numFmtId="0" fontId="226" fillId="0" borderId="0"/>
    <xf numFmtId="0" fontId="227" fillId="0" borderId="0"/>
    <xf numFmtId="0" fontId="227" fillId="0" borderId="0" applyNumberFormat="0" applyBorder="0" applyProtection="0"/>
    <xf numFmtId="0" fontId="140" fillId="0" borderId="0"/>
    <xf numFmtId="0" fontId="141" fillId="0" borderId="0"/>
    <xf numFmtId="0" fontId="141" fillId="0" borderId="0" applyNumberFormat="0" applyBorder="0" applyProtection="0"/>
    <xf numFmtId="0" fontId="228" fillId="0" borderId="0"/>
    <xf numFmtId="0" fontId="228" fillId="0" borderId="0"/>
    <xf numFmtId="0" fontId="229" fillId="0" borderId="0" applyNumberFormat="0" applyBorder="0" applyProtection="0"/>
    <xf numFmtId="0" fontId="226" fillId="0" borderId="0"/>
    <xf numFmtId="0" fontId="227" fillId="0" borderId="0"/>
    <xf numFmtId="0" fontId="227" fillId="0" borderId="0" applyNumberFormat="0" applyBorder="0" applyProtection="0"/>
    <xf numFmtId="0" fontId="140" fillId="0" borderId="0"/>
    <xf numFmtId="0" fontId="141" fillId="0" borderId="0"/>
    <xf numFmtId="0" fontId="141" fillId="0" borderId="0" applyNumberFormat="0" applyBorder="0" applyProtection="0"/>
    <xf numFmtId="0" fontId="230" fillId="0" borderId="0"/>
    <xf numFmtId="0" fontId="230" fillId="0" borderId="0"/>
    <xf numFmtId="0" fontId="230" fillId="0" borderId="0" applyNumberFormat="0" applyBorder="0" applyProtection="0"/>
    <xf numFmtId="0" fontId="230" fillId="0" borderId="0"/>
    <xf numFmtId="0" fontId="144" fillId="0" borderId="83"/>
    <xf numFmtId="0" fontId="145" fillId="0" borderId="83"/>
    <xf numFmtId="0" fontId="145" fillId="0" borderId="83" applyNumberFormat="0" applyProtection="0"/>
    <xf numFmtId="0" fontId="146" fillId="0" borderId="84"/>
    <xf numFmtId="0" fontId="147" fillId="0" borderId="84"/>
    <xf numFmtId="0" fontId="147" fillId="0" borderId="84" applyNumberFormat="0" applyProtection="0"/>
    <xf numFmtId="0" fontId="128" fillId="0" borderId="85"/>
    <xf numFmtId="0" fontId="129" fillId="0" borderId="85"/>
    <xf numFmtId="0" fontId="129" fillId="0" borderId="85" applyNumberFormat="0" applyProtection="0"/>
    <xf numFmtId="0" fontId="128" fillId="0" borderId="0"/>
    <xf numFmtId="0" fontId="129" fillId="0" borderId="0"/>
    <xf numFmtId="0" fontId="129" fillId="0" borderId="0" applyNumberFormat="0" applyBorder="0" applyProtection="0"/>
    <xf numFmtId="0" fontId="230" fillId="0" borderId="0"/>
    <xf numFmtId="0" fontId="230" fillId="0" borderId="0" applyNumberFormat="0" applyBorder="0" applyProtection="0"/>
    <xf numFmtId="0" fontId="230" fillId="0" borderId="0"/>
    <xf numFmtId="0" fontId="231" fillId="0" borderId="93"/>
    <xf numFmtId="0" fontId="232" fillId="0" borderId="0"/>
    <xf numFmtId="0" fontId="232" fillId="0" borderId="0"/>
    <xf numFmtId="0" fontId="233" fillId="0" borderId="83"/>
    <xf numFmtId="0" fontId="234" fillId="0" borderId="83" applyNumberFormat="0" applyProtection="0"/>
    <xf numFmtId="0" fontId="232" fillId="0" borderId="0" applyNumberFormat="0" applyBorder="0" applyProtection="0"/>
    <xf numFmtId="0" fontId="235" fillId="0" borderId="0"/>
    <xf numFmtId="0" fontId="235" fillId="0" borderId="0"/>
    <xf numFmtId="0" fontId="235" fillId="0" borderId="0" applyNumberFormat="0" applyBorder="0" applyProtection="0"/>
    <xf numFmtId="0" fontId="236" fillId="0" borderId="93"/>
    <xf numFmtId="0" fontId="236" fillId="0" borderId="93" applyNumberFormat="0" applyProtection="0"/>
    <xf numFmtId="0" fontId="237" fillId="0" borderId="84"/>
    <xf numFmtId="0" fontId="238" fillId="0" borderId="0"/>
    <xf numFmtId="0" fontId="238" fillId="0" borderId="0"/>
    <xf numFmtId="0" fontId="239" fillId="0" borderId="84"/>
    <xf numFmtId="0" fontId="240" fillId="0" borderId="84" applyNumberFormat="0" applyProtection="0"/>
    <xf numFmtId="0" fontId="238" fillId="0" borderId="0" applyNumberFormat="0" applyBorder="0" applyProtection="0"/>
    <xf numFmtId="0" fontId="241" fillId="0" borderId="84"/>
    <xf numFmtId="0" fontId="242" fillId="0" borderId="84"/>
    <xf numFmtId="0" fontId="242" fillId="0" borderId="84" applyNumberFormat="0" applyProtection="0"/>
    <xf numFmtId="0" fontId="243" fillId="0" borderId="84"/>
    <xf numFmtId="0" fontId="243" fillId="0" borderId="84" applyNumberFormat="0" applyProtection="0"/>
    <xf numFmtId="0" fontId="244" fillId="0" borderId="94"/>
    <xf numFmtId="0" fontId="245" fillId="0" borderId="94"/>
    <xf numFmtId="0" fontId="246" fillId="0" borderId="94"/>
    <xf numFmtId="0" fontId="247" fillId="0" borderId="95"/>
    <xf numFmtId="0" fontId="248" fillId="0" borderId="95" applyNumberFormat="0" applyProtection="0"/>
    <xf numFmtId="0" fontId="246" fillId="0" borderId="94" applyNumberFormat="0" applyProtection="0"/>
    <xf numFmtId="0" fontId="249" fillId="0" borderId="94"/>
    <xf numFmtId="0" fontId="249" fillId="0" borderId="94" applyNumberFormat="0" applyProtection="0"/>
    <xf numFmtId="0" fontId="244" fillId="0" borderId="0"/>
    <xf numFmtId="0" fontId="245" fillId="0" borderId="0"/>
    <xf numFmtId="0" fontId="246" fillId="0" borderId="0"/>
    <xf numFmtId="0" fontId="247" fillId="0" borderId="0"/>
    <xf numFmtId="0" fontId="248" fillId="0" borderId="0" applyNumberFormat="0" applyBorder="0" applyProtection="0"/>
    <xf numFmtId="0" fontId="246" fillId="0" borderId="0" applyNumberFormat="0" applyBorder="0" applyProtection="0"/>
    <xf numFmtId="0" fontId="249" fillId="0" borderId="0"/>
    <xf numFmtId="0" fontId="249" fillId="0" borderId="0" applyNumberFormat="0" applyBorder="0" applyProtection="0"/>
    <xf numFmtId="0" fontId="230" fillId="0" borderId="0"/>
    <xf numFmtId="0" fontId="232" fillId="0" borderId="0"/>
    <xf numFmtId="0" fontId="232" fillId="0" borderId="0"/>
    <xf numFmtId="0" fontId="232" fillId="0" borderId="0" applyNumberFormat="0" applyBorder="0" applyProtection="0"/>
    <xf numFmtId="0" fontId="230" fillId="0" borderId="0"/>
    <xf numFmtId="0" fontId="230" fillId="0" borderId="0" applyNumberFormat="0" applyBorder="0" applyProtection="0"/>
    <xf numFmtId="0" fontId="250" fillId="72" borderId="0">
      <alignment horizontal="left" vertical="center"/>
      <protection locked="0"/>
    </xf>
    <xf numFmtId="0" fontId="68" fillId="68" borderId="0">
      <alignment horizontal="center"/>
      <protection locked="0"/>
    </xf>
    <xf numFmtId="0" fontId="68" fillId="68" borderId="0">
      <alignment horizontal="center"/>
      <protection locked="0"/>
    </xf>
    <xf numFmtId="0" fontId="69" fillId="68" borderId="0" applyNumberFormat="0" applyBorder="0">
      <alignment horizontal="center"/>
      <protection locked="0"/>
    </xf>
    <xf numFmtId="0" fontId="68" fillId="68" borderId="0">
      <alignment horizontal="center"/>
      <protection locked="0"/>
    </xf>
    <xf numFmtId="0" fontId="68" fillId="68" borderId="0">
      <alignment horizontal="center"/>
      <protection locked="0"/>
    </xf>
    <xf numFmtId="0" fontId="69" fillId="68" borderId="0" applyNumberFormat="0" applyBorder="0">
      <alignment horizontal="center"/>
      <protection locked="0"/>
    </xf>
    <xf numFmtId="0" fontId="68" fillId="68" borderId="0">
      <alignment horizontal="center"/>
      <protection locked="0"/>
    </xf>
    <xf numFmtId="0" fontId="68" fillId="68" borderId="0">
      <alignment horizontal="center"/>
      <protection locked="0"/>
    </xf>
    <xf numFmtId="0" fontId="69" fillId="68" borderId="0" applyNumberFormat="0" applyBorder="0">
      <alignment horizontal="center"/>
      <protection locked="0"/>
    </xf>
    <xf numFmtId="0" fontId="251" fillId="72" borderId="0">
      <alignment horizontal="left" vertical="center"/>
      <protection locked="0"/>
    </xf>
    <xf numFmtId="0" fontId="251" fillId="72" borderId="0" applyNumberFormat="0" applyBorder="0">
      <alignment horizontal="left" vertical="center"/>
      <protection locked="0"/>
    </xf>
    <xf numFmtId="0" fontId="133" fillId="68" borderId="0">
      <alignment horizontal="center"/>
      <protection locked="0"/>
    </xf>
    <xf numFmtId="0" fontId="133" fillId="68" borderId="0">
      <alignment horizontal="center"/>
      <protection locked="0"/>
    </xf>
    <xf numFmtId="0" fontId="133" fillId="68" borderId="0">
      <alignment horizontal="center"/>
      <protection locked="0"/>
    </xf>
    <xf numFmtId="0" fontId="134" fillId="68" borderId="0" applyNumberFormat="0" applyBorder="0">
      <alignment horizontal="center"/>
      <protection locked="0"/>
    </xf>
    <xf numFmtId="0" fontId="133" fillId="68" borderId="0">
      <alignment horizontal="center"/>
      <protection locked="0"/>
    </xf>
    <xf numFmtId="0" fontId="133" fillId="68" borderId="0">
      <alignment horizontal="center"/>
      <protection locked="0"/>
    </xf>
    <xf numFmtId="0" fontId="134" fillId="68" borderId="0" applyNumberFormat="0" applyBorder="0">
      <alignment horizontal="center"/>
      <protection locked="0"/>
    </xf>
    <xf numFmtId="0" fontId="133" fillId="68" borderId="0">
      <alignment horizontal="center"/>
      <protection locked="0"/>
    </xf>
    <xf numFmtId="0" fontId="134" fillId="68" borderId="0" applyNumberFormat="0" applyBorder="0">
      <alignment horizontal="center"/>
      <protection locked="0"/>
    </xf>
    <xf numFmtId="0" fontId="252" fillId="68" borderId="0">
      <alignment horizontal="left"/>
      <protection locked="0"/>
    </xf>
    <xf numFmtId="0" fontId="68" fillId="68" borderId="0">
      <alignment horizontal="left"/>
      <protection locked="0"/>
    </xf>
    <xf numFmtId="0" fontId="68" fillId="68" borderId="0">
      <alignment horizontal="left"/>
      <protection locked="0"/>
    </xf>
    <xf numFmtId="0" fontId="69" fillId="68" borderId="0" applyNumberFormat="0" applyBorder="0">
      <alignment horizontal="left"/>
      <protection locked="0"/>
    </xf>
    <xf numFmtId="0" fontId="68" fillId="68" borderId="0">
      <alignment horizontal="left"/>
      <protection locked="0"/>
    </xf>
    <xf numFmtId="0" fontId="68" fillId="68" borderId="0">
      <alignment horizontal="left"/>
      <protection locked="0"/>
    </xf>
    <xf numFmtId="0" fontId="69" fillId="68" borderId="0" applyNumberFormat="0" applyBorder="0">
      <alignment horizontal="left"/>
      <protection locked="0"/>
    </xf>
    <xf numFmtId="0" fontId="68" fillId="68" borderId="0">
      <alignment horizontal="left"/>
      <protection locked="0"/>
    </xf>
    <xf numFmtId="0" fontId="68" fillId="68" borderId="0">
      <alignment horizontal="left"/>
      <protection locked="0"/>
    </xf>
    <xf numFmtId="0" fontId="69" fillId="68" borderId="0" applyNumberFormat="0" applyBorder="0">
      <alignment horizontal="left"/>
      <protection locked="0"/>
    </xf>
    <xf numFmtId="0" fontId="68" fillId="68" borderId="0">
      <alignment horizontal="left"/>
      <protection locked="0"/>
    </xf>
    <xf numFmtId="0" fontId="68" fillId="68" borderId="0">
      <alignment horizontal="left"/>
      <protection locked="0"/>
    </xf>
    <xf numFmtId="0" fontId="69" fillId="68" borderId="0" applyNumberFormat="0" applyBorder="0">
      <alignment horizontal="left"/>
      <protection locked="0"/>
    </xf>
    <xf numFmtId="0" fontId="253" fillId="68" borderId="0">
      <alignment horizontal="left"/>
      <protection locked="0"/>
    </xf>
    <xf numFmtId="0" fontId="253" fillId="68" borderId="0" applyNumberFormat="0" applyBorder="0">
      <alignment horizontal="left"/>
      <protection locked="0"/>
    </xf>
    <xf numFmtId="0" fontId="68" fillId="68" borderId="0">
      <alignment horizontal="left"/>
      <protection locked="0"/>
    </xf>
    <xf numFmtId="0" fontId="254" fillId="68" borderId="0">
      <alignment horizontal="left"/>
      <protection locked="0"/>
    </xf>
    <xf numFmtId="0" fontId="254" fillId="68" borderId="0">
      <alignment horizontal="left"/>
      <protection locked="0"/>
    </xf>
    <xf numFmtId="0" fontId="254" fillId="68" borderId="0">
      <alignment horizontal="left"/>
      <protection locked="0"/>
    </xf>
    <xf numFmtId="0" fontId="255" fillId="68" borderId="0" applyNumberFormat="0" applyBorder="0">
      <alignment horizontal="left"/>
      <protection locked="0"/>
    </xf>
    <xf numFmtId="0" fontId="254" fillId="68" borderId="0">
      <alignment horizontal="left"/>
      <protection locked="0"/>
    </xf>
    <xf numFmtId="0" fontId="254" fillId="68" borderId="0">
      <alignment horizontal="left"/>
      <protection locked="0"/>
    </xf>
    <xf numFmtId="0" fontId="255" fillId="68" borderId="0" applyNumberFormat="0" applyBorder="0">
      <alignment horizontal="left"/>
      <protection locked="0"/>
    </xf>
    <xf numFmtId="0" fontId="254" fillId="68" borderId="0">
      <alignment horizontal="left"/>
      <protection locked="0"/>
    </xf>
    <xf numFmtId="0" fontId="255" fillId="68" borderId="0" applyNumberFormat="0" applyBorder="0">
      <alignment horizontal="left"/>
      <protection locked="0"/>
    </xf>
    <xf numFmtId="0" fontId="232" fillId="0" borderId="0"/>
    <xf numFmtId="0" fontId="256" fillId="0" borderId="0"/>
    <xf numFmtId="0" fontId="256" fillId="0" borderId="0"/>
    <xf numFmtId="0" fontId="256" fillId="0" borderId="0" applyNumberFormat="0" applyBorder="0" applyProtection="0"/>
    <xf numFmtId="0" fontId="232" fillId="0" borderId="0"/>
    <xf numFmtId="0" fontId="232" fillId="0" borderId="0" applyNumberFormat="0" applyBorder="0" applyProtection="0"/>
    <xf numFmtId="0" fontId="233" fillId="0" borderId="83"/>
    <xf numFmtId="0" fontId="233" fillId="0" borderId="83"/>
    <xf numFmtId="0" fontId="234" fillId="0" borderId="83" applyNumberFormat="0" applyProtection="0"/>
    <xf numFmtId="0" fontId="239" fillId="0" borderId="84"/>
    <xf numFmtId="0" fontId="239" fillId="0" borderId="84"/>
    <xf numFmtId="0" fontId="240" fillId="0" borderId="84" applyNumberFormat="0" applyProtection="0"/>
    <xf numFmtId="0" fontId="247" fillId="0" borderId="95"/>
    <xf numFmtId="0" fontId="247" fillId="0" borderId="95"/>
    <xf numFmtId="0" fontId="248" fillId="0" borderId="95" applyNumberFormat="0" applyProtection="0"/>
    <xf numFmtId="0" fontId="247" fillId="0" borderId="0"/>
    <xf numFmtId="0" fontId="247" fillId="0" borderId="0"/>
    <xf numFmtId="0" fontId="248" fillId="0" borderId="0" applyNumberFormat="0" applyBorder="0" applyProtection="0"/>
    <xf numFmtId="0" fontId="230" fillId="0" borderId="0"/>
    <xf numFmtId="0" fontId="144" fillId="0" borderId="83"/>
    <xf numFmtId="0" fontId="145" fillId="0" borderId="83"/>
    <xf numFmtId="0" fontId="145" fillId="0" borderId="83" applyNumberFormat="0" applyProtection="0"/>
    <xf numFmtId="0" fontId="146" fillId="0" borderId="84"/>
    <xf numFmtId="0" fontId="147" fillId="0" borderId="84"/>
    <xf numFmtId="0" fontId="147" fillId="0" borderId="84" applyNumberFormat="0" applyProtection="0"/>
    <xf numFmtId="0" fontId="128" fillId="0" borderId="85"/>
    <xf numFmtId="0" fontId="129" fillId="0" borderId="85"/>
    <xf numFmtId="0" fontId="129" fillId="0" borderId="85" applyNumberFormat="0" applyProtection="0"/>
    <xf numFmtId="0" fontId="230" fillId="0" borderId="0"/>
    <xf numFmtId="0" fontId="230" fillId="0" borderId="0" applyNumberFormat="0" applyBorder="0" applyProtection="0"/>
    <xf numFmtId="0" fontId="130" fillId="68" borderId="0">
      <protection locked="0"/>
    </xf>
    <xf numFmtId="0" fontId="130" fillId="68" borderId="0">
      <protection locked="0"/>
    </xf>
    <xf numFmtId="0" fontId="193" fillId="68" borderId="0" applyNumberFormat="0" applyBorder="0">
      <protection locked="0"/>
    </xf>
    <xf numFmtId="0" fontId="68" fillId="0" borderId="57"/>
    <xf numFmtId="0" fontId="68" fillId="0" borderId="57"/>
    <xf numFmtId="0" fontId="69" fillId="0" borderId="96" applyNumberFormat="0" applyProtection="0"/>
    <xf numFmtId="0" fontId="257" fillId="0" borderId="97"/>
    <xf numFmtId="0" fontId="40" fillId="0" borderId="97"/>
    <xf numFmtId="0" fontId="40" fillId="0" borderId="98" applyNumberFormat="0" applyProtection="0"/>
    <xf numFmtId="0" fontId="86" fillId="74" borderId="0"/>
    <xf numFmtId="0" fontId="87" fillId="74" borderId="0"/>
    <xf numFmtId="0" fontId="87" fillId="74" borderId="0" applyNumberFormat="0" applyBorder="0" applyProtection="0"/>
    <xf numFmtId="0" fontId="92" fillId="61" borderId="0"/>
    <xf numFmtId="0" fontId="93" fillId="61" borderId="0"/>
    <xf numFmtId="0" fontId="93" fillId="61" borderId="0" applyNumberFormat="0" applyBorder="0" applyProtection="0"/>
    <xf numFmtId="0" fontId="258" fillId="95" borderId="53"/>
    <xf numFmtId="0" fontId="258" fillId="95" borderId="53"/>
    <xf numFmtId="0" fontId="259" fillId="95" borderId="59" applyNumberFormat="0" applyProtection="0"/>
    <xf numFmtId="0" fontId="260" fillId="89" borderId="53"/>
    <xf numFmtId="0" fontId="260" fillId="89" borderId="53"/>
    <xf numFmtId="0" fontId="261" fillId="89" borderId="53"/>
    <xf numFmtId="0" fontId="261" fillId="89" borderId="59" applyNumberFormat="0" applyProtection="0"/>
    <xf numFmtId="0" fontId="261" fillId="89" borderId="53"/>
    <xf numFmtId="0" fontId="261" fillId="89" borderId="59" applyNumberFormat="0" applyProtection="0"/>
    <xf numFmtId="2" fontId="68" fillId="0" borderId="0"/>
    <xf numFmtId="2" fontId="68" fillId="0" borderId="0"/>
    <xf numFmtId="2" fontId="68" fillId="0" borderId="0"/>
    <xf numFmtId="2" fontId="69" fillId="0" borderId="0" applyBorder="0" applyProtection="0"/>
    <xf numFmtId="2" fontId="68" fillId="0" borderId="0"/>
    <xf numFmtId="2" fontId="69" fillId="0" borderId="0" applyBorder="0" applyProtection="0"/>
    <xf numFmtId="194" fontId="68" fillId="0" borderId="0"/>
    <xf numFmtId="195" fontId="68" fillId="0" borderId="0"/>
    <xf numFmtId="0" fontId="226" fillId="0" borderId="0"/>
    <xf numFmtId="0" fontId="227" fillId="0" borderId="0"/>
    <xf numFmtId="0" fontId="227" fillId="0" borderId="0" applyNumberFormat="0" applyBorder="0" applyProtection="0"/>
    <xf numFmtId="0" fontId="262" fillId="0" borderId="0"/>
    <xf numFmtId="166" fontId="1" fillId="0" borderId="0" applyFont="0" applyFill="0" applyBorder="0" applyAlignment="0" applyProtection="0"/>
    <xf numFmtId="0" fontId="21" fillId="0" borderId="0">
      <alignment vertical="top"/>
    </xf>
    <xf numFmtId="43" fontId="1" fillId="0" borderId="0" applyFont="0" applyFill="0" applyBorder="0" applyAlignment="0" applyProtection="0"/>
    <xf numFmtId="0" fontId="273" fillId="0" borderId="0"/>
    <xf numFmtId="166" fontId="1" fillId="0" borderId="0" applyFont="0" applyFill="0" applyBorder="0" applyAlignment="0" applyProtection="0"/>
    <xf numFmtId="0" fontId="274" fillId="0" borderId="0" applyNumberFormat="0" applyFill="0" applyBorder="0" applyProtection="0">
      <alignment horizontal="center"/>
    </xf>
    <xf numFmtId="207" fontId="21" fillId="0" borderId="0" applyFill="0" applyBorder="0" applyAlignment="0" applyProtection="0"/>
    <xf numFmtId="0" fontId="275" fillId="0" borderId="0" applyNumberFormat="0" applyFill="0" applyBorder="0" applyAlignment="0" applyProtection="0"/>
    <xf numFmtId="208" fontId="275" fillId="0" borderId="0" applyFill="0" applyBorder="0" applyAlignment="0" applyProtection="0"/>
    <xf numFmtId="0" fontId="274" fillId="0" borderId="0" applyNumberFormat="0" applyFill="0" applyBorder="0" applyProtection="0">
      <alignment horizontal="center" textRotation="90"/>
    </xf>
    <xf numFmtId="0" fontId="21" fillId="0" borderId="0"/>
    <xf numFmtId="207" fontId="21" fillId="0" borderId="0" applyFill="0" applyBorder="0" applyAlignment="0" applyProtection="0"/>
    <xf numFmtId="0" fontId="21" fillId="0" borderId="0"/>
    <xf numFmtId="207" fontId="21" fillId="0" borderId="0" applyFill="0" applyBorder="0" applyAlignment="0" applyProtection="0"/>
    <xf numFmtId="0" fontId="21" fillId="0" borderId="0"/>
    <xf numFmtId="207" fontId="21" fillId="0" borderId="0" applyFill="0" applyBorder="0" applyAlignment="0" applyProtection="0"/>
    <xf numFmtId="0" fontId="272" fillId="4" borderId="0" applyNumberFormat="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0" fontId="1" fillId="0" borderId="0"/>
    <xf numFmtId="0" fontId="279" fillId="0" borderId="0" applyNumberForma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9" fontId="65" fillId="0" borderId="0" applyFont="0" applyFill="0" applyBorder="0" applyAlignment="0" applyProtection="0"/>
    <xf numFmtId="199" fontId="294" fillId="0" borderId="0" applyFont="0" applyFill="0" applyBorder="0" applyAlignment="0" applyProtection="0"/>
  </cellStyleXfs>
  <cellXfs count="934">
    <xf numFmtId="0" fontId="0" fillId="0" borderId="0" xfId="0"/>
    <xf numFmtId="0" fontId="0" fillId="0" borderId="0" xfId="0" applyAlignment="1">
      <alignment wrapText="1"/>
    </xf>
    <xf numFmtId="0" fontId="0" fillId="0" borderId="0" xfId="0" applyBorder="1"/>
    <xf numFmtId="0" fontId="0" fillId="0" borderId="0" xfId="0" applyAlignment="1">
      <alignment vertical="center"/>
    </xf>
    <xf numFmtId="0" fontId="27" fillId="40" borderId="0" xfId="0" applyFont="1" applyFill="1"/>
    <xf numFmtId="0" fontId="28" fillId="40" borderId="0" xfId="0" applyFont="1" applyFill="1"/>
    <xf numFmtId="0" fontId="29" fillId="0" borderId="0" xfId="0" applyFont="1" applyAlignment="1">
      <alignment horizontal="center" vertical="center" wrapText="1"/>
    </xf>
    <xf numFmtId="0" fontId="30" fillId="0" borderId="10" xfId="0" applyFont="1" applyBorder="1" applyAlignment="1">
      <alignment horizontal="center"/>
    </xf>
    <xf numFmtId="0" fontId="31" fillId="0" borderId="10" xfId="0" applyFont="1" applyBorder="1"/>
    <xf numFmtId="0" fontId="33" fillId="0" borderId="10" xfId="0" applyFont="1" applyBorder="1"/>
    <xf numFmtId="0" fontId="31" fillId="41" borderId="10" xfId="0" applyFont="1" applyFill="1" applyBorder="1"/>
    <xf numFmtId="0" fontId="26" fillId="39" borderId="0" xfId="0" applyFont="1" applyFill="1" applyAlignment="1">
      <alignment horizontal="right"/>
    </xf>
    <xf numFmtId="0" fontId="37" fillId="42" borderId="0" xfId="0" applyFont="1" applyFill="1"/>
    <xf numFmtId="0" fontId="36" fillId="42" borderId="0" xfId="0" applyFont="1" applyFill="1"/>
    <xf numFmtId="0" fontId="31" fillId="43" borderId="14" xfId="0" applyFont="1" applyFill="1" applyBorder="1" applyAlignment="1">
      <alignment horizontal="left"/>
    </xf>
    <xf numFmtId="0" fontId="35" fillId="46" borderId="0" xfId="0" applyFont="1" applyFill="1"/>
    <xf numFmtId="0" fontId="36" fillId="46" borderId="0" xfId="0" applyFont="1" applyFill="1"/>
    <xf numFmtId="0" fontId="31" fillId="47" borderId="14" xfId="0" applyFont="1" applyFill="1" applyBorder="1" applyAlignment="1">
      <alignment horizontal="left"/>
    </xf>
    <xf numFmtId="0" fontId="31" fillId="48" borderId="10" xfId="0" applyFont="1" applyFill="1" applyBorder="1" applyAlignment="1">
      <alignment horizontal="left"/>
    </xf>
    <xf numFmtId="0" fontId="37" fillId="49" borderId="0" xfId="0" applyFont="1" applyFill="1"/>
    <xf numFmtId="0" fontId="36" fillId="49" borderId="0" xfId="0" applyFont="1" applyFill="1"/>
    <xf numFmtId="0" fontId="31" fillId="50" borderId="14" xfId="0" applyFont="1" applyFill="1" applyBorder="1" applyAlignment="1">
      <alignment horizontal="left"/>
    </xf>
    <xf numFmtId="0" fontId="31" fillId="51" borderId="14" xfId="0" applyFont="1" applyFill="1" applyBorder="1" applyAlignment="1">
      <alignment horizontal="left"/>
    </xf>
    <xf numFmtId="0" fontId="33" fillId="41" borderId="14" xfId="0" applyFont="1" applyFill="1" applyBorder="1" applyAlignment="1">
      <alignment horizontal="left"/>
    </xf>
    <xf numFmtId="0" fontId="37" fillId="52" borderId="0" xfId="0" applyFont="1" applyFill="1"/>
    <xf numFmtId="0" fontId="31" fillId="53" borderId="14" xfId="0" applyFont="1" applyFill="1" applyBorder="1" applyAlignment="1">
      <alignment horizontal="left"/>
    </xf>
    <xf numFmtId="0" fontId="41" fillId="56" borderId="10" xfId="0" applyFont="1" applyFill="1" applyBorder="1" applyAlignment="1">
      <alignment horizontal="center" vertical="center" wrapText="1"/>
    </xf>
    <xf numFmtId="0" fontId="0" fillId="0" borderId="0" xfId="0" applyAlignment="1">
      <alignment horizontal="center"/>
    </xf>
    <xf numFmtId="0" fontId="0" fillId="57" borderId="0" xfId="0" applyFill="1" applyAlignment="1">
      <alignment vertical="center"/>
    </xf>
    <xf numFmtId="0" fontId="0" fillId="39" borderId="0" xfId="0" applyFill="1" applyAlignment="1">
      <alignment vertical="center"/>
    </xf>
    <xf numFmtId="0" fontId="46" fillId="39" borderId="0" xfId="0" applyFont="1" applyFill="1" applyAlignment="1">
      <alignment horizontal="left" vertical="top"/>
    </xf>
    <xf numFmtId="0" fontId="0" fillId="39" borderId="0" xfId="0" applyFill="1"/>
    <xf numFmtId="0" fontId="0" fillId="57" borderId="0" xfId="0" applyFill="1"/>
    <xf numFmtId="0" fontId="0" fillId="57" borderId="0" xfId="0" applyFill="1" applyAlignment="1"/>
    <xf numFmtId="0" fontId="0" fillId="57" borderId="0" xfId="0" applyFill="1" applyAlignment="1">
      <alignment horizontal="center"/>
    </xf>
    <xf numFmtId="0" fontId="0" fillId="59" borderId="0" xfId="0" applyFill="1"/>
    <xf numFmtId="0" fontId="0" fillId="57" borderId="18" xfId="0" applyFill="1" applyBorder="1"/>
    <xf numFmtId="0" fontId="0" fillId="57" borderId="21" xfId="0" applyFill="1" applyBorder="1"/>
    <xf numFmtId="0" fontId="0" fillId="57" borderId="23" xfId="0" applyFill="1" applyBorder="1"/>
    <xf numFmtId="0" fontId="44" fillId="57" borderId="0" xfId="0" applyFont="1" applyFill="1" applyAlignment="1">
      <alignment vertical="center"/>
    </xf>
    <xf numFmtId="0" fontId="44" fillId="57" borderId="0" xfId="0" applyFont="1" applyFill="1"/>
    <xf numFmtId="0" fontId="0" fillId="34" borderId="0" xfId="0" applyFill="1"/>
    <xf numFmtId="0" fontId="0" fillId="60" borderId="0" xfId="0" applyFill="1"/>
    <xf numFmtId="0" fontId="15" fillId="57" borderId="21" xfId="0" applyFont="1" applyFill="1" applyBorder="1"/>
    <xf numFmtId="0" fontId="0" fillId="57" borderId="19" xfId="0" applyFill="1" applyBorder="1" applyAlignment="1">
      <alignment horizontal="center" vertical="center"/>
    </xf>
    <xf numFmtId="0" fontId="0" fillId="57" borderId="20" xfId="0" applyFill="1" applyBorder="1" applyAlignment="1">
      <alignment horizontal="center" vertical="center"/>
    </xf>
    <xf numFmtId="165" fontId="15" fillId="57" borderId="17" xfId="0" applyNumberFormat="1" applyFont="1" applyFill="1" applyBorder="1" applyAlignment="1">
      <alignment horizontal="center" vertical="center"/>
    </xf>
    <xf numFmtId="165" fontId="15" fillId="58" borderId="17" xfId="0" applyNumberFormat="1" applyFont="1" applyFill="1" applyBorder="1" applyAlignment="1">
      <alignment horizontal="center" vertical="center"/>
    </xf>
    <xf numFmtId="165" fontId="15" fillId="58" borderId="22" xfId="0" applyNumberFormat="1" applyFont="1" applyFill="1" applyBorder="1" applyAlignment="1">
      <alignment horizontal="center" vertical="center"/>
    </xf>
    <xf numFmtId="165" fontId="0" fillId="57" borderId="17" xfId="0" applyNumberFormat="1" applyFill="1" applyBorder="1" applyAlignment="1">
      <alignment horizontal="center" vertical="center"/>
    </xf>
    <xf numFmtId="165" fontId="0" fillId="58" borderId="17" xfId="0" applyNumberFormat="1" applyFill="1" applyBorder="1" applyAlignment="1">
      <alignment horizontal="center" vertical="center"/>
    </xf>
    <xf numFmtId="165" fontId="0" fillId="58" borderId="22" xfId="0" applyNumberFormat="1" applyFill="1" applyBorder="1" applyAlignment="1">
      <alignment horizontal="center" vertical="center"/>
    </xf>
    <xf numFmtId="165" fontId="0" fillId="57" borderId="24" xfId="0" applyNumberFormat="1" applyFill="1" applyBorder="1" applyAlignment="1">
      <alignment horizontal="center" vertical="center"/>
    </xf>
    <xf numFmtId="165" fontId="0" fillId="58" borderId="24" xfId="0" applyNumberFormat="1" applyFill="1" applyBorder="1" applyAlignment="1">
      <alignment horizontal="center" vertical="center"/>
    </xf>
    <xf numFmtId="165" fontId="0" fillId="58" borderId="25" xfId="0" applyNumberFormat="1" applyFill="1" applyBorder="1" applyAlignment="1">
      <alignment horizontal="center" vertical="center"/>
    </xf>
    <xf numFmtId="0" fontId="47" fillId="57" borderId="0" xfId="0" applyFont="1" applyFill="1" applyBorder="1" applyAlignment="1">
      <alignment horizontal="center" vertical="top"/>
    </xf>
    <xf numFmtId="1" fontId="15" fillId="57" borderId="17" xfId="0" applyNumberFormat="1" applyFont="1" applyFill="1" applyBorder="1" applyAlignment="1">
      <alignment horizontal="center" vertical="center"/>
    </xf>
    <xf numFmtId="0" fontId="0" fillId="0" borderId="0" xfId="0" applyAlignment="1">
      <alignment horizontal="center"/>
    </xf>
    <xf numFmtId="0" fontId="20" fillId="0" borderId="0" xfId="163"/>
    <xf numFmtId="0" fontId="43" fillId="0" borderId="0" xfId="0" applyFont="1" applyBorder="1" applyAlignment="1">
      <alignment horizontal="left"/>
    </xf>
    <xf numFmtId="0" fontId="48" fillId="0" borderId="0" xfId="0" applyFont="1"/>
    <xf numFmtId="0" fontId="49" fillId="0" borderId="0" xfId="163" applyFont="1" applyFill="1" applyBorder="1" applyAlignment="1">
      <alignment horizontal="center" vertical="center" wrapText="1"/>
    </xf>
    <xf numFmtId="0" fontId="53" fillId="0" borderId="10" xfId="0" applyFont="1" applyBorder="1" applyAlignment="1">
      <alignment horizontal="left" vertical="center"/>
    </xf>
    <xf numFmtId="165" fontId="54" fillId="0" borderId="10" xfId="0" applyNumberFormat="1" applyFont="1" applyBorder="1" applyAlignment="1">
      <alignment horizontal="right"/>
    </xf>
    <xf numFmtId="165" fontId="53" fillId="39" borderId="10" xfId="0" applyNumberFormat="1" applyFont="1" applyFill="1" applyBorder="1" applyAlignment="1">
      <alignment horizontal="right"/>
    </xf>
    <xf numFmtId="0" fontId="51" fillId="54" borderId="10" xfId="0" applyFont="1" applyFill="1" applyBorder="1" applyAlignment="1">
      <alignment horizontal="left" vertical="center"/>
    </xf>
    <xf numFmtId="165" fontId="51" fillId="54" borderId="10" xfId="0" applyNumberFormat="1" applyFont="1" applyFill="1" applyBorder="1" applyAlignment="1">
      <alignment horizontal="right"/>
    </xf>
    <xf numFmtId="0" fontId="51" fillId="0" borderId="14" xfId="0" applyFont="1" applyBorder="1" applyAlignment="1">
      <alignment horizontal="left" vertical="center"/>
    </xf>
    <xf numFmtId="165" fontId="51" fillId="0" borderId="14" xfId="0" applyNumberFormat="1" applyFont="1" applyBorder="1" applyAlignment="1">
      <alignment horizontal="right"/>
    </xf>
    <xf numFmtId="0" fontId="54" fillId="0" borderId="10" xfId="0" applyFont="1" applyBorder="1" applyAlignment="1">
      <alignment horizontal="left" vertical="center"/>
    </xf>
    <xf numFmtId="165" fontId="54" fillId="39" borderId="10" xfId="0" applyNumberFormat="1" applyFont="1" applyFill="1" applyBorder="1" applyAlignment="1">
      <alignment horizontal="right"/>
    </xf>
    <xf numFmtId="165" fontId="50" fillId="54" borderId="10" xfId="0" applyNumberFormat="1" applyFont="1" applyFill="1" applyBorder="1" applyAlignment="1">
      <alignment horizontal="right"/>
    </xf>
    <xf numFmtId="165" fontId="50" fillId="0" borderId="14" xfId="0" applyNumberFormat="1" applyFont="1" applyBorder="1" applyAlignment="1">
      <alignment horizontal="right"/>
    </xf>
    <xf numFmtId="165" fontId="0" fillId="39" borderId="0" xfId="0" applyNumberFormat="1" applyFill="1"/>
    <xf numFmtId="0" fontId="0" fillId="0" borderId="0" xfId="0" applyAlignment="1">
      <alignment horizontal="center"/>
    </xf>
    <xf numFmtId="9" fontId="0" fillId="58" borderId="17" xfId="152" applyFont="1" applyFill="1" applyBorder="1" applyAlignment="1">
      <alignment horizontal="center" vertical="center"/>
    </xf>
    <xf numFmtId="9" fontId="0" fillId="58" borderId="29" xfId="152" applyFont="1" applyFill="1" applyBorder="1" applyAlignment="1">
      <alignment horizontal="center" vertical="center"/>
    </xf>
    <xf numFmtId="9" fontId="0" fillId="58" borderId="24" xfId="152" applyFont="1" applyFill="1" applyBorder="1" applyAlignment="1">
      <alignment horizontal="center" vertical="center"/>
    </xf>
    <xf numFmtId="9" fontId="0" fillId="57" borderId="17" xfId="152" applyFont="1" applyFill="1" applyBorder="1" applyAlignment="1">
      <alignment horizontal="center" vertical="center"/>
    </xf>
    <xf numFmtId="0" fontId="0" fillId="0" borderId="0" xfId="0" applyAlignment="1">
      <alignment horizontal="center"/>
    </xf>
    <xf numFmtId="0" fontId="0" fillId="57" borderId="21" xfId="0" applyFont="1" applyFill="1" applyBorder="1"/>
    <xf numFmtId="9" fontId="1" fillId="57" borderId="17" xfId="152" applyFont="1" applyFill="1" applyBorder="1" applyAlignment="1">
      <alignment horizontal="center" vertical="center"/>
    </xf>
    <xf numFmtId="9" fontId="1" fillId="58" borderId="17" xfId="152" applyFont="1" applyFill="1" applyBorder="1" applyAlignment="1">
      <alignment horizontal="center" vertical="center"/>
    </xf>
    <xf numFmtId="2" fontId="15" fillId="57" borderId="17" xfId="152" applyNumberFormat="1" applyFont="1" applyFill="1" applyBorder="1" applyAlignment="1">
      <alignment horizontal="center" vertical="center"/>
    </xf>
    <xf numFmtId="2" fontId="15" fillId="58" borderId="17" xfId="152" applyNumberFormat="1" applyFont="1" applyFill="1" applyBorder="1" applyAlignment="1">
      <alignment horizontal="center" vertical="center"/>
    </xf>
    <xf numFmtId="165" fontId="0" fillId="57" borderId="17" xfId="0" applyNumberFormat="1" applyFill="1" applyBorder="1"/>
    <xf numFmtId="165" fontId="0" fillId="58" borderId="17" xfId="0" applyNumberFormat="1" applyFill="1" applyBorder="1"/>
    <xf numFmtId="165" fontId="0" fillId="58" borderId="22" xfId="0" applyNumberFormat="1" applyFill="1" applyBorder="1"/>
    <xf numFmtId="3" fontId="57" fillId="0" borderId="0" xfId="0" applyNumberFormat="1" applyFont="1" applyAlignment="1">
      <alignment horizontal="center" vertical="center"/>
    </xf>
    <xf numFmtId="0" fontId="57" fillId="0" borderId="0" xfId="0" applyFont="1" applyAlignment="1">
      <alignment horizontal="center" vertical="center"/>
    </xf>
    <xf numFmtId="0" fontId="57" fillId="0" borderId="0" xfId="0" applyFont="1" applyAlignment="1">
      <alignment vertical="center"/>
    </xf>
    <xf numFmtId="0" fontId="15" fillId="57" borderId="30" xfId="0" applyFont="1" applyFill="1" applyBorder="1"/>
    <xf numFmtId="0" fontId="0" fillId="57" borderId="30" xfId="0" applyFill="1" applyBorder="1"/>
    <xf numFmtId="165" fontId="15" fillId="58" borderId="31" xfId="0" applyNumberFormat="1" applyFont="1" applyFill="1" applyBorder="1" applyAlignment="1">
      <alignment horizontal="center" vertical="center"/>
    </xf>
    <xf numFmtId="165" fontId="0" fillId="58" borderId="31" xfId="0" applyNumberFormat="1" applyFill="1" applyBorder="1" applyAlignment="1">
      <alignment horizontal="center" vertical="center"/>
    </xf>
    <xf numFmtId="0" fontId="0" fillId="57" borderId="35" xfId="0" applyFill="1" applyBorder="1"/>
    <xf numFmtId="165" fontId="0" fillId="57" borderId="29" xfId="0" applyNumberFormat="1" applyFill="1" applyBorder="1" applyAlignment="1">
      <alignment horizontal="center" vertical="center"/>
    </xf>
    <xf numFmtId="165" fontId="0" fillId="58" borderId="29" xfId="0" applyNumberFormat="1" applyFill="1" applyBorder="1" applyAlignment="1">
      <alignment horizontal="center" vertical="center"/>
    </xf>
    <xf numFmtId="165" fontId="0" fillId="58" borderId="36" xfId="0" applyNumberFormat="1" applyFill="1" applyBorder="1" applyAlignment="1">
      <alignment horizontal="center" vertical="center"/>
    </xf>
    <xf numFmtId="0" fontId="58" fillId="57" borderId="32" xfId="0" applyFont="1" applyFill="1" applyBorder="1"/>
    <xf numFmtId="0" fontId="58" fillId="57" borderId="33" xfId="0" applyFont="1" applyFill="1" applyBorder="1" applyAlignment="1">
      <alignment horizontal="center" vertical="center"/>
    </xf>
    <xf numFmtId="0" fontId="58" fillId="57" borderId="34" xfId="0" applyFont="1" applyFill="1" applyBorder="1" applyAlignment="1">
      <alignment horizontal="center" vertical="center"/>
    </xf>
    <xf numFmtId="0" fontId="0" fillId="0" borderId="0" xfId="0" applyAlignment="1">
      <alignment horizontal="center"/>
    </xf>
    <xf numFmtId="9" fontId="0" fillId="58" borderId="22" xfId="152" applyFont="1" applyFill="1" applyBorder="1" applyAlignment="1">
      <alignment horizontal="center" vertical="center"/>
    </xf>
    <xf numFmtId="0" fontId="41" fillId="56" borderId="10" xfId="0" applyFont="1" applyFill="1" applyBorder="1" applyAlignment="1">
      <alignment horizontal="center" vertical="center" wrapText="1"/>
    </xf>
    <xf numFmtId="0" fontId="0" fillId="0" borderId="0" xfId="0" applyAlignment="1">
      <alignment horizontal="center"/>
    </xf>
    <xf numFmtId="0" fontId="46" fillId="57" borderId="0" xfId="0" applyFont="1" applyFill="1" applyAlignment="1">
      <alignment horizontal="left" vertical="top" wrapText="1"/>
    </xf>
    <xf numFmtId="2" fontId="0" fillId="57" borderId="17" xfId="152" applyNumberFormat="1" applyFont="1" applyFill="1" applyBorder="1" applyAlignment="1">
      <alignment horizontal="center" vertical="center"/>
    </xf>
    <xf numFmtId="2" fontId="0" fillId="58" borderId="17" xfId="152" applyNumberFormat="1" applyFont="1" applyFill="1" applyBorder="1" applyAlignment="1">
      <alignment horizontal="center" vertical="center"/>
    </xf>
    <xf numFmtId="165" fontId="0" fillId="57" borderId="17" xfId="0" applyNumberFormat="1" applyFont="1" applyFill="1" applyBorder="1" applyAlignment="1">
      <alignment horizontal="center" vertical="center"/>
    </xf>
    <xf numFmtId="165" fontId="0" fillId="58" borderId="17" xfId="0" applyNumberFormat="1" applyFont="1" applyFill="1" applyBorder="1" applyAlignment="1">
      <alignment horizontal="center" vertical="center"/>
    </xf>
    <xf numFmtId="1" fontId="0" fillId="57" borderId="17" xfId="0" applyNumberFormat="1" applyFont="1" applyFill="1" applyBorder="1" applyAlignment="1">
      <alignment horizontal="center" vertical="center"/>
    </xf>
    <xf numFmtId="0" fontId="60" fillId="57" borderId="40" xfId="0" applyFont="1" applyFill="1" applyBorder="1"/>
    <xf numFmtId="0" fontId="0" fillId="57" borderId="43" xfId="0" applyFont="1" applyFill="1" applyBorder="1"/>
    <xf numFmtId="9" fontId="0" fillId="57" borderId="17" xfId="0" applyNumberFormat="1" applyFont="1" applyFill="1" applyBorder="1" applyAlignment="1">
      <alignment horizontal="center" vertical="center"/>
    </xf>
    <xf numFmtId="0" fontId="0" fillId="57" borderId="45" xfId="0" applyFont="1" applyFill="1" applyBorder="1"/>
    <xf numFmtId="0" fontId="15" fillId="57" borderId="18" xfId="0" applyFont="1" applyFill="1" applyBorder="1"/>
    <xf numFmtId="0" fontId="15" fillId="57" borderId="19" xfId="0" applyFont="1" applyFill="1" applyBorder="1" applyAlignment="1">
      <alignment horizontal="center" vertical="center"/>
    </xf>
    <xf numFmtId="0" fontId="15" fillId="57" borderId="20" xfId="0" applyFont="1" applyFill="1" applyBorder="1" applyAlignment="1">
      <alignment horizontal="center" vertical="center"/>
    </xf>
    <xf numFmtId="1" fontId="0" fillId="58" borderId="17" xfId="0" applyNumberFormat="1" applyFont="1" applyFill="1" applyBorder="1" applyAlignment="1">
      <alignment horizontal="center" vertical="center"/>
    </xf>
    <xf numFmtId="1" fontId="0" fillId="58" borderId="17" xfId="0" applyNumberFormat="1" applyFill="1" applyBorder="1" applyAlignment="1">
      <alignment horizontal="center" vertical="center"/>
    </xf>
    <xf numFmtId="0" fontId="0" fillId="57" borderId="21" xfId="0" applyFont="1" applyFill="1" applyBorder="1" applyAlignment="1">
      <alignment wrapText="1"/>
    </xf>
    <xf numFmtId="164" fontId="0" fillId="57" borderId="17" xfId="0" applyNumberFormat="1" applyFont="1" applyFill="1" applyBorder="1" applyAlignment="1">
      <alignment horizontal="center" vertical="center"/>
    </xf>
    <xf numFmtId="164" fontId="0" fillId="58" borderId="17" xfId="0" applyNumberFormat="1" applyFont="1" applyFill="1" applyBorder="1" applyAlignment="1">
      <alignment horizontal="center" vertical="center"/>
    </xf>
    <xf numFmtId="164" fontId="0" fillId="58" borderId="22" xfId="0" applyNumberFormat="1" applyFont="1" applyFill="1" applyBorder="1" applyAlignment="1">
      <alignment horizontal="center" vertical="center"/>
    </xf>
    <xf numFmtId="0" fontId="15" fillId="57" borderId="49" xfId="0" applyFont="1" applyFill="1" applyBorder="1"/>
    <xf numFmtId="0" fontId="15" fillId="57" borderId="33" xfId="0" applyFont="1" applyFill="1" applyBorder="1" applyAlignment="1">
      <alignment horizontal="center" vertical="center"/>
    </xf>
    <xf numFmtId="0" fontId="15" fillId="57" borderId="50" xfId="0" applyFont="1" applyFill="1" applyBorder="1" applyAlignment="1">
      <alignment horizontal="center" vertical="center"/>
    </xf>
    <xf numFmtId="0" fontId="15" fillId="57" borderId="43" xfId="0" applyFont="1" applyFill="1" applyBorder="1" applyAlignment="1">
      <alignment horizontal="left"/>
    </xf>
    <xf numFmtId="1" fontId="15" fillId="57" borderId="17" xfId="152" applyNumberFormat="1" applyFont="1" applyFill="1" applyBorder="1" applyAlignment="1">
      <alignment horizontal="center" vertical="center"/>
    </xf>
    <xf numFmtId="1" fontId="15" fillId="58" borderId="17" xfId="152" applyNumberFormat="1" applyFont="1" applyFill="1" applyBorder="1" applyAlignment="1">
      <alignment horizontal="center" vertical="center"/>
    </xf>
    <xf numFmtId="1" fontId="15" fillId="58" borderId="44" xfId="152" applyNumberFormat="1" applyFont="1" applyFill="1" applyBorder="1" applyAlignment="1">
      <alignment horizontal="center" vertical="center"/>
    </xf>
    <xf numFmtId="0" fontId="0" fillId="57" borderId="43" xfId="0" applyFont="1" applyFill="1" applyBorder="1" applyAlignment="1">
      <alignment horizontal="left"/>
    </xf>
    <xf numFmtId="1" fontId="0" fillId="57" borderId="17" xfId="152" applyNumberFormat="1" applyFont="1" applyFill="1" applyBorder="1" applyAlignment="1">
      <alignment horizontal="center" vertical="center"/>
    </xf>
    <xf numFmtId="1" fontId="0" fillId="58" borderId="17" xfId="152" applyNumberFormat="1" applyFont="1" applyFill="1" applyBorder="1" applyAlignment="1">
      <alignment horizontal="center" vertical="center"/>
    </xf>
    <xf numFmtId="0" fontId="0" fillId="57" borderId="45" xfId="0" applyFont="1" applyFill="1" applyBorder="1" applyAlignment="1">
      <alignment horizontal="left"/>
    </xf>
    <xf numFmtId="1" fontId="1" fillId="57" borderId="17" xfId="152" applyNumberFormat="1" applyFont="1" applyFill="1" applyBorder="1" applyAlignment="1">
      <alignment horizontal="center" vertical="center"/>
    </xf>
    <xf numFmtId="1" fontId="1" fillId="58" borderId="17" xfId="152" applyNumberFormat="1" applyFont="1" applyFill="1" applyBorder="1" applyAlignment="1">
      <alignment horizontal="center" vertical="center"/>
    </xf>
    <xf numFmtId="1" fontId="1" fillId="58" borderId="44" xfId="152" applyNumberFormat="1" applyFont="1" applyFill="1" applyBorder="1" applyAlignment="1">
      <alignment horizontal="center" vertical="center"/>
    </xf>
    <xf numFmtId="1" fontId="1" fillId="57" borderId="46" xfId="152" applyNumberFormat="1" applyFont="1" applyFill="1" applyBorder="1" applyAlignment="1">
      <alignment horizontal="center" vertical="center"/>
    </xf>
    <xf numFmtId="1" fontId="1" fillId="58" borderId="46" xfId="152" applyNumberFormat="1" applyFont="1" applyFill="1" applyBorder="1" applyAlignment="1">
      <alignment horizontal="center" vertical="center"/>
    </xf>
    <xf numFmtId="1" fontId="1" fillId="58" borderId="47" xfId="152" applyNumberFormat="1" applyFont="1" applyFill="1" applyBorder="1" applyAlignment="1">
      <alignment horizontal="center" vertical="center"/>
    </xf>
    <xf numFmtId="0" fontId="15" fillId="57" borderId="23" xfId="0" applyFont="1" applyFill="1" applyBorder="1"/>
    <xf numFmtId="165" fontId="15" fillId="57" borderId="33" xfId="0" applyNumberFormat="1" applyFont="1" applyFill="1" applyBorder="1" applyAlignment="1">
      <alignment horizontal="center" vertical="center"/>
    </xf>
    <xf numFmtId="9" fontId="0" fillId="57" borderId="24" xfId="152" applyFont="1" applyFill="1" applyBorder="1" applyAlignment="1">
      <alignment horizontal="center" vertical="center"/>
    </xf>
    <xf numFmtId="9" fontId="0" fillId="58" borderId="25" xfId="152" applyFont="1" applyFill="1" applyBorder="1" applyAlignment="1">
      <alignment horizontal="center" vertical="center"/>
    </xf>
    <xf numFmtId="0" fontId="0" fillId="41" borderId="0" xfId="0" applyFill="1"/>
    <xf numFmtId="0" fontId="55" fillId="41" borderId="0" xfId="0" applyFont="1" applyFill="1" applyBorder="1" applyAlignment="1">
      <alignment vertical="center"/>
    </xf>
    <xf numFmtId="165" fontId="0" fillId="41" borderId="0" xfId="0" applyNumberFormat="1" applyFill="1"/>
    <xf numFmtId="0" fontId="56" fillId="41" borderId="0" xfId="0" applyFont="1" applyFill="1" applyBorder="1" applyAlignment="1"/>
    <xf numFmtId="0" fontId="0" fillId="0" borderId="0" xfId="0" applyAlignment="1">
      <alignment horizontal="center"/>
    </xf>
    <xf numFmtId="0" fontId="0" fillId="57" borderId="0" xfId="0" applyFill="1" applyAlignment="1">
      <alignment horizontal="left" vertical="top" wrapText="1"/>
    </xf>
    <xf numFmtId="0" fontId="0" fillId="57" borderId="0" xfId="0" applyFill="1" applyAlignment="1">
      <alignment horizontal="left" vertical="top"/>
    </xf>
    <xf numFmtId="0" fontId="47" fillId="57" borderId="0" xfId="0" applyFont="1" applyFill="1" applyBorder="1" applyAlignment="1">
      <alignment horizontal="center" vertical="top"/>
    </xf>
    <xf numFmtId="165" fontId="0" fillId="58" borderId="31" xfId="0" applyNumberFormat="1" applyFont="1" applyFill="1" applyBorder="1" applyAlignment="1">
      <alignment horizontal="center" vertical="center"/>
    </xf>
    <xf numFmtId="0" fontId="0" fillId="57" borderId="30" xfId="0" applyFont="1" applyFill="1" applyBorder="1"/>
    <xf numFmtId="9" fontId="1" fillId="58" borderId="22" xfId="152" applyFont="1" applyFill="1" applyBorder="1" applyAlignment="1">
      <alignment horizontal="center" vertical="center"/>
    </xf>
    <xf numFmtId="165" fontId="0" fillId="58" borderId="17" xfId="152" applyNumberFormat="1" applyFont="1" applyFill="1" applyBorder="1" applyAlignment="1">
      <alignment horizontal="center" vertical="center"/>
    </xf>
    <xf numFmtId="0" fontId="0" fillId="0" borderId="0" xfId="0"/>
    <xf numFmtId="165" fontId="1" fillId="57" borderId="17" xfId="152" applyNumberFormat="1" applyFont="1" applyFill="1" applyBorder="1" applyAlignment="1">
      <alignment horizontal="center" vertical="center"/>
    </xf>
    <xf numFmtId="165" fontId="1" fillId="58" borderId="17" xfId="152" applyNumberFormat="1" applyFont="1" applyFill="1" applyBorder="1" applyAlignment="1">
      <alignment horizontal="center" vertical="center"/>
    </xf>
    <xf numFmtId="0" fontId="0" fillId="0" borderId="0" xfId="0" applyAlignment="1">
      <alignment horizontal="center"/>
    </xf>
    <xf numFmtId="0" fontId="47" fillId="57" borderId="0" xfId="0" applyFont="1" applyFill="1" applyBorder="1" applyAlignment="1">
      <alignment horizontal="center" vertical="top"/>
    </xf>
    <xf numFmtId="0" fontId="0" fillId="57" borderId="0" xfId="0" applyFont="1" applyFill="1" applyBorder="1"/>
    <xf numFmtId="165" fontId="0" fillId="57" borderId="0" xfId="0" applyNumberFormat="1" applyFont="1" applyFill="1" applyBorder="1" applyAlignment="1">
      <alignment horizontal="center" vertical="center"/>
    </xf>
    <xf numFmtId="0" fontId="0" fillId="39" borderId="0" xfId="0" applyFont="1" applyFill="1" applyBorder="1"/>
    <xf numFmtId="165" fontId="0" fillId="39" borderId="0" xfId="0" applyNumberFormat="1" applyFont="1" applyFill="1" applyBorder="1" applyAlignment="1">
      <alignment horizontal="center" vertical="center"/>
    </xf>
    <xf numFmtId="2" fontId="0" fillId="57" borderId="17" xfId="0" applyNumberFormat="1" applyFill="1" applyBorder="1" applyAlignment="1">
      <alignment horizontal="center" vertical="center"/>
    </xf>
    <xf numFmtId="2" fontId="0" fillId="58" borderId="17" xfId="0" applyNumberFormat="1" applyFill="1" applyBorder="1" applyAlignment="1">
      <alignment horizontal="center" vertical="center"/>
    </xf>
    <xf numFmtId="9" fontId="0" fillId="57" borderId="17" xfId="0" applyNumberFormat="1" applyFill="1" applyBorder="1" applyAlignment="1">
      <alignment horizontal="center" vertical="center"/>
    </xf>
    <xf numFmtId="9" fontId="0" fillId="58" borderId="17" xfId="0" applyNumberFormat="1" applyFill="1" applyBorder="1" applyAlignment="1">
      <alignment horizontal="center" vertical="center"/>
    </xf>
    <xf numFmtId="164" fontId="0" fillId="57" borderId="17" xfId="0" applyNumberFormat="1" applyFill="1" applyBorder="1" applyAlignment="1">
      <alignment horizontal="center" vertical="center"/>
    </xf>
    <xf numFmtId="164" fontId="0" fillId="58" borderId="17" xfId="0" applyNumberFormat="1" applyFill="1" applyBorder="1" applyAlignment="1">
      <alignment horizontal="center" vertical="center"/>
    </xf>
    <xf numFmtId="3" fontId="15" fillId="57" borderId="17" xfId="0" applyNumberFormat="1" applyFont="1" applyFill="1" applyBorder="1" applyAlignment="1">
      <alignment horizontal="center" vertical="center"/>
    </xf>
    <xf numFmtId="3" fontId="15" fillId="58" borderId="17" xfId="0" applyNumberFormat="1" applyFont="1" applyFill="1" applyBorder="1" applyAlignment="1">
      <alignment horizontal="center" vertical="center"/>
    </xf>
    <xf numFmtId="3" fontId="0" fillId="57" borderId="17" xfId="0" applyNumberFormat="1" applyFill="1" applyBorder="1" applyAlignment="1">
      <alignment horizontal="center" vertical="center"/>
    </xf>
    <xf numFmtId="3" fontId="0" fillId="58" borderId="17" xfId="0" applyNumberFormat="1" applyFill="1" applyBorder="1" applyAlignment="1">
      <alignment horizontal="center" vertical="center"/>
    </xf>
    <xf numFmtId="2" fontId="1" fillId="57" borderId="17" xfId="152" applyNumberFormat="1" applyFont="1" applyFill="1" applyBorder="1" applyAlignment="1">
      <alignment horizontal="center" vertical="center"/>
    </xf>
    <xf numFmtId="2" fontId="1" fillId="58" borderId="17" xfId="152" applyNumberFormat="1" applyFont="1" applyFill="1" applyBorder="1" applyAlignment="1">
      <alignment horizontal="center" vertical="center"/>
    </xf>
    <xf numFmtId="165" fontId="15" fillId="57" borderId="17" xfId="152" applyNumberFormat="1" applyFont="1" applyFill="1" applyBorder="1" applyAlignment="1">
      <alignment horizontal="center" vertical="center"/>
    </xf>
    <xf numFmtId="165" fontId="15" fillId="58" borderId="17" xfId="152" applyNumberFormat="1" applyFont="1" applyFill="1" applyBorder="1" applyAlignment="1">
      <alignment horizontal="center" vertical="center"/>
    </xf>
    <xf numFmtId="165" fontId="0" fillId="57" borderId="17" xfId="152" applyNumberFormat="1" applyFont="1" applyFill="1" applyBorder="1" applyAlignment="1">
      <alignment horizontal="center" vertical="center"/>
    </xf>
    <xf numFmtId="0" fontId="0" fillId="57" borderId="40" xfId="0" applyFill="1" applyBorder="1"/>
    <xf numFmtId="0" fontId="15" fillId="57" borderId="41" xfId="0" applyFont="1" applyFill="1" applyBorder="1" applyAlignment="1">
      <alignment horizontal="center" vertical="center"/>
    </xf>
    <xf numFmtId="0" fontId="15" fillId="57" borderId="42" xfId="0" applyFont="1" applyFill="1" applyBorder="1" applyAlignment="1">
      <alignment horizontal="center" vertical="center"/>
    </xf>
    <xf numFmtId="0" fontId="15" fillId="57" borderId="43" xfId="0" applyFont="1" applyFill="1" applyBorder="1"/>
    <xf numFmtId="3" fontId="15" fillId="58" borderId="44" xfId="0" applyNumberFormat="1" applyFont="1" applyFill="1" applyBorder="1" applyAlignment="1">
      <alignment horizontal="center" vertical="center"/>
    </xf>
    <xf numFmtId="168" fontId="15" fillId="57" borderId="17" xfId="152" applyNumberFormat="1" applyFont="1" applyFill="1" applyBorder="1" applyAlignment="1">
      <alignment horizontal="center" vertical="center"/>
    </xf>
    <xf numFmtId="168" fontId="15" fillId="58" borderId="17" xfId="152" applyNumberFormat="1" applyFont="1" applyFill="1" applyBorder="1" applyAlignment="1">
      <alignment horizontal="center" vertical="center"/>
    </xf>
    <xf numFmtId="168" fontId="15" fillId="58" borderId="44" xfId="152" applyNumberFormat="1" applyFont="1" applyFill="1" applyBorder="1" applyAlignment="1">
      <alignment horizontal="center" vertical="center"/>
    </xf>
    <xf numFmtId="0" fontId="0" fillId="57" borderId="43" xfId="0" applyFill="1" applyBorder="1"/>
    <xf numFmtId="9" fontId="0" fillId="58" borderId="44" xfId="152" applyFont="1" applyFill="1" applyBorder="1" applyAlignment="1">
      <alignment horizontal="center" vertical="center"/>
    </xf>
    <xf numFmtId="0" fontId="0" fillId="57" borderId="45" xfId="0" applyFill="1" applyBorder="1"/>
    <xf numFmtId="9" fontId="0" fillId="57" borderId="46" xfId="152" applyFont="1" applyFill="1" applyBorder="1" applyAlignment="1">
      <alignment horizontal="center" vertical="center"/>
    </xf>
    <xf numFmtId="9" fontId="0" fillId="58" borderId="46" xfId="152" applyFont="1" applyFill="1" applyBorder="1" applyAlignment="1">
      <alignment horizontal="center" vertical="center"/>
    </xf>
    <xf numFmtId="9" fontId="0" fillId="58" borderId="47" xfId="152" applyFont="1" applyFill="1" applyBorder="1" applyAlignment="1">
      <alignment horizontal="center" vertical="center"/>
    </xf>
    <xf numFmtId="3" fontId="0" fillId="57" borderId="17" xfId="152" applyNumberFormat="1" applyFont="1" applyFill="1" applyBorder="1" applyAlignment="1">
      <alignment horizontal="center" vertical="center"/>
    </xf>
    <xf numFmtId="3" fontId="0" fillId="58" borderId="17" xfId="152" applyNumberFormat="1" applyFont="1" applyFill="1" applyBorder="1" applyAlignment="1">
      <alignment horizontal="center" vertical="center"/>
    </xf>
    <xf numFmtId="3" fontId="0" fillId="58" borderId="44" xfId="152" applyNumberFormat="1" applyFont="1" applyFill="1" applyBorder="1" applyAlignment="1">
      <alignment horizontal="center" vertical="center"/>
    </xf>
    <xf numFmtId="1" fontId="15" fillId="58" borderId="17" xfId="0" applyNumberFormat="1" applyFont="1" applyFill="1" applyBorder="1" applyAlignment="1">
      <alignment horizontal="center" vertical="center"/>
    </xf>
    <xf numFmtId="168" fontId="15" fillId="57" borderId="17" xfId="0" applyNumberFormat="1" applyFont="1" applyFill="1" applyBorder="1" applyAlignment="1">
      <alignment horizontal="center" vertical="center"/>
    </xf>
    <xf numFmtId="168" fontId="15" fillId="58" borderId="17" xfId="0" applyNumberFormat="1" applyFont="1" applyFill="1" applyBorder="1" applyAlignment="1">
      <alignment horizontal="center" vertical="center"/>
    </xf>
    <xf numFmtId="168" fontId="15" fillId="58" borderId="44" xfId="0" applyNumberFormat="1" applyFont="1" applyFill="1" applyBorder="1" applyAlignment="1">
      <alignment horizontal="center" vertical="center"/>
    </xf>
    <xf numFmtId="9" fontId="0" fillId="58" borderId="17" xfId="0" applyNumberFormat="1" applyFont="1" applyFill="1" applyBorder="1" applyAlignment="1">
      <alignment horizontal="center" vertical="center"/>
    </xf>
    <xf numFmtId="9" fontId="0" fillId="58" borderId="22" xfId="0" applyNumberFormat="1" applyFont="1" applyFill="1" applyBorder="1" applyAlignment="1">
      <alignment horizontal="center" vertical="center"/>
    </xf>
    <xf numFmtId="9" fontId="0" fillId="58" borderId="22" xfId="0" applyNumberFormat="1" applyFill="1" applyBorder="1" applyAlignment="1">
      <alignment horizontal="center" vertical="center"/>
    </xf>
    <xf numFmtId="0" fontId="15" fillId="57" borderId="99" xfId="0" applyFont="1" applyFill="1" applyBorder="1"/>
    <xf numFmtId="0" fontId="15" fillId="57" borderId="100" xfId="0" applyFont="1" applyFill="1" applyBorder="1" applyAlignment="1">
      <alignment horizontal="center" vertical="center"/>
    </xf>
    <xf numFmtId="0" fontId="15" fillId="57" borderId="101" xfId="0" applyFont="1" applyFill="1" applyBorder="1" applyAlignment="1">
      <alignment horizontal="center" vertical="center"/>
    </xf>
    <xf numFmtId="0" fontId="15" fillId="57" borderId="102" xfId="0" applyFont="1" applyFill="1" applyBorder="1"/>
    <xf numFmtId="165" fontId="15" fillId="57" borderId="10" xfId="0" applyNumberFormat="1" applyFont="1" applyFill="1" applyBorder="1" applyAlignment="1">
      <alignment horizontal="center" vertical="center"/>
    </xf>
    <xf numFmtId="0" fontId="0" fillId="57" borderId="102" xfId="0" applyFill="1" applyBorder="1" applyAlignment="1">
      <alignment horizontal="left"/>
    </xf>
    <xf numFmtId="165" fontId="0" fillId="57" borderId="10" xfId="0" applyNumberFormat="1" applyFill="1" applyBorder="1" applyAlignment="1">
      <alignment horizontal="center" vertical="center"/>
    </xf>
    <xf numFmtId="0" fontId="0" fillId="57" borderId="103" xfId="0" applyFill="1" applyBorder="1" applyAlignment="1">
      <alignment horizontal="left"/>
    </xf>
    <xf numFmtId="0" fontId="0" fillId="57" borderId="52" xfId="0" applyFill="1" applyBorder="1"/>
    <xf numFmtId="0" fontId="0" fillId="115" borderId="0" xfId="0" applyFill="1"/>
    <xf numFmtId="0" fontId="13" fillId="114" borderId="0" xfId="0" applyFont="1" applyFill="1"/>
    <xf numFmtId="0" fontId="0" fillId="114" borderId="0" xfId="0" applyFill="1"/>
    <xf numFmtId="0" fontId="0" fillId="117" borderId="0" xfId="0" applyFill="1"/>
    <xf numFmtId="0" fontId="0" fillId="116" borderId="0" xfId="0" applyFill="1"/>
    <xf numFmtId="0" fontId="264" fillId="0" borderId="104" xfId="0" applyFont="1" applyBorder="1"/>
    <xf numFmtId="0" fontId="0" fillId="0" borderId="104" xfId="0" applyBorder="1"/>
    <xf numFmtId="0" fontId="45" fillId="0" borderId="104" xfId="0" applyFont="1" applyBorder="1" applyAlignment="1"/>
    <xf numFmtId="0" fontId="0" fillId="0" borderId="105" xfId="0" applyBorder="1"/>
    <xf numFmtId="0" fontId="45" fillId="0" borderId="105" xfId="0" applyFont="1" applyBorder="1" applyAlignment="1"/>
    <xf numFmtId="0" fontId="16" fillId="117" borderId="0" xfId="0" applyFont="1" applyFill="1"/>
    <xf numFmtId="0" fontId="16" fillId="116" borderId="0" xfId="0" applyFont="1" applyFill="1"/>
    <xf numFmtId="0" fontId="41" fillId="56" borderId="10" xfId="0" applyFont="1" applyFill="1" applyBorder="1" applyAlignment="1">
      <alignment horizontal="center" vertical="center" wrapText="1"/>
    </xf>
    <xf numFmtId="0" fontId="47" fillId="57" borderId="0" xfId="0" applyFont="1" applyFill="1" applyBorder="1" applyAlignment="1">
      <alignment horizontal="center" vertical="top"/>
    </xf>
    <xf numFmtId="0" fontId="263" fillId="0" borderId="0" xfId="0" applyFont="1"/>
    <xf numFmtId="0" fontId="269" fillId="0" borderId="0" xfId="0" applyFont="1" applyAlignment="1">
      <alignment horizontal="center" vertical="center"/>
    </xf>
    <xf numFmtId="0" fontId="0" fillId="0" borderId="0" xfId="0" applyAlignment="1">
      <alignment horizontal="center"/>
    </xf>
    <xf numFmtId="0" fontId="263" fillId="57" borderId="0" xfId="0" applyFont="1" applyFill="1" applyAlignment="1">
      <alignment horizontal="left" vertical="top"/>
    </xf>
    <xf numFmtId="2" fontId="263" fillId="57" borderId="17" xfId="152" applyNumberFormat="1" applyFont="1" applyFill="1" applyBorder="1" applyAlignment="1">
      <alignment horizontal="center" vertical="center"/>
    </xf>
    <xf numFmtId="0" fontId="41" fillId="56" borderId="10" xfId="0" applyFont="1" applyFill="1" applyBorder="1" applyAlignment="1">
      <alignment horizontal="center" vertical="center" wrapText="1"/>
    </xf>
    <xf numFmtId="0" fontId="47" fillId="57" borderId="0" xfId="0" applyFont="1" applyFill="1" applyBorder="1" applyAlignment="1">
      <alignment horizontal="center" vertical="top"/>
    </xf>
    <xf numFmtId="9" fontId="0" fillId="57" borderId="0" xfId="152" applyFont="1" applyFill="1" applyBorder="1"/>
    <xf numFmtId="0" fontId="0" fillId="57" borderId="0" xfId="0" applyFill="1" applyBorder="1"/>
    <xf numFmtId="9" fontId="0" fillId="57" borderId="0" xfId="152" applyFont="1" applyFill="1" applyBorder="1" applyAlignment="1">
      <alignment horizontal="center" vertical="center"/>
    </xf>
    <xf numFmtId="165" fontId="0" fillId="57" borderId="17" xfId="0" applyNumberFormat="1" applyFont="1" applyFill="1" applyBorder="1"/>
    <xf numFmtId="165" fontId="0" fillId="57" borderId="24" xfId="0" applyNumberFormat="1" applyFont="1" applyFill="1" applyBorder="1"/>
    <xf numFmtId="0" fontId="0" fillId="0" borderId="0" xfId="0"/>
    <xf numFmtId="0" fontId="0" fillId="39" borderId="0" xfId="0" applyFill="1"/>
    <xf numFmtId="0" fontId="0" fillId="0" borderId="0" xfId="0" applyAlignment="1">
      <alignment horizontal="center"/>
    </xf>
    <xf numFmtId="0" fontId="47" fillId="57" borderId="0" xfId="0" applyFont="1" applyFill="1" applyBorder="1" applyAlignment="1">
      <alignment horizontal="center" vertical="top"/>
    </xf>
    <xf numFmtId="0" fontId="0" fillId="0" borderId="0" xfId="0" applyAlignment="1">
      <alignment horizontal="center"/>
    </xf>
    <xf numFmtId="0" fontId="47" fillId="57" borderId="0" xfId="0" applyFont="1" applyFill="1" applyBorder="1" applyAlignment="1">
      <alignment horizontal="center" vertical="top"/>
    </xf>
    <xf numFmtId="0" fontId="47" fillId="57" borderId="0" xfId="0" applyFont="1" applyFill="1" applyBorder="1" applyAlignment="1">
      <alignment horizontal="center" vertical="top" wrapText="1"/>
    </xf>
    <xf numFmtId="2" fontId="47" fillId="57" borderId="0" xfId="0" applyNumberFormat="1" applyFont="1" applyFill="1" applyBorder="1" applyAlignment="1">
      <alignment horizontal="center" vertical="top"/>
    </xf>
    <xf numFmtId="9" fontId="15" fillId="58" borderId="17" xfId="152" applyFont="1" applyFill="1" applyBorder="1" applyAlignment="1">
      <alignment horizontal="center" vertical="center"/>
    </xf>
    <xf numFmtId="9" fontId="1" fillId="58" borderId="44" xfId="152" applyFont="1" applyFill="1" applyBorder="1" applyAlignment="1">
      <alignment horizontal="center" vertical="center"/>
    </xf>
    <xf numFmtId="9" fontId="15" fillId="57" borderId="17" xfId="152" applyFont="1" applyFill="1" applyBorder="1" applyAlignment="1">
      <alignment horizontal="center" vertical="center"/>
    </xf>
    <xf numFmtId="0" fontId="58" fillId="58" borderId="33" xfId="0" applyFont="1" applyFill="1" applyBorder="1" applyAlignment="1">
      <alignment horizontal="center" vertical="center"/>
    </xf>
    <xf numFmtId="165" fontId="0" fillId="58" borderId="10" xfId="0" applyNumberFormat="1" applyFill="1" applyBorder="1" applyAlignment="1">
      <alignment horizontal="center" vertical="center"/>
    </xf>
    <xf numFmtId="0" fontId="58" fillId="57" borderId="40" xfId="0" applyFont="1" applyFill="1" applyBorder="1"/>
    <xf numFmtId="0" fontId="58" fillId="57" borderId="41" xfId="0" applyFont="1" applyFill="1" applyBorder="1" applyAlignment="1">
      <alignment horizontal="center" vertical="center"/>
    </xf>
    <xf numFmtId="0" fontId="58" fillId="57" borderId="42" xfId="0" applyFont="1" applyFill="1" applyBorder="1" applyAlignment="1">
      <alignment horizontal="center" vertical="center"/>
    </xf>
    <xf numFmtId="165" fontId="0" fillId="57" borderId="46" xfId="0" applyNumberFormat="1" applyFill="1" applyBorder="1" applyAlignment="1">
      <alignment horizontal="center" vertical="center"/>
    </xf>
    <xf numFmtId="165" fontId="0" fillId="58" borderId="46" xfId="0" applyNumberFormat="1" applyFill="1" applyBorder="1" applyAlignment="1">
      <alignment horizontal="center" vertical="center"/>
    </xf>
    <xf numFmtId="165" fontId="0" fillId="58" borderId="47" xfId="0" applyNumberFormat="1" applyFill="1" applyBorder="1" applyAlignment="1">
      <alignment horizontal="center" vertical="center"/>
    </xf>
    <xf numFmtId="9" fontId="0" fillId="57" borderId="107" xfId="152" applyFont="1" applyFill="1" applyBorder="1" applyAlignment="1">
      <alignment horizontal="center" vertical="center"/>
    </xf>
    <xf numFmtId="9" fontId="0" fillId="58" borderId="107" xfId="152" applyFont="1" applyFill="1" applyBorder="1" applyAlignment="1">
      <alignment horizontal="center" vertical="center"/>
    </xf>
    <xf numFmtId="0" fontId="0" fillId="57" borderId="37" xfId="0" applyFont="1" applyFill="1" applyBorder="1" applyAlignment="1">
      <alignment horizontal="left"/>
    </xf>
    <xf numFmtId="0" fontId="0" fillId="57" borderId="106" xfId="0" applyFont="1" applyFill="1" applyBorder="1" applyAlignment="1">
      <alignment horizontal="left"/>
    </xf>
    <xf numFmtId="0" fontId="47" fillId="57" borderId="0" xfId="0" applyFont="1" applyFill="1" applyBorder="1" applyAlignment="1">
      <alignment horizontal="center" vertical="top"/>
    </xf>
    <xf numFmtId="165" fontId="0" fillId="58" borderId="38" xfId="152" applyNumberFormat="1" applyFont="1" applyFill="1" applyBorder="1" applyAlignment="1">
      <alignment horizontal="center" vertical="center"/>
    </xf>
    <xf numFmtId="165" fontId="0" fillId="58" borderId="107" xfId="152" applyNumberFormat="1" applyFont="1" applyFill="1" applyBorder="1" applyAlignment="1">
      <alignment horizontal="center" vertical="center"/>
    </xf>
    <xf numFmtId="165" fontId="0" fillId="58" borderId="108" xfId="152" applyNumberFormat="1" applyFont="1" applyFill="1" applyBorder="1" applyAlignment="1">
      <alignment horizontal="center" vertical="center"/>
    </xf>
    <xf numFmtId="0" fontId="60" fillId="57" borderId="41" xfId="0" applyFont="1" applyFill="1" applyBorder="1" applyAlignment="1">
      <alignment horizontal="center" vertical="center"/>
    </xf>
    <xf numFmtId="0" fontId="60" fillId="57" borderId="42" xfId="0" applyFont="1" applyFill="1" applyBorder="1" applyAlignment="1">
      <alignment horizontal="center" vertical="center"/>
    </xf>
    <xf numFmtId="1" fontId="0" fillId="58" borderId="31" xfId="0" applyNumberFormat="1" applyFont="1" applyFill="1" applyBorder="1" applyAlignment="1">
      <alignment horizontal="center" vertical="center"/>
    </xf>
    <xf numFmtId="1" fontId="0" fillId="57" borderId="10" xfId="0" applyNumberFormat="1" applyFill="1" applyBorder="1" applyAlignment="1">
      <alignment horizontal="center" vertical="center"/>
    </xf>
    <xf numFmtId="1" fontId="58" fillId="58" borderId="33" xfId="0" applyNumberFormat="1" applyFont="1" applyFill="1" applyBorder="1" applyAlignment="1">
      <alignment horizontal="center" vertical="center"/>
    </xf>
    <xf numFmtId="1" fontId="0" fillId="58" borderId="10" xfId="0" applyNumberFormat="1" applyFill="1" applyBorder="1" applyAlignment="1">
      <alignment horizontal="center" vertical="center"/>
    </xf>
    <xf numFmtId="2" fontId="0" fillId="57" borderId="17" xfId="0" applyNumberFormat="1" applyFont="1" applyFill="1" applyBorder="1" applyAlignment="1">
      <alignment horizontal="center" vertical="center"/>
    </xf>
    <xf numFmtId="2" fontId="0" fillId="58" borderId="17" xfId="0" applyNumberFormat="1" applyFont="1" applyFill="1" applyBorder="1" applyAlignment="1">
      <alignment horizontal="center" vertical="center"/>
    </xf>
    <xf numFmtId="2" fontId="0" fillId="58" borderId="31" xfId="0" applyNumberFormat="1" applyFont="1" applyFill="1" applyBorder="1" applyAlignment="1">
      <alignment horizontal="center" vertical="center"/>
    </xf>
    <xf numFmtId="2" fontId="0" fillId="57" borderId="10" xfId="0" applyNumberFormat="1" applyFill="1" applyBorder="1" applyAlignment="1">
      <alignment horizontal="center" vertical="center"/>
    </xf>
    <xf numFmtId="2" fontId="58" fillId="58" borderId="33" xfId="0" applyNumberFormat="1" applyFont="1" applyFill="1" applyBorder="1" applyAlignment="1">
      <alignment horizontal="center" vertical="center"/>
    </xf>
    <xf numFmtId="2" fontId="0" fillId="58" borderId="10" xfId="0" applyNumberFormat="1" applyFill="1" applyBorder="1" applyAlignment="1">
      <alignment horizontal="center" vertical="center"/>
    </xf>
    <xf numFmtId="1" fontId="0" fillId="58" borderId="44" xfId="0" applyNumberFormat="1" applyFont="1" applyFill="1" applyBorder="1" applyAlignment="1">
      <alignment horizontal="center" vertical="center"/>
    </xf>
    <xf numFmtId="0" fontId="58" fillId="57" borderId="49" xfId="0" applyFont="1" applyFill="1" applyBorder="1"/>
    <xf numFmtId="1" fontId="0" fillId="58" borderId="109" xfId="0" applyNumberFormat="1" applyFill="1" applyBorder="1" applyAlignment="1">
      <alignment horizontal="center" vertical="center"/>
    </xf>
    <xf numFmtId="1" fontId="0" fillId="57" borderId="110" xfId="0" applyNumberFormat="1" applyFill="1" applyBorder="1" applyAlignment="1">
      <alignment horizontal="center" vertical="center"/>
    </xf>
    <xf numFmtId="1" fontId="0" fillId="58" borderId="46" xfId="0" applyNumberFormat="1" applyFill="1" applyBorder="1" applyAlignment="1">
      <alignment horizontal="center" vertical="center"/>
    </xf>
    <xf numFmtId="1" fontId="0" fillId="58" borderId="110" xfId="0" applyNumberFormat="1" applyFill="1" applyBorder="1" applyAlignment="1">
      <alignment horizontal="center" vertical="center"/>
    </xf>
    <xf numFmtId="1" fontId="0" fillId="58" borderId="111" xfId="0" applyNumberFormat="1" applyFill="1" applyBorder="1" applyAlignment="1">
      <alignment horizontal="center" vertical="center"/>
    </xf>
    <xf numFmtId="0" fontId="15" fillId="57" borderId="40" xfId="0" applyFont="1" applyFill="1" applyBorder="1"/>
    <xf numFmtId="0" fontId="15" fillId="57" borderId="43" xfId="0" applyFont="1" applyFill="1" applyBorder="1" applyAlignment="1">
      <alignment wrapText="1"/>
    </xf>
    <xf numFmtId="165" fontId="15" fillId="58" borderId="44" xfId="0" applyNumberFormat="1" applyFont="1" applyFill="1" applyBorder="1" applyAlignment="1">
      <alignment horizontal="center" vertical="center"/>
    </xf>
    <xf numFmtId="0" fontId="270" fillId="57" borderId="43" xfId="0" applyFont="1" applyFill="1" applyBorder="1" applyAlignment="1">
      <alignment horizontal="right" wrapText="1"/>
    </xf>
    <xf numFmtId="165" fontId="0" fillId="58" borderId="44" xfId="0" applyNumberFormat="1" applyFill="1" applyBorder="1" applyAlignment="1">
      <alignment horizontal="center" vertical="center"/>
    </xf>
    <xf numFmtId="0" fontId="271" fillId="57" borderId="43" xfId="0" applyFont="1" applyFill="1" applyBorder="1" applyAlignment="1">
      <alignment horizontal="right" wrapText="1"/>
    </xf>
    <xf numFmtId="0" fontId="271" fillId="57" borderId="45" xfId="0" applyFont="1" applyFill="1" applyBorder="1" applyAlignment="1">
      <alignment horizontal="right" wrapText="1"/>
    </xf>
    <xf numFmtId="165" fontId="0" fillId="58" borderId="44" xfId="152" applyNumberFormat="1" applyFont="1" applyFill="1" applyBorder="1" applyAlignment="1">
      <alignment horizontal="center" vertical="center"/>
    </xf>
    <xf numFmtId="165" fontId="0" fillId="58" borderId="46" xfId="152" applyNumberFormat="1" applyFont="1" applyFill="1" applyBorder="1" applyAlignment="1">
      <alignment horizontal="center" vertical="center"/>
    </xf>
    <xf numFmtId="165" fontId="0" fillId="58" borderId="47" xfId="152" applyNumberFormat="1" applyFont="1" applyFill="1" applyBorder="1" applyAlignment="1">
      <alignment horizontal="center" vertical="center"/>
    </xf>
    <xf numFmtId="165" fontId="1" fillId="58" borderId="44" xfId="152" applyNumberFormat="1" applyFont="1" applyFill="1" applyBorder="1" applyAlignment="1">
      <alignment horizontal="center" vertical="center"/>
    </xf>
    <xf numFmtId="165" fontId="1" fillId="57" borderId="46" xfId="152" applyNumberFormat="1" applyFont="1" applyFill="1" applyBorder="1" applyAlignment="1">
      <alignment horizontal="center" vertical="center"/>
    </xf>
    <xf numFmtId="165" fontId="1" fillId="58" borderId="46" xfId="152" applyNumberFormat="1" applyFont="1" applyFill="1" applyBorder="1" applyAlignment="1">
      <alignment horizontal="center" vertical="center"/>
    </xf>
    <xf numFmtId="165" fontId="1" fillId="58" borderId="47" xfId="152" applyNumberFormat="1" applyFont="1" applyFill="1" applyBorder="1" applyAlignment="1">
      <alignment horizontal="center" vertical="center"/>
    </xf>
    <xf numFmtId="0" fontId="47" fillId="57" borderId="0" xfId="0" applyFont="1" applyFill="1" applyBorder="1" applyAlignment="1">
      <alignment horizontal="center" vertical="top"/>
    </xf>
    <xf numFmtId="0" fontId="47" fillId="57" borderId="0" xfId="0" applyFont="1" applyFill="1" applyBorder="1" applyAlignment="1">
      <alignment horizontal="center" vertical="top"/>
    </xf>
    <xf numFmtId="0" fontId="13" fillId="57" borderId="0" xfId="0" applyFont="1" applyFill="1"/>
    <xf numFmtId="165" fontId="15" fillId="57" borderId="109" xfId="0" applyNumberFormat="1" applyFont="1" applyFill="1" applyBorder="1" applyAlignment="1">
      <alignment horizontal="center" vertical="center"/>
    </xf>
    <xf numFmtId="3" fontId="1" fillId="57" borderId="17" xfId="152" applyNumberFormat="1" applyFont="1" applyFill="1" applyBorder="1" applyAlignment="1">
      <alignment horizontal="center" vertical="center"/>
    </xf>
    <xf numFmtId="3" fontId="1" fillId="58" borderId="17" xfId="152" applyNumberFormat="1" applyFont="1" applyFill="1" applyBorder="1" applyAlignment="1">
      <alignment horizontal="center" vertical="center"/>
    </xf>
    <xf numFmtId="165" fontId="0" fillId="57" borderId="0" xfId="0" applyNumberFormat="1" applyFill="1"/>
    <xf numFmtId="0" fontId="0" fillId="57" borderId="112" xfId="0" applyFont="1" applyFill="1" applyBorder="1"/>
    <xf numFmtId="165" fontId="0" fillId="58" borderId="33" xfId="152" applyNumberFormat="1" applyFont="1" applyFill="1" applyBorder="1" applyAlignment="1">
      <alignment horizontal="center" vertical="center"/>
    </xf>
    <xf numFmtId="165" fontId="0" fillId="58" borderId="113" xfId="152" applyNumberFormat="1" applyFont="1" applyFill="1" applyBorder="1" applyAlignment="1">
      <alignment horizontal="center" vertical="center"/>
    </xf>
    <xf numFmtId="0" fontId="0" fillId="57" borderId="43" xfId="0" applyFont="1" applyFill="1" applyBorder="1" applyAlignment="1">
      <alignment horizontal="right"/>
    </xf>
    <xf numFmtId="0" fontId="0" fillId="57" borderId="45" xfId="0" applyFont="1" applyFill="1" applyBorder="1" applyAlignment="1">
      <alignment horizontal="right"/>
    </xf>
    <xf numFmtId="9" fontId="1" fillId="58" borderId="46" xfId="152" applyFont="1" applyFill="1" applyBorder="1" applyAlignment="1">
      <alignment horizontal="center" vertical="center"/>
    </xf>
    <xf numFmtId="0" fontId="0" fillId="57" borderId="41" xfId="0" applyFill="1" applyBorder="1" applyAlignment="1">
      <alignment horizontal="center" vertical="center"/>
    </xf>
    <xf numFmtId="0" fontId="0" fillId="57" borderId="42" xfId="0" applyFill="1" applyBorder="1" applyAlignment="1">
      <alignment horizontal="center" vertical="center"/>
    </xf>
    <xf numFmtId="3" fontId="1" fillId="58" borderId="44" xfId="152" applyNumberFormat="1" applyFont="1" applyFill="1" applyBorder="1" applyAlignment="1">
      <alignment horizontal="center" vertical="center"/>
    </xf>
    <xf numFmtId="3" fontId="0" fillId="57" borderId="46" xfId="152" applyNumberFormat="1" applyFont="1" applyFill="1" applyBorder="1" applyAlignment="1">
      <alignment horizontal="center" vertical="center"/>
    </xf>
    <xf numFmtId="3" fontId="0" fillId="58" borderId="46" xfId="152" applyNumberFormat="1" applyFont="1" applyFill="1" applyBorder="1" applyAlignment="1">
      <alignment horizontal="center" vertical="center"/>
    </xf>
    <xf numFmtId="3" fontId="0" fillId="58" borderId="47" xfId="152" applyNumberFormat="1" applyFont="1" applyFill="1" applyBorder="1" applyAlignment="1">
      <alignment horizontal="center" vertical="center"/>
    </xf>
    <xf numFmtId="3" fontId="1" fillId="57" borderId="46" xfId="152" applyNumberFormat="1" applyFont="1" applyFill="1" applyBorder="1" applyAlignment="1">
      <alignment horizontal="center" vertical="center"/>
    </xf>
    <xf numFmtId="3" fontId="1" fillId="58" borderId="46" xfId="152" applyNumberFormat="1" applyFont="1" applyFill="1" applyBorder="1" applyAlignment="1">
      <alignment horizontal="center" vertical="center"/>
    </xf>
    <xf numFmtId="3" fontId="1" fillId="58" borderId="47" xfId="152" applyNumberFormat="1" applyFont="1" applyFill="1" applyBorder="1" applyAlignment="1">
      <alignment horizontal="center" vertical="center"/>
    </xf>
    <xf numFmtId="9" fontId="1" fillId="57" borderId="46" xfId="152" applyFont="1" applyFill="1" applyBorder="1" applyAlignment="1">
      <alignment horizontal="center" vertical="center"/>
    </xf>
    <xf numFmtId="9" fontId="1" fillId="58" borderId="47" xfId="152" applyFont="1" applyFill="1" applyBorder="1" applyAlignment="1">
      <alignment horizontal="center" vertical="center"/>
    </xf>
    <xf numFmtId="2" fontId="1" fillId="57" borderId="46" xfId="152" applyNumberFormat="1" applyFont="1" applyFill="1" applyBorder="1" applyAlignment="1">
      <alignment horizontal="center" vertical="center"/>
    </xf>
    <xf numFmtId="2" fontId="1" fillId="58" borderId="46" xfId="152" applyNumberFormat="1" applyFont="1" applyFill="1" applyBorder="1" applyAlignment="1">
      <alignment horizontal="center" vertical="center"/>
    </xf>
    <xf numFmtId="0" fontId="47" fillId="57" borderId="0" xfId="0" applyFont="1" applyFill="1" applyBorder="1" applyAlignment="1">
      <alignment horizontal="center" vertical="top"/>
    </xf>
    <xf numFmtId="0" fontId="47" fillId="57" borderId="0" xfId="0" applyFont="1" applyFill="1" applyBorder="1" applyAlignment="1">
      <alignment horizontal="center" vertical="top" wrapText="1"/>
    </xf>
    <xf numFmtId="9" fontId="0" fillId="57" borderId="43" xfId="152" applyFont="1" applyFill="1" applyBorder="1"/>
    <xf numFmtId="2" fontId="0" fillId="58" borderId="44" xfId="152" applyNumberFormat="1" applyFont="1" applyFill="1" applyBorder="1" applyAlignment="1">
      <alignment horizontal="center" vertical="center"/>
    </xf>
    <xf numFmtId="9" fontId="15" fillId="57" borderId="43" xfId="152" applyFont="1" applyFill="1" applyBorder="1"/>
    <xf numFmtId="9" fontId="15" fillId="57" borderId="45" xfId="152" applyFont="1" applyFill="1" applyBorder="1"/>
    <xf numFmtId="165" fontId="0" fillId="58" borderId="44" xfId="0" applyNumberFormat="1" applyFont="1" applyFill="1" applyBorder="1" applyAlignment="1">
      <alignment horizontal="center" vertical="center"/>
    </xf>
    <xf numFmtId="165" fontId="0" fillId="57" borderId="46" xfId="0" applyNumberFormat="1" applyFont="1" applyFill="1" applyBorder="1" applyAlignment="1">
      <alignment horizontal="center" vertical="center"/>
    </xf>
    <xf numFmtId="165" fontId="0" fillId="58" borderId="46" xfId="0" applyNumberFormat="1" applyFont="1" applyFill="1" applyBorder="1" applyAlignment="1">
      <alignment horizontal="center" vertical="center"/>
    </xf>
    <xf numFmtId="165" fontId="0" fillId="58" borderId="47" xfId="0" applyNumberFormat="1" applyFont="1" applyFill="1" applyBorder="1" applyAlignment="1">
      <alignment horizontal="center" vertical="center"/>
    </xf>
    <xf numFmtId="0" fontId="15" fillId="57" borderId="45" xfId="0" applyFont="1" applyFill="1" applyBorder="1"/>
    <xf numFmtId="165" fontId="15" fillId="57" borderId="46" xfId="0" applyNumberFormat="1" applyFont="1" applyFill="1" applyBorder="1" applyAlignment="1">
      <alignment horizontal="center" vertical="center"/>
    </xf>
    <xf numFmtId="165" fontId="15" fillId="58" borderId="46" xfId="0" applyNumberFormat="1" applyFont="1" applyFill="1" applyBorder="1" applyAlignment="1">
      <alignment horizontal="center" vertical="center"/>
    </xf>
    <xf numFmtId="165" fontId="15" fillId="58" borderId="47" xfId="0" applyNumberFormat="1" applyFont="1" applyFill="1" applyBorder="1" applyAlignment="1">
      <alignment horizontal="center" vertical="center"/>
    </xf>
    <xf numFmtId="0" fontId="15" fillId="57" borderId="41" xfId="0" applyFont="1" applyFill="1" applyBorder="1" applyAlignment="1">
      <alignment horizontal="center"/>
    </xf>
    <xf numFmtId="0" fontId="15" fillId="57" borderId="42" xfId="0" applyFont="1" applyFill="1" applyBorder="1" applyAlignment="1">
      <alignment horizontal="center"/>
    </xf>
    <xf numFmtId="0" fontId="0" fillId="57" borderId="114" xfId="0" applyFont="1" applyFill="1" applyBorder="1"/>
    <xf numFmtId="0" fontId="15" fillId="57" borderId="52" xfId="0" applyFont="1" applyFill="1" applyBorder="1"/>
    <xf numFmtId="164" fontId="0" fillId="58" borderId="22" xfId="0" applyNumberFormat="1" applyFill="1" applyBorder="1" applyAlignment="1">
      <alignment horizontal="center" vertical="center"/>
    </xf>
    <xf numFmtId="0" fontId="0" fillId="57" borderId="43" xfId="0" applyFont="1" applyFill="1" applyBorder="1" applyAlignment="1">
      <alignment wrapText="1"/>
    </xf>
    <xf numFmtId="164" fontId="0" fillId="58" borderId="44" xfId="0" applyNumberFormat="1" applyFill="1" applyBorder="1" applyAlignment="1">
      <alignment horizontal="center" vertical="center"/>
    </xf>
    <xf numFmtId="0" fontId="0" fillId="57" borderId="45" xfId="0" applyFont="1" applyFill="1" applyBorder="1" applyAlignment="1">
      <alignment wrapText="1"/>
    </xf>
    <xf numFmtId="164" fontId="0" fillId="57" borderId="46" xfId="0" applyNumberFormat="1" applyFont="1" applyFill="1" applyBorder="1" applyAlignment="1">
      <alignment horizontal="center" vertical="center"/>
    </xf>
    <xf numFmtId="164" fontId="0" fillId="58" borderId="46" xfId="0" applyNumberFormat="1" applyFill="1" applyBorder="1" applyAlignment="1">
      <alignment horizontal="center" vertical="center"/>
    </xf>
    <xf numFmtId="164" fontId="0" fillId="58" borderId="47" xfId="0" applyNumberFormat="1" applyFill="1" applyBorder="1" applyAlignment="1">
      <alignment horizontal="center" vertical="center"/>
    </xf>
    <xf numFmtId="0" fontId="0" fillId="0" borderId="0" xfId="0" applyAlignment="1">
      <alignment horizontal="center"/>
    </xf>
    <xf numFmtId="0" fontId="47" fillId="57" borderId="0" xfId="0" applyFont="1" applyFill="1" applyBorder="1" applyAlignment="1">
      <alignment horizontal="center" vertical="top"/>
    </xf>
    <xf numFmtId="9" fontId="0" fillId="58" borderId="115" xfId="152" applyFont="1" applyFill="1" applyBorder="1" applyAlignment="1">
      <alignment horizontal="center" vertical="center"/>
    </xf>
    <xf numFmtId="2" fontId="15" fillId="58" borderId="44" xfId="152" applyNumberFormat="1" applyFont="1" applyFill="1" applyBorder="1" applyAlignment="1">
      <alignment horizontal="center" vertical="center"/>
    </xf>
    <xf numFmtId="9" fontId="0" fillId="57" borderId="29" xfId="152" applyFont="1" applyFill="1" applyBorder="1" applyAlignment="1">
      <alignment horizontal="center" vertical="center"/>
    </xf>
    <xf numFmtId="9" fontId="0" fillId="57" borderId="10" xfId="152" applyFont="1" applyFill="1" applyBorder="1" applyAlignment="1">
      <alignment horizontal="center" vertical="center"/>
    </xf>
    <xf numFmtId="9" fontId="0" fillId="58" borderId="10" xfId="152" applyFont="1" applyFill="1" applyBorder="1" applyAlignment="1">
      <alignment horizontal="center" vertical="center"/>
    </xf>
    <xf numFmtId="9" fontId="0" fillId="58" borderId="109" xfId="152" applyFont="1" applyFill="1" applyBorder="1" applyAlignment="1">
      <alignment horizontal="center" vertical="center"/>
    </xf>
    <xf numFmtId="0" fontId="0" fillId="57" borderId="102" xfId="0" applyFill="1" applyBorder="1"/>
    <xf numFmtId="9" fontId="0" fillId="57" borderId="110" xfId="152" applyFont="1" applyFill="1" applyBorder="1" applyAlignment="1">
      <alignment horizontal="center" vertical="center"/>
    </xf>
    <xf numFmtId="9" fontId="0" fillId="58" borderId="110" xfId="152" applyFont="1" applyFill="1" applyBorder="1" applyAlignment="1">
      <alignment horizontal="center" vertical="center"/>
    </xf>
    <xf numFmtId="9" fontId="0" fillId="58" borderId="111" xfId="152" applyFont="1" applyFill="1" applyBorder="1" applyAlignment="1">
      <alignment horizontal="center" vertical="center"/>
    </xf>
    <xf numFmtId="2" fontId="15" fillId="57" borderId="17" xfId="0" applyNumberFormat="1" applyFont="1" applyFill="1" applyBorder="1" applyAlignment="1">
      <alignment horizontal="center" vertical="center"/>
    </xf>
    <xf numFmtId="2" fontId="15" fillId="58" borderId="17" xfId="0" applyNumberFormat="1" applyFont="1" applyFill="1" applyBorder="1" applyAlignment="1">
      <alignment horizontal="center" vertical="center"/>
    </xf>
    <xf numFmtId="2" fontId="15" fillId="58" borderId="44" xfId="0" applyNumberFormat="1" applyFont="1" applyFill="1" applyBorder="1" applyAlignment="1">
      <alignment horizontal="center" vertical="center"/>
    </xf>
    <xf numFmtId="2" fontId="1" fillId="57" borderId="10" xfId="152" applyNumberFormat="1" applyFont="1" applyFill="1" applyBorder="1" applyAlignment="1">
      <alignment horizontal="center" vertical="center"/>
    </xf>
    <xf numFmtId="2" fontId="1" fillId="58" borderId="10" xfId="152" applyNumberFormat="1" applyFont="1" applyFill="1" applyBorder="1" applyAlignment="1">
      <alignment horizontal="center" vertical="center"/>
    </xf>
    <xf numFmtId="2" fontId="1" fillId="57" borderId="110" xfId="152" applyNumberFormat="1" applyFont="1" applyFill="1" applyBorder="1" applyAlignment="1">
      <alignment horizontal="center" vertical="center"/>
    </xf>
    <xf numFmtId="2" fontId="1" fillId="58" borderId="110" xfId="152" applyNumberFormat="1" applyFont="1" applyFill="1" applyBorder="1" applyAlignment="1">
      <alignment horizontal="center" vertical="center"/>
    </xf>
    <xf numFmtId="3" fontId="15" fillId="57" borderId="17" xfId="152" applyNumberFormat="1" applyFont="1" applyFill="1" applyBorder="1" applyAlignment="1">
      <alignment horizontal="center" vertical="center"/>
    </xf>
    <xf numFmtId="3" fontId="15" fillId="58" borderId="17" xfId="152" applyNumberFormat="1" applyFont="1" applyFill="1" applyBorder="1" applyAlignment="1">
      <alignment horizontal="center" vertical="center"/>
    </xf>
    <xf numFmtId="3" fontId="15" fillId="58" borderId="44" xfId="152" applyNumberFormat="1" applyFont="1" applyFill="1" applyBorder="1" applyAlignment="1">
      <alignment horizontal="center" vertical="center"/>
    </xf>
    <xf numFmtId="3" fontId="1" fillId="57" borderId="29" xfId="152" applyNumberFormat="1" applyFont="1" applyFill="1" applyBorder="1" applyAlignment="1">
      <alignment horizontal="center" vertical="center"/>
    </xf>
    <xf numFmtId="3" fontId="1" fillId="58" borderId="29" xfId="152" applyNumberFormat="1" applyFont="1" applyFill="1" applyBorder="1" applyAlignment="1">
      <alignment horizontal="center" vertical="center"/>
    </xf>
    <xf numFmtId="0" fontId="47" fillId="57" borderId="0" xfId="0" applyFont="1" applyFill="1" applyBorder="1" applyAlignment="1">
      <alignment horizontal="center" vertical="top"/>
    </xf>
    <xf numFmtId="0" fontId="0" fillId="57" borderId="43" xfId="0" applyFont="1" applyFill="1" applyBorder="1" applyAlignment="1">
      <alignment horizontal="left" wrapText="1"/>
    </xf>
    <xf numFmtId="0" fontId="0" fillId="57" borderId="43" xfId="0" applyFill="1" applyBorder="1" applyAlignment="1">
      <alignment horizontal="left" wrapText="1"/>
    </xf>
    <xf numFmtId="0" fontId="0" fillId="57" borderId="45" xfId="0" applyFill="1" applyBorder="1" applyAlignment="1">
      <alignment horizontal="left" wrapText="1"/>
    </xf>
    <xf numFmtId="0" fontId="0" fillId="57" borderId="45" xfId="0" applyFont="1" applyFill="1" applyBorder="1" applyAlignment="1">
      <alignment horizontal="left" wrapText="1"/>
    </xf>
    <xf numFmtId="0" fontId="47" fillId="57" borderId="0" xfId="0" applyFont="1" applyFill="1" applyBorder="1" applyAlignment="1">
      <alignment horizontal="center" vertical="top"/>
    </xf>
    <xf numFmtId="9" fontId="60" fillId="57" borderId="17" xfId="152" applyFont="1" applyFill="1" applyBorder="1" applyAlignment="1">
      <alignment horizontal="center" vertical="center"/>
    </xf>
    <xf numFmtId="9" fontId="58" fillId="57" borderId="17" xfId="152" applyFont="1" applyFill="1" applyBorder="1" applyAlignment="1">
      <alignment horizontal="center" vertical="center"/>
    </xf>
    <xf numFmtId="9" fontId="58" fillId="58" borderId="17" xfId="152" applyFont="1" applyFill="1" applyBorder="1" applyAlignment="1">
      <alignment horizontal="center" vertical="center"/>
    </xf>
    <xf numFmtId="9" fontId="60" fillId="57" borderId="17" xfId="152" applyNumberFormat="1" applyFont="1" applyFill="1" applyBorder="1" applyAlignment="1">
      <alignment horizontal="center" vertical="center"/>
    </xf>
    <xf numFmtId="0" fontId="47" fillId="57" borderId="0" xfId="0" applyFont="1" applyFill="1" applyBorder="1" applyAlignment="1">
      <alignment horizontal="center" vertical="top"/>
    </xf>
    <xf numFmtId="0" fontId="267" fillId="0" borderId="104" xfId="0" applyFont="1" applyBorder="1" applyAlignment="1">
      <alignment horizontal="left"/>
    </xf>
    <xf numFmtId="0" fontId="268" fillId="0" borderId="105" xfId="0" applyFont="1" applyBorder="1" applyAlignment="1">
      <alignment horizontal="left"/>
    </xf>
    <xf numFmtId="0" fontId="267" fillId="0" borderId="104" xfId="0" applyFont="1" applyBorder="1" applyAlignment="1">
      <alignment horizontal="left" wrapText="1"/>
    </xf>
    <xf numFmtId="3" fontId="0" fillId="0" borderId="0" xfId="0" applyNumberFormat="1"/>
    <xf numFmtId="0" fontId="0" fillId="57" borderId="23" xfId="0" applyFont="1" applyFill="1" applyBorder="1"/>
    <xf numFmtId="0" fontId="47" fillId="57" borderId="0" xfId="0" applyFont="1" applyFill="1" applyAlignment="1">
      <alignment horizontal="center" vertical="top"/>
    </xf>
    <xf numFmtId="0" fontId="0" fillId="0" borderId="0" xfId="0"/>
    <xf numFmtId="0" fontId="0" fillId="0" borderId="0" xfId="0"/>
    <xf numFmtId="164" fontId="0" fillId="58" borderId="25" xfId="0" applyNumberFormat="1" applyFill="1" applyBorder="1" applyAlignment="1">
      <alignment horizontal="center" vertical="center"/>
    </xf>
    <xf numFmtId="0" fontId="0" fillId="0" borderId="0" xfId="0"/>
    <xf numFmtId="0" fontId="267" fillId="0" borderId="104" xfId="0" applyFont="1" applyBorder="1" applyAlignment="1">
      <alignment horizontal="left"/>
    </xf>
    <xf numFmtId="165" fontId="0" fillId="57" borderId="120" xfId="0" applyNumberFormat="1" applyFill="1" applyBorder="1" applyAlignment="1">
      <alignment horizontal="center" vertical="center"/>
    </xf>
    <xf numFmtId="165" fontId="0" fillId="58" borderId="120" xfId="0" applyNumberFormat="1" applyFill="1" applyBorder="1" applyAlignment="1">
      <alignment horizontal="center" vertical="center"/>
    </xf>
    <xf numFmtId="165" fontId="0" fillId="58" borderId="119" xfId="0" applyNumberFormat="1" applyFill="1" applyBorder="1" applyAlignment="1">
      <alignment horizontal="center" vertical="center"/>
    </xf>
    <xf numFmtId="165" fontId="0" fillId="58" borderId="25" xfId="0" applyNumberFormat="1" applyFill="1" applyBorder="1"/>
    <xf numFmtId="0" fontId="47" fillId="57" borderId="0" xfId="0" applyFont="1" applyFill="1" applyBorder="1" applyAlignment="1">
      <alignment horizontal="center" vertical="top"/>
    </xf>
    <xf numFmtId="0" fontId="0" fillId="0" borderId="0" xfId="0"/>
    <xf numFmtId="2" fontId="15" fillId="118" borderId="17" xfId="152" applyNumberFormat="1" applyFont="1" applyFill="1" applyBorder="1" applyAlignment="1">
      <alignment horizontal="center" vertical="center"/>
    </xf>
    <xf numFmtId="3" fontId="0" fillId="58" borderId="44" xfId="0" applyNumberFormat="1" applyFill="1" applyBorder="1" applyAlignment="1">
      <alignment horizontal="center" vertical="center"/>
    </xf>
    <xf numFmtId="3" fontId="0" fillId="57" borderId="46" xfId="0" applyNumberFormat="1" applyFill="1" applyBorder="1" applyAlignment="1">
      <alignment horizontal="center" vertical="center"/>
    </xf>
    <xf numFmtId="3" fontId="0" fillId="58" borderId="46" xfId="0" applyNumberFormat="1" applyFill="1" applyBorder="1" applyAlignment="1">
      <alignment horizontal="center" vertical="center"/>
    </xf>
    <xf numFmtId="3" fontId="0" fillId="58" borderId="47" xfId="0" applyNumberFormat="1" applyFill="1" applyBorder="1" applyAlignment="1">
      <alignment horizontal="center" vertical="center"/>
    </xf>
    <xf numFmtId="2" fontId="0" fillId="0" borderId="0" xfId="0" applyNumberFormat="1"/>
    <xf numFmtId="0" fontId="47" fillId="57" borderId="0" xfId="0" applyFont="1" applyFill="1" applyBorder="1" applyAlignment="1">
      <alignment horizontal="center" vertical="top"/>
    </xf>
    <xf numFmtId="164" fontId="0" fillId="57" borderId="17" xfId="152" applyNumberFormat="1" applyFont="1" applyFill="1" applyBorder="1" applyAlignment="1">
      <alignment horizontal="center" vertical="center"/>
    </xf>
    <xf numFmtId="164" fontId="1" fillId="58" borderId="17" xfId="152" applyNumberFormat="1" applyFont="1" applyFill="1" applyBorder="1" applyAlignment="1">
      <alignment horizontal="center" vertical="center"/>
    </xf>
    <xf numFmtId="164" fontId="0" fillId="58" borderId="17" xfId="152" applyNumberFormat="1" applyFont="1" applyFill="1" applyBorder="1" applyAlignment="1">
      <alignment horizontal="center" vertical="center"/>
    </xf>
    <xf numFmtId="164" fontId="0" fillId="58" borderId="22" xfId="152" applyNumberFormat="1" applyFont="1" applyFill="1" applyBorder="1" applyAlignment="1">
      <alignment horizontal="center" vertical="center"/>
    </xf>
    <xf numFmtId="164" fontId="0" fillId="57" borderId="24" xfId="152" applyNumberFormat="1" applyFont="1" applyFill="1" applyBorder="1" applyAlignment="1">
      <alignment horizontal="center" vertical="center"/>
    </xf>
    <xf numFmtId="164" fontId="0" fillId="58" borderId="24" xfId="152" applyNumberFormat="1" applyFont="1" applyFill="1" applyBorder="1" applyAlignment="1">
      <alignment horizontal="center" vertical="center"/>
    </xf>
    <xf numFmtId="164" fontId="0" fillId="58" borderId="25" xfId="152" applyNumberFormat="1" applyFont="1" applyFill="1" applyBorder="1" applyAlignment="1">
      <alignment horizontal="center" vertical="center"/>
    </xf>
    <xf numFmtId="9" fontId="15" fillId="58" borderId="44" xfId="152" applyFont="1" applyFill="1" applyBorder="1" applyAlignment="1">
      <alignment horizontal="center" vertical="center"/>
    </xf>
    <xf numFmtId="165" fontId="0" fillId="57" borderId="17" xfId="0" quotePrefix="1" applyNumberFormat="1" applyFont="1" applyFill="1" applyBorder="1" applyAlignment="1">
      <alignment horizontal="center" vertical="center"/>
    </xf>
    <xf numFmtId="0" fontId="15" fillId="57" borderId="121" xfId="0" applyFont="1" applyFill="1" applyBorder="1"/>
    <xf numFmtId="0" fontId="0" fillId="57" borderId="122" xfId="0" applyFill="1" applyBorder="1"/>
    <xf numFmtId="0" fontId="0" fillId="57" borderId="123" xfId="0" applyFill="1" applyBorder="1"/>
    <xf numFmtId="0" fontId="15" fillId="57" borderId="124" xfId="0" applyFont="1" applyFill="1" applyBorder="1" applyAlignment="1">
      <alignment horizontal="center" vertical="center"/>
    </xf>
    <xf numFmtId="0" fontId="15" fillId="57" borderId="125" xfId="0" applyFont="1" applyFill="1" applyBorder="1" applyAlignment="1">
      <alignment horizontal="center" vertical="center"/>
    </xf>
    <xf numFmtId="2" fontId="15" fillId="57" borderId="10" xfId="0" applyNumberFormat="1" applyFont="1" applyFill="1" applyBorder="1" applyAlignment="1">
      <alignment horizontal="center" vertical="center"/>
    </xf>
    <xf numFmtId="2" fontId="1" fillId="58" borderId="109" xfId="152" applyNumberFormat="1" applyFont="1" applyFill="1" applyBorder="1" applyAlignment="1">
      <alignment horizontal="center" vertical="center"/>
    </xf>
    <xf numFmtId="2" fontId="1" fillId="58" borderId="111" xfId="152" applyNumberFormat="1" applyFont="1" applyFill="1" applyBorder="1" applyAlignment="1">
      <alignment horizontal="center" vertical="center"/>
    </xf>
    <xf numFmtId="164" fontId="0" fillId="57" borderId="0" xfId="152" applyNumberFormat="1" applyFont="1" applyFill="1" applyBorder="1" applyAlignment="1">
      <alignment horizontal="center" vertical="center"/>
    </xf>
    <xf numFmtId="164" fontId="0" fillId="57" borderId="46" xfId="152" applyNumberFormat="1" applyFont="1" applyFill="1" applyBorder="1" applyAlignment="1">
      <alignment horizontal="center" vertical="center"/>
    </xf>
    <xf numFmtId="0" fontId="13" fillId="0" borderId="0" xfId="0" applyFont="1"/>
    <xf numFmtId="9" fontId="0" fillId="57" borderId="17" xfId="152" applyNumberFormat="1" applyFont="1" applyFill="1" applyBorder="1" applyAlignment="1">
      <alignment horizontal="center" vertical="center"/>
    </xf>
    <xf numFmtId="9" fontId="0" fillId="58" borderId="17" xfId="152" applyNumberFormat="1" applyFont="1" applyFill="1" applyBorder="1" applyAlignment="1">
      <alignment horizontal="center" vertical="center"/>
    </xf>
    <xf numFmtId="9" fontId="0" fillId="58" borderId="22" xfId="152" applyNumberFormat="1" applyFont="1" applyFill="1" applyBorder="1" applyAlignment="1">
      <alignment horizontal="center" vertical="center"/>
    </xf>
    <xf numFmtId="9" fontId="0" fillId="58" borderId="24" xfId="152" applyNumberFormat="1" applyFont="1" applyFill="1" applyBorder="1" applyAlignment="1">
      <alignment horizontal="center" vertical="center"/>
    </xf>
    <xf numFmtId="9" fontId="0" fillId="58" borderId="25" xfId="152" applyNumberFormat="1" applyFont="1" applyFill="1" applyBorder="1" applyAlignment="1">
      <alignment horizontal="center" vertical="center"/>
    </xf>
    <xf numFmtId="0" fontId="0" fillId="0" borderId="0" xfId="0" applyFill="1"/>
    <xf numFmtId="0" fontId="57" fillId="0" borderId="0" xfId="0" applyFont="1" applyFill="1" applyAlignment="1">
      <alignment horizontal="left" vertical="center"/>
    </xf>
    <xf numFmtId="164" fontId="47" fillId="57" borderId="0" xfId="0" applyNumberFormat="1" applyFont="1" applyFill="1" applyBorder="1" applyAlignment="1">
      <alignment horizontal="center" vertical="top"/>
    </xf>
    <xf numFmtId="0" fontId="47" fillId="57" borderId="0" xfId="0" applyFont="1" applyFill="1" applyBorder="1" applyAlignment="1">
      <alignment horizontal="center" vertical="top"/>
    </xf>
    <xf numFmtId="165" fontId="0" fillId="58" borderId="22" xfId="152" applyNumberFormat="1" applyFont="1" applyFill="1" applyBorder="1" applyAlignment="1">
      <alignment horizontal="center" vertical="center"/>
    </xf>
    <xf numFmtId="9" fontId="0" fillId="57" borderId="0" xfId="0" applyNumberFormat="1" applyFill="1"/>
    <xf numFmtId="9" fontId="47" fillId="57" borderId="0" xfId="0" applyNumberFormat="1" applyFont="1" applyFill="1" applyBorder="1" applyAlignment="1">
      <alignment horizontal="center" vertical="top"/>
    </xf>
    <xf numFmtId="165" fontId="60" fillId="57" borderId="17" xfId="152" applyNumberFormat="1" applyFont="1" applyFill="1" applyBorder="1" applyAlignment="1">
      <alignment horizontal="center" vertical="center"/>
    </xf>
    <xf numFmtId="165" fontId="58" fillId="58" borderId="17" xfId="152" applyNumberFormat="1" applyFont="1" applyFill="1" applyBorder="1" applyAlignment="1">
      <alignment horizontal="center" vertical="center"/>
    </xf>
    <xf numFmtId="165" fontId="60" fillId="58" borderId="17" xfId="152" applyNumberFormat="1" applyFont="1" applyFill="1" applyBorder="1" applyAlignment="1">
      <alignment horizontal="center" vertical="center"/>
    </xf>
    <xf numFmtId="165" fontId="58" fillId="57" borderId="17" xfId="152" applyNumberFormat="1" applyFont="1" applyFill="1" applyBorder="1" applyAlignment="1">
      <alignment horizontal="center" vertical="center"/>
    </xf>
    <xf numFmtId="165" fontId="282" fillId="57" borderId="17" xfId="152" applyNumberFormat="1" applyFont="1" applyFill="1" applyBorder="1" applyAlignment="1">
      <alignment horizontal="center" vertical="center"/>
    </xf>
    <xf numFmtId="165" fontId="282" fillId="58" borderId="17" xfId="152" applyNumberFormat="1" applyFont="1" applyFill="1" applyBorder="1" applyAlignment="1">
      <alignment horizontal="center" vertical="center"/>
    </xf>
    <xf numFmtId="0" fontId="60" fillId="57" borderId="43" xfId="0" applyFont="1" applyFill="1" applyBorder="1"/>
    <xf numFmtId="165" fontId="60" fillId="57" borderId="44" xfId="152" applyNumberFormat="1" applyFont="1" applyFill="1" applyBorder="1" applyAlignment="1">
      <alignment horizontal="center" vertical="center"/>
    </xf>
    <xf numFmtId="0" fontId="58" fillId="57" borderId="43" xfId="0" applyFont="1" applyFill="1" applyBorder="1"/>
    <xf numFmtId="165" fontId="58" fillId="58" borderId="44" xfId="152" applyNumberFormat="1" applyFont="1" applyFill="1" applyBorder="1" applyAlignment="1">
      <alignment horizontal="center" vertical="center"/>
    </xf>
    <xf numFmtId="0" fontId="282" fillId="57" borderId="43" xfId="0" applyFont="1" applyFill="1" applyBorder="1" applyAlignment="1">
      <alignment horizontal="right"/>
    </xf>
    <xf numFmtId="165" fontId="282" fillId="58" borderId="44" xfId="152" applyNumberFormat="1" applyFont="1" applyFill="1" applyBorder="1" applyAlignment="1">
      <alignment horizontal="center" vertical="center"/>
    </xf>
    <xf numFmtId="0" fontId="282" fillId="57" borderId="43" xfId="0" applyFont="1" applyFill="1" applyBorder="1" applyAlignment="1">
      <alignment horizontal="right" wrapText="1"/>
    </xf>
    <xf numFmtId="0" fontId="58" fillId="57" borderId="43" xfId="0" applyFont="1" applyFill="1" applyBorder="1" applyAlignment="1">
      <alignment horizontal="left"/>
    </xf>
    <xf numFmtId="0" fontId="58" fillId="57" borderId="45" xfId="0" applyFont="1" applyFill="1" applyBorder="1"/>
    <xf numFmtId="165" fontId="58" fillId="57" borderId="46" xfId="152" applyNumberFormat="1" applyFont="1" applyFill="1" applyBorder="1" applyAlignment="1">
      <alignment horizontal="center" vertical="center"/>
    </xf>
    <xf numFmtId="165" fontId="58" fillId="58" borderId="46" xfId="152" applyNumberFormat="1" applyFont="1" applyFill="1" applyBorder="1" applyAlignment="1">
      <alignment horizontal="center" vertical="center"/>
    </xf>
    <xf numFmtId="165" fontId="58" fillId="58" borderId="47" xfId="152" applyNumberFormat="1" applyFont="1" applyFill="1" applyBorder="1" applyAlignment="1">
      <alignment horizontal="center" vertical="center"/>
    </xf>
    <xf numFmtId="0" fontId="0" fillId="57" borderId="126" xfId="0" applyFont="1" applyFill="1" applyBorder="1"/>
    <xf numFmtId="0" fontId="0" fillId="57" borderId="127" xfId="0" applyFont="1" applyFill="1" applyBorder="1"/>
    <xf numFmtId="0" fontId="0" fillId="57" borderId="128" xfId="0" applyFill="1" applyBorder="1"/>
    <xf numFmtId="0" fontId="0" fillId="57" borderId="124" xfId="0" applyFill="1" applyBorder="1" applyAlignment="1">
      <alignment horizontal="center" vertical="center"/>
    </xf>
    <xf numFmtId="0" fontId="0" fillId="57" borderId="125" xfId="0" applyFill="1" applyBorder="1" applyAlignment="1">
      <alignment horizontal="center" vertical="center"/>
    </xf>
    <xf numFmtId="0" fontId="0" fillId="57" borderId="102" xfId="0" applyFont="1" applyFill="1" applyBorder="1"/>
    <xf numFmtId="0" fontId="0" fillId="57" borderId="52" xfId="0" applyFont="1" applyFill="1" applyBorder="1"/>
    <xf numFmtId="0" fontId="15" fillId="57" borderId="100" xfId="0" applyFont="1" applyFill="1" applyBorder="1" applyAlignment="1">
      <alignment horizontal="center"/>
    </xf>
    <xf numFmtId="0" fontId="15" fillId="57" borderId="101" xfId="0" applyFont="1" applyFill="1" applyBorder="1" applyAlignment="1">
      <alignment horizontal="center"/>
    </xf>
    <xf numFmtId="0" fontId="47" fillId="57" borderId="0" xfId="0" applyFont="1" applyFill="1" applyBorder="1" applyAlignment="1">
      <alignment horizontal="center" vertical="top" wrapText="1"/>
    </xf>
    <xf numFmtId="0" fontId="0" fillId="57" borderId="0" xfId="0" applyFont="1" applyFill="1" applyBorder="1" applyAlignment="1">
      <alignment wrapText="1"/>
    </xf>
    <xf numFmtId="164" fontId="0" fillId="57" borderId="0" xfId="0" applyNumberFormat="1" applyFont="1" applyFill="1" applyBorder="1" applyAlignment="1">
      <alignment horizontal="center" vertical="center"/>
    </xf>
    <xf numFmtId="1" fontId="47" fillId="57" borderId="0" xfId="0" applyNumberFormat="1" applyFont="1" applyFill="1" applyBorder="1" applyAlignment="1">
      <alignment horizontal="center" vertical="top"/>
    </xf>
    <xf numFmtId="0" fontId="47" fillId="57" borderId="0" xfId="0" applyFont="1" applyFill="1" applyBorder="1" applyAlignment="1">
      <alignment vertical="top"/>
    </xf>
    <xf numFmtId="0" fontId="15" fillId="57" borderId="27" xfId="0" applyFont="1" applyFill="1" applyBorder="1" applyAlignment="1">
      <alignment vertical="center"/>
    </xf>
    <xf numFmtId="0" fontId="15" fillId="57" borderId="0" xfId="0" applyFont="1" applyFill="1" applyBorder="1" applyAlignment="1">
      <alignment vertical="center"/>
    </xf>
    <xf numFmtId="0" fontId="15" fillId="57" borderId="39" xfId="0" applyFont="1" applyFill="1" applyBorder="1" applyAlignment="1">
      <alignment vertical="center"/>
    </xf>
    <xf numFmtId="0" fontId="0" fillId="57" borderId="129" xfId="0" applyFill="1" applyBorder="1"/>
    <xf numFmtId="164" fontId="0" fillId="57" borderId="29" xfId="152" applyNumberFormat="1" applyFont="1" applyFill="1" applyBorder="1" applyAlignment="1">
      <alignment horizontal="center" vertical="center"/>
    </xf>
    <xf numFmtId="164" fontId="0" fillId="58" borderId="29" xfId="152" applyNumberFormat="1" applyFont="1" applyFill="1" applyBorder="1" applyAlignment="1">
      <alignment horizontal="center" vertical="center"/>
    </xf>
    <xf numFmtId="164" fontId="0" fillId="58" borderId="116" xfId="152" applyNumberFormat="1" applyFont="1" applyFill="1" applyBorder="1" applyAlignment="1">
      <alignment horizontal="center" vertical="center"/>
    </xf>
    <xf numFmtId="9" fontId="1" fillId="58" borderId="110" xfId="152" applyFont="1" applyFill="1" applyBorder="1" applyAlignment="1">
      <alignment horizontal="center" vertical="center"/>
    </xf>
    <xf numFmtId="9" fontId="1" fillId="58" borderId="110" xfId="152" applyNumberFormat="1" applyFont="1" applyFill="1" applyBorder="1" applyAlignment="1">
      <alignment horizontal="center" vertical="center"/>
    </xf>
    <xf numFmtId="9" fontId="1" fillId="58" borderId="111" xfId="152" applyFont="1" applyFill="1" applyBorder="1" applyAlignment="1">
      <alignment horizontal="center" vertical="center"/>
    </xf>
    <xf numFmtId="0" fontId="47" fillId="57" borderId="0" xfId="0" applyFont="1" applyFill="1" applyBorder="1" applyAlignment="1">
      <alignment vertical="top" wrapText="1"/>
    </xf>
    <xf numFmtId="0" fontId="47" fillId="57" borderId="26" xfId="0" applyFont="1" applyFill="1" applyBorder="1" applyAlignment="1">
      <alignment vertical="top"/>
    </xf>
    <xf numFmtId="0" fontId="0" fillId="57" borderId="130" xfId="0" applyFill="1" applyBorder="1"/>
    <xf numFmtId="168" fontId="1" fillId="57" borderId="46" xfId="152" applyNumberFormat="1" applyFont="1" applyFill="1" applyBorder="1" applyAlignment="1">
      <alignment horizontal="center" vertical="center"/>
    </xf>
    <xf numFmtId="168" fontId="1" fillId="58" borderId="46" xfId="152" applyNumberFormat="1" applyFont="1" applyFill="1" applyBorder="1" applyAlignment="1">
      <alignment horizontal="center" vertical="center"/>
    </xf>
    <xf numFmtId="168" fontId="1" fillId="58" borderId="47" xfId="152" applyNumberFormat="1" applyFont="1" applyFill="1" applyBorder="1" applyAlignment="1">
      <alignment horizontal="center" vertical="center"/>
    </xf>
    <xf numFmtId="0" fontId="0" fillId="57" borderId="0" xfId="0" applyFill="1" applyBorder="1" applyAlignment="1"/>
    <xf numFmtId="0" fontId="0" fillId="0" borderId="0" xfId="0" applyAlignment="1">
      <alignment horizontal="center"/>
    </xf>
    <xf numFmtId="9" fontId="276" fillId="57" borderId="0" xfId="152" applyFont="1" applyFill="1" applyBorder="1" applyAlignment="1"/>
    <xf numFmtId="0" fontId="0" fillId="0" borderId="0" xfId="0" applyAlignment="1"/>
    <xf numFmtId="2" fontId="0" fillId="0" borderId="0" xfId="0" applyNumberFormat="1" applyAlignment="1">
      <alignment horizontal="center"/>
    </xf>
    <xf numFmtId="0" fontId="60" fillId="57" borderId="33" xfId="0" applyFont="1" applyFill="1" applyBorder="1" applyAlignment="1">
      <alignment horizontal="center" vertical="center"/>
    </xf>
    <xf numFmtId="0" fontId="15" fillId="57" borderId="19" xfId="0" applyFont="1" applyFill="1" applyBorder="1" applyAlignment="1"/>
    <xf numFmtId="0" fontId="15" fillId="57" borderId="20" xfId="0" applyFont="1" applyFill="1" applyBorder="1" applyAlignment="1"/>
    <xf numFmtId="0" fontId="15" fillId="39" borderId="0" xfId="0" applyNumberFormat="1" applyFont="1" applyFill="1" applyBorder="1" applyAlignment="1">
      <alignment horizontal="center" vertical="center"/>
    </xf>
    <xf numFmtId="9" fontId="0" fillId="39" borderId="0" xfId="152" applyFont="1" applyFill="1"/>
    <xf numFmtId="0" fontId="15" fillId="39" borderId="0" xfId="152" applyNumberFormat="1" applyFont="1" applyFill="1" applyBorder="1" applyAlignment="1">
      <alignment horizontal="center" vertical="center"/>
    </xf>
    <xf numFmtId="0" fontId="0" fillId="39" borderId="0" xfId="152" applyNumberFormat="1" applyFont="1" applyFill="1" applyBorder="1" applyAlignment="1">
      <alignment horizontal="center" vertical="center"/>
    </xf>
    <xf numFmtId="0" fontId="15" fillId="57" borderId="0" xfId="0" applyFont="1" applyFill="1" applyAlignment="1">
      <alignment vertical="center"/>
    </xf>
    <xf numFmtId="0" fontId="58" fillId="0" borderId="0" xfId="0" applyFont="1"/>
    <xf numFmtId="9" fontId="58" fillId="58" borderId="33" xfId="152" applyFont="1" applyFill="1" applyBorder="1" applyAlignment="1">
      <alignment horizontal="center" vertical="center"/>
    </xf>
    <xf numFmtId="165" fontId="0" fillId="57" borderId="46" xfId="152" applyNumberFormat="1" applyFont="1" applyFill="1" applyBorder="1" applyAlignment="1">
      <alignment horizontal="center" vertical="center"/>
    </xf>
    <xf numFmtId="165" fontId="0" fillId="57" borderId="33" xfId="152" applyNumberFormat="1" applyFont="1" applyFill="1" applyBorder="1" applyAlignment="1">
      <alignment horizontal="center" vertical="center"/>
    </xf>
    <xf numFmtId="165" fontId="0" fillId="57" borderId="107" xfId="152" applyNumberFormat="1" applyFont="1" applyFill="1" applyBorder="1" applyAlignment="1">
      <alignment horizontal="center" vertical="center"/>
    </xf>
    <xf numFmtId="0" fontId="46" fillId="57" borderId="0" xfId="0" applyFont="1" applyFill="1" applyAlignment="1">
      <alignment horizontal="left" vertical="top" wrapText="1"/>
    </xf>
    <xf numFmtId="0" fontId="46" fillId="57" borderId="0" xfId="0" applyFont="1" applyFill="1" applyAlignment="1">
      <alignment horizontal="left" vertical="top"/>
    </xf>
    <xf numFmtId="0" fontId="47" fillId="57" borderId="0" xfId="0" applyFont="1" applyFill="1" applyBorder="1" applyAlignment="1">
      <alignment horizontal="center" vertical="top"/>
    </xf>
    <xf numFmtId="1" fontId="0" fillId="58" borderId="44" xfId="152" applyNumberFormat="1" applyFont="1" applyFill="1" applyBorder="1" applyAlignment="1">
      <alignment horizontal="center" vertical="center"/>
    </xf>
    <xf numFmtId="0" fontId="263" fillId="57" borderId="43" xfId="0" applyFont="1" applyFill="1" applyBorder="1"/>
    <xf numFmtId="1" fontId="15" fillId="57" borderId="46" xfId="152" applyNumberFormat="1" applyFont="1" applyFill="1" applyBorder="1" applyAlignment="1">
      <alignment horizontal="center" vertical="center"/>
    </xf>
    <xf numFmtId="1" fontId="15" fillId="58" borderId="46" xfId="152" applyNumberFormat="1" applyFont="1" applyFill="1" applyBorder="1" applyAlignment="1">
      <alignment horizontal="center" vertical="center"/>
    </xf>
    <xf numFmtId="1" fontId="15" fillId="58" borderId="47" xfId="152" applyNumberFormat="1" applyFont="1" applyFill="1" applyBorder="1" applyAlignment="1">
      <alignment horizontal="center" vertical="center"/>
    </xf>
    <xf numFmtId="2" fontId="1" fillId="58" borderId="47" xfId="152" applyNumberFormat="1" applyFont="1" applyFill="1" applyBorder="1" applyAlignment="1">
      <alignment horizontal="center" vertical="center"/>
    </xf>
    <xf numFmtId="1" fontId="0" fillId="57" borderId="43" xfId="0" applyNumberFormat="1" applyFont="1" applyFill="1" applyBorder="1"/>
    <xf numFmtId="0" fontId="0" fillId="57" borderId="41" xfId="0" applyFill="1" applyBorder="1" applyAlignment="1"/>
    <xf numFmtId="0" fontId="0" fillId="57" borderId="42" xfId="0" applyFill="1" applyBorder="1" applyAlignment="1"/>
    <xf numFmtId="165" fontId="0" fillId="58" borderId="44" xfId="0" applyNumberFormat="1" applyFill="1" applyBorder="1"/>
    <xf numFmtId="0" fontId="263" fillId="57" borderId="43" xfId="0" applyFont="1" applyFill="1" applyBorder="1" applyAlignment="1">
      <alignment horizontal="right"/>
    </xf>
    <xf numFmtId="165" fontId="15" fillId="57" borderId="46" xfId="0" applyNumberFormat="1" applyFont="1" applyFill="1" applyBorder="1"/>
    <xf numFmtId="9" fontId="60" fillId="57" borderId="44" xfId="152" applyNumberFormat="1" applyFont="1" applyFill="1" applyBorder="1" applyAlignment="1">
      <alignment horizontal="center" vertical="center"/>
    </xf>
    <xf numFmtId="9" fontId="58" fillId="58" borderId="44" xfId="152" applyFont="1" applyFill="1" applyBorder="1" applyAlignment="1">
      <alignment horizontal="center" vertical="center"/>
    </xf>
    <xf numFmtId="9" fontId="58" fillId="57" borderId="46" xfId="152" applyFont="1" applyFill="1" applyBorder="1" applyAlignment="1">
      <alignment horizontal="center" vertical="center"/>
    </xf>
    <xf numFmtId="9" fontId="58" fillId="58" borderId="46" xfId="152" applyFont="1" applyFill="1" applyBorder="1" applyAlignment="1">
      <alignment horizontal="center" vertical="center"/>
    </xf>
    <xf numFmtId="9" fontId="58" fillId="58" borderId="47" xfId="152" applyFont="1" applyFill="1" applyBorder="1" applyAlignment="1">
      <alignment horizontal="center" vertical="center"/>
    </xf>
    <xf numFmtId="0" fontId="60" fillId="57" borderId="0" xfId="0" applyFont="1" applyFill="1" applyBorder="1" applyAlignment="1">
      <alignment vertical="center"/>
    </xf>
    <xf numFmtId="9" fontId="60" fillId="57" borderId="44" xfId="152" applyFont="1" applyFill="1" applyBorder="1" applyAlignment="1">
      <alignment horizontal="center" vertical="center"/>
    </xf>
    <xf numFmtId="165" fontId="60" fillId="58" borderId="44" xfId="152" applyNumberFormat="1" applyFont="1" applyFill="1" applyBorder="1" applyAlignment="1">
      <alignment horizontal="center" vertical="center"/>
    </xf>
    <xf numFmtId="165" fontId="15" fillId="58" borderId="44" xfId="152" applyNumberFormat="1" applyFont="1" applyFill="1" applyBorder="1" applyAlignment="1">
      <alignment horizontal="center" vertical="center"/>
    </xf>
    <xf numFmtId="0" fontId="58" fillId="57" borderId="41" xfId="0" applyNumberFormat="1" applyFont="1" applyFill="1" applyBorder="1" applyAlignment="1">
      <alignment horizontal="center" vertical="center"/>
    </xf>
    <xf numFmtId="0" fontId="58" fillId="57" borderId="42" xfId="0" applyNumberFormat="1" applyFont="1" applyFill="1" applyBorder="1" applyAlignment="1">
      <alignment horizontal="center" vertical="center"/>
    </xf>
    <xf numFmtId="0" fontId="0" fillId="118" borderId="0" xfId="0" applyFill="1" applyAlignment="1">
      <alignment vertical="center"/>
    </xf>
    <xf numFmtId="0" fontId="284" fillId="0" borderId="0" xfId="0" applyFont="1"/>
    <xf numFmtId="165" fontId="0" fillId="0" borderId="0" xfId="0" applyNumberFormat="1" applyFill="1"/>
    <xf numFmtId="165" fontId="285" fillId="0" borderId="10" xfId="0" applyNumberFormat="1" applyFont="1" applyBorder="1" applyAlignment="1">
      <alignment horizontal="right"/>
    </xf>
    <xf numFmtId="165" fontId="286" fillId="55" borderId="10" xfId="0" applyNumberFormat="1" applyFont="1" applyFill="1" applyBorder="1" applyAlignment="1">
      <alignment horizontal="right"/>
    </xf>
    <xf numFmtId="165" fontId="285" fillId="55" borderId="10" xfId="0" applyNumberFormat="1" applyFont="1" applyFill="1" applyBorder="1" applyAlignment="1">
      <alignment horizontal="right"/>
    </xf>
    <xf numFmtId="165" fontId="287" fillId="0" borderId="14" xfId="0" applyNumberFormat="1" applyFont="1" applyBorder="1" applyAlignment="1">
      <alignment horizontal="right"/>
    </xf>
    <xf numFmtId="165" fontId="288" fillId="0" borderId="14" xfId="0" applyNumberFormat="1" applyFont="1" applyBorder="1" applyAlignment="1">
      <alignment horizontal="right"/>
    </xf>
    <xf numFmtId="0" fontId="0" fillId="57" borderId="28" xfId="0" applyFill="1" applyBorder="1"/>
    <xf numFmtId="2" fontId="58" fillId="57" borderId="33" xfId="0" applyNumberFormat="1" applyFont="1" applyFill="1" applyBorder="1" applyAlignment="1">
      <alignment horizontal="center" vertical="center"/>
    </xf>
    <xf numFmtId="0" fontId="15" fillId="57" borderId="35" xfId="0" applyFont="1" applyFill="1" applyBorder="1" applyAlignment="1">
      <alignment wrapText="1"/>
    </xf>
    <xf numFmtId="3" fontId="15" fillId="57" borderId="29" xfId="0" applyNumberFormat="1" applyFont="1" applyFill="1" applyBorder="1" applyAlignment="1">
      <alignment horizontal="center" vertical="center"/>
    </xf>
    <xf numFmtId="3" fontId="15" fillId="58" borderId="29" xfId="0" applyNumberFormat="1" applyFont="1" applyFill="1" applyBorder="1" applyAlignment="1">
      <alignment horizontal="center" vertical="center"/>
    </xf>
    <xf numFmtId="164" fontId="15" fillId="58" borderId="29" xfId="0" applyNumberFormat="1" applyFont="1" applyFill="1" applyBorder="1" applyAlignment="1">
      <alignment horizontal="center" vertical="center"/>
    </xf>
    <xf numFmtId="0" fontId="0" fillId="57" borderId="43" xfId="0" applyFill="1" applyBorder="1" applyAlignment="1">
      <alignment horizontal="left"/>
    </xf>
    <xf numFmtId="0" fontId="0" fillId="57" borderId="45" xfId="0" applyFill="1" applyBorder="1" applyAlignment="1">
      <alignment horizontal="left"/>
    </xf>
    <xf numFmtId="165" fontId="0" fillId="57" borderId="46" xfId="0" applyNumberFormat="1" applyFill="1" applyBorder="1"/>
    <xf numFmtId="165" fontId="0" fillId="58" borderId="46" xfId="0" applyNumberFormat="1" applyFill="1" applyBorder="1"/>
    <xf numFmtId="165" fontId="0" fillId="58" borderId="47" xfId="0" applyNumberFormat="1" applyFill="1" applyBorder="1"/>
    <xf numFmtId="0" fontId="0" fillId="57" borderId="131" xfId="0" applyFill="1" applyBorder="1"/>
    <xf numFmtId="0" fontId="0" fillId="57" borderId="132" xfId="0" applyFont="1" applyFill="1" applyBorder="1" applyAlignment="1">
      <alignment horizontal="right"/>
    </xf>
    <xf numFmtId="9" fontId="0" fillId="58" borderId="133" xfId="152" applyFont="1" applyFill="1" applyBorder="1" applyAlignment="1">
      <alignment horizontal="center" vertical="center"/>
    </xf>
    <xf numFmtId="0" fontId="0" fillId="57" borderId="132" xfId="0" applyFont="1" applyFill="1" applyBorder="1" applyAlignment="1">
      <alignment horizontal="left"/>
    </xf>
    <xf numFmtId="165" fontId="0" fillId="58" borderId="17" xfId="0" quotePrefix="1" applyNumberFormat="1" applyFont="1" applyFill="1" applyBorder="1" applyAlignment="1">
      <alignment horizontal="center" vertical="center"/>
    </xf>
    <xf numFmtId="165" fontId="0" fillId="58" borderId="22" xfId="0" quotePrefix="1" applyNumberFormat="1" applyFont="1" applyFill="1" applyBorder="1" applyAlignment="1">
      <alignment horizontal="center" vertical="center"/>
    </xf>
    <xf numFmtId="165" fontId="0" fillId="57" borderId="118" xfId="0" quotePrefix="1" applyNumberFormat="1" applyFont="1" applyFill="1" applyBorder="1" applyAlignment="1">
      <alignment horizontal="center" vertical="center"/>
    </xf>
    <xf numFmtId="165" fontId="282" fillId="57" borderId="17" xfId="152" quotePrefix="1" applyNumberFormat="1" applyFont="1" applyFill="1" applyBorder="1" applyAlignment="1">
      <alignment horizontal="center" vertical="center"/>
    </xf>
    <xf numFmtId="165" fontId="58" fillId="57" borderId="17" xfId="152" quotePrefix="1" applyNumberFormat="1" applyFont="1" applyFill="1" applyBorder="1" applyAlignment="1">
      <alignment horizontal="center" vertical="center"/>
    </xf>
    <xf numFmtId="165" fontId="58" fillId="57" borderId="46" xfId="152" quotePrefix="1" applyNumberFormat="1" applyFont="1" applyFill="1" applyBorder="1" applyAlignment="1">
      <alignment horizontal="center" vertical="center"/>
    </xf>
    <xf numFmtId="165" fontId="282" fillId="58" borderId="17" xfId="152" quotePrefix="1" applyNumberFormat="1" applyFont="1" applyFill="1" applyBorder="1" applyAlignment="1">
      <alignment horizontal="center" vertical="center"/>
    </xf>
    <xf numFmtId="165" fontId="58" fillId="58" borderId="17" xfId="152" quotePrefix="1" applyNumberFormat="1" applyFont="1" applyFill="1" applyBorder="1" applyAlignment="1">
      <alignment horizontal="center" vertical="center"/>
    </xf>
    <xf numFmtId="165" fontId="58" fillId="58" borderId="46" xfId="152" quotePrefix="1" applyNumberFormat="1" applyFont="1" applyFill="1" applyBorder="1" applyAlignment="1">
      <alignment horizontal="center" vertical="center"/>
    </xf>
    <xf numFmtId="9" fontId="263" fillId="58" borderId="10" xfId="152" applyFont="1" applyFill="1" applyBorder="1" applyAlignment="1">
      <alignment horizontal="center" vertical="center"/>
    </xf>
    <xf numFmtId="0" fontId="0" fillId="57" borderId="99" xfId="0" applyFill="1" applyBorder="1"/>
    <xf numFmtId="0" fontId="0" fillId="57" borderId="100" xfId="0" applyFill="1" applyBorder="1" applyAlignment="1">
      <alignment horizontal="center" vertical="center"/>
    </xf>
    <xf numFmtId="0" fontId="0" fillId="57" borderId="101" xfId="0" applyFill="1" applyBorder="1" applyAlignment="1">
      <alignment horizontal="center" vertical="center"/>
    </xf>
    <xf numFmtId="9" fontId="263" fillId="58" borderId="109" xfId="152" applyFont="1" applyFill="1" applyBorder="1" applyAlignment="1">
      <alignment horizontal="center" vertical="center"/>
    </xf>
    <xf numFmtId="9" fontId="263" fillId="57" borderId="110" xfId="152" applyFont="1" applyFill="1" applyBorder="1" applyAlignment="1">
      <alignment horizontal="center" vertical="center"/>
    </xf>
    <xf numFmtId="9" fontId="263" fillId="58" borderId="110" xfId="152" applyFont="1" applyFill="1" applyBorder="1" applyAlignment="1">
      <alignment horizontal="center" vertical="center"/>
    </xf>
    <xf numFmtId="9" fontId="263" fillId="58" borderId="111" xfId="152" applyFont="1" applyFill="1" applyBorder="1" applyAlignment="1">
      <alignment horizontal="center" vertical="center"/>
    </xf>
    <xf numFmtId="0" fontId="47" fillId="57" borderId="0" xfId="0" applyFont="1" applyFill="1" applyBorder="1" applyAlignment="1">
      <alignment horizontal="center" vertical="top"/>
    </xf>
    <xf numFmtId="0" fontId="0" fillId="0" borderId="0" xfId="0" applyAlignment="1">
      <alignment horizontal="center"/>
    </xf>
    <xf numFmtId="0" fontId="39" fillId="0" borderId="0" xfId="0" applyFont="1" applyFill="1" applyBorder="1" applyAlignment="1">
      <alignment horizontal="center" vertical="center" wrapText="1"/>
    </xf>
    <xf numFmtId="0" fontId="0" fillId="0" borderId="0" xfId="0" applyFill="1" applyAlignment="1">
      <alignment wrapText="1"/>
    </xf>
    <xf numFmtId="2" fontId="1" fillId="58" borderId="44" xfId="152" applyNumberFormat="1" applyFont="1" applyFill="1" applyBorder="1" applyAlignment="1">
      <alignment horizontal="center" vertical="center"/>
    </xf>
    <xf numFmtId="0" fontId="56" fillId="0" borderId="0" xfId="0" applyFont="1" applyFill="1" applyBorder="1" applyAlignment="1"/>
    <xf numFmtId="4" fontId="52" fillId="0" borderId="10" xfId="0" applyNumberFormat="1" applyFont="1" applyFill="1" applyBorder="1" applyAlignment="1">
      <alignment horizontal="center" vertical="center" wrapText="1"/>
    </xf>
    <xf numFmtId="0" fontId="52" fillId="0" borderId="10" xfId="0" applyFont="1" applyFill="1" applyBorder="1" applyAlignment="1">
      <alignment horizontal="center" vertical="center" wrapText="1"/>
    </xf>
    <xf numFmtId="165" fontId="54" fillId="0" borderId="10" xfId="0" applyNumberFormat="1" applyFont="1" applyFill="1" applyBorder="1" applyAlignment="1">
      <alignment horizontal="right"/>
    </xf>
    <xf numFmtId="165" fontId="50" fillId="0" borderId="14" xfId="0" applyNumberFormat="1" applyFont="1" applyFill="1" applyBorder="1" applyAlignment="1">
      <alignment horizontal="right"/>
    </xf>
    <xf numFmtId="165" fontId="285" fillId="0" borderId="10" xfId="0" applyNumberFormat="1" applyFont="1" applyFill="1" applyBorder="1" applyAlignment="1">
      <alignment horizontal="right"/>
    </xf>
    <xf numFmtId="165" fontId="286" fillId="0" borderId="10" xfId="0" applyNumberFormat="1" applyFont="1" applyFill="1" applyBorder="1" applyAlignment="1">
      <alignment horizontal="right"/>
    </xf>
    <xf numFmtId="165" fontId="287" fillId="0" borderId="10" xfId="0" applyNumberFormat="1" applyFont="1" applyFill="1" applyBorder="1" applyAlignment="1">
      <alignment horizontal="right"/>
    </xf>
    <xf numFmtId="165" fontId="287" fillId="0" borderId="14" xfId="0" applyNumberFormat="1" applyFont="1" applyFill="1" applyBorder="1" applyAlignment="1">
      <alignment horizontal="right"/>
    </xf>
    <xf numFmtId="165" fontId="288" fillId="0" borderId="10" xfId="0" applyNumberFormat="1" applyFont="1" applyFill="1" applyBorder="1" applyAlignment="1">
      <alignment horizontal="right"/>
    </xf>
    <xf numFmtId="165" fontId="289" fillId="0" borderId="10" xfId="0" applyNumberFormat="1" applyFont="1" applyFill="1" applyBorder="1" applyAlignment="1">
      <alignment horizontal="right"/>
    </xf>
    <xf numFmtId="165" fontId="288" fillId="0" borderId="14" xfId="0" applyNumberFormat="1" applyFont="1" applyFill="1" applyBorder="1" applyAlignment="1">
      <alignment horizontal="right"/>
    </xf>
    <xf numFmtId="9" fontId="263" fillId="57" borderId="10" xfId="152" applyFont="1" applyFill="1" applyBorder="1" applyAlignment="1">
      <alignment horizontal="center" vertical="center"/>
    </xf>
    <xf numFmtId="0" fontId="263" fillId="57" borderId="102" xfId="0" applyFont="1" applyFill="1" applyBorder="1" applyAlignment="1">
      <alignment horizontal="right"/>
    </xf>
    <xf numFmtId="0" fontId="263" fillId="57" borderId="52" xfId="0" applyFont="1" applyFill="1" applyBorder="1" applyAlignment="1">
      <alignment horizontal="right"/>
    </xf>
    <xf numFmtId="0" fontId="0" fillId="57" borderId="114" xfId="0" applyFill="1" applyBorder="1"/>
    <xf numFmtId="1" fontId="263" fillId="57" borderId="110" xfId="152" applyNumberFormat="1" applyFont="1" applyFill="1" applyBorder="1" applyAlignment="1">
      <alignment horizontal="center" vertical="center"/>
    </xf>
    <xf numFmtId="1" fontId="263" fillId="58" borderId="110" xfId="152" applyNumberFormat="1" applyFont="1" applyFill="1" applyBorder="1" applyAlignment="1">
      <alignment horizontal="center" vertical="center"/>
    </xf>
    <xf numFmtId="1" fontId="263" fillId="58" borderId="111" xfId="152" applyNumberFormat="1" applyFont="1" applyFill="1" applyBorder="1" applyAlignment="1">
      <alignment horizontal="center" vertical="center"/>
    </xf>
    <xf numFmtId="165" fontId="0" fillId="57" borderId="17" xfId="153" applyNumberFormat="1" applyFont="1" applyFill="1" applyBorder="1" applyAlignment="1">
      <alignment horizontal="center"/>
    </xf>
    <xf numFmtId="165" fontId="0" fillId="58" borderId="17" xfId="153" applyNumberFormat="1" applyFont="1" applyFill="1" applyBorder="1" applyAlignment="1">
      <alignment horizontal="center"/>
    </xf>
    <xf numFmtId="165" fontId="0" fillId="58" borderId="44" xfId="153" applyNumberFormat="1" applyFont="1" applyFill="1" applyBorder="1" applyAlignment="1">
      <alignment horizontal="center"/>
    </xf>
    <xf numFmtId="165" fontId="0" fillId="57" borderId="46" xfId="153" applyNumberFormat="1" applyFont="1" applyFill="1" applyBorder="1" applyAlignment="1">
      <alignment horizontal="center"/>
    </xf>
    <xf numFmtId="165" fontId="0" fillId="58" borderId="46" xfId="153" applyNumberFormat="1" applyFont="1" applyFill="1" applyBorder="1" applyAlignment="1">
      <alignment horizontal="center"/>
    </xf>
    <xf numFmtId="165" fontId="0" fillId="58" borderId="47" xfId="153" applyNumberFormat="1" applyFont="1" applyFill="1" applyBorder="1" applyAlignment="1">
      <alignment horizontal="center"/>
    </xf>
    <xf numFmtId="209" fontId="0" fillId="57" borderId="17" xfId="153" applyNumberFormat="1" applyFont="1" applyFill="1" applyBorder="1" applyAlignment="1">
      <alignment horizontal="center" vertical="center"/>
    </xf>
    <xf numFmtId="209" fontId="0" fillId="58" borderId="17" xfId="153" applyNumberFormat="1" applyFont="1" applyFill="1" applyBorder="1" applyAlignment="1">
      <alignment horizontal="center" vertical="center"/>
    </xf>
    <xf numFmtId="209" fontId="0" fillId="58" borderId="44" xfId="153" applyNumberFormat="1" applyFont="1" applyFill="1" applyBorder="1" applyAlignment="1">
      <alignment horizontal="center" vertical="center"/>
    </xf>
    <xf numFmtId="209" fontId="0" fillId="57" borderId="29" xfId="153" applyNumberFormat="1" applyFont="1" applyFill="1" applyBorder="1" applyAlignment="1">
      <alignment horizontal="center" vertical="center"/>
    </xf>
    <xf numFmtId="209" fontId="0" fillId="58" borderId="29" xfId="153" applyNumberFormat="1" applyFont="1" applyFill="1" applyBorder="1" applyAlignment="1">
      <alignment horizontal="center" vertical="center"/>
    </xf>
    <xf numFmtId="209" fontId="0" fillId="58" borderId="115" xfId="153" applyNumberFormat="1" applyFont="1" applyFill="1" applyBorder="1" applyAlignment="1">
      <alignment horizontal="center" vertical="center"/>
    </xf>
    <xf numFmtId="209" fontId="0" fillId="57" borderId="46" xfId="153" applyNumberFormat="1" applyFont="1" applyFill="1" applyBorder="1" applyAlignment="1">
      <alignment horizontal="center" vertical="center"/>
    </xf>
    <xf numFmtId="209" fontId="0" fillId="58" borderId="46" xfId="153" applyNumberFormat="1" applyFont="1" applyFill="1" applyBorder="1" applyAlignment="1">
      <alignment horizontal="center" vertical="center"/>
    </xf>
    <xf numFmtId="209" fontId="0" fillId="58" borderId="47" xfId="153" applyNumberFormat="1" applyFont="1" applyFill="1" applyBorder="1" applyAlignment="1">
      <alignment horizontal="center" vertical="center"/>
    </xf>
    <xf numFmtId="165" fontId="0" fillId="57" borderId="10" xfId="152" applyNumberFormat="1" applyFont="1" applyFill="1" applyBorder="1" applyAlignment="1">
      <alignment horizontal="center" vertical="center"/>
    </xf>
    <xf numFmtId="165" fontId="0" fillId="58" borderId="10" xfId="152" applyNumberFormat="1" applyFont="1" applyFill="1" applyBorder="1" applyAlignment="1">
      <alignment horizontal="center" vertical="center"/>
    </xf>
    <xf numFmtId="165" fontId="0" fillId="58" borderId="109" xfId="152" applyNumberFormat="1" applyFont="1" applyFill="1" applyBorder="1" applyAlignment="1">
      <alignment horizontal="center" vertical="center"/>
    </xf>
    <xf numFmtId="165" fontId="263" fillId="57" borderId="10" xfId="152" applyNumberFormat="1" applyFont="1" applyFill="1" applyBorder="1" applyAlignment="1">
      <alignment horizontal="center" vertical="center"/>
    </xf>
    <xf numFmtId="165" fontId="263" fillId="58" borderId="10" xfId="152" applyNumberFormat="1" applyFont="1" applyFill="1" applyBorder="1" applyAlignment="1">
      <alignment horizontal="center" vertical="center"/>
    </xf>
    <xf numFmtId="165" fontId="263" fillId="58" borderId="109" xfId="152" applyNumberFormat="1" applyFont="1" applyFill="1" applyBorder="1" applyAlignment="1">
      <alignment horizontal="center" vertical="center"/>
    </xf>
    <xf numFmtId="165" fontId="263" fillId="58" borderId="17" xfId="152" applyNumberFormat="1" applyFont="1" applyFill="1" applyBorder="1" applyAlignment="1">
      <alignment horizontal="center" vertical="center"/>
    </xf>
    <xf numFmtId="165" fontId="263" fillId="58" borderId="44" xfId="152" applyNumberFormat="1" applyFont="1" applyFill="1" applyBorder="1" applyAlignment="1">
      <alignment horizontal="center" vertical="center"/>
    </xf>
    <xf numFmtId="9" fontId="276" fillId="57" borderId="0" xfId="152" applyFont="1" applyFill="1" applyBorder="1" applyAlignment="1">
      <alignment horizontal="center"/>
    </xf>
    <xf numFmtId="165" fontId="15" fillId="57" borderId="33" xfId="0" applyNumberFormat="1" applyFont="1" applyFill="1" applyBorder="1" applyAlignment="1"/>
    <xf numFmtId="165" fontId="287" fillId="119" borderId="10" xfId="0" applyNumberFormat="1" applyFont="1" applyFill="1" applyBorder="1" applyAlignment="1">
      <alignment horizontal="right"/>
    </xf>
    <xf numFmtId="165" fontId="287" fillId="54" borderId="10" xfId="0" applyNumberFormat="1" applyFont="1" applyFill="1" applyBorder="1" applyAlignment="1">
      <alignment horizontal="right"/>
    </xf>
    <xf numFmtId="165" fontId="288" fillId="119" borderId="10" xfId="0" applyNumberFormat="1" applyFont="1" applyFill="1" applyBorder="1" applyAlignment="1">
      <alignment horizontal="right"/>
    </xf>
    <xf numFmtId="165" fontId="288" fillId="54" borderId="10" xfId="0" applyNumberFormat="1" applyFont="1" applyFill="1" applyBorder="1" applyAlignment="1">
      <alignment horizontal="right"/>
    </xf>
    <xf numFmtId="0" fontId="47" fillId="0" borderId="0" xfId="0" applyFont="1" applyFill="1" applyBorder="1" applyAlignment="1">
      <alignment horizontal="center" vertical="top"/>
    </xf>
    <xf numFmtId="167" fontId="32" fillId="0" borderId="10" xfId="3556" applyNumberFormat="1" applyFont="1" applyBorder="1"/>
    <xf numFmtId="167" fontId="31" fillId="41" borderId="10" xfId="3556" applyNumberFormat="1" applyFont="1" applyFill="1" applyBorder="1"/>
    <xf numFmtId="167" fontId="34" fillId="0" borderId="10" xfId="3556" applyNumberFormat="1" applyFont="1" applyBorder="1"/>
    <xf numFmtId="0" fontId="35" fillId="120" borderId="0" xfId="0" applyFont="1" applyFill="1"/>
    <xf numFmtId="0" fontId="36" fillId="120" borderId="0" xfId="0" applyFont="1" applyFill="1"/>
    <xf numFmtId="0" fontId="29" fillId="0" borderId="0" xfId="0" applyFont="1" applyAlignment="1">
      <alignment horizontal="center" vertical="center"/>
    </xf>
    <xf numFmtId="0" fontId="32" fillId="0" borderId="10" xfId="0" applyFont="1" applyBorder="1" applyAlignment="1">
      <alignment vertical="center"/>
    </xf>
    <xf numFmtId="167" fontId="32" fillId="0" borderId="10" xfId="3556" applyNumberFormat="1" applyFont="1" applyBorder="1" applyAlignment="1"/>
    <xf numFmtId="0" fontId="32" fillId="0" borderId="14" xfId="0" applyFont="1" applyBorder="1" applyAlignment="1">
      <alignment vertical="center"/>
    </xf>
    <xf numFmtId="0" fontId="31" fillId="120" borderId="10" xfId="0" applyFont="1" applyFill="1" applyBorder="1" applyAlignment="1">
      <alignment horizontal="left"/>
    </xf>
    <xf numFmtId="167" fontId="31" fillId="120" borderId="10" xfId="3556" applyNumberFormat="1" applyFont="1" applyFill="1" applyBorder="1" applyAlignment="1"/>
    <xf numFmtId="167" fontId="31" fillId="120" borderId="0" xfId="3556" applyNumberFormat="1" applyFont="1" applyFill="1" applyBorder="1" applyAlignment="1"/>
    <xf numFmtId="210" fontId="25" fillId="39" borderId="0" xfId="0" applyNumberFormat="1" applyFont="1" applyFill="1"/>
    <xf numFmtId="0" fontId="32" fillId="39" borderId="10" xfId="0" applyFont="1" applyFill="1" applyBorder="1" applyAlignment="1">
      <alignment vertical="center"/>
    </xf>
    <xf numFmtId="0" fontId="32" fillId="39" borderId="14" xfId="0" applyFont="1" applyFill="1" applyBorder="1" applyAlignment="1">
      <alignment vertical="center"/>
    </xf>
    <xf numFmtId="167" fontId="31" fillId="43" borderId="10" xfId="3556" applyNumberFormat="1" applyFont="1" applyFill="1" applyBorder="1" applyAlignment="1"/>
    <xf numFmtId="167" fontId="31" fillId="43" borderId="0" xfId="3556" applyNumberFormat="1" applyFont="1" applyFill="1" applyBorder="1" applyAlignment="1"/>
    <xf numFmtId="211" fontId="25" fillId="39" borderId="0" xfId="0" applyNumberFormat="1" applyFont="1" applyFill="1"/>
    <xf numFmtId="0" fontId="35" fillId="44" borderId="0" xfId="0" applyFont="1" applyFill="1"/>
    <xf numFmtId="0" fontId="36" fillId="44" borderId="0" xfId="0" applyFont="1" applyFill="1"/>
    <xf numFmtId="0" fontId="31" fillId="121" borderId="14" xfId="0" applyFont="1" applyFill="1" applyBorder="1" applyAlignment="1">
      <alignment horizontal="left"/>
    </xf>
    <xf numFmtId="167" fontId="31" fillId="121" borderId="10" xfId="3556" applyNumberFormat="1" applyFont="1" applyFill="1" applyBorder="1" applyAlignment="1"/>
    <xf numFmtId="0" fontId="35" fillId="45" borderId="0" xfId="0" applyFont="1" applyFill="1"/>
    <xf numFmtId="0" fontId="36" fillId="45" borderId="0" xfId="0" applyFont="1" applyFill="1"/>
    <xf numFmtId="0" fontId="31" fillId="122" borderId="10" xfId="0" applyFont="1" applyFill="1" applyBorder="1" applyAlignment="1">
      <alignment vertical="center"/>
    </xf>
    <xf numFmtId="167" fontId="31" fillId="0" borderId="10" xfId="3556" applyNumberFormat="1" applyFont="1" applyBorder="1" applyAlignment="1"/>
    <xf numFmtId="167" fontId="31" fillId="122" borderId="10" xfId="3556" applyNumberFormat="1" applyFont="1" applyFill="1" applyBorder="1" applyAlignment="1">
      <alignment vertical="center"/>
    </xf>
    <xf numFmtId="0" fontId="33" fillId="123" borderId="14" xfId="0" applyFont="1" applyFill="1" applyBorder="1" applyAlignment="1">
      <alignment horizontal="left"/>
    </xf>
    <xf numFmtId="167" fontId="33" fillId="123" borderId="10" xfId="3556" applyNumberFormat="1" applyFont="1" applyFill="1" applyBorder="1" applyAlignment="1"/>
    <xf numFmtId="212" fontId="25" fillId="39" borderId="0" xfId="0" applyNumberFormat="1" applyFont="1" applyFill="1"/>
    <xf numFmtId="167" fontId="31" fillId="47" borderId="10" xfId="3556" applyNumberFormat="1" applyFont="1" applyFill="1" applyBorder="1" applyAlignment="1"/>
    <xf numFmtId="167" fontId="31" fillId="48" borderId="10" xfId="3556" applyNumberFormat="1" applyFont="1" applyFill="1" applyBorder="1" applyAlignment="1"/>
    <xf numFmtId="167" fontId="31" fillId="50" borderId="10" xfId="3556" applyNumberFormat="1" applyFont="1" applyFill="1" applyBorder="1" applyAlignment="1"/>
    <xf numFmtId="167" fontId="31" fillId="51" borderId="10" xfId="3556" applyNumberFormat="1" applyFont="1" applyFill="1" applyBorder="1" applyAlignment="1"/>
    <xf numFmtId="213" fontId="25" fillId="39" borderId="0" xfId="3556" applyNumberFormat="1" applyFont="1" applyFill="1" applyAlignment="1"/>
    <xf numFmtId="0" fontId="34" fillId="39" borderId="10" xfId="0" applyFont="1" applyFill="1" applyBorder="1" applyAlignment="1">
      <alignment vertical="center"/>
    </xf>
    <xf numFmtId="0" fontId="34" fillId="39" borderId="14" xfId="0" applyFont="1" applyFill="1" applyBorder="1" applyAlignment="1">
      <alignment vertical="center"/>
    </xf>
    <xf numFmtId="167" fontId="33" fillId="41" borderId="10" xfId="3556" applyNumberFormat="1" applyFont="1" applyFill="1" applyBorder="1" applyAlignment="1"/>
    <xf numFmtId="0" fontId="36" fillId="52" borderId="0" xfId="0" applyFont="1" applyFill="1"/>
    <xf numFmtId="0" fontId="15" fillId="0" borderId="0" xfId="0" applyFont="1"/>
    <xf numFmtId="167" fontId="31" fillId="53" borderId="10" xfId="3556" applyNumberFormat="1" applyFont="1" applyFill="1" applyBorder="1" applyAlignment="1"/>
    <xf numFmtId="0" fontId="37" fillId="124" borderId="0" xfId="0" applyFont="1" applyFill="1"/>
    <xf numFmtId="0" fontId="36" fillId="124" borderId="0" xfId="0" applyFont="1" applyFill="1"/>
    <xf numFmtId="0" fontId="22" fillId="125" borderId="0" xfId="0" applyFont="1" applyFill="1" applyAlignment="1">
      <alignment horizontal="center"/>
    </xf>
    <xf numFmtId="0" fontId="23" fillId="125" borderId="0" xfId="0" applyFont="1" applyFill="1"/>
    <xf numFmtId="0" fontId="24" fillId="125" borderId="0" xfId="0" applyFont="1" applyFill="1"/>
    <xf numFmtId="0" fontId="47" fillId="57" borderId="0" xfId="0" applyFont="1" applyFill="1" applyBorder="1" applyAlignment="1">
      <alignment horizontal="center" vertical="top"/>
    </xf>
    <xf numFmtId="2" fontId="15" fillId="58" borderId="10" xfId="152" applyNumberFormat="1" applyFont="1" applyFill="1" applyBorder="1" applyAlignment="1">
      <alignment horizontal="center" vertical="center"/>
    </xf>
    <xf numFmtId="2" fontId="15" fillId="58" borderId="109" xfId="152" applyNumberFormat="1" applyFont="1" applyFill="1" applyBorder="1" applyAlignment="1">
      <alignment horizontal="center" vertical="center"/>
    </xf>
    <xf numFmtId="1" fontId="0" fillId="57" borderId="17" xfId="153" applyNumberFormat="1" applyFont="1" applyFill="1" applyBorder="1" applyAlignment="1">
      <alignment horizontal="center" vertical="center"/>
    </xf>
    <xf numFmtId="9" fontId="276" fillId="57" borderId="0" xfId="152" applyFont="1" applyFill="1" applyBorder="1" applyAlignment="1">
      <alignment horizontal="center"/>
    </xf>
    <xf numFmtId="0" fontId="290" fillId="0" borderId="0" xfId="164" applyFont="1" applyAlignment="1">
      <alignment horizontal="center" vertical="center"/>
    </xf>
    <xf numFmtId="0" fontId="291" fillId="0" borderId="0" xfId="0" applyFont="1" applyAlignment="1">
      <alignment horizontal="center"/>
    </xf>
    <xf numFmtId="4" fontId="291" fillId="0" borderId="0" xfId="0" applyNumberFormat="1" applyFont="1" applyAlignment="1">
      <alignment horizontal="center"/>
    </xf>
    <xf numFmtId="9" fontId="292" fillId="0" borderId="0" xfId="0" applyNumberFormat="1" applyFont="1" applyAlignment="1">
      <alignment horizontal="center"/>
    </xf>
    <xf numFmtId="165" fontId="0" fillId="0" borderId="0" xfId="0" applyNumberFormat="1" applyAlignment="1">
      <alignment horizontal="center"/>
    </xf>
    <xf numFmtId="0" fontId="0" fillId="0" borderId="0" xfId="0" applyAlignment="1">
      <alignment horizontal="center"/>
    </xf>
    <xf numFmtId="0" fontId="0" fillId="57" borderId="135" xfId="0" applyFill="1" applyBorder="1"/>
    <xf numFmtId="0" fontId="0" fillId="57" borderId="16" xfId="0" applyFill="1" applyBorder="1" applyAlignment="1">
      <alignment horizontal="center" vertical="center"/>
    </xf>
    <xf numFmtId="0" fontId="0" fillId="57" borderId="136" xfId="0" applyFill="1" applyBorder="1" applyAlignment="1">
      <alignment horizontal="center" vertical="center"/>
    </xf>
    <xf numFmtId="2" fontId="0" fillId="57" borderId="16" xfId="0" applyNumberFormat="1" applyFill="1" applyBorder="1" applyAlignment="1">
      <alignment horizontal="center" vertical="center"/>
    </xf>
    <xf numFmtId="2" fontId="0" fillId="57" borderId="136" xfId="0" applyNumberFormat="1" applyFill="1" applyBorder="1" applyAlignment="1">
      <alignment horizontal="center" vertical="center"/>
    </xf>
    <xf numFmtId="214" fontId="0" fillId="57" borderId="0" xfId="0" applyNumberFormat="1" applyFill="1"/>
    <xf numFmtId="0" fontId="284" fillId="0" borderId="0" xfId="0" applyFont="1" applyAlignment="1">
      <alignment horizontal="center"/>
    </xf>
    <xf numFmtId="9" fontId="0" fillId="0" borderId="0" xfId="152" applyFont="1" applyAlignment="1">
      <alignment horizontal="center"/>
    </xf>
    <xf numFmtId="9" fontId="291" fillId="0" borderId="0" xfId="152" applyFont="1" applyAlignment="1">
      <alignment horizontal="center"/>
    </xf>
    <xf numFmtId="43" fontId="292" fillId="0" borderId="0" xfId="153" applyFont="1" applyAlignment="1">
      <alignment horizontal="center"/>
    </xf>
    <xf numFmtId="1" fontId="263" fillId="57" borderId="17" xfId="152" applyNumberFormat="1" applyFont="1" applyFill="1" applyBorder="1" applyAlignment="1">
      <alignment horizontal="center" vertical="center"/>
    </xf>
    <xf numFmtId="1" fontId="263" fillId="58" borderId="17" xfId="152" applyNumberFormat="1" applyFont="1" applyFill="1" applyBorder="1" applyAlignment="1">
      <alignment horizontal="center" vertical="center"/>
    </xf>
    <xf numFmtId="1" fontId="263" fillId="58" borderId="44" xfId="152" applyNumberFormat="1" applyFont="1" applyFill="1" applyBorder="1" applyAlignment="1">
      <alignment horizontal="center" vertical="center"/>
    </xf>
    <xf numFmtId="0" fontId="0" fillId="0" borderId="0" xfId="0" applyAlignment="1">
      <alignment horizontal="center"/>
    </xf>
    <xf numFmtId="1" fontId="15" fillId="58" borderId="44" xfId="0" applyNumberFormat="1" applyFont="1" applyFill="1" applyBorder="1" applyAlignment="1">
      <alignment horizontal="center" vertical="center"/>
    </xf>
    <xf numFmtId="165" fontId="58" fillId="58" borderId="47" xfId="152" quotePrefix="1" applyNumberFormat="1" applyFont="1" applyFill="1" applyBorder="1" applyAlignment="1">
      <alignment horizontal="center" vertical="center"/>
    </xf>
    <xf numFmtId="0" fontId="0" fillId="0" borderId="0" xfId="0" applyAlignment="1">
      <alignment horizontal="center"/>
    </xf>
    <xf numFmtId="0" fontId="47" fillId="57" borderId="0" xfId="0" applyFont="1" applyFill="1" applyBorder="1" applyAlignment="1">
      <alignment horizontal="center" vertical="top"/>
    </xf>
    <xf numFmtId="0" fontId="0" fillId="0" borderId="0" xfId="0" applyAlignment="1">
      <alignment horizontal="center"/>
    </xf>
    <xf numFmtId="0" fontId="58" fillId="118" borderId="43" xfId="0" applyFont="1" applyFill="1" applyBorder="1"/>
    <xf numFmtId="1" fontId="0" fillId="57" borderId="46" xfId="0" applyNumberFormat="1" applyFont="1" applyFill="1" applyBorder="1" applyAlignment="1">
      <alignment horizontal="center" vertical="center"/>
    </xf>
    <xf numFmtId="1" fontId="15" fillId="57" borderId="45" xfId="0" applyNumberFormat="1" applyFont="1" applyFill="1" applyBorder="1"/>
    <xf numFmtId="0" fontId="15" fillId="57" borderId="0" xfId="0" applyFont="1" applyFill="1" applyBorder="1" applyAlignment="1">
      <alignment horizontal="center" vertical="center"/>
    </xf>
    <xf numFmtId="165" fontId="15" fillId="57" borderId="44" xfId="152" applyNumberFormat="1" applyFont="1" applyFill="1" applyBorder="1" applyAlignment="1">
      <alignment horizontal="center" vertical="center"/>
    </xf>
    <xf numFmtId="0" fontId="293" fillId="57" borderId="43" xfId="0" applyFont="1" applyFill="1" applyBorder="1"/>
    <xf numFmtId="165" fontId="293" fillId="57" borderId="17" xfId="152" applyNumberFormat="1" applyFont="1" applyFill="1" applyBorder="1" applyAlignment="1">
      <alignment horizontal="center" vertical="center"/>
    </xf>
    <xf numFmtId="165" fontId="293" fillId="57" borderId="44" xfId="152" applyNumberFormat="1" applyFont="1" applyFill="1" applyBorder="1" applyAlignment="1">
      <alignment horizontal="center" vertical="center"/>
    </xf>
    <xf numFmtId="165" fontId="0" fillId="57" borderId="44" xfId="152" applyNumberFormat="1" applyFont="1" applyFill="1" applyBorder="1" applyAlignment="1">
      <alignment horizontal="center" vertical="center"/>
    </xf>
    <xf numFmtId="165" fontId="263" fillId="57" borderId="17" xfId="152" quotePrefix="1" applyNumberFormat="1" applyFont="1" applyFill="1" applyBorder="1" applyAlignment="1">
      <alignment horizontal="center" vertical="center"/>
    </xf>
    <xf numFmtId="165" fontId="263" fillId="58" borderId="17" xfId="152" quotePrefix="1" applyNumberFormat="1" applyFont="1" applyFill="1" applyBorder="1" applyAlignment="1">
      <alignment horizontal="center" vertical="center"/>
    </xf>
    <xf numFmtId="165" fontId="263" fillId="58" borderId="44" xfId="152" quotePrefix="1" applyNumberFormat="1" applyFont="1" applyFill="1" applyBorder="1" applyAlignment="1">
      <alignment horizontal="center" vertical="center"/>
    </xf>
    <xf numFmtId="0" fontId="263" fillId="57" borderId="43" xfId="0" applyFont="1" applyFill="1" applyBorder="1" applyAlignment="1">
      <alignment horizontal="right" wrapText="1"/>
    </xf>
    <xf numFmtId="165" fontId="0" fillId="57" borderId="17" xfId="152" quotePrefix="1" applyNumberFormat="1" applyFont="1" applyFill="1" applyBorder="1" applyAlignment="1">
      <alignment horizontal="center" vertical="center"/>
    </xf>
    <xf numFmtId="165" fontId="0" fillId="58" borderId="17" xfId="152" quotePrefix="1" applyNumberFormat="1" applyFont="1" applyFill="1" applyBorder="1" applyAlignment="1">
      <alignment horizontal="center" vertical="center"/>
    </xf>
    <xf numFmtId="165" fontId="0" fillId="58" borderId="44" xfId="152" quotePrefix="1" applyNumberFormat="1" applyFont="1" applyFill="1" applyBorder="1" applyAlignment="1">
      <alignment horizontal="center" vertical="center"/>
    </xf>
    <xf numFmtId="0" fontId="47" fillId="57" borderId="0" xfId="0" applyFont="1" applyFill="1" applyBorder="1" applyAlignment="1">
      <alignment horizontal="center" vertical="top"/>
    </xf>
    <xf numFmtId="9" fontId="276" fillId="57" borderId="0" xfId="152" applyFont="1" applyFill="1" applyBorder="1" applyAlignment="1">
      <alignment horizontal="center"/>
    </xf>
    <xf numFmtId="0" fontId="263" fillId="57" borderId="30" xfId="0" applyFont="1" applyFill="1" applyBorder="1" applyAlignment="1">
      <alignment horizontal="right"/>
    </xf>
    <xf numFmtId="165" fontId="263" fillId="57" borderId="17" xfId="0" applyNumberFormat="1" applyFont="1" applyFill="1" applyBorder="1" applyAlignment="1">
      <alignment horizontal="center" vertical="center"/>
    </xf>
    <xf numFmtId="165" fontId="263" fillId="58" borderId="17" xfId="0" applyNumberFormat="1" applyFont="1" applyFill="1" applyBorder="1" applyAlignment="1">
      <alignment horizontal="center" vertical="center"/>
    </xf>
    <xf numFmtId="165" fontId="263" fillId="58" borderId="44" xfId="0" applyNumberFormat="1" applyFont="1" applyFill="1" applyBorder="1" applyAlignment="1">
      <alignment horizontal="center" vertical="center"/>
    </xf>
    <xf numFmtId="168" fontId="0" fillId="58" borderId="17" xfId="152" applyNumberFormat="1" applyFont="1" applyFill="1" applyBorder="1" applyAlignment="1">
      <alignment horizontal="center" vertical="center"/>
    </xf>
    <xf numFmtId="168" fontId="0" fillId="58" borderId="44" xfId="152" applyNumberFormat="1" applyFont="1" applyFill="1" applyBorder="1" applyAlignment="1">
      <alignment horizontal="center" vertical="center"/>
    </xf>
    <xf numFmtId="168" fontId="0" fillId="58" borderId="46" xfId="152" applyNumberFormat="1" applyFont="1" applyFill="1" applyBorder="1" applyAlignment="1">
      <alignment horizontal="center" vertical="center"/>
    </xf>
    <xf numFmtId="168" fontId="0" fillId="58" borderId="47" xfId="152" applyNumberFormat="1" applyFont="1" applyFill="1" applyBorder="1" applyAlignment="1">
      <alignment horizontal="center" vertical="center"/>
    </xf>
    <xf numFmtId="0" fontId="48" fillId="0" borderId="0" xfId="0" applyFont="1" applyFill="1"/>
    <xf numFmtId="0" fontId="0" fillId="0" borderId="0" xfId="0" applyFill="1" applyAlignment="1">
      <alignment vertical="center"/>
    </xf>
    <xf numFmtId="0" fontId="46" fillId="0" borderId="0" xfId="0" applyFont="1" applyFill="1" applyAlignment="1">
      <alignment horizontal="left" vertical="top"/>
    </xf>
    <xf numFmtId="0" fontId="0" fillId="0" borderId="0" xfId="0" applyAlignment="1">
      <alignment horizontal="center"/>
    </xf>
    <xf numFmtId="165" fontId="0" fillId="0" borderId="0" xfId="0" applyNumberFormat="1" applyAlignment="1">
      <alignment horizontal="center"/>
    </xf>
    <xf numFmtId="165" fontId="0" fillId="58" borderId="109" xfId="0" applyNumberFormat="1" applyFill="1" applyBorder="1" applyAlignment="1">
      <alignment horizontal="center" vertical="center"/>
    </xf>
    <xf numFmtId="0" fontId="293" fillId="57" borderId="52" xfId="0" applyFont="1" applyFill="1" applyBorder="1"/>
    <xf numFmtId="165" fontId="293" fillId="57" borderId="110" xfId="0" applyNumberFormat="1" applyFont="1" applyFill="1" applyBorder="1" applyAlignment="1">
      <alignment horizontal="center" vertical="center"/>
    </xf>
    <xf numFmtId="165" fontId="293" fillId="57" borderId="111" xfId="0" applyNumberFormat="1" applyFont="1" applyFill="1" applyBorder="1" applyAlignment="1">
      <alignment horizontal="center" vertical="center"/>
    </xf>
    <xf numFmtId="9" fontId="0" fillId="57" borderId="0" xfId="152" applyFont="1" applyFill="1"/>
    <xf numFmtId="165" fontId="0" fillId="57" borderId="110" xfId="152" applyNumberFormat="1" applyFont="1" applyFill="1" applyBorder="1" applyAlignment="1">
      <alignment horizontal="center" vertical="center"/>
    </xf>
    <xf numFmtId="165" fontId="0" fillId="58" borderId="110" xfId="152" applyNumberFormat="1" applyFont="1" applyFill="1" applyBorder="1" applyAlignment="1">
      <alignment horizontal="center" vertical="center"/>
    </xf>
    <xf numFmtId="165" fontId="0" fillId="58" borderId="111" xfId="152" applyNumberFormat="1" applyFont="1" applyFill="1" applyBorder="1" applyAlignment="1">
      <alignment horizontal="center" vertical="center"/>
    </xf>
    <xf numFmtId="1" fontId="0" fillId="57" borderId="10" xfId="152" applyNumberFormat="1" applyFont="1" applyFill="1" applyBorder="1" applyAlignment="1">
      <alignment horizontal="center" vertical="center"/>
    </xf>
    <xf numFmtId="1" fontId="0" fillId="58" borderId="10" xfId="152" applyNumberFormat="1" applyFont="1" applyFill="1" applyBorder="1" applyAlignment="1">
      <alignment horizontal="center" vertical="center"/>
    </xf>
    <xf numFmtId="1" fontId="0" fillId="58" borderId="109" xfId="152" applyNumberFormat="1" applyFont="1" applyFill="1" applyBorder="1" applyAlignment="1">
      <alignment horizontal="center" vertical="center"/>
    </xf>
    <xf numFmtId="1" fontId="0" fillId="57" borderId="110" xfId="152" applyNumberFormat="1" applyFont="1" applyFill="1" applyBorder="1" applyAlignment="1">
      <alignment horizontal="center" vertical="center"/>
    </xf>
    <xf numFmtId="1" fontId="0" fillId="58" borderId="110" xfId="152" applyNumberFormat="1" applyFont="1" applyFill="1" applyBorder="1" applyAlignment="1">
      <alignment horizontal="center" vertical="center"/>
    </xf>
    <xf numFmtId="1" fontId="0" fillId="58" borderId="111" xfId="152" applyNumberFormat="1" applyFont="1" applyFill="1" applyBorder="1" applyAlignment="1">
      <alignment horizontal="center" vertical="center"/>
    </xf>
    <xf numFmtId="165" fontId="15" fillId="57" borderId="110" xfId="152" applyNumberFormat="1" applyFont="1" applyFill="1" applyBorder="1" applyAlignment="1">
      <alignment horizontal="center" vertical="center"/>
    </xf>
    <xf numFmtId="165" fontId="15" fillId="58" borderId="110" xfId="152" applyNumberFormat="1" applyFont="1" applyFill="1" applyBorder="1" applyAlignment="1">
      <alignment horizontal="center" vertical="center"/>
    </xf>
    <xf numFmtId="165" fontId="15" fillId="58" borderId="111" xfId="152" applyNumberFormat="1" applyFont="1" applyFill="1" applyBorder="1" applyAlignment="1">
      <alignment horizontal="center" vertical="center"/>
    </xf>
    <xf numFmtId="1" fontId="15" fillId="57" borderId="110" xfId="152" applyNumberFormat="1" applyFont="1" applyFill="1" applyBorder="1" applyAlignment="1">
      <alignment horizontal="center" vertical="center"/>
    </xf>
    <xf numFmtId="1" fontId="15" fillId="58" borderId="110" xfId="152" applyNumberFormat="1" applyFont="1" applyFill="1" applyBorder="1" applyAlignment="1">
      <alignment horizontal="center" vertical="center"/>
    </xf>
    <xf numFmtId="1" fontId="15" fillId="58" borderId="111" xfId="152" applyNumberFormat="1" applyFont="1" applyFill="1" applyBorder="1" applyAlignment="1">
      <alignment horizontal="center" vertical="center"/>
    </xf>
    <xf numFmtId="165" fontId="15" fillId="57" borderId="10" xfId="152" applyNumberFormat="1" applyFont="1" applyFill="1" applyBorder="1" applyAlignment="1">
      <alignment horizontal="center" vertical="center"/>
    </xf>
    <xf numFmtId="165" fontId="15" fillId="58" borderId="10" xfId="152" applyNumberFormat="1" applyFont="1" applyFill="1" applyBorder="1" applyAlignment="1">
      <alignment horizontal="center" vertical="center"/>
    </xf>
    <xf numFmtId="165" fontId="15" fillId="58" borderId="109" xfId="152" applyNumberFormat="1" applyFont="1" applyFill="1" applyBorder="1" applyAlignment="1">
      <alignment horizontal="center" vertical="center"/>
    </xf>
    <xf numFmtId="0" fontId="60" fillId="57" borderId="49" xfId="0" applyFont="1" applyFill="1" applyBorder="1"/>
    <xf numFmtId="165" fontId="60" fillId="57" borderId="33" xfId="0" applyNumberFormat="1" applyFont="1" applyFill="1" applyBorder="1" applyAlignment="1">
      <alignment horizontal="center" vertical="center"/>
    </xf>
    <xf numFmtId="165" fontId="60" fillId="57" borderId="50" xfId="0" applyNumberFormat="1" applyFont="1" applyFill="1" applyBorder="1" applyAlignment="1">
      <alignment horizontal="center" vertical="center"/>
    </xf>
    <xf numFmtId="165" fontId="282" fillId="58" borderId="44" xfId="152" quotePrefix="1" applyNumberFormat="1" applyFont="1" applyFill="1" applyBorder="1" applyAlignment="1">
      <alignment horizontal="center" vertical="center"/>
    </xf>
    <xf numFmtId="165" fontId="58" fillId="58" borderId="44" xfId="152" quotePrefix="1" applyNumberFormat="1" applyFont="1" applyFill="1" applyBorder="1" applyAlignment="1">
      <alignment horizontal="center" vertical="center"/>
    </xf>
    <xf numFmtId="9" fontId="0" fillId="0" borderId="0" xfId="152" applyFont="1" applyFill="1"/>
    <xf numFmtId="165" fontId="15" fillId="57" borderId="50" xfId="0" applyNumberFormat="1" applyFont="1" applyFill="1" applyBorder="1" applyAlignment="1">
      <alignment horizontal="center" vertical="center"/>
    </xf>
    <xf numFmtId="165" fontId="15" fillId="57" borderId="47" xfId="0" applyNumberFormat="1" applyFont="1" applyFill="1" applyBorder="1"/>
    <xf numFmtId="165" fontId="263" fillId="57" borderId="17" xfId="0" applyNumberFormat="1" applyFont="1" applyFill="1" applyBorder="1"/>
    <xf numFmtId="165" fontId="263" fillId="58" borderId="17" xfId="0" applyNumberFormat="1" applyFont="1" applyFill="1" applyBorder="1"/>
    <xf numFmtId="165" fontId="263" fillId="58" borderId="44" xfId="0" applyNumberFormat="1" applyFont="1" applyFill="1" applyBorder="1"/>
    <xf numFmtId="165" fontId="15" fillId="57" borderId="50" xfId="0" applyNumberFormat="1" applyFont="1" applyFill="1" applyBorder="1" applyAlignment="1"/>
    <xf numFmtId="165" fontId="0" fillId="58" borderId="110" xfId="0" applyNumberFormat="1" applyFill="1" applyBorder="1" applyAlignment="1">
      <alignment horizontal="center" vertical="center"/>
    </xf>
    <xf numFmtId="165" fontId="0" fillId="58" borderId="111" xfId="0" applyNumberFormat="1" applyFill="1" applyBorder="1" applyAlignment="1">
      <alignment horizontal="center" vertical="center"/>
    </xf>
    <xf numFmtId="165" fontId="0" fillId="57" borderId="12" xfId="0" applyNumberFormat="1" applyFill="1" applyBorder="1" applyAlignment="1">
      <alignment horizontal="center" vertical="center"/>
    </xf>
    <xf numFmtId="0" fontId="0" fillId="57" borderId="141" xfId="0" applyFill="1" applyBorder="1" applyAlignment="1">
      <alignment horizontal="left"/>
    </xf>
    <xf numFmtId="165" fontId="0" fillId="57" borderId="142" xfId="0" applyNumberFormat="1" applyFill="1" applyBorder="1" applyAlignment="1">
      <alignment horizontal="center" vertical="center"/>
    </xf>
    <xf numFmtId="165" fontId="15" fillId="57" borderId="44" xfId="0" applyNumberFormat="1" applyFont="1" applyFill="1" applyBorder="1" applyAlignment="1">
      <alignment horizontal="center" vertical="center"/>
    </xf>
    <xf numFmtId="165" fontId="15" fillId="57" borderId="47" xfId="0" applyNumberFormat="1" applyFont="1" applyFill="1" applyBorder="1" applyAlignment="1">
      <alignment horizontal="center" vertical="center"/>
    </xf>
    <xf numFmtId="165" fontId="0" fillId="57" borderId="43" xfId="0" applyNumberFormat="1" applyFont="1" applyFill="1" applyBorder="1" applyAlignment="1">
      <alignment horizontal="left" vertical="center"/>
    </xf>
    <xf numFmtId="165" fontId="15" fillId="57" borderId="45" xfId="0" applyNumberFormat="1" applyFont="1" applyFill="1" applyBorder="1" applyAlignment="1">
      <alignment horizontal="left" vertical="center"/>
    </xf>
    <xf numFmtId="165" fontId="15" fillId="57" borderId="110" xfId="0" applyNumberFormat="1" applyFont="1" applyFill="1" applyBorder="1" applyAlignment="1">
      <alignment horizontal="center" vertical="center"/>
    </xf>
    <xf numFmtId="165" fontId="15" fillId="57" borderId="111" xfId="0" applyNumberFormat="1" applyFont="1" applyFill="1" applyBorder="1" applyAlignment="1">
      <alignment horizontal="center" vertical="center"/>
    </xf>
    <xf numFmtId="0" fontId="31" fillId="0" borderId="10" xfId="0" applyFont="1" applyFill="1" applyBorder="1"/>
    <xf numFmtId="167" fontId="32" fillId="0" borderId="10" xfId="3556" applyNumberFormat="1" applyFont="1" applyFill="1" applyBorder="1"/>
    <xf numFmtId="0" fontId="33" fillId="0" borderId="10" xfId="0" applyFont="1" applyFill="1" applyBorder="1"/>
    <xf numFmtId="165" fontId="263" fillId="58" borderId="46" xfId="0" applyNumberFormat="1" applyFont="1" applyFill="1" applyBorder="1" applyAlignment="1">
      <alignment horizontal="center" vertical="center"/>
    </xf>
    <xf numFmtId="165" fontId="263" fillId="58" borderId="47" xfId="0" applyNumberFormat="1" applyFont="1" applyFill="1" applyBorder="1" applyAlignment="1">
      <alignment horizontal="center" vertical="center"/>
    </xf>
    <xf numFmtId="2" fontId="0" fillId="58" borderId="44" xfId="0" applyNumberFormat="1" applyFill="1" applyBorder="1" applyAlignment="1">
      <alignment horizontal="center" vertical="center"/>
    </xf>
    <xf numFmtId="2" fontId="0" fillId="57" borderId="46" xfId="0" applyNumberFormat="1" applyFill="1" applyBorder="1" applyAlignment="1">
      <alignment horizontal="center" vertical="center"/>
    </xf>
    <xf numFmtId="2" fontId="0" fillId="58" borderId="46" xfId="0" applyNumberFormat="1" applyFill="1" applyBorder="1" applyAlignment="1">
      <alignment horizontal="center" vertical="center"/>
    </xf>
    <xf numFmtId="2" fontId="0" fillId="58" borderId="47" xfId="0" applyNumberFormat="1" applyFill="1" applyBorder="1" applyAlignment="1">
      <alignment horizontal="center" vertical="center"/>
    </xf>
    <xf numFmtId="9" fontId="0" fillId="58" borderId="44" xfId="0" applyNumberFormat="1" applyFill="1" applyBorder="1" applyAlignment="1">
      <alignment horizontal="center" vertical="center"/>
    </xf>
    <xf numFmtId="9" fontId="0" fillId="57" borderId="46" xfId="0" applyNumberFormat="1" applyFont="1" applyFill="1" applyBorder="1" applyAlignment="1">
      <alignment horizontal="center" vertical="center"/>
    </xf>
    <xf numFmtId="9" fontId="0" fillId="58" borderId="46" xfId="0" applyNumberFormat="1" applyFill="1" applyBorder="1" applyAlignment="1">
      <alignment horizontal="center" vertical="center"/>
    </xf>
    <xf numFmtId="9" fontId="0" fillId="58" borderId="47" xfId="0" applyNumberFormat="1" applyFill="1" applyBorder="1" applyAlignment="1">
      <alignment horizontal="center" vertical="center"/>
    </xf>
    <xf numFmtId="9" fontId="0" fillId="57" borderId="114" xfId="152" applyFont="1" applyFill="1" applyBorder="1"/>
    <xf numFmtId="9" fontId="58" fillId="57" borderId="33" xfId="152" applyFont="1" applyFill="1" applyBorder="1" applyAlignment="1">
      <alignment horizontal="center" vertical="center"/>
    </xf>
    <xf numFmtId="165" fontId="0" fillId="0" borderId="0" xfId="0" applyNumberFormat="1" applyAlignment="1">
      <alignment horizontal="center"/>
    </xf>
    <xf numFmtId="0" fontId="0" fillId="0" borderId="0" xfId="0" applyAlignment="1">
      <alignment horizontal="center"/>
    </xf>
    <xf numFmtId="3" fontId="0" fillId="58" borderId="17" xfId="0" applyNumberFormat="1" applyFont="1" applyFill="1" applyBorder="1" applyAlignment="1">
      <alignment horizontal="center" vertical="center"/>
    </xf>
    <xf numFmtId="0" fontId="15" fillId="57" borderId="128" xfId="0" applyFont="1" applyFill="1" applyBorder="1"/>
    <xf numFmtId="9" fontId="0" fillId="57" borderId="102" xfId="152" applyFont="1" applyFill="1" applyBorder="1"/>
    <xf numFmtId="165" fontId="15" fillId="57" borderId="46" xfId="152" applyNumberFormat="1" applyFont="1" applyFill="1" applyBorder="1" applyAlignment="1">
      <alignment horizontal="center" vertical="center"/>
    </xf>
    <xf numFmtId="165" fontId="15" fillId="57" borderId="47" xfId="152" applyNumberFormat="1" applyFont="1" applyFill="1" applyBorder="1" applyAlignment="1">
      <alignment horizontal="center" vertical="center"/>
    </xf>
    <xf numFmtId="165" fontId="263" fillId="57" borderId="48" xfId="0" applyNumberFormat="1" applyFont="1" applyFill="1" applyBorder="1" applyAlignment="1">
      <alignment vertical="center"/>
    </xf>
    <xf numFmtId="0" fontId="47" fillId="57" borderId="0" xfId="0" applyFont="1" applyFill="1" applyBorder="1" applyAlignment="1">
      <alignment horizontal="center" vertical="top"/>
    </xf>
    <xf numFmtId="0" fontId="0" fillId="57" borderId="43" xfId="0" applyFill="1" applyBorder="1" applyAlignment="1">
      <alignment horizontal="left" indent="1"/>
    </xf>
    <xf numFmtId="0" fontId="0" fillId="57" borderId="43" xfId="0" applyFont="1" applyFill="1" applyBorder="1" applyAlignment="1">
      <alignment horizontal="left" indent="1"/>
    </xf>
    <xf numFmtId="0" fontId="0" fillId="57" borderId="114" xfId="0" applyFont="1" applyFill="1" applyBorder="1" applyAlignment="1">
      <alignment horizontal="left" indent="1"/>
    </xf>
    <xf numFmtId="0" fontId="0" fillId="57" borderId="102" xfId="0" applyFill="1" applyBorder="1" applyAlignment="1">
      <alignment horizontal="left" indent="1"/>
    </xf>
    <xf numFmtId="0" fontId="0" fillId="57" borderId="45" xfId="0" applyFill="1" applyBorder="1" applyAlignment="1">
      <alignment horizontal="left" indent="1"/>
    </xf>
    <xf numFmtId="0" fontId="263" fillId="57" borderId="102" xfId="0" applyFont="1" applyFill="1" applyBorder="1" applyAlignment="1">
      <alignment horizontal="left" indent="1"/>
    </xf>
    <xf numFmtId="0" fontId="263" fillId="57" borderId="52" xfId="0" applyFont="1" applyFill="1" applyBorder="1" applyAlignment="1">
      <alignment horizontal="left" indent="1"/>
    </xf>
    <xf numFmtId="0" fontId="0" fillId="0" borderId="0" xfId="0" applyFill="1" applyAlignment="1">
      <alignment horizontal="center"/>
    </xf>
    <xf numFmtId="165" fontId="15" fillId="58" borderId="10" xfId="0" applyNumberFormat="1" applyFont="1" applyFill="1" applyBorder="1" applyAlignment="1">
      <alignment horizontal="center" vertical="center"/>
    </xf>
    <xf numFmtId="165" fontId="15" fillId="58" borderId="109" xfId="0" applyNumberFormat="1" applyFont="1" applyFill="1" applyBorder="1" applyAlignment="1">
      <alignment horizontal="center" vertical="center"/>
    </xf>
    <xf numFmtId="0" fontId="0" fillId="57" borderId="99" xfId="0" applyFont="1" applyFill="1" applyBorder="1"/>
    <xf numFmtId="0" fontId="0" fillId="57" borderId="100" xfId="0" applyFont="1" applyFill="1" applyBorder="1" applyAlignment="1">
      <alignment horizontal="center" vertical="center"/>
    </xf>
    <xf numFmtId="0" fontId="0" fillId="57" borderId="101" xfId="0" applyFont="1" applyFill="1" applyBorder="1" applyAlignment="1">
      <alignment horizontal="center" vertical="center"/>
    </xf>
    <xf numFmtId="165" fontId="0" fillId="57" borderId="10" xfId="0" applyNumberFormat="1" applyFont="1" applyFill="1" applyBorder="1" applyAlignment="1">
      <alignment horizontal="center" vertical="center"/>
    </xf>
    <xf numFmtId="165" fontId="0" fillId="58" borderId="10" xfId="0" applyNumberFormat="1" applyFont="1" applyFill="1" applyBorder="1" applyAlignment="1">
      <alignment horizontal="center" vertical="center"/>
    </xf>
    <xf numFmtId="165" fontId="0" fillId="58" borderId="109" xfId="0" applyNumberFormat="1" applyFont="1" applyFill="1" applyBorder="1" applyAlignment="1">
      <alignment horizontal="center" vertical="center"/>
    </xf>
    <xf numFmtId="0" fontId="0" fillId="57" borderId="52" xfId="0" applyFont="1" applyFill="1" applyBorder="1" applyAlignment="1">
      <alignment wrapText="1"/>
    </xf>
    <xf numFmtId="165" fontId="0" fillId="57" borderId="110" xfId="0" applyNumberFormat="1" applyFont="1" applyFill="1" applyBorder="1" applyAlignment="1">
      <alignment horizontal="center" vertical="center"/>
    </xf>
    <xf numFmtId="165" fontId="0" fillId="58" borderId="110" xfId="0" applyNumberFormat="1" applyFont="1" applyFill="1" applyBorder="1" applyAlignment="1">
      <alignment horizontal="center" vertical="center"/>
    </xf>
    <xf numFmtId="165" fontId="0" fillId="58" borderId="111" xfId="0" applyNumberFormat="1" applyFont="1" applyFill="1" applyBorder="1" applyAlignment="1">
      <alignment horizontal="center" vertical="center"/>
    </xf>
    <xf numFmtId="165" fontId="0" fillId="58" borderId="12" xfId="0" applyNumberFormat="1" applyFill="1" applyBorder="1" applyAlignment="1">
      <alignment horizontal="center" vertical="center"/>
    </xf>
    <xf numFmtId="165" fontId="0" fillId="58" borderId="144" xfId="0" applyNumberFormat="1" applyFill="1" applyBorder="1" applyAlignment="1">
      <alignment horizontal="center" vertical="center"/>
    </xf>
    <xf numFmtId="165" fontId="0" fillId="58" borderId="142" xfId="0" applyNumberFormat="1" applyFill="1" applyBorder="1" applyAlignment="1">
      <alignment horizontal="center" vertical="center"/>
    </xf>
    <xf numFmtId="165" fontId="0" fillId="58" borderId="143" xfId="0" applyNumberFormat="1" applyFill="1" applyBorder="1" applyAlignment="1">
      <alignment horizontal="center" vertical="center"/>
    </xf>
    <xf numFmtId="0" fontId="295" fillId="41" borderId="0" xfId="0" applyFont="1" applyFill="1"/>
    <xf numFmtId="43" fontId="58" fillId="57" borderId="17" xfId="153" applyFont="1" applyFill="1" applyBorder="1" applyAlignment="1">
      <alignment horizontal="center" vertical="center"/>
    </xf>
    <xf numFmtId="43" fontId="1" fillId="58" borderId="17" xfId="153" applyFont="1" applyFill="1" applyBorder="1" applyAlignment="1">
      <alignment horizontal="center" vertical="center"/>
    </xf>
    <xf numFmtId="43" fontId="1" fillId="58" borderId="44" xfId="153" applyFont="1" applyFill="1" applyBorder="1" applyAlignment="1">
      <alignment horizontal="center" vertical="center"/>
    </xf>
    <xf numFmtId="43" fontId="60" fillId="57" borderId="17" xfId="152" applyNumberFormat="1" applyFont="1" applyFill="1" applyBorder="1" applyAlignment="1">
      <alignment horizontal="center" vertical="center"/>
    </xf>
    <xf numFmtId="43" fontId="60" fillId="57" borderId="44" xfId="152" applyNumberFormat="1" applyFont="1" applyFill="1" applyBorder="1" applyAlignment="1">
      <alignment horizontal="center" vertical="center"/>
    </xf>
    <xf numFmtId="43" fontId="58" fillId="57" borderId="46" xfId="153" applyFont="1" applyFill="1" applyBorder="1" applyAlignment="1">
      <alignment horizontal="center" vertical="center"/>
    </xf>
    <xf numFmtId="43" fontId="1" fillId="58" borderId="46" xfId="153" applyFont="1" applyFill="1" applyBorder="1" applyAlignment="1">
      <alignment horizontal="center" vertical="center"/>
    </xf>
    <xf numFmtId="43" fontId="1" fillId="58" borderId="47" xfId="153" applyFont="1" applyFill="1" applyBorder="1" applyAlignment="1">
      <alignment horizontal="center" vertical="center"/>
    </xf>
    <xf numFmtId="165" fontId="47" fillId="57" borderId="0" xfId="0" applyNumberFormat="1" applyFont="1" applyFill="1" applyBorder="1" applyAlignment="1">
      <alignment horizontal="center" vertical="top"/>
    </xf>
    <xf numFmtId="165" fontId="0" fillId="0" borderId="0" xfId="0" applyNumberFormat="1"/>
    <xf numFmtId="9" fontId="15" fillId="58" borderId="44" xfId="152" applyNumberFormat="1" applyFont="1" applyFill="1" applyBorder="1" applyAlignment="1">
      <alignment horizontal="center" vertical="center"/>
    </xf>
    <xf numFmtId="9" fontId="0" fillId="58" borderId="44" xfId="152" applyNumberFormat="1" applyFont="1" applyFill="1" applyBorder="1" applyAlignment="1">
      <alignment horizontal="center" vertical="center"/>
    </xf>
    <xf numFmtId="165" fontId="0" fillId="57" borderId="148" xfId="0" applyNumberFormat="1" applyFill="1" applyBorder="1" applyAlignment="1">
      <alignment horizontal="center" vertical="center"/>
    </xf>
    <xf numFmtId="165" fontId="0" fillId="57" borderId="110" xfId="0" applyNumberFormat="1" applyFill="1" applyBorder="1" applyAlignment="1">
      <alignment horizontal="center" vertical="center"/>
    </xf>
    <xf numFmtId="165" fontId="0" fillId="57" borderId="149" xfId="0" applyNumberFormat="1" applyFill="1" applyBorder="1" applyAlignment="1">
      <alignment horizontal="center" vertical="center"/>
    </xf>
    <xf numFmtId="0" fontId="39" fillId="55" borderId="10" xfId="0" applyFont="1" applyFill="1" applyBorder="1" applyAlignment="1">
      <alignment horizontal="left" vertical="center" wrapText="1"/>
    </xf>
    <xf numFmtId="0" fontId="77" fillId="55" borderId="10" xfId="0" applyFont="1" applyFill="1" applyBorder="1" applyAlignment="1">
      <alignment horizontal="left" vertical="center" wrapText="1"/>
    </xf>
    <xf numFmtId="0" fontId="41" fillId="56" borderId="10" xfId="0" applyFont="1" applyFill="1" applyBorder="1" applyAlignment="1">
      <alignment horizontal="center" vertical="center" wrapText="1"/>
    </xf>
    <xf numFmtId="0" fontId="266" fillId="0" borderId="104" xfId="0" applyFont="1" applyBorder="1" applyAlignment="1">
      <alignment horizontal="left"/>
    </xf>
    <xf numFmtId="0" fontId="15" fillId="57" borderId="27" xfId="0" applyFont="1" applyFill="1" applyBorder="1" applyAlignment="1">
      <alignment horizontal="center" vertical="center"/>
    </xf>
    <xf numFmtId="0" fontId="15" fillId="57" borderId="0" xfId="0" applyFont="1" applyFill="1" applyBorder="1" applyAlignment="1">
      <alignment horizontal="center" vertical="center"/>
    </xf>
    <xf numFmtId="0" fontId="42" fillId="57" borderId="0" xfId="0" applyFont="1" applyFill="1" applyAlignment="1">
      <alignment horizontal="left" vertical="top" wrapText="1"/>
    </xf>
    <xf numFmtId="0" fontId="42" fillId="57" borderId="0" xfId="0" applyFont="1" applyFill="1" applyAlignment="1">
      <alignment horizontal="left" vertical="top"/>
    </xf>
    <xf numFmtId="0" fontId="267" fillId="0" borderId="104" xfId="0" applyFont="1" applyBorder="1" applyAlignment="1">
      <alignment horizontal="left"/>
    </xf>
    <xf numFmtId="0" fontId="46" fillId="57" borderId="0" xfId="0" applyFont="1" applyFill="1" applyAlignment="1">
      <alignment horizontal="left" vertical="top" wrapText="1"/>
    </xf>
    <xf numFmtId="0" fontId="46" fillId="57" borderId="0" xfId="0" applyFont="1" applyFill="1" applyAlignment="1">
      <alignment horizontal="left" vertical="top"/>
    </xf>
    <xf numFmtId="0" fontId="47" fillId="57" borderId="26" xfId="0" applyFont="1" applyFill="1" applyBorder="1" applyAlignment="1">
      <alignment horizontal="center" vertical="top"/>
    </xf>
    <xf numFmtId="0" fontId="47" fillId="57" borderId="0" xfId="0" applyFont="1" applyFill="1" applyBorder="1" applyAlignment="1">
      <alignment horizontal="center" vertical="top"/>
    </xf>
    <xf numFmtId="165" fontId="0" fillId="0" borderId="0" xfId="0" applyNumberFormat="1" applyAlignment="1">
      <alignment horizontal="center"/>
    </xf>
    <xf numFmtId="0" fontId="0" fillId="0" borderId="0" xfId="0" applyAlignment="1">
      <alignment horizontal="center"/>
    </xf>
    <xf numFmtId="0" fontId="268" fillId="0" borderId="105" xfId="0" applyFont="1" applyBorder="1" applyAlignment="1">
      <alignment horizontal="left"/>
    </xf>
    <xf numFmtId="0" fontId="47" fillId="57" borderId="48" xfId="0" applyFont="1" applyFill="1" applyBorder="1" applyAlignment="1">
      <alignment horizontal="center" vertical="top"/>
    </xf>
    <xf numFmtId="9" fontId="276" fillId="57" borderId="26" xfId="152" applyFont="1" applyFill="1" applyBorder="1" applyAlignment="1">
      <alignment horizontal="center"/>
    </xf>
    <xf numFmtId="0" fontId="15" fillId="57" borderId="39" xfId="0" applyFont="1" applyFill="1" applyBorder="1" applyAlignment="1">
      <alignment horizontal="center" vertical="center"/>
    </xf>
    <xf numFmtId="9" fontId="276" fillId="57" borderId="51" xfId="152" applyFont="1" applyFill="1" applyBorder="1" applyAlignment="1">
      <alignment horizontal="center"/>
    </xf>
    <xf numFmtId="0" fontId="47" fillId="57" borderId="0" xfId="0" applyFont="1" applyFill="1" applyBorder="1" applyAlignment="1">
      <alignment horizontal="center" vertical="top" wrapText="1"/>
    </xf>
    <xf numFmtId="164" fontId="0" fillId="58" borderId="116" xfId="0" applyNumberFormat="1" applyFill="1" applyBorder="1" applyAlignment="1">
      <alignment horizontal="center" vertical="center"/>
    </xf>
    <xf numFmtId="164" fontId="0" fillId="58" borderId="117" xfId="0" applyNumberFormat="1" applyFill="1" applyBorder="1" applyAlignment="1">
      <alignment horizontal="center" vertical="center"/>
    </xf>
    <xf numFmtId="0" fontId="15" fillId="57" borderId="27" xfId="0" applyFont="1" applyFill="1" applyBorder="1" applyAlignment="1">
      <alignment horizontal="center" vertical="center" wrapText="1"/>
    </xf>
    <xf numFmtId="0" fontId="47" fillId="57" borderId="26" xfId="0" applyFont="1" applyFill="1" applyBorder="1" applyAlignment="1">
      <alignment horizontal="center" vertical="top" wrapText="1"/>
    </xf>
    <xf numFmtId="0" fontId="47" fillId="57" borderId="48" xfId="0" applyFont="1" applyFill="1" applyBorder="1" applyAlignment="1">
      <alignment horizontal="center" vertical="center" wrapText="1"/>
    </xf>
    <xf numFmtId="164" fontId="0" fillId="58" borderId="29" xfId="0" applyNumberFormat="1" applyFill="1" applyBorder="1" applyAlignment="1">
      <alignment horizontal="center" vertical="center"/>
    </xf>
    <xf numFmtId="164" fontId="0" fillId="58" borderId="33" xfId="0" applyNumberFormat="1" applyFill="1" applyBorder="1" applyAlignment="1">
      <alignment horizontal="center" vertical="center"/>
    </xf>
    <xf numFmtId="0" fontId="47" fillId="57" borderId="48" xfId="0" applyFont="1" applyFill="1" applyBorder="1" applyAlignment="1">
      <alignment horizontal="center" vertical="top" wrapText="1"/>
    </xf>
    <xf numFmtId="1" fontId="0" fillId="58" borderId="36" xfId="0" applyNumberFormat="1" applyFont="1" applyFill="1" applyBorder="1" applyAlignment="1">
      <alignment horizontal="center" vertical="center" textRotation="45"/>
    </xf>
    <xf numFmtId="1" fontId="0" fillId="58" borderId="51" xfId="0" applyNumberFormat="1" applyFont="1" applyFill="1" applyBorder="1" applyAlignment="1">
      <alignment horizontal="center" vertical="center" textRotation="45"/>
    </xf>
    <xf numFmtId="1" fontId="0" fillId="58" borderId="137" xfId="0" applyNumberFormat="1" applyFont="1" applyFill="1" applyBorder="1" applyAlignment="1">
      <alignment horizontal="center" vertical="center" textRotation="45"/>
    </xf>
    <xf numFmtId="1" fontId="0" fillId="58" borderId="134" xfId="0" applyNumberFormat="1" applyFont="1" applyFill="1" applyBorder="1" applyAlignment="1">
      <alignment horizontal="center" vertical="center" textRotation="45"/>
    </xf>
    <xf numFmtId="1" fontId="0" fillId="58" borderId="0" xfId="0" applyNumberFormat="1" applyFont="1" applyFill="1" applyBorder="1" applyAlignment="1">
      <alignment horizontal="center" vertical="center" textRotation="45"/>
    </xf>
    <xf numFmtId="1" fontId="0" fillId="58" borderId="138" xfId="0" applyNumberFormat="1" applyFont="1" applyFill="1" applyBorder="1" applyAlignment="1">
      <alignment horizontal="center" vertical="center" textRotation="45"/>
    </xf>
    <xf numFmtId="1" fontId="0" fillId="58" borderId="139" xfId="0" applyNumberFormat="1" applyFont="1" applyFill="1" applyBorder="1" applyAlignment="1">
      <alignment horizontal="center" vertical="center" textRotation="45"/>
    </xf>
    <xf numFmtId="1" fontId="0" fillId="58" borderId="39" xfId="0" applyNumberFormat="1" applyFont="1" applyFill="1" applyBorder="1" applyAlignment="1">
      <alignment horizontal="center" vertical="center" textRotation="45"/>
    </xf>
    <xf numFmtId="1" fontId="0" fillId="58" borderId="140" xfId="0" applyNumberFormat="1" applyFont="1" applyFill="1" applyBorder="1" applyAlignment="1">
      <alignment horizontal="center" vertical="center" textRotation="45"/>
    </xf>
    <xf numFmtId="0" fontId="267" fillId="0" borderId="104" xfId="0" applyFont="1" applyBorder="1" applyAlignment="1">
      <alignment horizontal="left" wrapText="1"/>
    </xf>
    <xf numFmtId="0" fontId="47" fillId="57" borderId="51" xfId="0" applyFont="1" applyFill="1" applyBorder="1" applyAlignment="1">
      <alignment horizontal="center" vertical="top"/>
    </xf>
    <xf numFmtId="9" fontId="276" fillId="57" borderId="48" xfId="152" applyFont="1" applyFill="1" applyBorder="1" applyAlignment="1">
      <alignment horizontal="center" wrapText="1"/>
    </xf>
    <xf numFmtId="9" fontId="276" fillId="57" borderId="48" xfId="152" applyFont="1" applyFill="1" applyBorder="1" applyAlignment="1">
      <alignment horizontal="center"/>
    </xf>
    <xf numFmtId="0" fontId="15" fillId="57" borderId="39" xfId="0" applyFont="1" applyFill="1" applyBorder="1" applyAlignment="1">
      <alignment horizontal="center" vertical="center" wrapText="1"/>
    </xf>
    <xf numFmtId="9" fontId="276" fillId="57" borderId="0" xfId="152" applyFont="1" applyFill="1" applyBorder="1" applyAlignment="1">
      <alignment horizontal="center"/>
    </xf>
    <xf numFmtId="0" fontId="15" fillId="57" borderId="0" xfId="0" applyFont="1" applyFill="1" applyAlignment="1">
      <alignment horizontal="center" vertical="center"/>
    </xf>
    <xf numFmtId="0" fontId="263" fillId="57" borderId="0" xfId="0" applyFont="1" applyFill="1" applyBorder="1" applyAlignment="1">
      <alignment horizontal="center" vertical="center" wrapText="1"/>
    </xf>
    <xf numFmtId="0" fontId="15" fillId="57" borderId="0" xfId="0" applyFont="1" applyFill="1" applyBorder="1" applyAlignment="1">
      <alignment horizontal="center" vertical="center" wrapText="1"/>
    </xf>
    <xf numFmtId="0" fontId="265" fillId="0" borderId="0" xfId="0" applyFont="1" applyAlignment="1">
      <alignment horizontal="center"/>
    </xf>
    <xf numFmtId="9" fontId="1" fillId="58" borderId="36" xfId="152" applyFont="1" applyFill="1" applyBorder="1" applyAlignment="1">
      <alignment horizontal="center" vertical="center" wrapText="1"/>
    </xf>
    <xf numFmtId="9" fontId="1" fillId="58" borderId="51" xfId="152" applyFont="1" applyFill="1" applyBorder="1" applyAlignment="1">
      <alignment horizontal="center" vertical="center" wrapText="1"/>
    </xf>
    <xf numFmtId="9" fontId="1" fillId="58" borderId="145" xfId="152" applyFont="1" applyFill="1" applyBorder="1" applyAlignment="1">
      <alignment horizontal="center" vertical="center" wrapText="1"/>
    </xf>
    <xf numFmtId="9" fontId="1" fillId="58" borderId="34" xfId="152" applyFont="1" applyFill="1" applyBorder="1" applyAlignment="1">
      <alignment horizontal="center" vertical="center" wrapText="1"/>
    </xf>
    <xf numFmtId="9" fontId="1" fillId="58" borderId="146" xfId="152" applyFont="1" applyFill="1" applyBorder="1" applyAlignment="1">
      <alignment horizontal="center" vertical="center" wrapText="1"/>
    </xf>
    <xf numFmtId="9" fontId="1" fillId="58" borderId="147" xfId="152" applyFont="1" applyFill="1" applyBorder="1" applyAlignment="1">
      <alignment horizontal="center" vertical="center" wrapText="1"/>
    </xf>
    <xf numFmtId="0" fontId="281" fillId="57" borderId="0" xfId="0" applyFont="1" applyFill="1" applyAlignment="1">
      <alignment horizontal="center"/>
    </xf>
    <xf numFmtId="0" fontId="283" fillId="118" borderId="0" xfId="0" applyFont="1" applyFill="1" applyAlignment="1">
      <alignment horizontal="left" vertical="center" wrapText="1"/>
    </xf>
    <xf numFmtId="0" fontId="277" fillId="57" borderId="0" xfId="0" applyFont="1" applyFill="1" applyBorder="1" applyAlignment="1">
      <alignment horizontal="center"/>
    </xf>
    <xf numFmtId="0" fontId="278" fillId="57" borderId="0" xfId="0" applyFont="1" applyFill="1" applyAlignment="1">
      <alignment horizontal="left" vertical="top" wrapText="1"/>
    </xf>
    <xf numFmtId="0" fontId="278" fillId="57" borderId="0" xfId="0" applyFont="1" applyFill="1" applyAlignment="1">
      <alignment horizontal="left" vertical="top"/>
    </xf>
    <xf numFmtId="0" fontId="47" fillId="57" borderId="0" xfId="0" applyFont="1" applyFill="1" applyAlignment="1">
      <alignment horizontal="center" vertical="top" wrapText="1"/>
    </xf>
    <xf numFmtId="0" fontId="0" fillId="54" borderId="11" xfId="0" applyFill="1" applyBorder="1" applyAlignment="1">
      <alignment horizontal="center"/>
    </xf>
    <xf numFmtId="0" fontId="20" fillId="57" borderId="0" xfId="163" applyFill="1" applyAlignment="1">
      <alignment horizontal="center" vertical="center" wrapText="1"/>
    </xf>
    <xf numFmtId="0" fontId="0" fillId="57" borderId="0" xfId="0" applyFill="1" applyAlignment="1">
      <alignment horizontal="center" vertical="center" wrapText="1"/>
    </xf>
    <xf numFmtId="0" fontId="50" fillId="0" borderId="10" xfId="0" applyFont="1" applyBorder="1" applyAlignment="1">
      <alignment horizontal="center" vertical="center" wrapText="1"/>
    </xf>
    <xf numFmtId="0" fontId="51" fillId="0" borderId="10" xfId="0" applyFont="1" applyBorder="1" applyAlignment="1">
      <alignment horizontal="center" vertical="center" wrapText="1"/>
    </xf>
    <xf numFmtId="0" fontId="56" fillId="0" borderId="13" xfId="0" applyFont="1" applyBorder="1" applyAlignment="1">
      <alignment horizontal="center"/>
    </xf>
    <xf numFmtId="0" fontId="56" fillId="0" borderId="14" xfId="0" applyFont="1" applyBorder="1" applyAlignment="1">
      <alignment horizontal="center"/>
    </xf>
    <xf numFmtId="0" fontId="56" fillId="0" borderId="15" xfId="0" applyFont="1" applyBorder="1" applyAlignment="1">
      <alignment horizontal="center"/>
    </xf>
    <xf numFmtId="0" fontId="51" fillId="0" borderId="12" xfId="0" applyFont="1" applyBorder="1" applyAlignment="1">
      <alignment horizontal="center" vertical="center" wrapText="1"/>
    </xf>
    <xf numFmtId="0" fontId="51" fillId="0" borderId="16" xfId="0" applyFont="1" applyBorder="1" applyAlignment="1">
      <alignment horizontal="center" vertical="center" wrapText="1"/>
    </xf>
    <xf numFmtId="0" fontId="51" fillId="0" borderId="12" xfId="0" applyFont="1" applyFill="1" applyBorder="1" applyAlignment="1">
      <alignment horizontal="center" vertical="center" wrapText="1"/>
    </xf>
    <xf numFmtId="0" fontId="51" fillId="0" borderId="16" xfId="0" applyFont="1" applyFill="1" applyBorder="1" applyAlignment="1">
      <alignment horizontal="center" vertical="center" wrapText="1"/>
    </xf>
    <xf numFmtId="0" fontId="296" fillId="57" borderId="0" xfId="0" applyFont="1" applyFill="1" applyBorder="1" applyAlignment="1">
      <alignment horizontal="center" vertical="top"/>
    </xf>
    <xf numFmtId="0" fontId="51" fillId="0" borderId="13" xfId="0" applyFont="1" applyFill="1" applyBorder="1" applyAlignment="1">
      <alignment horizontal="center" vertical="center" wrapText="1"/>
    </xf>
    <xf numFmtId="0" fontId="51" fillId="0" borderId="14" xfId="0" applyFont="1" applyFill="1" applyBorder="1" applyAlignment="1">
      <alignment horizontal="center" vertical="center" wrapText="1"/>
    </xf>
    <xf numFmtId="0" fontId="51" fillId="0" borderId="15" xfId="0" applyFont="1" applyFill="1" applyBorder="1" applyAlignment="1">
      <alignment horizontal="center" vertical="center" wrapText="1"/>
    </xf>
    <xf numFmtId="0" fontId="263" fillId="57" borderId="0" xfId="0" applyFont="1" applyFill="1" applyBorder="1" applyAlignment="1">
      <alignment horizontal="center" vertical="top"/>
    </xf>
    <xf numFmtId="0" fontId="263" fillId="57" borderId="48" xfId="0" applyFont="1" applyFill="1" applyBorder="1" applyAlignment="1">
      <alignment horizontal="center" vertical="top" wrapText="1"/>
    </xf>
    <xf numFmtId="0" fontId="0" fillId="57" borderId="150" xfId="0" applyFill="1" applyBorder="1"/>
    <xf numFmtId="9" fontId="0" fillId="57" borderId="33" xfId="152" applyFont="1" applyFill="1" applyBorder="1" applyAlignment="1">
      <alignment horizontal="center" vertical="center"/>
    </xf>
    <xf numFmtId="165" fontId="15" fillId="57" borderId="31" xfId="0" applyNumberFormat="1" applyFont="1" applyFill="1" applyBorder="1" applyAlignment="1">
      <alignment horizontal="center" vertical="center"/>
    </xf>
    <xf numFmtId="165" fontId="15" fillId="57" borderId="151" xfId="0" applyNumberFormat="1" applyFont="1" applyFill="1" applyBorder="1" applyAlignment="1">
      <alignment horizontal="center" vertical="center"/>
    </xf>
    <xf numFmtId="165" fontId="15" fillId="58" borderId="30" xfId="0" applyNumberFormat="1" applyFont="1" applyFill="1" applyBorder="1" applyAlignment="1">
      <alignment horizontal="center" vertical="center"/>
    </xf>
    <xf numFmtId="165" fontId="15" fillId="58" borderId="152" xfId="0" applyNumberFormat="1" applyFont="1" applyFill="1" applyBorder="1" applyAlignment="1">
      <alignment horizontal="center" vertical="center"/>
    </xf>
    <xf numFmtId="165" fontId="15" fillId="57" borderId="29" xfId="0" applyNumberFormat="1" applyFont="1" applyFill="1" applyBorder="1" applyAlignment="1">
      <alignment horizontal="center" vertical="center"/>
    </xf>
    <xf numFmtId="0" fontId="47" fillId="57" borderId="10" xfId="0" applyFont="1" applyFill="1" applyBorder="1" applyAlignment="1">
      <alignment horizontal="center" vertical="top"/>
    </xf>
    <xf numFmtId="0" fontId="47" fillId="57" borderId="110" xfId="0" applyFont="1" applyFill="1" applyBorder="1" applyAlignment="1">
      <alignment horizontal="center" vertical="top"/>
    </xf>
    <xf numFmtId="0" fontId="0" fillId="57" borderId="110" xfId="0" applyFill="1" applyBorder="1"/>
  </cellXfs>
  <cellStyles count="3559">
    <cellStyle name="€ : (converti en EURO)" xfId="165" xr:uid="{00000000-0005-0000-0000-000000000000}"/>
    <cellStyle name="€ : (converti en EURO) 2" xfId="166" xr:uid="{00000000-0005-0000-0000-000001000000}"/>
    <cellStyle name="€ : (converti en EURO) 2 2" xfId="167" xr:uid="{00000000-0005-0000-0000-000002000000}"/>
    <cellStyle name="€ : (converti en EURO) 2 3" xfId="168" xr:uid="{00000000-0005-0000-0000-000003000000}"/>
    <cellStyle name="€ : (converti en EURO) 3" xfId="169" xr:uid="{00000000-0005-0000-0000-000004000000}"/>
    <cellStyle name="€ : (converti en EURO) 3 2" xfId="170" xr:uid="{00000000-0005-0000-0000-000005000000}"/>
    <cellStyle name="€ : (converti en EURO) 3 3" xfId="171" xr:uid="{00000000-0005-0000-0000-000006000000}"/>
    <cellStyle name="€ : (converti en EURO) 4" xfId="172" xr:uid="{00000000-0005-0000-0000-000007000000}"/>
    <cellStyle name="€ : (converti en EURO) 4 2" xfId="173" xr:uid="{00000000-0005-0000-0000-000008000000}"/>
    <cellStyle name="€ : (converti en EURO) 4 3" xfId="174" xr:uid="{00000000-0005-0000-0000-000009000000}"/>
    <cellStyle name="€ : (converti en EURO) 5" xfId="175" xr:uid="{00000000-0005-0000-0000-00000A000000}"/>
    <cellStyle name="€ : (converti en EURO) 6" xfId="176" xr:uid="{00000000-0005-0000-0000-00000B000000}"/>
    <cellStyle name="€ : (formule ECRASEE)" xfId="177" xr:uid="{00000000-0005-0000-0000-00000C000000}"/>
    <cellStyle name="€ : (formule ECRASEE) 2" xfId="178" xr:uid="{00000000-0005-0000-0000-00000D000000}"/>
    <cellStyle name="€ : (formule ECRASEE) 2 2" xfId="179" xr:uid="{00000000-0005-0000-0000-00000E000000}"/>
    <cellStyle name="€ : (formule ECRASEE) 2 3" xfId="180" xr:uid="{00000000-0005-0000-0000-00000F000000}"/>
    <cellStyle name="€ : (formule ECRASEE) 3" xfId="181" xr:uid="{00000000-0005-0000-0000-000010000000}"/>
    <cellStyle name="€ : (formule ECRASEE) 4" xfId="182" xr:uid="{00000000-0005-0000-0000-000011000000}"/>
    <cellStyle name="€ : (NON converti)" xfId="183" xr:uid="{00000000-0005-0000-0000-000012000000}"/>
    <cellStyle name="€ : (NON converti) 2" xfId="184" xr:uid="{00000000-0005-0000-0000-000013000000}"/>
    <cellStyle name="€ : (NON converti) 2 2" xfId="185" xr:uid="{00000000-0005-0000-0000-000014000000}"/>
    <cellStyle name="€ : (NON converti) 2 3" xfId="186" xr:uid="{00000000-0005-0000-0000-000015000000}"/>
    <cellStyle name="€ : (NON converti) 3" xfId="187" xr:uid="{00000000-0005-0000-0000-000016000000}"/>
    <cellStyle name="€ : (NON converti) 3 2" xfId="188" xr:uid="{00000000-0005-0000-0000-000017000000}"/>
    <cellStyle name="€ : (NON converti) 3 3" xfId="189" xr:uid="{00000000-0005-0000-0000-000018000000}"/>
    <cellStyle name="€ : (NON converti) 4" xfId="190" xr:uid="{00000000-0005-0000-0000-000019000000}"/>
    <cellStyle name="€ : (NON converti) 4 2" xfId="191" xr:uid="{00000000-0005-0000-0000-00001A000000}"/>
    <cellStyle name="€ : (NON converti) 4 3" xfId="192" xr:uid="{00000000-0005-0000-0000-00001B000000}"/>
    <cellStyle name="€ : (NON converti) 5" xfId="193" xr:uid="{00000000-0005-0000-0000-00001C000000}"/>
    <cellStyle name="€ : (NON converti) 6" xfId="194" xr:uid="{00000000-0005-0000-0000-00001D000000}"/>
    <cellStyle name="€ : (passage a l'EURO)" xfId="195" xr:uid="{00000000-0005-0000-0000-00001E000000}"/>
    <cellStyle name="€ : (passage a l'EURO) 2" xfId="196" xr:uid="{00000000-0005-0000-0000-00001F000000}"/>
    <cellStyle name="€ : (passage a l'EURO) 2 2" xfId="197" xr:uid="{00000000-0005-0000-0000-000020000000}"/>
    <cellStyle name="€ : (passage a l'EURO) 2 3" xfId="198" xr:uid="{00000000-0005-0000-0000-000021000000}"/>
    <cellStyle name="€ : (passage a l'EURO) 3" xfId="199" xr:uid="{00000000-0005-0000-0000-000022000000}"/>
    <cellStyle name="€ : (passage a l'EURO) 3 2" xfId="200" xr:uid="{00000000-0005-0000-0000-000023000000}"/>
    <cellStyle name="€ : (passage a l'EURO) 3 3" xfId="201" xr:uid="{00000000-0005-0000-0000-000024000000}"/>
    <cellStyle name="€ : (passage a l'EURO) 4" xfId="202" xr:uid="{00000000-0005-0000-0000-000025000000}"/>
    <cellStyle name="€ : (passage a l'EURO) 4 2" xfId="203" xr:uid="{00000000-0005-0000-0000-000026000000}"/>
    <cellStyle name="€ : (passage a l'EURO) 4 3" xfId="204" xr:uid="{00000000-0005-0000-0000-000027000000}"/>
    <cellStyle name="€ : (passage a l'EURO) 5" xfId="205" xr:uid="{00000000-0005-0000-0000-000028000000}"/>
    <cellStyle name="€ : (passage a l'EURO) 6" xfId="206" xr:uid="{00000000-0005-0000-0000-000029000000}"/>
    <cellStyle name="20 % - Accent1" xfId="207" xr:uid="{00000000-0005-0000-0000-00002A000000}"/>
    <cellStyle name="20 % - Accent1 2" xfId="208" xr:uid="{00000000-0005-0000-0000-00002B000000}"/>
    <cellStyle name="20 % - Accent1 2 2" xfId="209" xr:uid="{00000000-0005-0000-0000-00002C000000}"/>
    <cellStyle name="20 % - Accent1 3" xfId="210" xr:uid="{00000000-0005-0000-0000-00002D000000}"/>
    <cellStyle name="20 % - Accent2" xfId="211" xr:uid="{00000000-0005-0000-0000-00002E000000}"/>
    <cellStyle name="20 % - Accent2 2" xfId="212" xr:uid="{00000000-0005-0000-0000-00002F000000}"/>
    <cellStyle name="20 % - Accent2 2 2" xfId="213" xr:uid="{00000000-0005-0000-0000-000030000000}"/>
    <cellStyle name="20 % - Accent2 3" xfId="214" xr:uid="{00000000-0005-0000-0000-000031000000}"/>
    <cellStyle name="20 % - Accent3" xfId="215" xr:uid="{00000000-0005-0000-0000-000032000000}"/>
    <cellStyle name="20 % - Accent3 2" xfId="216" xr:uid="{00000000-0005-0000-0000-000033000000}"/>
    <cellStyle name="20 % - Accent3 2 2" xfId="217" xr:uid="{00000000-0005-0000-0000-000034000000}"/>
    <cellStyle name="20 % - Accent3 3" xfId="218" xr:uid="{00000000-0005-0000-0000-000035000000}"/>
    <cellStyle name="20 % - Accent4" xfId="219" xr:uid="{00000000-0005-0000-0000-000036000000}"/>
    <cellStyle name="20 % - Accent4 2" xfId="220" xr:uid="{00000000-0005-0000-0000-000037000000}"/>
    <cellStyle name="20 % - Accent4 2 2" xfId="221" xr:uid="{00000000-0005-0000-0000-000038000000}"/>
    <cellStyle name="20 % - Accent4 3" xfId="222" xr:uid="{00000000-0005-0000-0000-000039000000}"/>
    <cellStyle name="20 % - Accent5" xfId="223" xr:uid="{00000000-0005-0000-0000-00003A000000}"/>
    <cellStyle name="20 % - Accent5 2" xfId="224" xr:uid="{00000000-0005-0000-0000-00003B000000}"/>
    <cellStyle name="20 % - Accent5 2 2" xfId="225" xr:uid="{00000000-0005-0000-0000-00003C000000}"/>
    <cellStyle name="20 % - Accent5 3" xfId="226" xr:uid="{00000000-0005-0000-0000-00003D000000}"/>
    <cellStyle name="20 % - Accent6" xfId="227" xr:uid="{00000000-0005-0000-0000-00003E000000}"/>
    <cellStyle name="20 % - Accent6 2" xfId="228" xr:uid="{00000000-0005-0000-0000-00003F000000}"/>
    <cellStyle name="20 % - Accent6 2 2" xfId="229" xr:uid="{00000000-0005-0000-0000-000040000000}"/>
    <cellStyle name="20 % - Accent6 3" xfId="230" xr:uid="{00000000-0005-0000-0000-000041000000}"/>
    <cellStyle name="20 % - Accent1" xfId="17" builtinId="30" customBuiltin="1"/>
    <cellStyle name="20 % - Accent1 2" xfId="84" xr:uid="{00000000-0005-0000-0000-000043000000}"/>
    <cellStyle name="20 % - Accent1 2 2" xfId="132" xr:uid="{00000000-0005-0000-0000-000044000000}"/>
    <cellStyle name="20 % - Accent1 2 2 2" xfId="232" xr:uid="{00000000-0005-0000-0000-000045000000}"/>
    <cellStyle name="20 % - Accent1 2 3" xfId="233" xr:uid="{00000000-0005-0000-0000-000046000000}"/>
    <cellStyle name="20 % - Accent1 2 4" xfId="231" xr:uid="{00000000-0005-0000-0000-000047000000}"/>
    <cellStyle name="20 % - Accent1 3" xfId="111" xr:uid="{00000000-0005-0000-0000-000048000000}"/>
    <cellStyle name="20 % - Accent2" xfId="21" builtinId="34" customBuiltin="1"/>
    <cellStyle name="20 % - Accent2 2" xfId="86" xr:uid="{00000000-0005-0000-0000-00004A000000}"/>
    <cellStyle name="20 % - Accent2 2 2" xfId="134" xr:uid="{00000000-0005-0000-0000-00004B000000}"/>
    <cellStyle name="20 % - Accent2 2 2 2" xfId="235" xr:uid="{00000000-0005-0000-0000-00004C000000}"/>
    <cellStyle name="20 % - Accent2 2 3" xfId="236" xr:uid="{00000000-0005-0000-0000-00004D000000}"/>
    <cellStyle name="20 % - Accent2 2 4" xfId="234" xr:uid="{00000000-0005-0000-0000-00004E000000}"/>
    <cellStyle name="20 % - Accent2 3" xfId="113" xr:uid="{00000000-0005-0000-0000-00004F000000}"/>
    <cellStyle name="20 % - Accent3" xfId="25" builtinId="38" customBuiltin="1"/>
    <cellStyle name="20 % - Accent3 2" xfId="88" xr:uid="{00000000-0005-0000-0000-000051000000}"/>
    <cellStyle name="20 % - Accent3 2 2" xfId="136" xr:uid="{00000000-0005-0000-0000-000052000000}"/>
    <cellStyle name="20 % - Accent3 2 2 2" xfId="238" xr:uid="{00000000-0005-0000-0000-000053000000}"/>
    <cellStyle name="20 % - Accent3 2 3" xfId="239" xr:uid="{00000000-0005-0000-0000-000054000000}"/>
    <cellStyle name="20 % - Accent3 2 4" xfId="237" xr:uid="{00000000-0005-0000-0000-000055000000}"/>
    <cellStyle name="20 % - Accent3 3" xfId="115" xr:uid="{00000000-0005-0000-0000-000056000000}"/>
    <cellStyle name="20 % - Accent4" xfId="29" builtinId="42" customBuiltin="1"/>
    <cellStyle name="20 % - Accent4 2" xfId="90" xr:uid="{00000000-0005-0000-0000-000058000000}"/>
    <cellStyle name="20 % - Accent4 2 2" xfId="138" xr:uid="{00000000-0005-0000-0000-000059000000}"/>
    <cellStyle name="20 % - Accent4 2 2 2" xfId="241" xr:uid="{00000000-0005-0000-0000-00005A000000}"/>
    <cellStyle name="20 % - Accent4 2 3" xfId="242" xr:uid="{00000000-0005-0000-0000-00005B000000}"/>
    <cellStyle name="20 % - Accent4 2 4" xfId="240" xr:uid="{00000000-0005-0000-0000-00005C000000}"/>
    <cellStyle name="20 % - Accent4 3" xfId="117" xr:uid="{00000000-0005-0000-0000-00005D000000}"/>
    <cellStyle name="20 % - Accent5" xfId="33" builtinId="46" customBuiltin="1"/>
    <cellStyle name="20 % - Accent5 2" xfId="92" xr:uid="{00000000-0005-0000-0000-00005F000000}"/>
    <cellStyle name="20 % - Accent5 2 2" xfId="140" xr:uid="{00000000-0005-0000-0000-000060000000}"/>
    <cellStyle name="20 % - Accent5 2 2 2" xfId="244" xr:uid="{00000000-0005-0000-0000-000061000000}"/>
    <cellStyle name="20 % - Accent5 2 3" xfId="245" xr:uid="{00000000-0005-0000-0000-000062000000}"/>
    <cellStyle name="20 % - Accent5 2 4" xfId="243" xr:uid="{00000000-0005-0000-0000-000063000000}"/>
    <cellStyle name="20 % - Accent5 3" xfId="119" xr:uid="{00000000-0005-0000-0000-000064000000}"/>
    <cellStyle name="20 % - Accent6" xfId="37" builtinId="50" customBuiltin="1"/>
    <cellStyle name="20 % - Accent6 2" xfId="94" xr:uid="{00000000-0005-0000-0000-000066000000}"/>
    <cellStyle name="20 % - Accent6 2 2" xfId="142" xr:uid="{00000000-0005-0000-0000-000067000000}"/>
    <cellStyle name="20 % - Accent6 2 2 2" xfId="247" xr:uid="{00000000-0005-0000-0000-000068000000}"/>
    <cellStyle name="20 % - Accent6 2 3" xfId="248" xr:uid="{00000000-0005-0000-0000-000069000000}"/>
    <cellStyle name="20 % - Accent6 2 4" xfId="246" xr:uid="{00000000-0005-0000-0000-00006A000000}"/>
    <cellStyle name="20 % - Accent6 3" xfId="121" xr:uid="{00000000-0005-0000-0000-00006B000000}"/>
    <cellStyle name="20% - Accent1" xfId="249" xr:uid="{00000000-0005-0000-0000-00006C000000}"/>
    <cellStyle name="20% - Accent1 2" xfId="250" xr:uid="{00000000-0005-0000-0000-00006D000000}"/>
    <cellStyle name="20% - Accent1 3" xfId="251" xr:uid="{00000000-0005-0000-0000-00006E000000}"/>
    <cellStyle name="20% - Accent1 3 2" xfId="252" xr:uid="{00000000-0005-0000-0000-00006F000000}"/>
    <cellStyle name="20% - Accent1 3 2 2" xfId="253" xr:uid="{00000000-0005-0000-0000-000070000000}"/>
    <cellStyle name="20% - Accent1 3 3" xfId="254" xr:uid="{00000000-0005-0000-0000-000071000000}"/>
    <cellStyle name="20% - Accent1 3 3 2" xfId="255" xr:uid="{00000000-0005-0000-0000-000072000000}"/>
    <cellStyle name="20% - Accent1 3 4" xfId="256" xr:uid="{00000000-0005-0000-0000-000073000000}"/>
    <cellStyle name="20% - Accent2" xfId="257" xr:uid="{00000000-0005-0000-0000-000074000000}"/>
    <cellStyle name="20% - Accent2 2" xfId="258" xr:uid="{00000000-0005-0000-0000-000075000000}"/>
    <cellStyle name="20% - Accent2 3" xfId="259" xr:uid="{00000000-0005-0000-0000-000076000000}"/>
    <cellStyle name="20% - Accent2 3 2" xfId="260" xr:uid="{00000000-0005-0000-0000-000077000000}"/>
    <cellStyle name="20% - Accent2 3 2 2" xfId="261" xr:uid="{00000000-0005-0000-0000-000078000000}"/>
    <cellStyle name="20% - Accent2 3 3" xfId="262" xr:uid="{00000000-0005-0000-0000-000079000000}"/>
    <cellStyle name="20% - Accent2 3 3 2" xfId="263" xr:uid="{00000000-0005-0000-0000-00007A000000}"/>
    <cellStyle name="20% - Accent2 3 4" xfId="264" xr:uid="{00000000-0005-0000-0000-00007B000000}"/>
    <cellStyle name="20% - Accent3" xfId="265" xr:uid="{00000000-0005-0000-0000-00007C000000}"/>
    <cellStyle name="20% - Accent3 2" xfId="266" xr:uid="{00000000-0005-0000-0000-00007D000000}"/>
    <cellStyle name="20% - Accent3 3" xfId="267" xr:uid="{00000000-0005-0000-0000-00007E000000}"/>
    <cellStyle name="20% - Accent3 3 2" xfId="268" xr:uid="{00000000-0005-0000-0000-00007F000000}"/>
    <cellStyle name="20% - Accent3 3 2 2" xfId="269" xr:uid="{00000000-0005-0000-0000-000080000000}"/>
    <cellStyle name="20% - Accent3 3 3" xfId="270" xr:uid="{00000000-0005-0000-0000-000081000000}"/>
    <cellStyle name="20% - Accent3 3 3 2" xfId="271" xr:uid="{00000000-0005-0000-0000-000082000000}"/>
    <cellStyle name="20% - Accent3 3 4" xfId="272" xr:uid="{00000000-0005-0000-0000-000083000000}"/>
    <cellStyle name="20% - Accent4" xfId="273" xr:uid="{00000000-0005-0000-0000-000084000000}"/>
    <cellStyle name="20% - Accent4 2" xfId="274" xr:uid="{00000000-0005-0000-0000-000085000000}"/>
    <cellStyle name="20% - Accent4 3" xfId="275" xr:uid="{00000000-0005-0000-0000-000086000000}"/>
    <cellStyle name="20% - Accent4 3 2" xfId="276" xr:uid="{00000000-0005-0000-0000-000087000000}"/>
    <cellStyle name="20% - Accent4 3 2 2" xfId="277" xr:uid="{00000000-0005-0000-0000-000088000000}"/>
    <cellStyle name="20% - Accent4 3 3" xfId="278" xr:uid="{00000000-0005-0000-0000-000089000000}"/>
    <cellStyle name="20% - Accent4 3 3 2" xfId="279" xr:uid="{00000000-0005-0000-0000-00008A000000}"/>
    <cellStyle name="20% - Accent4 3 4" xfId="280" xr:uid="{00000000-0005-0000-0000-00008B000000}"/>
    <cellStyle name="20% - Accent5" xfId="281" xr:uid="{00000000-0005-0000-0000-00008C000000}"/>
    <cellStyle name="20% - Accent5 2" xfId="282" xr:uid="{00000000-0005-0000-0000-00008D000000}"/>
    <cellStyle name="20% - Accent5 3" xfId="283" xr:uid="{00000000-0005-0000-0000-00008E000000}"/>
    <cellStyle name="20% - Accent5 3 2" xfId="284" xr:uid="{00000000-0005-0000-0000-00008F000000}"/>
    <cellStyle name="20% - Accent5 3 2 2" xfId="285" xr:uid="{00000000-0005-0000-0000-000090000000}"/>
    <cellStyle name="20% - Accent5 3 3" xfId="286" xr:uid="{00000000-0005-0000-0000-000091000000}"/>
    <cellStyle name="20% - Accent5 3 3 2" xfId="287" xr:uid="{00000000-0005-0000-0000-000092000000}"/>
    <cellStyle name="20% - Accent5 3 4" xfId="288" xr:uid="{00000000-0005-0000-0000-000093000000}"/>
    <cellStyle name="20% - Accent6" xfId="289" xr:uid="{00000000-0005-0000-0000-000094000000}"/>
    <cellStyle name="20% - Accent6 2" xfId="290" xr:uid="{00000000-0005-0000-0000-000095000000}"/>
    <cellStyle name="20% - Accent6 3" xfId="291" xr:uid="{00000000-0005-0000-0000-000096000000}"/>
    <cellStyle name="20% - Accent6 3 2" xfId="292" xr:uid="{00000000-0005-0000-0000-000097000000}"/>
    <cellStyle name="20% - Accent6 3 2 2" xfId="293" xr:uid="{00000000-0005-0000-0000-000098000000}"/>
    <cellStyle name="20% - Accent6 3 3" xfId="294" xr:uid="{00000000-0005-0000-0000-000099000000}"/>
    <cellStyle name="20% - Accent6 3 3 2" xfId="295" xr:uid="{00000000-0005-0000-0000-00009A000000}"/>
    <cellStyle name="20% - Accent6 3 4" xfId="296" xr:uid="{00000000-0005-0000-0000-00009B000000}"/>
    <cellStyle name="20% - Colore 1" xfId="297" xr:uid="{00000000-0005-0000-0000-00009C000000}"/>
    <cellStyle name="20% - Colore 1 2" xfId="298" xr:uid="{00000000-0005-0000-0000-00009D000000}"/>
    <cellStyle name="20% - Colore 1 3" xfId="299" xr:uid="{00000000-0005-0000-0000-00009E000000}"/>
    <cellStyle name="20% - Colore 1 3 2" xfId="300" xr:uid="{00000000-0005-0000-0000-00009F000000}"/>
    <cellStyle name="20% - Colore 1 3 2 2" xfId="301" xr:uid="{00000000-0005-0000-0000-0000A0000000}"/>
    <cellStyle name="20% - Colore 1 3 3" xfId="302" xr:uid="{00000000-0005-0000-0000-0000A1000000}"/>
    <cellStyle name="20% - Colore 1 3 3 2" xfId="303" xr:uid="{00000000-0005-0000-0000-0000A2000000}"/>
    <cellStyle name="20% - Colore 1 3 4" xfId="304" xr:uid="{00000000-0005-0000-0000-0000A3000000}"/>
    <cellStyle name="20% - Colore 2" xfId="305" xr:uid="{00000000-0005-0000-0000-0000A4000000}"/>
    <cellStyle name="20% - Colore 2 2" xfId="306" xr:uid="{00000000-0005-0000-0000-0000A5000000}"/>
    <cellStyle name="20% - Colore 2 3" xfId="307" xr:uid="{00000000-0005-0000-0000-0000A6000000}"/>
    <cellStyle name="20% - Colore 2 3 2" xfId="308" xr:uid="{00000000-0005-0000-0000-0000A7000000}"/>
    <cellStyle name="20% - Colore 2 3 2 2" xfId="309" xr:uid="{00000000-0005-0000-0000-0000A8000000}"/>
    <cellStyle name="20% - Colore 2 3 3" xfId="310" xr:uid="{00000000-0005-0000-0000-0000A9000000}"/>
    <cellStyle name="20% - Colore 2 3 3 2" xfId="311" xr:uid="{00000000-0005-0000-0000-0000AA000000}"/>
    <cellStyle name="20% - Colore 2 3 4" xfId="312" xr:uid="{00000000-0005-0000-0000-0000AB000000}"/>
    <cellStyle name="20% - Colore 3" xfId="313" xr:uid="{00000000-0005-0000-0000-0000AC000000}"/>
    <cellStyle name="20% - Colore 3 2" xfId="314" xr:uid="{00000000-0005-0000-0000-0000AD000000}"/>
    <cellStyle name="20% - Colore 3 3" xfId="315" xr:uid="{00000000-0005-0000-0000-0000AE000000}"/>
    <cellStyle name="20% - Colore 3 3 2" xfId="316" xr:uid="{00000000-0005-0000-0000-0000AF000000}"/>
    <cellStyle name="20% - Colore 3 3 2 2" xfId="317" xr:uid="{00000000-0005-0000-0000-0000B0000000}"/>
    <cellStyle name="20% - Colore 3 3 3" xfId="318" xr:uid="{00000000-0005-0000-0000-0000B1000000}"/>
    <cellStyle name="20% - Colore 3 3 3 2" xfId="319" xr:uid="{00000000-0005-0000-0000-0000B2000000}"/>
    <cellStyle name="20% - Colore 3 3 4" xfId="320" xr:uid="{00000000-0005-0000-0000-0000B3000000}"/>
    <cellStyle name="20% - Colore 4" xfId="321" xr:uid="{00000000-0005-0000-0000-0000B4000000}"/>
    <cellStyle name="20% - Colore 4 2" xfId="322" xr:uid="{00000000-0005-0000-0000-0000B5000000}"/>
    <cellStyle name="20% - Colore 4 3" xfId="323" xr:uid="{00000000-0005-0000-0000-0000B6000000}"/>
    <cellStyle name="20% - Colore 4 3 2" xfId="324" xr:uid="{00000000-0005-0000-0000-0000B7000000}"/>
    <cellStyle name="20% - Colore 4 3 2 2" xfId="325" xr:uid="{00000000-0005-0000-0000-0000B8000000}"/>
    <cellStyle name="20% - Colore 4 3 3" xfId="326" xr:uid="{00000000-0005-0000-0000-0000B9000000}"/>
    <cellStyle name="20% - Colore 4 3 3 2" xfId="327" xr:uid="{00000000-0005-0000-0000-0000BA000000}"/>
    <cellStyle name="20% - Colore 4 3 4" xfId="328" xr:uid="{00000000-0005-0000-0000-0000BB000000}"/>
    <cellStyle name="20% - Colore 5" xfId="329" xr:uid="{00000000-0005-0000-0000-0000BC000000}"/>
    <cellStyle name="20% - Colore 5 2" xfId="330" xr:uid="{00000000-0005-0000-0000-0000BD000000}"/>
    <cellStyle name="20% - Colore 5 3" xfId="331" xr:uid="{00000000-0005-0000-0000-0000BE000000}"/>
    <cellStyle name="20% - Colore 5 3 2" xfId="332" xr:uid="{00000000-0005-0000-0000-0000BF000000}"/>
    <cellStyle name="20% - Colore 5 3 2 2" xfId="333" xr:uid="{00000000-0005-0000-0000-0000C0000000}"/>
    <cellStyle name="20% - Colore 5 3 3" xfId="334" xr:uid="{00000000-0005-0000-0000-0000C1000000}"/>
    <cellStyle name="20% - Colore 5 3 3 2" xfId="335" xr:uid="{00000000-0005-0000-0000-0000C2000000}"/>
    <cellStyle name="20% - Colore 5 3 4" xfId="336" xr:uid="{00000000-0005-0000-0000-0000C3000000}"/>
    <cellStyle name="20% - Colore 6" xfId="337" xr:uid="{00000000-0005-0000-0000-0000C4000000}"/>
    <cellStyle name="20% - Colore 6 2" xfId="338" xr:uid="{00000000-0005-0000-0000-0000C5000000}"/>
    <cellStyle name="20% - Colore 6 3" xfId="339" xr:uid="{00000000-0005-0000-0000-0000C6000000}"/>
    <cellStyle name="20% - Colore 6 3 2" xfId="340" xr:uid="{00000000-0005-0000-0000-0000C7000000}"/>
    <cellStyle name="20% - Colore 6 3 2 2" xfId="341" xr:uid="{00000000-0005-0000-0000-0000C8000000}"/>
    <cellStyle name="20% - Colore 6 3 3" xfId="342" xr:uid="{00000000-0005-0000-0000-0000C9000000}"/>
    <cellStyle name="20% - Colore 6 3 3 2" xfId="343" xr:uid="{00000000-0005-0000-0000-0000CA000000}"/>
    <cellStyle name="20% - Colore 6 3 4" xfId="344" xr:uid="{00000000-0005-0000-0000-0000CB000000}"/>
    <cellStyle name="20% - Énfasis1" xfId="345" xr:uid="{00000000-0005-0000-0000-0000CC000000}"/>
    <cellStyle name="20% - Énfasis1 2" xfId="346" xr:uid="{00000000-0005-0000-0000-0000CD000000}"/>
    <cellStyle name="20% - Énfasis1 3" xfId="347" xr:uid="{00000000-0005-0000-0000-0000CE000000}"/>
    <cellStyle name="20% - Énfasis1 3 2" xfId="348" xr:uid="{00000000-0005-0000-0000-0000CF000000}"/>
    <cellStyle name="20% - Énfasis1 3 2 2" xfId="349" xr:uid="{00000000-0005-0000-0000-0000D0000000}"/>
    <cellStyle name="20% - Énfasis1 3 3" xfId="350" xr:uid="{00000000-0005-0000-0000-0000D1000000}"/>
    <cellStyle name="20% - Énfasis1 3 3 2" xfId="351" xr:uid="{00000000-0005-0000-0000-0000D2000000}"/>
    <cellStyle name="20% - Énfasis1 3 4" xfId="352" xr:uid="{00000000-0005-0000-0000-0000D3000000}"/>
    <cellStyle name="20% - Énfasis2" xfId="353" xr:uid="{00000000-0005-0000-0000-0000D4000000}"/>
    <cellStyle name="20% - Énfasis2 2" xfId="354" xr:uid="{00000000-0005-0000-0000-0000D5000000}"/>
    <cellStyle name="20% - Énfasis2 3" xfId="355" xr:uid="{00000000-0005-0000-0000-0000D6000000}"/>
    <cellStyle name="20% - Énfasis2 3 2" xfId="356" xr:uid="{00000000-0005-0000-0000-0000D7000000}"/>
    <cellStyle name="20% - Énfasis2 3 2 2" xfId="357" xr:uid="{00000000-0005-0000-0000-0000D8000000}"/>
    <cellStyle name="20% - Énfasis2 3 3" xfId="358" xr:uid="{00000000-0005-0000-0000-0000D9000000}"/>
    <cellStyle name="20% - Énfasis2 3 3 2" xfId="359" xr:uid="{00000000-0005-0000-0000-0000DA000000}"/>
    <cellStyle name="20% - Énfasis2 3 4" xfId="360" xr:uid="{00000000-0005-0000-0000-0000DB000000}"/>
    <cellStyle name="20% - Énfasis3" xfId="361" xr:uid="{00000000-0005-0000-0000-0000DC000000}"/>
    <cellStyle name="20% - Énfasis3 2" xfId="362" xr:uid="{00000000-0005-0000-0000-0000DD000000}"/>
    <cellStyle name="20% - Énfasis3 3" xfId="363" xr:uid="{00000000-0005-0000-0000-0000DE000000}"/>
    <cellStyle name="20% - Énfasis3 3 2" xfId="364" xr:uid="{00000000-0005-0000-0000-0000DF000000}"/>
    <cellStyle name="20% - Énfasis3 3 2 2" xfId="365" xr:uid="{00000000-0005-0000-0000-0000E0000000}"/>
    <cellStyle name="20% - Énfasis3 3 3" xfId="366" xr:uid="{00000000-0005-0000-0000-0000E1000000}"/>
    <cellStyle name="20% - Énfasis3 3 3 2" xfId="367" xr:uid="{00000000-0005-0000-0000-0000E2000000}"/>
    <cellStyle name="20% - Énfasis3 3 4" xfId="368" xr:uid="{00000000-0005-0000-0000-0000E3000000}"/>
    <cellStyle name="20% - Énfasis4" xfId="369" xr:uid="{00000000-0005-0000-0000-0000E4000000}"/>
    <cellStyle name="20% - Énfasis4 2" xfId="370" xr:uid="{00000000-0005-0000-0000-0000E5000000}"/>
    <cellStyle name="20% - Énfasis4 3" xfId="371" xr:uid="{00000000-0005-0000-0000-0000E6000000}"/>
    <cellStyle name="20% - Énfasis4 3 2" xfId="372" xr:uid="{00000000-0005-0000-0000-0000E7000000}"/>
    <cellStyle name="20% - Énfasis4 3 2 2" xfId="373" xr:uid="{00000000-0005-0000-0000-0000E8000000}"/>
    <cellStyle name="20% - Énfasis4 3 3" xfId="374" xr:uid="{00000000-0005-0000-0000-0000E9000000}"/>
    <cellStyle name="20% - Énfasis4 3 3 2" xfId="375" xr:uid="{00000000-0005-0000-0000-0000EA000000}"/>
    <cellStyle name="20% - Énfasis4 3 4" xfId="376" xr:uid="{00000000-0005-0000-0000-0000EB000000}"/>
    <cellStyle name="20% - Énfasis5" xfId="377" xr:uid="{00000000-0005-0000-0000-0000EC000000}"/>
    <cellStyle name="20% - Énfasis5 2" xfId="378" xr:uid="{00000000-0005-0000-0000-0000ED000000}"/>
    <cellStyle name="20% - Énfasis5 3" xfId="379" xr:uid="{00000000-0005-0000-0000-0000EE000000}"/>
    <cellStyle name="20% - Énfasis5 3 2" xfId="380" xr:uid="{00000000-0005-0000-0000-0000EF000000}"/>
    <cellStyle name="20% - Énfasis5 3 2 2" xfId="381" xr:uid="{00000000-0005-0000-0000-0000F0000000}"/>
    <cellStyle name="20% - Énfasis5 3 3" xfId="382" xr:uid="{00000000-0005-0000-0000-0000F1000000}"/>
    <cellStyle name="20% - Énfasis5 3 3 2" xfId="383" xr:uid="{00000000-0005-0000-0000-0000F2000000}"/>
    <cellStyle name="20% - Énfasis5 3 4" xfId="384" xr:uid="{00000000-0005-0000-0000-0000F3000000}"/>
    <cellStyle name="20% - Énfasis6" xfId="385" xr:uid="{00000000-0005-0000-0000-0000F4000000}"/>
    <cellStyle name="20% - Énfasis6 2" xfId="386" xr:uid="{00000000-0005-0000-0000-0000F5000000}"/>
    <cellStyle name="20% - Énfasis6 3" xfId="387" xr:uid="{00000000-0005-0000-0000-0000F6000000}"/>
    <cellStyle name="20% - Énfasis6 3 2" xfId="388" xr:uid="{00000000-0005-0000-0000-0000F7000000}"/>
    <cellStyle name="20% - Énfasis6 3 2 2" xfId="389" xr:uid="{00000000-0005-0000-0000-0000F8000000}"/>
    <cellStyle name="20% - Énfasis6 3 3" xfId="390" xr:uid="{00000000-0005-0000-0000-0000F9000000}"/>
    <cellStyle name="20% - Énfasis6 3 3 2" xfId="391" xr:uid="{00000000-0005-0000-0000-0000FA000000}"/>
    <cellStyle name="20% - Énfasis6 3 4" xfId="392" xr:uid="{00000000-0005-0000-0000-0000FB000000}"/>
    <cellStyle name="40 % - Accent1" xfId="393" xr:uid="{00000000-0005-0000-0000-0000FC000000}"/>
    <cellStyle name="40 % - Accent1 2" xfId="394" xr:uid="{00000000-0005-0000-0000-0000FD000000}"/>
    <cellStyle name="40 % - Accent1 2 2" xfId="395" xr:uid="{00000000-0005-0000-0000-0000FE000000}"/>
    <cellStyle name="40 % - Accent1 3" xfId="396" xr:uid="{00000000-0005-0000-0000-0000FF000000}"/>
    <cellStyle name="40 % - Accent2" xfId="397" xr:uid="{00000000-0005-0000-0000-000000010000}"/>
    <cellStyle name="40 % - Accent2 2" xfId="398" xr:uid="{00000000-0005-0000-0000-000001010000}"/>
    <cellStyle name="40 % - Accent2 2 2" xfId="399" xr:uid="{00000000-0005-0000-0000-000002010000}"/>
    <cellStyle name="40 % - Accent2 3" xfId="400" xr:uid="{00000000-0005-0000-0000-000003010000}"/>
    <cellStyle name="40 % - Accent3" xfId="401" xr:uid="{00000000-0005-0000-0000-000004010000}"/>
    <cellStyle name="40 % - Accent3 2" xfId="402" xr:uid="{00000000-0005-0000-0000-000005010000}"/>
    <cellStyle name="40 % - Accent3 2 2" xfId="403" xr:uid="{00000000-0005-0000-0000-000006010000}"/>
    <cellStyle name="40 % - Accent3 3" xfId="404" xr:uid="{00000000-0005-0000-0000-000007010000}"/>
    <cellStyle name="40 % - Accent4" xfId="405" xr:uid="{00000000-0005-0000-0000-000008010000}"/>
    <cellStyle name="40 % - Accent4 2" xfId="406" xr:uid="{00000000-0005-0000-0000-000009010000}"/>
    <cellStyle name="40 % - Accent4 2 2" xfId="407" xr:uid="{00000000-0005-0000-0000-00000A010000}"/>
    <cellStyle name="40 % - Accent4 3" xfId="408" xr:uid="{00000000-0005-0000-0000-00000B010000}"/>
    <cellStyle name="40 % - Accent5" xfId="409" xr:uid="{00000000-0005-0000-0000-00000C010000}"/>
    <cellStyle name="40 % - Accent5 2" xfId="410" xr:uid="{00000000-0005-0000-0000-00000D010000}"/>
    <cellStyle name="40 % - Accent5 2 2" xfId="411" xr:uid="{00000000-0005-0000-0000-00000E010000}"/>
    <cellStyle name="40 % - Accent5 3" xfId="412" xr:uid="{00000000-0005-0000-0000-00000F010000}"/>
    <cellStyle name="40 % - Accent6" xfId="413" xr:uid="{00000000-0005-0000-0000-000010010000}"/>
    <cellStyle name="40 % - Accent6 2" xfId="414" xr:uid="{00000000-0005-0000-0000-000011010000}"/>
    <cellStyle name="40 % - Accent6 2 2" xfId="415" xr:uid="{00000000-0005-0000-0000-000012010000}"/>
    <cellStyle name="40 % - Accent6 3" xfId="416" xr:uid="{00000000-0005-0000-0000-000013010000}"/>
    <cellStyle name="40 % - Accent1" xfId="18" builtinId="31" customBuiltin="1"/>
    <cellStyle name="40 % - Accent1 2" xfId="85" xr:uid="{00000000-0005-0000-0000-000015010000}"/>
    <cellStyle name="40 % - Accent1 2 2" xfId="133" xr:uid="{00000000-0005-0000-0000-000016010000}"/>
    <cellStyle name="40 % - Accent1 2 2 2" xfId="418" xr:uid="{00000000-0005-0000-0000-000017010000}"/>
    <cellStyle name="40 % - Accent1 2 3" xfId="419" xr:uid="{00000000-0005-0000-0000-000018010000}"/>
    <cellStyle name="40 % - Accent1 2 4" xfId="417" xr:uid="{00000000-0005-0000-0000-000019010000}"/>
    <cellStyle name="40 % - Accent1 3" xfId="112" xr:uid="{00000000-0005-0000-0000-00001A010000}"/>
    <cellStyle name="40 % - Accent2" xfId="22" builtinId="35" customBuiltin="1"/>
    <cellStyle name="40 % - Accent2 2" xfId="87" xr:uid="{00000000-0005-0000-0000-00001C010000}"/>
    <cellStyle name="40 % - Accent2 2 2" xfId="135" xr:uid="{00000000-0005-0000-0000-00001D010000}"/>
    <cellStyle name="40 % - Accent2 2 2 2" xfId="421" xr:uid="{00000000-0005-0000-0000-00001E010000}"/>
    <cellStyle name="40 % - Accent2 2 3" xfId="422" xr:uid="{00000000-0005-0000-0000-00001F010000}"/>
    <cellStyle name="40 % - Accent2 2 4" xfId="420" xr:uid="{00000000-0005-0000-0000-000020010000}"/>
    <cellStyle name="40 % - Accent2 3" xfId="114" xr:uid="{00000000-0005-0000-0000-000021010000}"/>
    <cellStyle name="40 % - Accent3" xfId="26" builtinId="39" customBuiltin="1"/>
    <cellStyle name="40 % - Accent3 2" xfId="89" xr:uid="{00000000-0005-0000-0000-000023010000}"/>
    <cellStyle name="40 % - Accent3 2 2" xfId="137" xr:uid="{00000000-0005-0000-0000-000024010000}"/>
    <cellStyle name="40 % - Accent3 2 2 2" xfId="424" xr:uid="{00000000-0005-0000-0000-000025010000}"/>
    <cellStyle name="40 % - Accent3 2 3" xfId="425" xr:uid="{00000000-0005-0000-0000-000026010000}"/>
    <cellStyle name="40 % - Accent3 2 4" xfId="423" xr:uid="{00000000-0005-0000-0000-000027010000}"/>
    <cellStyle name="40 % - Accent3 3" xfId="116" xr:uid="{00000000-0005-0000-0000-000028010000}"/>
    <cellStyle name="40 % - Accent4" xfId="30" builtinId="43" customBuiltin="1"/>
    <cellStyle name="40 % - Accent4 2" xfId="91" xr:uid="{00000000-0005-0000-0000-00002A010000}"/>
    <cellStyle name="40 % - Accent4 2 2" xfId="139" xr:uid="{00000000-0005-0000-0000-00002B010000}"/>
    <cellStyle name="40 % - Accent4 2 2 2" xfId="427" xr:uid="{00000000-0005-0000-0000-00002C010000}"/>
    <cellStyle name="40 % - Accent4 2 3" xfId="428" xr:uid="{00000000-0005-0000-0000-00002D010000}"/>
    <cellStyle name="40 % - Accent4 2 4" xfId="426" xr:uid="{00000000-0005-0000-0000-00002E010000}"/>
    <cellStyle name="40 % - Accent4 3" xfId="118" xr:uid="{00000000-0005-0000-0000-00002F010000}"/>
    <cellStyle name="40 % - Accent5" xfId="34" builtinId="47" customBuiltin="1"/>
    <cellStyle name="40 % - Accent5 2" xfId="93" xr:uid="{00000000-0005-0000-0000-000031010000}"/>
    <cellStyle name="40 % - Accent5 2 2" xfId="141" xr:uid="{00000000-0005-0000-0000-000032010000}"/>
    <cellStyle name="40 % - Accent5 2 2 2" xfId="430" xr:uid="{00000000-0005-0000-0000-000033010000}"/>
    <cellStyle name="40 % - Accent5 2 3" xfId="431" xr:uid="{00000000-0005-0000-0000-000034010000}"/>
    <cellStyle name="40 % - Accent5 2 4" xfId="429" xr:uid="{00000000-0005-0000-0000-000035010000}"/>
    <cellStyle name="40 % - Accent5 3" xfId="120" xr:uid="{00000000-0005-0000-0000-000036010000}"/>
    <cellStyle name="40 % - Accent6" xfId="38" builtinId="51" customBuiltin="1"/>
    <cellStyle name="40 % - Accent6 2" xfId="95" xr:uid="{00000000-0005-0000-0000-000038010000}"/>
    <cellStyle name="40 % - Accent6 2 2" xfId="143" xr:uid="{00000000-0005-0000-0000-000039010000}"/>
    <cellStyle name="40 % - Accent6 2 2 2" xfId="433" xr:uid="{00000000-0005-0000-0000-00003A010000}"/>
    <cellStyle name="40 % - Accent6 2 3" xfId="434" xr:uid="{00000000-0005-0000-0000-00003B010000}"/>
    <cellStyle name="40 % - Accent6 2 4" xfId="432" xr:uid="{00000000-0005-0000-0000-00003C010000}"/>
    <cellStyle name="40 % - Accent6 3" xfId="122" xr:uid="{00000000-0005-0000-0000-00003D010000}"/>
    <cellStyle name="40% - Accent1" xfId="435" xr:uid="{00000000-0005-0000-0000-00003E010000}"/>
    <cellStyle name="40% - Accent1 2" xfId="436" xr:uid="{00000000-0005-0000-0000-00003F010000}"/>
    <cellStyle name="40% - Accent1 3" xfId="437" xr:uid="{00000000-0005-0000-0000-000040010000}"/>
    <cellStyle name="40% - Accent1 3 2" xfId="438" xr:uid="{00000000-0005-0000-0000-000041010000}"/>
    <cellStyle name="40% - Accent1 3 2 2" xfId="439" xr:uid="{00000000-0005-0000-0000-000042010000}"/>
    <cellStyle name="40% - Accent1 3 3" xfId="440" xr:uid="{00000000-0005-0000-0000-000043010000}"/>
    <cellStyle name="40% - Accent1 3 3 2" xfId="441" xr:uid="{00000000-0005-0000-0000-000044010000}"/>
    <cellStyle name="40% - Accent1 3 4" xfId="442" xr:uid="{00000000-0005-0000-0000-000045010000}"/>
    <cellStyle name="40% - Accent2" xfId="443" xr:uid="{00000000-0005-0000-0000-000046010000}"/>
    <cellStyle name="40% - Accent2 2" xfId="444" xr:uid="{00000000-0005-0000-0000-000047010000}"/>
    <cellStyle name="40% - Accent2 3" xfId="445" xr:uid="{00000000-0005-0000-0000-000048010000}"/>
    <cellStyle name="40% - Accent2 3 2" xfId="446" xr:uid="{00000000-0005-0000-0000-000049010000}"/>
    <cellStyle name="40% - Accent2 3 2 2" xfId="447" xr:uid="{00000000-0005-0000-0000-00004A010000}"/>
    <cellStyle name="40% - Accent2 3 3" xfId="448" xr:uid="{00000000-0005-0000-0000-00004B010000}"/>
    <cellStyle name="40% - Accent2 3 3 2" xfId="449" xr:uid="{00000000-0005-0000-0000-00004C010000}"/>
    <cellStyle name="40% - Accent2 3 4" xfId="450" xr:uid="{00000000-0005-0000-0000-00004D010000}"/>
    <cellStyle name="40% - Accent3" xfId="451" xr:uid="{00000000-0005-0000-0000-00004E010000}"/>
    <cellStyle name="40% - Accent3 2" xfId="452" xr:uid="{00000000-0005-0000-0000-00004F010000}"/>
    <cellStyle name="40% - Accent3 3" xfId="453" xr:uid="{00000000-0005-0000-0000-000050010000}"/>
    <cellStyle name="40% - Accent3 3 2" xfId="454" xr:uid="{00000000-0005-0000-0000-000051010000}"/>
    <cellStyle name="40% - Accent3 3 2 2" xfId="455" xr:uid="{00000000-0005-0000-0000-000052010000}"/>
    <cellStyle name="40% - Accent3 3 3" xfId="456" xr:uid="{00000000-0005-0000-0000-000053010000}"/>
    <cellStyle name="40% - Accent3 3 3 2" xfId="457" xr:uid="{00000000-0005-0000-0000-000054010000}"/>
    <cellStyle name="40% - Accent3 3 4" xfId="458" xr:uid="{00000000-0005-0000-0000-000055010000}"/>
    <cellStyle name="40% - Accent4" xfId="459" xr:uid="{00000000-0005-0000-0000-000056010000}"/>
    <cellStyle name="40% - Accent4 2" xfId="460" xr:uid="{00000000-0005-0000-0000-000057010000}"/>
    <cellStyle name="40% - Accent4 3" xfId="461" xr:uid="{00000000-0005-0000-0000-000058010000}"/>
    <cellStyle name="40% - Accent4 3 2" xfId="462" xr:uid="{00000000-0005-0000-0000-000059010000}"/>
    <cellStyle name="40% - Accent4 3 2 2" xfId="463" xr:uid="{00000000-0005-0000-0000-00005A010000}"/>
    <cellStyle name="40% - Accent4 3 3" xfId="464" xr:uid="{00000000-0005-0000-0000-00005B010000}"/>
    <cellStyle name="40% - Accent4 3 3 2" xfId="465" xr:uid="{00000000-0005-0000-0000-00005C010000}"/>
    <cellStyle name="40% - Accent4 3 4" xfId="466" xr:uid="{00000000-0005-0000-0000-00005D010000}"/>
    <cellStyle name="40% - Accent5" xfId="467" xr:uid="{00000000-0005-0000-0000-00005E010000}"/>
    <cellStyle name="40% - Accent5 2" xfId="468" xr:uid="{00000000-0005-0000-0000-00005F010000}"/>
    <cellStyle name="40% - Accent5 3" xfId="469" xr:uid="{00000000-0005-0000-0000-000060010000}"/>
    <cellStyle name="40% - Accent5 3 2" xfId="470" xr:uid="{00000000-0005-0000-0000-000061010000}"/>
    <cellStyle name="40% - Accent5 3 2 2" xfId="471" xr:uid="{00000000-0005-0000-0000-000062010000}"/>
    <cellStyle name="40% - Accent5 3 3" xfId="472" xr:uid="{00000000-0005-0000-0000-000063010000}"/>
    <cellStyle name="40% - Accent5 3 3 2" xfId="473" xr:uid="{00000000-0005-0000-0000-000064010000}"/>
    <cellStyle name="40% - Accent5 3 4" xfId="474" xr:uid="{00000000-0005-0000-0000-000065010000}"/>
    <cellStyle name="40% - Accent6" xfId="475" xr:uid="{00000000-0005-0000-0000-000066010000}"/>
    <cellStyle name="40% - Accent6 2" xfId="476" xr:uid="{00000000-0005-0000-0000-000067010000}"/>
    <cellStyle name="40% - Accent6 3" xfId="477" xr:uid="{00000000-0005-0000-0000-000068010000}"/>
    <cellStyle name="40% - Accent6 3 2" xfId="478" xr:uid="{00000000-0005-0000-0000-000069010000}"/>
    <cellStyle name="40% - Accent6 3 2 2" xfId="479" xr:uid="{00000000-0005-0000-0000-00006A010000}"/>
    <cellStyle name="40% - Accent6 3 3" xfId="480" xr:uid="{00000000-0005-0000-0000-00006B010000}"/>
    <cellStyle name="40% - Accent6 3 3 2" xfId="481" xr:uid="{00000000-0005-0000-0000-00006C010000}"/>
    <cellStyle name="40% - Accent6 3 4" xfId="482" xr:uid="{00000000-0005-0000-0000-00006D010000}"/>
    <cellStyle name="40% - Colore 1" xfId="483" xr:uid="{00000000-0005-0000-0000-00006E010000}"/>
    <cellStyle name="40% - Colore 1 2" xfId="484" xr:uid="{00000000-0005-0000-0000-00006F010000}"/>
    <cellStyle name="40% - Colore 1 3" xfId="485" xr:uid="{00000000-0005-0000-0000-000070010000}"/>
    <cellStyle name="40% - Colore 1 3 2" xfId="486" xr:uid="{00000000-0005-0000-0000-000071010000}"/>
    <cellStyle name="40% - Colore 1 3 2 2" xfId="487" xr:uid="{00000000-0005-0000-0000-000072010000}"/>
    <cellStyle name="40% - Colore 1 3 3" xfId="488" xr:uid="{00000000-0005-0000-0000-000073010000}"/>
    <cellStyle name="40% - Colore 1 3 3 2" xfId="489" xr:uid="{00000000-0005-0000-0000-000074010000}"/>
    <cellStyle name="40% - Colore 1 3 4" xfId="490" xr:uid="{00000000-0005-0000-0000-000075010000}"/>
    <cellStyle name="40% - Colore 2" xfId="491" xr:uid="{00000000-0005-0000-0000-000076010000}"/>
    <cellStyle name="40% - Colore 2 2" xfId="492" xr:uid="{00000000-0005-0000-0000-000077010000}"/>
    <cellStyle name="40% - Colore 2 3" xfId="493" xr:uid="{00000000-0005-0000-0000-000078010000}"/>
    <cellStyle name="40% - Colore 2 3 2" xfId="494" xr:uid="{00000000-0005-0000-0000-000079010000}"/>
    <cellStyle name="40% - Colore 2 3 2 2" xfId="495" xr:uid="{00000000-0005-0000-0000-00007A010000}"/>
    <cellStyle name="40% - Colore 2 3 3" xfId="496" xr:uid="{00000000-0005-0000-0000-00007B010000}"/>
    <cellStyle name="40% - Colore 2 3 3 2" xfId="497" xr:uid="{00000000-0005-0000-0000-00007C010000}"/>
    <cellStyle name="40% - Colore 2 3 4" xfId="498" xr:uid="{00000000-0005-0000-0000-00007D010000}"/>
    <cellStyle name="40% - Colore 3" xfId="499" xr:uid="{00000000-0005-0000-0000-00007E010000}"/>
    <cellStyle name="40% - Colore 3 2" xfId="500" xr:uid="{00000000-0005-0000-0000-00007F010000}"/>
    <cellStyle name="40% - Colore 3 3" xfId="501" xr:uid="{00000000-0005-0000-0000-000080010000}"/>
    <cellStyle name="40% - Colore 3 3 2" xfId="502" xr:uid="{00000000-0005-0000-0000-000081010000}"/>
    <cellStyle name="40% - Colore 3 3 2 2" xfId="503" xr:uid="{00000000-0005-0000-0000-000082010000}"/>
    <cellStyle name="40% - Colore 3 3 3" xfId="504" xr:uid="{00000000-0005-0000-0000-000083010000}"/>
    <cellStyle name="40% - Colore 3 3 3 2" xfId="505" xr:uid="{00000000-0005-0000-0000-000084010000}"/>
    <cellStyle name="40% - Colore 3 3 4" xfId="506" xr:uid="{00000000-0005-0000-0000-000085010000}"/>
    <cellStyle name="40% - Colore 4" xfId="507" xr:uid="{00000000-0005-0000-0000-000086010000}"/>
    <cellStyle name="40% - Colore 4 2" xfId="508" xr:uid="{00000000-0005-0000-0000-000087010000}"/>
    <cellStyle name="40% - Colore 4 3" xfId="509" xr:uid="{00000000-0005-0000-0000-000088010000}"/>
    <cellStyle name="40% - Colore 4 3 2" xfId="510" xr:uid="{00000000-0005-0000-0000-000089010000}"/>
    <cellStyle name="40% - Colore 4 3 2 2" xfId="511" xr:uid="{00000000-0005-0000-0000-00008A010000}"/>
    <cellStyle name="40% - Colore 4 3 3" xfId="512" xr:uid="{00000000-0005-0000-0000-00008B010000}"/>
    <cellStyle name="40% - Colore 4 3 3 2" xfId="513" xr:uid="{00000000-0005-0000-0000-00008C010000}"/>
    <cellStyle name="40% - Colore 4 3 4" xfId="514" xr:uid="{00000000-0005-0000-0000-00008D010000}"/>
    <cellStyle name="40% - Colore 5" xfId="515" xr:uid="{00000000-0005-0000-0000-00008E010000}"/>
    <cellStyle name="40% - Colore 5 2" xfId="516" xr:uid="{00000000-0005-0000-0000-00008F010000}"/>
    <cellStyle name="40% - Colore 5 3" xfId="517" xr:uid="{00000000-0005-0000-0000-000090010000}"/>
    <cellStyle name="40% - Colore 5 3 2" xfId="518" xr:uid="{00000000-0005-0000-0000-000091010000}"/>
    <cellStyle name="40% - Colore 5 3 2 2" xfId="519" xr:uid="{00000000-0005-0000-0000-000092010000}"/>
    <cellStyle name="40% - Colore 5 3 3" xfId="520" xr:uid="{00000000-0005-0000-0000-000093010000}"/>
    <cellStyle name="40% - Colore 5 3 3 2" xfId="521" xr:uid="{00000000-0005-0000-0000-000094010000}"/>
    <cellStyle name="40% - Colore 5 3 4" xfId="522" xr:uid="{00000000-0005-0000-0000-000095010000}"/>
    <cellStyle name="40% - Colore 6" xfId="523" xr:uid="{00000000-0005-0000-0000-000096010000}"/>
    <cellStyle name="40% - Colore 6 2" xfId="524" xr:uid="{00000000-0005-0000-0000-000097010000}"/>
    <cellStyle name="40% - Colore 6 3" xfId="525" xr:uid="{00000000-0005-0000-0000-000098010000}"/>
    <cellStyle name="40% - Colore 6 3 2" xfId="526" xr:uid="{00000000-0005-0000-0000-000099010000}"/>
    <cellStyle name="40% - Colore 6 3 2 2" xfId="527" xr:uid="{00000000-0005-0000-0000-00009A010000}"/>
    <cellStyle name="40% - Colore 6 3 3" xfId="528" xr:uid="{00000000-0005-0000-0000-00009B010000}"/>
    <cellStyle name="40% - Colore 6 3 3 2" xfId="529" xr:uid="{00000000-0005-0000-0000-00009C010000}"/>
    <cellStyle name="40% - Colore 6 3 4" xfId="530" xr:uid="{00000000-0005-0000-0000-00009D010000}"/>
    <cellStyle name="40% - Énfasis1" xfId="531" xr:uid="{00000000-0005-0000-0000-00009E010000}"/>
    <cellStyle name="40% - Énfasis1 2" xfId="532" xr:uid="{00000000-0005-0000-0000-00009F010000}"/>
    <cellStyle name="40% - Énfasis1 3" xfId="533" xr:uid="{00000000-0005-0000-0000-0000A0010000}"/>
    <cellStyle name="40% - Énfasis1 3 2" xfId="534" xr:uid="{00000000-0005-0000-0000-0000A1010000}"/>
    <cellStyle name="40% - Énfasis1 3 2 2" xfId="535" xr:uid="{00000000-0005-0000-0000-0000A2010000}"/>
    <cellStyle name="40% - Énfasis1 3 3" xfId="536" xr:uid="{00000000-0005-0000-0000-0000A3010000}"/>
    <cellStyle name="40% - Énfasis1 3 3 2" xfId="537" xr:uid="{00000000-0005-0000-0000-0000A4010000}"/>
    <cellStyle name="40% - Énfasis1 3 4" xfId="538" xr:uid="{00000000-0005-0000-0000-0000A5010000}"/>
    <cellStyle name="40% - Énfasis2" xfId="539" xr:uid="{00000000-0005-0000-0000-0000A6010000}"/>
    <cellStyle name="40% - Énfasis2 2" xfId="540" xr:uid="{00000000-0005-0000-0000-0000A7010000}"/>
    <cellStyle name="40% - Énfasis2 3" xfId="541" xr:uid="{00000000-0005-0000-0000-0000A8010000}"/>
    <cellStyle name="40% - Énfasis2 3 2" xfId="542" xr:uid="{00000000-0005-0000-0000-0000A9010000}"/>
    <cellStyle name="40% - Énfasis2 3 2 2" xfId="543" xr:uid="{00000000-0005-0000-0000-0000AA010000}"/>
    <cellStyle name="40% - Énfasis2 3 3" xfId="544" xr:uid="{00000000-0005-0000-0000-0000AB010000}"/>
    <cellStyle name="40% - Énfasis2 3 3 2" xfId="545" xr:uid="{00000000-0005-0000-0000-0000AC010000}"/>
    <cellStyle name="40% - Énfasis2 3 4" xfId="546" xr:uid="{00000000-0005-0000-0000-0000AD010000}"/>
    <cellStyle name="40% - Énfasis3" xfId="547" xr:uid="{00000000-0005-0000-0000-0000AE010000}"/>
    <cellStyle name="40% - Énfasis3 2" xfId="548" xr:uid="{00000000-0005-0000-0000-0000AF010000}"/>
    <cellStyle name="40% - Énfasis3 3" xfId="549" xr:uid="{00000000-0005-0000-0000-0000B0010000}"/>
    <cellStyle name="40% - Énfasis3 3 2" xfId="550" xr:uid="{00000000-0005-0000-0000-0000B1010000}"/>
    <cellStyle name="40% - Énfasis3 3 2 2" xfId="551" xr:uid="{00000000-0005-0000-0000-0000B2010000}"/>
    <cellStyle name="40% - Énfasis3 3 3" xfId="552" xr:uid="{00000000-0005-0000-0000-0000B3010000}"/>
    <cellStyle name="40% - Énfasis3 3 3 2" xfId="553" xr:uid="{00000000-0005-0000-0000-0000B4010000}"/>
    <cellStyle name="40% - Énfasis3 3 4" xfId="554" xr:uid="{00000000-0005-0000-0000-0000B5010000}"/>
    <cellStyle name="40% - Énfasis4" xfId="555" xr:uid="{00000000-0005-0000-0000-0000B6010000}"/>
    <cellStyle name="40% - Énfasis4 2" xfId="556" xr:uid="{00000000-0005-0000-0000-0000B7010000}"/>
    <cellStyle name="40% - Énfasis4 3" xfId="557" xr:uid="{00000000-0005-0000-0000-0000B8010000}"/>
    <cellStyle name="40% - Énfasis4 3 2" xfId="558" xr:uid="{00000000-0005-0000-0000-0000B9010000}"/>
    <cellStyle name="40% - Énfasis4 3 2 2" xfId="559" xr:uid="{00000000-0005-0000-0000-0000BA010000}"/>
    <cellStyle name="40% - Énfasis4 3 3" xfId="560" xr:uid="{00000000-0005-0000-0000-0000BB010000}"/>
    <cellStyle name="40% - Énfasis4 3 3 2" xfId="561" xr:uid="{00000000-0005-0000-0000-0000BC010000}"/>
    <cellStyle name="40% - Énfasis4 3 4" xfId="562" xr:uid="{00000000-0005-0000-0000-0000BD010000}"/>
    <cellStyle name="40% - Énfasis5" xfId="563" xr:uid="{00000000-0005-0000-0000-0000BE010000}"/>
    <cellStyle name="40% - Énfasis5 2" xfId="564" xr:uid="{00000000-0005-0000-0000-0000BF010000}"/>
    <cellStyle name="40% - Énfasis5 3" xfId="565" xr:uid="{00000000-0005-0000-0000-0000C0010000}"/>
    <cellStyle name="40% - Énfasis5 3 2" xfId="566" xr:uid="{00000000-0005-0000-0000-0000C1010000}"/>
    <cellStyle name="40% - Énfasis5 3 2 2" xfId="567" xr:uid="{00000000-0005-0000-0000-0000C2010000}"/>
    <cellStyle name="40% - Énfasis5 3 3" xfId="568" xr:uid="{00000000-0005-0000-0000-0000C3010000}"/>
    <cellStyle name="40% - Énfasis5 3 3 2" xfId="569" xr:uid="{00000000-0005-0000-0000-0000C4010000}"/>
    <cellStyle name="40% - Énfasis5 3 4" xfId="570" xr:uid="{00000000-0005-0000-0000-0000C5010000}"/>
    <cellStyle name="40% - Énfasis6" xfId="571" xr:uid="{00000000-0005-0000-0000-0000C6010000}"/>
    <cellStyle name="40% - Énfasis6 2" xfId="572" xr:uid="{00000000-0005-0000-0000-0000C7010000}"/>
    <cellStyle name="40% - Énfasis6 3" xfId="573" xr:uid="{00000000-0005-0000-0000-0000C8010000}"/>
    <cellStyle name="40% - Énfasis6 3 2" xfId="574" xr:uid="{00000000-0005-0000-0000-0000C9010000}"/>
    <cellStyle name="40% - Énfasis6 3 2 2" xfId="575" xr:uid="{00000000-0005-0000-0000-0000CA010000}"/>
    <cellStyle name="40% - Énfasis6 3 3" xfId="576" xr:uid="{00000000-0005-0000-0000-0000CB010000}"/>
    <cellStyle name="40% - Énfasis6 3 3 2" xfId="577" xr:uid="{00000000-0005-0000-0000-0000CC010000}"/>
    <cellStyle name="40% - Énfasis6 3 4" xfId="578" xr:uid="{00000000-0005-0000-0000-0000CD010000}"/>
    <cellStyle name="5x indented GHG Textfiels" xfId="579" xr:uid="{00000000-0005-0000-0000-0000CE010000}"/>
    <cellStyle name="5x indented GHG Textfiels 2" xfId="580" xr:uid="{00000000-0005-0000-0000-0000CF010000}"/>
    <cellStyle name="5x indented GHG Textfiels 3" xfId="581" xr:uid="{00000000-0005-0000-0000-0000D0010000}"/>
    <cellStyle name="5x indented GHG Textfiels 3 2" xfId="582" xr:uid="{00000000-0005-0000-0000-0000D1010000}"/>
    <cellStyle name="5x indented GHG Textfiels 3 2 2" xfId="583" xr:uid="{00000000-0005-0000-0000-0000D2010000}"/>
    <cellStyle name="5x indented GHG Textfiels 3 3" xfId="584" xr:uid="{00000000-0005-0000-0000-0000D3010000}"/>
    <cellStyle name="5x indented GHG Textfiels 3 3 2" xfId="585" xr:uid="{00000000-0005-0000-0000-0000D4010000}"/>
    <cellStyle name="5x indented GHG Textfiels 3 4" xfId="586" xr:uid="{00000000-0005-0000-0000-0000D5010000}"/>
    <cellStyle name="5x indented GHG Textfiels 4" xfId="587" xr:uid="{00000000-0005-0000-0000-0000D6010000}"/>
    <cellStyle name="60 % - Accent1" xfId="588" xr:uid="{00000000-0005-0000-0000-0000D7010000}"/>
    <cellStyle name="60 % - Accent1 2" xfId="589" xr:uid="{00000000-0005-0000-0000-0000D8010000}"/>
    <cellStyle name="60 % - Accent1 2 2" xfId="590" xr:uid="{00000000-0005-0000-0000-0000D9010000}"/>
    <cellStyle name="60 % - Accent1 3" xfId="591" xr:uid="{00000000-0005-0000-0000-0000DA010000}"/>
    <cellStyle name="60 % - Accent2" xfId="592" xr:uid="{00000000-0005-0000-0000-0000DB010000}"/>
    <cellStyle name="60 % - Accent2 2" xfId="593" xr:uid="{00000000-0005-0000-0000-0000DC010000}"/>
    <cellStyle name="60 % - Accent2 2 2" xfId="594" xr:uid="{00000000-0005-0000-0000-0000DD010000}"/>
    <cellStyle name="60 % - Accent2 3" xfId="595" xr:uid="{00000000-0005-0000-0000-0000DE010000}"/>
    <cellStyle name="60 % - Accent3" xfId="596" xr:uid="{00000000-0005-0000-0000-0000DF010000}"/>
    <cellStyle name="60 % - Accent3 2" xfId="597" xr:uid="{00000000-0005-0000-0000-0000E0010000}"/>
    <cellStyle name="60 % - Accent3 2 2" xfId="598" xr:uid="{00000000-0005-0000-0000-0000E1010000}"/>
    <cellStyle name="60 % - Accent3 3" xfId="599" xr:uid="{00000000-0005-0000-0000-0000E2010000}"/>
    <cellStyle name="60 % - Accent4" xfId="600" xr:uid="{00000000-0005-0000-0000-0000E3010000}"/>
    <cellStyle name="60 % - Accent4 2" xfId="601" xr:uid="{00000000-0005-0000-0000-0000E4010000}"/>
    <cellStyle name="60 % - Accent4 2 2" xfId="602" xr:uid="{00000000-0005-0000-0000-0000E5010000}"/>
    <cellStyle name="60 % - Accent4 3" xfId="603" xr:uid="{00000000-0005-0000-0000-0000E6010000}"/>
    <cellStyle name="60 % - Accent5" xfId="604" xr:uid="{00000000-0005-0000-0000-0000E7010000}"/>
    <cellStyle name="60 % - Accent5 2" xfId="605" xr:uid="{00000000-0005-0000-0000-0000E8010000}"/>
    <cellStyle name="60 % - Accent5 2 2" xfId="606" xr:uid="{00000000-0005-0000-0000-0000E9010000}"/>
    <cellStyle name="60 % - Accent5 3" xfId="607" xr:uid="{00000000-0005-0000-0000-0000EA010000}"/>
    <cellStyle name="60 % - Accent6" xfId="608" xr:uid="{00000000-0005-0000-0000-0000EB010000}"/>
    <cellStyle name="60 % - Accent6 2" xfId="609" xr:uid="{00000000-0005-0000-0000-0000EC010000}"/>
    <cellStyle name="60 % - Accent6 2 2" xfId="610" xr:uid="{00000000-0005-0000-0000-0000ED010000}"/>
    <cellStyle name="60 % - Accent6 3" xfId="611" xr:uid="{00000000-0005-0000-0000-0000EE010000}"/>
    <cellStyle name="60 % - Accent1" xfId="19" builtinId="32" customBuiltin="1"/>
    <cellStyle name="60 % - Accent1 2" xfId="612" xr:uid="{00000000-0005-0000-0000-0000F0010000}"/>
    <cellStyle name="60 % - Accent1 2 2" xfId="613" xr:uid="{00000000-0005-0000-0000-0000F1010000}"/>
    <cellStyle name="60 % - Accent1 2 3" xfId="614" xr:uid="{00000000-0005-0000-0000-0000F2010000}"/>
    <cellStyle name="60 % - Accent2" xfId="23" builtinId="36" customBuiltin="1"/>
    <cellStyle name="60 % - Accent2 2" xfId="615" xr:uid="{00000000-0005-0000-0000-0000F4010000}"/>
    <cellStyle name="60 % - Accent2 2 2" xfId="616" xr:uid="{00000000-0005-0000-0000-0000F5010000}"/>
    <cellStyle name="60 % - Accent2 2 3" xfId="617" xr:uid="{00000000-0005-0000-0000-0000F6010000}"/>
    <cellStyle name="60 % - Accent3" xfId="27" builtinId="40" customBuiltin="1"/>
    <cellStyle name="60 % - Accent3 2" xfId="618" xr:uid="{00000000-0005-0000-0000-0000F8010000}"/>
    <cellStyle name="60 % - Accent3 2 2" xfId="619" xr:uid="{00000000-0005-0000-0000-0000F9010000}"/>
    <cellStyle name="60 % - Accent3 2 3" xfId="620" xr:uid="{00000000-0005-0000-0000-0000FA010000}"/>
    <cellStyle name="60 % - Accent4" xfId="31" builtinId="44" customBuiltin="1"/>
    <cellStyle name="60 % - Accent4 2" xfId="621" xr:uid="{00000000-0005-0000-0000-0000FC010000}"/>
    <cellStyle name="60 % - Accent4 2 2" xfId="622" xr:uid="{00000000-0005-0000-0000-0000FD010000}"/>
    <cellStyle name="60 % - Accent4 2 3" xfId="623" xr:uid="{00000000-0005-0000-0000-0000FE010000}"/>
    <cellStyle name="60 % - Accent5" xfId="35" builtinId="48" customBuiltin="1"/>
    <cellStyle name="60 % - Accent5 2" xfId="624" xr:uid="{00000000-0005-0000-0000-000000020000}"/>
    <cellStyle name="60 % - Accent5 2 2" xfId="625" xr:uid="{00000000-0005-0000-0000-000001020000}"/>
    <cellStyle name="60 % - Accent5 2 3" xfId="626" xr:uid="{00000000-0005-0000-0000-000002020000}"/>
    <cellStyle name="60 % - Accent6" xfId="39" builtinId="52" customBuiltin="1"/>
    <cellStyle name="60 % - Accent6 2" xfId="627" xr:uid="{00000000-0005-0000-0000-000004020000}"/>
    <cellStyle name="60 % - Accent6 2 2" xfId="628" xr:uid="{00000000-0005-0000-0000-000005020000}"/>
    <cellStyle name="60 % - Accent6 2 3" xfId="629" xr:uid="{00000000-0005-0000-0000-000006020000}"/>
    <cellStyle name="60% - Accent1" xfId="630" xr:uid="{00000000-0005-0000-0000-000007020000}"/>
    <cellStyle name="60% - Accent1 2" xfId="631" xr:uid="{00000000-0005-0000-0000-000008020000}"/>
    <cellStyle name="60% - Accent1 3" xfId="632" xr:uid="{00000000-0005-0000-0000-000009020000}"/>
    <cellStyle name="60% - Accent2" xfId="633" xr:uid="{00000000-0005-0000-0000-00000A020000}"/>
    <cellStyle name="60% - Accent2 2" xfId="634" xr:uid="{00000000-0005-0000-0000-00000B020000}"/>
    <cellStyle name="60% - Accent2 3" xfId="635" xr:uid="{00000000-0005-0000-0000-00000C020000}"/>
    <cellStyle name="60% - Accent3" xfId="636" xr:uid="{00000000-0005-0000-0000-00000D020000}"/>
    <cellStyle name="60% - Accent3 2" xfId="637" xr:uid="{00000000-0005-0000-0000-00000E020000}"/>
    <cellStyle name="60% - Accent3 3" xfId="638" xr:uid="{00000000-0005-0000-0000-00000F020000}"/>
    <cellStyle name="60% - Accent4" xfId="639" xr:uid="{00000000-0005-0000-0000-000010020000}"/>
    <cellStyle name="60% - Accent4 2" xfId="640" xr:uid="{00000000-0005-0000-0000-000011020000}"/>
    <cellStyle name="60% - Accent4 3" xfId="641" xr:uid="{00000000-0005-0000-0000-000012020000}"/>
    <cellStyle name="60% - Accent5" xfId="642" xr:uid="{00000000-0005-0000-0000-000013020000}"/>
    <cellStyle name="60% - Accent5 2" xfId="643" xr:uid="{00000000-0005-0000-0000-000014020000}"/>
    <cellStyle name="60% - Accent5 3" xfId="644" xr:uid="{00000000-0005-0000-0000-000015020000}"/>
    <cellStyle name="60% - Accent6" xfId="645" xr:uid="{00000000-0005-0000-0000-000016020000}"/>
    <cellStyle name="60% - Accent6 2" xfId="646" xr:uid="{00000000-0005-0000-0000-000017020000}"/>
    <cellStyle name="60% - Accent6 3" xfId="647" xr:uid="{00000000-0005-0000-0000-000018020000}"/>
    <cellStyle name="60% - Colore 1" xfId="648" xr:uid="{00000000-0005-0000-0000-000019020000}"/>
    <cellStyle name="60% - Colore 1 2" xfId="649" xr:uid="{00000000-0005-0000-0000-00001A020000}"/>
    <cellStyle name="60% - Colore 1 3" xfId="650" xr:uid="{00000000-0005-0000-0000-00001B020000}"/>
    <cellStyle name="60% - Colore 2" xfId="651" xr:uid="{00000000-0005-0000-0000-00001C020000}"/>
    <cellStyle name="60% - Colore 2 2" xfId="652" xr:uid="{00000000-0005-0000-0000-00001D020000}"/>
    <cellStyle name="60% - Colore 2 3" xfId="653" xr:uid="{00000000-0005-0000-0000-00001E020000}"/>
    <cellStyle name="60% - Colore 3" xfId="654" xr:uid="{00000000-0005-0000-0000-00001F020000}"/>
    <cellStyle name="60% - Colore 3 2" xfId="655" xr:uid="{00000000-0005-0000-0000-000020020000}"/>
    <cellStyle name="60% - Colore 3 3" xfId="656" xr:uid="{00000000-0005-0000-0000-000021020000}"/>
    <cellStyle name="60% - Colore 4" xfId="657" xr:uid="{00000000-0005-0000-0000-000022020000}"/>
    <cellStyle name="60% - Colore 4 2" xfId="658" xr:uid="{00000000-0005-0000-0000-000023020000}"/>
    <cellStyle name="60% - Colore 4 3" xfId="659" xr:uid="{00000000-0005-0000-0000-000024020000}"/>
    <cellStyle name="60% - Colore 5" xfId="660" xr:uid="{00000000-0005-0000-0000-000025020000}"/>
    <cellStyle name="60% - Colore 5 2" xfId="661" xr:uid="{00000000-0005-0000-0000-000026020000}"/>
    <cellStyle name="60% - Colore 5 3" xfId="662" xr:uid="{00000000-0005-0000-0000-000027020000}"/>
    <cellStyle name="60% - Colore 6" xfId="663" xr:uid="{00000000-0005-0000-0000-000028020000}"/>
    <cellStyle name="60% - Colore 6 2" xfId="664" xr:uid="{00000000-0005-0000-0000-000029020000}"/>
    <cellStyle name="60% - Colore 6 3" xfId="665" xr:uid="{00000000-0005-0000-0000-00002A020000}"/>
    <cellStyle name="60% - Énfasis1" xfId="666" xr:uid="{00000000-0005-0000-0000-00002B020000}"/>
    <cellStyle name="60% - Énfasis1 2" xfId="667" xr:uid="{00000000-0005-0000-0000-00002C020000}"/>
    <cellStyle name="60% - Énfasis1 3" xfId="668" xr:uid="{00000000-0005-0000-0000-00002D020000}"/>
    <cellStyle name="60% - Énfasis2" xfId="669" xr:uid="{00000000-0005-0000-0000-00002E020000}"/>
    <cellStyle name="60% - Énfasis2 2" xfId="670" xr:uid="{00000000-0005-0000-0000-00002F020000}"/>
    <cellStyle name="60% - Énfasis2 3" xfId="671" xr:uid="{00000000-0005-0000-0000-000030020000}"/>
    <cellStyle name="60% - Énfasis3" xfId="672" xr:uid="{00000000-0005-0000-0000-000031020000}"/>
    <cellStyle name="60% - Énfasis3 2" xfId="673" xr:uid="{00000000-0005-0000-0000-000032020000}"/>
    <cellStyle name="60% - Énfasis3 3" xfId="674" xr:uid="{00000000-0005-0000-0000-000033020000}"/>
    <cellStyle name="60% - Énfasis4" xfId="675" xr:uid="{00000000-0005-0000-0000-000034020000}"/>
    <cellStyle name="60% - Énfasis4 2" xfId="676" xr:uid="{00000000-0005-0000-0000-000035020000}"/>
    <cellStyle name="60% - Énfasis4 3" xfId="677" xr:uid="{00000000-0005-0000-0000-000036020000}"/>
    <cellStyle name="60% - Énfasis5" xfId="678" xr:uid="{00000000-0005-0000-0000-000037020000}"/>
    <cellStyle name="60% - Énfasis5 2" xfId="679" xr:uid="{00000000-0005-0000-0000-000038020000}"/>
    <cellStyle name="60% - Énfasis5 3" xfId="680" xr:uid="{00000000-0005-0000-0000-000039020000}"/>
    <cellStyle name="60% - Énfasis6" xfId="681" xr:uid="{00000000-0005-0000-0000-00003A020000}"/>
    <cellStyle name="60% - Énfasis6 2" xfId="682" xr:uid="{00000000-0005-0000-0000-00003B020000}"/>
    <cellStyle name="60% - Énfasis6 3" xfId="683" xr:uid="{00000000-0005-0000-0000-00003C020000}"/>
    <cellStyle name="Accent1" xfId="16" builtinId="29" customBuiltin="1"/>
    <cellStyle name="Accent1 2" xfId="684" xr:uid="{00000000-0005-0000-0000-00003E020000}"/>
    <cellStyle name="Accent1 2 2" xfId="685" xr:uid="{00000000-0005-0000-0000-00003F020000}"/>
    <cellStyle name="Accent1 2 3" xfId="686" xr:uid="{00000000-0005-0000-0000-000040020000}"/>
    <cellStyle name="Accent2" xfId="20" builtinId="33" customBuiltin="1"/>
    <cellStyle name="Accent2 2" xfId="687" xr:uid="{00000000-0005-0000-0000-000042020000}"/>
    <cellStyle name="Accent2 2 2" xfId="688" xr:uid="{00000000-0005-0000-0000-000043020000}"/>
    <cellStyle name="Accent2 2 3" xfId="689" xr:uid="{00000000-0005-0000-0000-000044020000}"/>
    <cellStyle name="Accent3" xfId="24" builtinId="37" customBuiltin="1"/>
    <cellStyle name="Accent3 2" xfId="690" xr:uid="{00000000-0005-0000-0000-000046020000}"/>
    <cellStyle name="Accent3 2 2" xfId="691" xr:uid="{00000000-0005-0000-0000-000047020000}"/>
    <cellStyle name="Accent3 2 3" xfId="692" xr:uid="{00000000-0005-0000-0000-000048020000}"/>
    <cellStyle name="Accent4" xfId="28" builtinId="41" customBuiltin="1"/>
    <cellStyle name="Accent4 2" xfId="693" xr:uid="{00000000-0005-0000-0000-00004A020000}"/>
    <cellStyle name="Accent4 2 2" xfId="694" xr:uid="{00000000-0005-0000-0000-00004B020000}"/>
    <cellStyle name="Accent4 2 3" xfId="695" xr:uid="{00000000-0005-0000-0000-00004C020000}"/>
    <cellStyle name="Accent5" xfId="32" builtinId="45" customBuiltin="1"/>
    <cellStyle name="Accent5 2" xfId="696" xr:uid="{00000000-0005-0000-0000-00004E020000}"/>
    <cellStyle name="Accent5 2 2" xfId="697" xr:uid="{00000000-0005-0000-0000-00004F020000}"/>
    <cellStyle name="Accent5 2 3" xfId="698" xr:uid="{00000000-0005-0000-0000-000050020000}"/>
    <cellStyle name="Accent6" xfId="36" builtinId="49" customBuiltin="1"/>
    <cellStyle name="Accent6 2" xfId="699" xr:uid="{00000000-0005-0000-0000-000052020000}"/>
    <cellStyle name="Accent6 2 2" xfId="700" xr:uid="{00000000-0005-0000-0000-000053020000}"/>
    <cellStyle name="Accent6 2 3" xfId="701" xr:uid="{00000000-0005-0000-0000-000054020000}"/>
    <cellStyle name="Avertissement" xfId="13" builtinId="11" customBuiltin="1"/>
    <cellStyle name="Avertissement 2" xfId="702" xr:uid="{00000000-0005-0000-0000-000056020000}"/>
    <cellStyle name="Avertissement 2 2" xfId="703" xr:uid="{00000000-0005-0000-0000-000057020000}"/>
    <cellStyle name="Avertissement 2 3" xfId="704" xr:uid="{00000000-0005-0000-0000-000058020000}"/>
    <cellStyle name="Bad" xfId="705" xr:uid="{00000000-0005-0000-0000-000059020000}"/>
    <cellStyle name="Bad 2" xfId="706" xr:uid="{00000000-0005-0000-0000-00005A020000}"/>
    <cellStyle name="Bad 3" xfId="707" xr:uid="{00000000-0005-0000-0000-00005B020000}"/>
    <cellStyle name="Bilan GES" xfId="46" xr:uid="{00000000-0005-0000-0000-00005C020000}"/>
    <cellStyle name="Bilan GES 2" xfId="61" xr:uid="{00000000-0005-0000-0000-00005D020000}"/>
    <cellStyle name="Bilan GES 2 2" xfId="77" xr:uid="{00000000-0005-0000-0000-00005E020000}"/>
    <cellStyle name="Bilan GES 2 2 2" xfId="104" xr:uid="{00000000-0005-0000-0000-00005F020000}"/>
    <cellStyle name="Bold GHG Numbers (0.00)" xfId="708" xr:uid="{00000000-0005-0000-0000-000060020000}"/>
    <cellStyle name="Bold GHG Numbers (0.00) 2" xfId="709" xr:uid="{00000000-0005-0000-0000-000061020000}"/>
    <cellStyle name="Bold GHG Numbers (0.00) 3" xfId="710" xr:uid="{00000000-0005-0000-0000-000062020000}"/>
    <cellStyle name="Bon" xfId="711" xr:uid="{00000000-0005-0000-0000-000063020000}"/>
    <cellStyle name="Bon 2" xfId="712" xr:uid="{00000000-0005-0000-0000-000064020000}"/>
    <cellStyle name="Bon 3" xfId="713" xr:uid="{00000000-0005-0000-0000-000065020000}"/>
    <cellStyle name="Buena" xfId="714" xr:uid="{00000000-0005-0000-0000-000066020000}"/>
    <cellStyle name="Buena 2" xfId="715" xr:uid="{00000000-0005-0000-0000-000067020000}"/>
    <cellStyle name="Buena 3" xfId="716" xr:uid="{00000000-0005-0000-0000-000068020000}"/>
    <cellStyle name="Calcolo" xfId="717" xr:uid="{00000000-0005-0000-0000-000069020000}"/>
    <cellStyle name="Calcolo 2" xfId="718" xr:uid="{00000000-0005-0000-0000-00006A020000}"/>
    <cellStyle name="Calcolo 3" xfId="719" xr:uid="{00000000-0005-0000-0000-00006B020000}"/>
    <cellStyle name="Calcul" xfId="10" builtinId="22" customBuiltin="1"/>
    <cellStyle name="Calcul 2" xfId="720" xr:uid="{00000000-0005-0000-0000-00006D020000}"/>
    <cellStyle name="Calcul 2 2" xfId="721" xr:uid="{00000000-0005-0000-0000-00006E020000}"/>
    <cellStyle name="Calcul 2 3" xfId="722" xr:uid="{00000000-0005-0000-0000-00006F020000}"/>
    <cellStyle name="Calculation" xfId="723" xr:uid="{00000000-0005-0000-0000-000070020000}"/>
    <cellStyle name="Calculation 2" xfId="724" xr:uid="{00000000-0005-0000-0000-000071020000}"/>
    <cellStyle name="Calculation 3" xfId="725" xr:uid="{00000000-0005-0000-0000-000072020000}"/>
    <cellStyle name="Cálculo" xfId="726" xr:uid="{00000000-0005-0000-0000-000073020000}"/>
    <cellStyle name="Cálculo 2" xfId="727" xr:uid="{00000000-0005-0000-0000-000074020000}"/>
    <cellStyle name="Cálculo 3" xfId="728" xr:uid="{00000000-0005-0000-0000-000075020000}"/>
    <cellStyle name="Celda de comprobación" xfId="729" xr:uid="{00000000-0005-0000-0000-000076020000}"/>
    <cellStyle name="Celda de comprobación 2" xfId="730" xr:uid="{00000000-0005-0000-0000-000077020000}"/>
    <cellStyle name="Celda de comprobación 3" xfId="731" xr:uid="{00000000-0005-0000-0000-000078020000}"/>
    <cellStyle name="Celda vinculada" xfId="732" xr:uid="{00000000-0005-0000-0000-000079020000}"/>
    <cellStyle name="Celda vinculada 2" xfId="733" xr:uid="{00000000-0005-0000-0000-00007A020000}"/>
    <cellStyle name="Celda vinculada 3" xfId="734" xr:uid="{00000000-0005-0000-0000-00007B020000}"/>
    <cellStyle name="Cella collegata" xfId="735" xr:uid="{00000000-0005-0000-0000-00007C020000}"/>
    <cellStyle name="Cella collegata 2" xfId="736" xr:uid="{00000000-0005-0000-0000-00007D020000}"/>
    <cellStyle name="Cella collegata 3" xfId="737" xr:uid="{00000000-0005-0000-0000-00007E020000}"/>
    <cellStyle name="Cella da controllare" xfId="738" xr:uid="{00000000-0005-0000-0000-00007F020000}"/>
    <cellStyle name="Cella da controllare 2" xfId="739" xr:uid="{00000000-0005-0000-0000-000080020000}"/>
    <cellStyle name="Cella da controllare 3" xfId="740" xr:uid="{00000000-0005-0000-0000-000081020000}"/>
    <cellStyle name="Cellule liée" xfId="11" builtinId="24" customBuiltin="1"/>
    <cellStyle name="Cellule liée 2" xfId="741" xr:uid="{00000000-0005-0000-0000-000083020000}"/>
    <cellStyle name="Cellule liée 2 2" xfId="742" xr:uid="{00000000-0005-0000-0000-000084020000}"/>
    <cellStyle name="Cellule liée 2 3" xfId="743" xr:uid="{00000000-0005-0000-0000-000085020000}"/>
    <cellStyle name="Check Cell" xfId="744" xr:uid="{00000000-0005-0000-0000-000086020000}"/>
    <cellStyle name="Check Cell 2" xfId="745" xr:uid="{00000000-0005-0000-0000-000087020000}"/>
    <cellStyle name="Check Cell 3" xfId="746" xr:uid="{00000000-0005-0000-0000-000088020000}"/>
    <cellStyle name="classeur | commentaire" xfId="747" xr:uid="{00000000-0005-0000-0000-000089020000}"/>
    <cellStyle name="classeur | commentaire 2" xfId="748" xr:uid="{00000000-0005-0000-0000-00008A020000}"/>
    <cellStyle name="classeur | commentaire 2 2" xfId="749" xr:uid="{00000000-0005-0000-0000-00008B020000}"/>
    <cellStyle name="classeur | commentaire 2 3" xfId="750" xr:uid="{00000000-0005-0000-0000-00008C020000}"/>
    <cellStyle name="classeur | commentaire 3" xfId="751" xr:uid="{00000000-0005-0000-0000-00008D020000}"/>
    <cellStyle name="classeur | commentaire 3 2" xfId="752" xr:uid="{00000000-0005-0000-0000-00008E020000}"/>
    <cellStyle name="classeur | commentaire 3 3" xfId="753" xr:uid="{00000000-0005-0000-0000-00008F020000}"/>
    <cellStyle name="classeur | commentaire 4" xfId="754" xr:uid="{00000000-0005-0000-0000-000090020000}"/>
    <cellStyle name="classeur | commentaire 4 2" xfId="755" xr:uid="{00000000-0005-0000-0000-000091020000}"/>
    <cellStyle name="classeur | commentaire 4 3" xfId="756" xr:uid="{00000000-0005-0000-0000-000092020000}"/>
    <cellStyle name="classeur | commentaire 5" xfId="757" xr:uid="{00000000-0005-0000-0000-000093020000}"/>
    <cellStyle name="classeur | commentaire 5 2" xfId="758" xr:uid="{00000000-0005-0000-0000-000094020000}"/>
    <cellStyle name="classeur | commentaire 5 3" xfId="759" xr:uid="{00000000-0005-0000-0000-000095020000}"/>
    <cellStyle name="classeur | commentaire 6" xfId="760" xr:uid="{00000000-0005-0000-0000-000096020000}"/>
    <cellStyle name="classeur | commentaire 7" xfId="761" xr:uid="{00000000-0005-0000-0000-000097020000}"/>
    <cellStyle name="classeur | extraction | series | particulier" xfId="762" xr:uid="{00000000-0005-0000-0000-000098020000}"/>
    <cellStyle name="classeur | extraction | series | particulier 2" xfId="763" xr:uid="{00000000-0005-0000-0000-000099020000}"/>
    <cellStyle name="classeur | extraction | series | particulier 2 2" xfId="764" xr:uid="{00000000-0005-0000-0000-00009A020000}"/>
    <cellStyle name="classeur | extraction | series | particulier 2 2 2" xfId="765" xr:uid="{00000000-0005-0000-0000-00009B020000}"/>
    <cellStyle name="classeur | extraction | series | particulier 2 2 3" xfId="766" xr:uid="{00000000-0005-0000-0000-00009C020000}"/>
    <cellStyle name="classeur | extraction | series | particulier 2 3" xfId="767" xr:uid="{00000000-0005-0000-0000-00009D020000}"/>
    <cellStyle name="classeur | extraction | series | particulier 2 4" xfId="768" xr:uid="{00000000-0005-0000-0000-00009E020000}"/>
    <cellStyle name="classeur | extraction | series | particulier 3" xfId="769" xr:uid="{00000000-0005-0000-0000-00009F020000}"/>
    <cellStyle name="classeur | extraction | series | particulier 3 2" xfId="770" xr:uid="{00000000-0005-0000-0000-0000A0020000}"/>
    <cellStyle name="classeur | extraction | series | particulier 3 3" xfId="771" xr:uid="{00000000-0005-0000-0000-0000A1020000}"/>
    <cellStyle name="classeur | extraction | series | particulier 4" xfId="772" xr:uid="{00000000-0005-0000-0000-0000A2020000}"/>
    <cellStyle name="classeur | extraction | series | particulier 4 2" xfId="773" xr:uid="{00000000-0005-0000-0000-0000A3020000}"/>
    <cellStyle name="classeur | extraction | series | particulier 4 3" xfId="774" xr:uid="{00000000-0005-0000-0000-0000A4020000}"/>
    <cellStyle name="classeur | extraction | series | particulier 5" xfId="775" xr:uid="{00000000-0005-0000-0000-0000A5020000}"/>
    <cellStyle name="classeur | extraction | series | particulier 6" xfId="776" xr:uid="{00000000-0005-0000-0000-0000A6020000}"/>
    <cellStyle name="classeur | extraction | series | quinquenal" xfId="777" xr:uid="{00000000-0005-0000-0000-0000A7020000}"/>
    <cellStyle name="classeur | extraction | series | quinquenal 2" xfId="778" xr:uid="{00000000-0005-0000-0000-0000A8020000}"/>
    <cellStyle name="classeur | extraction | series | quinquenal 2 2" xfId="779" xr:uid="{00000000-0005-0000-0000-0000A9020000}"/>
    <cellStyle name="classeur | extraction | series | quinquenal 2 3" xfId="780" xr:uid="{00000000-0005-0000-0000-0000AA020000}"/>
    <cellStyle name="classeur | extraction | series | quinquenal 3" xfId="781" xr:uid="{00000000-0005-0000-0000-0000AB020000}"/>
    <cellStyle name="classeur | extraction | series | quinquenal 3 2" xfId="782" xr:uid="{00000000-0005-0000-0000-0000AC020000}"/>
    <cellStyle name="classeur | extraction | series | quinquenal 3 3" xfId="783" xr:uid="{00000000-0005-0000-0000-0000AD020000}"/>
    <cellStyle name="classeur | extraction | series | quinquenal 4" xfId="784" xr:uid="{00000000-0005-0000-0000-0000AE020000}"/>
    <cellStyle name="classeur | extraction | series | quinquenal 4 2" xfId="785" xr:uid="{00000000-0005-0000-0000-0000AF020000}"/>
    <cellStyle name="classeur | extraction | series | quinquenal 4 3" xfId="786" xr:uid="{00000000-0005-0000-0000-0000B0020000}"/>
    <cellStyle name="classeur | extraction | series | quinquenal 5" xfId="787" xr:uid="{00000000-0005-0000-0000-0000B1020000}"/>
    <cellStyle name="classeur | extraction | series | quinquenal 5 2" xfId="788" xr:uid="{00000000-0005-0000-0000-0000B2020000}"/>
    <cellStyle name="classeur | extraction | series | quinquenal 5 3" xfId="789" xr:uid="{00000000-0005-0000-0000-0000B3020000}"/>
    <cellStyle name="classeur | extraction | series | quinquenal 6" xfId="790" xr:uid="{00000000-0005-0000-0000-0000B4020000}"/>
    <cellStyle name="classeur | extraction | series | quinquenal 7" xfId="791" xr:uid="{00000000-0005-0000-0000-0000B5020000}"/>
    <cellStyle name="classeur | extraction | series | sept dernieres" xfId="792" xr:uid="{00000000-0005-0000-0000-0000B6020000}"/>
    <cellStyle name="classeur | extraction | series | sept dernieres 2" xfId="793" xr:uid="{00000000-0005-0000-0000-0000B7020000}"/>
    <cellStyle name="classeur | extraction | series | sept dernieres 2 2" xfId="794" xr:uid="{00000000-0005-0000-0000-0000B8020000}"/>
    <cellStyle name="classeur | extraction | series | sept dernieres 2 2 2" xfId="795" xr:uid="{00000000-0005-0000-0000-0000B9020000}"/>
    <cellStyle name="classeur | extraction | series | sept dernieres 2 2 3" xfId="796" xr:uid="{00000000-0005-0000-0000-0000BA020000}"/>
    <cellStyle name="classeur | extraction | series | sept dernieres 2 3" xfId="797" xr:uid="{00000000-0005-0000-0000-0000BB020000}"/>
    <cellStyle name="classeur | extraction | series | sept dernieres 2 4" xfId="798" xr:uid="{00000000-0005-0000-0000-0000BC020000}"/>
    <cellStyle name="classeur | extraction | series | sept dernieres 3" xfId="799" xr:uid="{00000000-0005-0000-0000-0000BD020000}"/>
    <cellStyle name="classeur | extraction | series | sept dernieres 3 2" xfId="800" xr:uid="{00000000-0005-0000-0000-0000BE020000}"/>
    <cellStyle name="classeur | extraction | series | sept dernieres 3 3" xfId="801" xr:uid="{00000000-0005-0000-0000-0000BF020000}"/>
    <cellStyle name="classeur | extraction | series | sept dernieres 4" xfId="802" xr:uid="{00000000-0005-0000-0000-0000C0020000}"/>
    <cellStyle name="classeur | extraction | series | sept dernieres 4 2" xfId="803" xr:uid="{00000000-0005-0000-0000-0000C1020000}"/>
    <cellStyle name="classeur | extraction | series | sept dernieres 4 3" xfId="804" xr:uid="{00000000-0005-0000-0000-0000C2020000}"/>
    <cellStyle name="classeur | extraction | series | sept dernieres 5" xfId="805" xr:uid="{00000000-0005-0000-0000-0000C3020000}"/>
    <cellStyle name="classeur | extraction | series | sept dernieres 5 2" xfId="806" xr:uid="{00000000-0005-0000-0000-0000C4020000}"/>
    <cellStyle name="classeur | extraction | series | sept dernieres 5 3" xfId="807" xr:uid="{00000000-0005-0000-0000-0000C5020000}"/>
    <cellStyle name="classeur | extraction | series | sept dernieres 6" xfId="808" xr:uid="{00000000-0005-0000-0000-0000C6020000}"/>
    <cellStyle name="classeur | extraction | series | sept dernieres 7" xfId="809" xr:uid="{00000000-0005-0000-0000-0000C7020000}"/>
    <cellStyle name="classeur | extraction | structure | dernier" xfId="810" xr:uid="{00000000-0005-0000-0000-0000C8020000}"/>
    <cellStyle name="classeur | extraction | structure | dernier 2" xfId="811" xr:uid="{00000000-0005-0000-0000-0000C9020000}"/>
    <cellStyle name="classeur | extraction | structure | dernier 2 2" xfId="812" xr:uid="{00000000-0005-0000-0000-0000CA020000}"/>
    <cellStyle name="classeur | extraction | structure | dernier 2 2 2" xfId="813" xr:uid="{00000000-0005-0000-0000-0000CB020000}"/>
    <cellStyle name="classeur | extraction | structure | dernier 2 2 3" xfId="814" xr:uid="{00000000-0005-0000-0000-0000CC020000}"/>
    <cellStyle name="classeur | extraction | structure | dernier 2 3" xfId="815" xr:uid="{00000000-0005-0000-0000-0000CD020000}"/>
    <cellStyle name="classeur | extraction | structure | dernier 2 4" xfId="816" xr:uid="{00000000-0005-0000-0000-0000CE020000}"/>
    <cellStyle name="classeur | extraction | structure | dernier 3" xfId="817" xr:uid="{00000000-0005-0000-0000-0000CF020000}"/>
    <cellStyle name="classeur | extraction | structure | dernier 3 2" xfId="818" xr:uid="{00000000-0005-0000-0000-0000D0020000}"/>
    <cellStyle name="classeur | extraction | structure | dernier 3 3" xfId="819" xr:uid="{00000000-0005-0000-0000-0000D1020000}"/>
    <cellStyle name="classeur | extraction | structure | dernier 4" xfId="820" xr:uid="{00000000-0005-0000-0000-0000D2020000}"/>
    <cellStyle name="classeur | extraction | structure | dernier 4 2" xfId="821" xr:uid="{00000000-0005-0000-0000-0000D3020000}"/>
    <cellStyle name="classeur | extraction | structure | dernier 4 3" xfId="822" xr:uid="{00000000-0005-0000-0000-0000D4020000}"/>
    <cellStyle name="classeur | extraction | structure | dernier 5" xfId="823" xr:uid="{00000000-0005-0000-0000-0000D5020000}"/>
    <cellStyle name="classeur | extraction | structure | dernier 5 2" xfId="824" xr:uid="{00000000-0005-0000-0000-0000D6020000}"/>
    <cellStyle name="classeur | extraction | structure | dernier 5 3" xfId="825" xr:uid="{00000000-0005-0000-0000-0000D7020000}"/>
    <cellStyle name="classeur | extraction | structure | dernier 6" xfId="826" xr:uid="{00000000-0005-0000-0000-0000D8020000}"/>
    <cellStyle name="classeur | extraction | structure | dernier 7" xfId="827" xr:uid="{00000000-0005-0000-0000-0000D9020000}"/>
    <cellStyle name="classeur | extraction | structure | deux derniers" xfId="828" xr:uid="{00000000-0005-0000-0000-0000DA020000}"/>
    <cellStyle name="classeur | extraction | structure | deux derniers 2" xfId="829" xr:uid="{00000000-0005-0000-0000-0000DB020000}"/>
    <cellStyle name="classeur | extraction | structure | deux derniers 2 2" xfId="830" xr:uid="{00000000-0005-0000-0000-0000DC020000}"/>
    <cellStyle name="classeur | extraction | structure | deux derniers 2 3" xfId="831" xr:uid="{00000000-0005-0000-0000-0000DD020000}"/>
    <cellStyle name="classeur | extraction | structure | deux derniers 3" xfId="832" xr:uid="{00000000-0005-0000-0000-0000DE020000}"/>
    <cellStyle name="classeur | extraction | structure | deux derniers 3 2" xfId="833" xr:uid="{00000000-0005-0000-0000-0000DF020000}"/>
    <cellStyle name="classeur | extraction | structure | deux derniers 3 3" xfId="834" xr:uid="{00000000-0005-0000-0000-0000E0020000}"/>
    <cellStyle name="classeur | extraction | structure | deux derniers 4" xfId="835" xr:uid="{00000000-0005-0000-0000-0000E1020000}"/>
    <cellStyle name="classeur | extraction | structure | deux derniers 4 2" xfId="836" xr:uid="{00000000-0005-0000-0000-0000E2020000}"/>
    <cellStyle name="classeur | extraction | structure | deux derniers 4 3" xfId="837" xr:uid="{00000000-0005-0000-0000-0000E3020000}"/>
    <cellStyle name="classeur | extraction | structure | deux derniers 5" xfId="838" xr:uid="{00000000-0005-0000-0000-0000E4020000}"/>
    <cellStyle name="classeur | extraction | structure | deux derniers 5 2" xfId="839" xr:uid="{00000000-0005-0000-0000-0000E5020000}"/>
    <cellStyle name="classeur | extraction | structure | deux derniers 5 3" xfId="840" xr:uid="{00000000-0005-0000-0000-0000E6020000}"/>
    <cellStyle name="classeur | extraction | structure | deux derniers 6" xfId="841" xr:uid="{00000000-0005-0000-0000-0000E7020000}"/>
    <cellStyle name="classeur | extraction | structure | deux derniers 7" xfId="842" xr:uid="{00000000-0005-0000-0000-0000E8020000}"/>
    <cellStyle name="classeur | extraction | structure | particulier" xfId="843" xr:uid="{00000000-0005-0000-0000-0000E9020000}"/>
    <cellStyle name="classeur | extraction | structure | particulier 2" xfId="844" xr:uid="{00000000-0005-0000-0000-0000EA020000}"/>
    <cellStyle name="classeur | extraction | structure | particulier 2 2" xfId="845" xr:uid="{00000000-0005-0000-0000-0000EB020000}"/>
    <cellStyle name="classeur | extraction | structure | particulier 2 2 2" xfId="846" xr:uid="{00000000-0005-0000-0000-0000EC020000}"/>
    <cellStyle name="classeur | extraction | structure | particulier 2 2 3" xfId="847" xr:uid="{00000000-0005-0000-0000-0000ED020000}"/>
    <cellStyle name="classeur | extraction | structure | particulier 2 3" xfId="848" xr:uid="{00000000-0005-0000-0000-0000EE020000}"/>
    <cellStyle name="classeur | extraction | structure | particulier 2 4" xfId="849" xr:uid="{00000000-0005-0000-0000-0000EF020000}"/>
    <cellStyle name="classeur | extraction | structure | particulier 3" xfId="850" xr:uid="{00000000-0005-0000-0000-0000F0020000}"/>
    <cellStyle name="classeur | extraction | structure | particulier 3 2" xfId="851" xr:uid="{00000000-0005-0000-0000-0000F1020000}"/>
    <cellStyle name="classeur | extraction | structure | particulier 3 3" xfId="852" xr:uid="{00000000-0005-0000-0000-0000F2020000}"/>
    <cellStyle name="classeur | extraction | structure | particulier 4" xfId="853" xr:uid="{00000000-0005-0000-0000-0000F3020000}"/>
    <cellStyle name="classeur | extraction | structure | particulier 4 2" xfId="854" xr:uid="{00000000-0005-0000-0000-0000F4020000}"/>
    <cellStyle name="classeur | extraction | structure | particulier 4 3" xfId="855" xr:uid="{00000000-0005-0000-0000-0000F5020000}"/>
    <cellStyle name="classeur | extraction | structure | particulier 5" xfId="856" xr:uid="{00000000-0005-0000-0000-0000F6020000}"/>
    <cellStyle name="classeur | extraction | structure | particulier 5 2" xfId="857" xr:uid="{00000000-0005-0000-0000-0000F7020000}"/>
    <cellStyle name="classeur | extraction | structure | particulier 5 3" xfId="858" xr:uid="{00000000-0005-0000-0000-0000F8020000}"/>
    <cellStyle name="classeur | extraction | structure | particulier 6" xfId="859" xr:uid="{00000000-0005-0000-0000-0000F9020000}"/>
    <cellStyle name="classeur | extraction | structure | particulier 7" xfId="860" xr:uid="{00000000-0005-0000-0000-0000FA020000}"/>
    <cellStyle name="classeur | historique" xfId="861" xr:uid="{00000000-0005-0000-0000-0000FB020000}"/>
    <cellStyle name="classeur | historique 2" xfId="862" xr:uid="{00000000-0005-0000-0000-0000FC020000}"/>
    <cellStyle name="classeur | historique 2 2" xfId="863" xr:uid="{00000000-0005-0000-0000-0000FD020000}"/>
    <cellStyle name="classeur | historique 2 3" xfId="864" xr:uid="{00000000-0005-0000-0000-0000FE020000}"/>
    <cellStyle name="classeur | historique 3" xfId="865" xr:uid="{00000000-0005-0000-0000-0000FF020000}"/>
    <cellStyle name="classeur | historique 3 2" xfId="866" xr:uid="{00000000-0005-0000-0000-000000030000}"/>
    <cellStyle name="classeur | historique 3 3" xfId="867" xr:uid="{00000000-0005-0000-0000-000001030000}"/>
    <cellStyle name="classeur | historique 4" xfId="868" xr:uid="{00000000-0005-0000-0000-000002030000}"/>
    <cellStyle name="classeur | historique 4 2" xfId="869" xr:uid="{00000000-0005-0000-0000-000003030000}"/>
    <cellStyle name="classeur | historique 4 3" xfId="870" xr:uid="{00000000-0005-0000-0000-000004030000}"/>
    <cellStyle name="classeur | historique 5" xfId="871" xr:uid="{00000000-0005-0000-0000-000005030000}"/>
    <cellStyle name="classeur | historique 5 2" xfId="872" xr:uid="{00000000-0005-0000-0000-000006030000}"/>
    <cellStyle name="classeur | historique 5 3" xfId="873" xr:uid="{00000000-0005-0000-0000-000007030000}"/>
    <cellStyle name="classeur | historique 6" xfId="874" xr:uid="{00000000-0005-0000-0000-000008030000}"/>
    <cellStyle name="classeur | historique 7" xfId="875" xr:uid="{00000000-0005-0000-0000-000009030000}"/>
    <cellStyle name="classeur | note | numero" xfId="876" xr:uid="{00000000-0005-0000-0000-00000A030000}"/>
    <cellStyle name="classeur | note | numero 2" xfId="877" xr:uid="{00000000-0005-0000-0000-00000B030000}"/>
    <cellStyle name="classeur | note | numero 2 2" xfId="878" xr:uid="{00000000-0005-0000-0000-00000C030000}"/>
    <cellStyle name="classeur | note | numero 2 2 2" xfId="879" xr:uid="{00000000-0005-0000-0000-00000D030000}"/>
    <cellStyle name="classeur | note | numero 2 2 3" xfId="880" xr:uid="{00000000-0005-0000-0000-00000E030000}"/>
    <cellStyle name="classeur | note | numero 2 3" xfId="881" xr:uid="{00000000-0005-0000-0000-00000F030000}"/>
    <cellStyle name="classeur | note | numero 2 4" xfId="882" xr:uid="{00000000-0005-0000-0000-000010030000}"/>
    <cellStyle name="classeur | note | numero 3" xfId="883" xr:uid="{00000000-0005-0000-0000-000011030000}"/>
    <cellStyle name="classeur | note | numero 3 2" xfId="884" xr:uid="{00000000-0005-0000-0000-000012030000}"/>
    <cellStyle name="classeur | note | numero 3 3" xfId="885" xr:uid="{00000000-0005-0000-0000-000013030000}"/>
    <cellStyle name="classeur | note | numero 4" xfId="886" xr:uid="{00000000-0005-0000-0000-000014030000}"/>
    <cellStyle name="classeur | note | numero 4 2" xfId="887" xr:uid="{00000000-0005-0000-0000-000015030000}"/>
    <cellStyle name="classeur | note | numero 4 3" xfId="888" xr:uid="{00000000-0005-0000-0000-000016030000}"/>
    <cellStyle name="classeur | note | numero 5" xfId="889" xr:uid="{00000000-0005-0000-0000-000017030000}"/>
    <cellStyle name="classeur | note | numero 6" xfId="890" xr:uid="{00000000-0005-0000-0000-000018030000}"/>
    <cellStyle name="classeur | note | texte" xfId="891" xr:uid="{00000000-0005-0000-0000-000019030000}"/>
    <cellStyle name="classeur | note | texte 2" xfId="892" xr:uid="{00000000-0005-0000-0000-00001A030000}"/>
    <cellStyle name="classeur | note | texte 2 2" xfId="893" xr:uid="{00000000-0005-0000-0000-00001B030000}"/>
    <cellStyle name="classeur | note | texte 2 3" xfId="894" xr:uid="{00000000-0005-0000-0000-00001C030000}"/>
    <cellStyle name="classeur | note | texte 3" xfId="895" xr:uid="{00000000-0005-0000-0000-00001D030000}"/>
    <cellStyle name="classeur | note | texte 3 2" xfId="896" xr:uid="{00000000-0005-0000-0000-00001E030000}"/>
    <cellStyle name="classeur | note | texte 3 3" xfId="897" xr:uid="{00000000-0005-0000-0000-00001F030000}"/>
    <cellStyle name="classeur | note | texte 4" xfId="898" xr:uid="{00000000-0005-0000-0000-000020030000}"/>
    <cellStyle name="classeur | note | texte 5" xfId="899" xr:uid="{00000000-0005-0000-0000-000021030000}"/>
    <cellStyle name="classeur | periodicite | annee scolaire" xfId="900" xr:uid="{00000000-0005-0000-0000-000022030000}"/>
    <cellStyle name="classeur | periodicite | annee scolaire 2" xfId="901" xr:uid="{00000000-0005-0000-0000-000023030000}"/>
    <cellStyle name="classeur | periodicite | annee scolaire 2 2" xfId="902" xr:uid="{00000000-0005-0000-0000-000024030000}"/>
    <cellStyle name="classeur | periodicite | annee scolaire 2 3" xfId="903" xr:uid="{00000000-0005-0000-0000-000025030000}"/>
    <cellStyle name="classeur | periodicite | annee scolaire 3" xfId="904" xr:uid="{00000000-0005-0000-0000-000026030000}"/>
    <cellStyle name="classeur | periodicite | annee scolaire 3 2" xfId="905" xr:uid="{00000000-0005-0000-0000-000027030000}"/>
    <cellStyle name="classeur | periodicite | annee scolaire 3 3" xfId="906" xr:uid="{00000000-0005-0000-0000-000028030000}"/>
    <cellStyle name="classeur | periodicite | annee scolaire 4" xfId="907" xr:uid="{00000000-0005-0000-0000-000029030000}"/>
    <cellStyle name="classeur | periodicite | annee scolaire 4 2" xfId="908" xr:uid="{00000000-0005-0000-0000-00002A030000}"/>
    <cellStyle name="classeur | periodicite | annee scolaire 4 3" xfId="909" xr:uid="{00000000-0005-0000-0000-00002B030000}"/>
    <cellStyle name="classeur | periodicite | annee scolaire 5" xfId="910" xr:uid="{00000000-0005-0000-0000-00002C030000}"/>
    <cellStyle name="classeur | periodicite | annee scolaire 5 2" xfId="911" xr:uid="{00000000-0005-0000-0000-00002D030000}"/>
    <cellStyle name="classeur | periodicite | annee scolaire 5 3" xfId="912" xr:uid="{00000000-0005-0000-0000-00002E030000}"/>
    <cellStyle name="classeur | periodicite | annee scolaire 6" xfId="913" xr:uid="{00000000-0005-0000-0000-00002F030000}"/>
    <cellStyle name="classeur | periodicite | annee scolaire 7" xfId="914" xr:uid="{00000000-0005-0000-0000-000030030000}"/>
    <cellStyle name="classeur | periodicite | annuelle" xfId="915" xr:uid="{00000000-0005-0000-0000-000031030000}"/>
    <cellStyle name="classeur | periodicite | annuelle 2" xfId="916" xr:uid="{00000000-0005-0000-0000-000032030000}"/>
    <cellStyle name="classeur | periodicite | annuelle 2 2" xfId="917" xr:uid="{00000000-0005-0000-0000-000033030000}"/>
    <cellStyle name="classeur | periodicite | annuelle 2 3" xfId="918" xr:uid="{00000000-0005-0000-0000-000034030000}"/>
    <cellStyle name="classeur | periodicite | annuelle 3" xfId="919" xr:uid="{00000000-0005-0000-0000-000035030000}"/>
    <cellStyle name="classeur | periodicite | annuelle 3 2" xfId="920" xr:uid="{00000000-0005-0000-0000-000036030000}"/>
    <cellStyle name="classeur | periodicite | annuelle 3 3" xfId="921" xr:uid="{00000000-0005-0000-0000-000037030000}"/>
    <cellStyle name="classeur | periodicite | annuelle 4" xfId="922" xr:uid="{00000000-0005-0000-0000-000038030000}"/>
    <cellStyle name="classeur | periodicite | annuelle 5" xfId="923" xr:uid="{00000000-0005-0000-0000-000039030000}"/>
    <cellStyle name="classeur | periodicite | autre" xfId="924" xr:uid="{00000000-0005-0000-0000-00003A030000}"/>
    <cellStyle name="classeur | periodicite | autre 2" xfId="925" xr:uid="{00000000-0005-0000-0000-00003B030000}"/>
    <cellStyle name="classeur | periodicite | autre 2 2" xfId="926" xr:uid="{00000000-0005-0000-0000-00003C030000}"/>
    <cellStyle name="classeur | periodicite | autre 2 2 2" xfId="927" xr:uid="{00000000-0005-0000-0000-00003D030000}"/>
    <cellStyle name="classeur | periodicite | autre 2 2 3" xfId="928" xr:uid="{00000000-0005-0000-0000-00003E030000}"/>
    <cellStyle name="classeur | periodicite | autre 2 3" xfId="929" xr:uid="{00000000-0005-0000-0000-00003F030000}"/>
    <cellStyle name="classeur | periodicite | autre 2 4" xfId="930" xr:uid="{00000000-0005-0000-0000-000040030000}"/>
    <cellStyle name="classeur | periodicite | autre 3" xfId="931" xr:uid="{00000000-0005-0000-0000-000041030000}"/>
    <cellStyle name="classeur | periodicite | autre 3 2" xfId="932" xr:uid="{00000000-0005-0000-0000-000042030000}"/>
    <cellStyle name="classeur | periodicite | autre 3 3" xfId="933" xr:uid="{00000000-0005-0000-0000-000043030000}"/>
    <cellStyle name="classeur | periodicite | autre 4" xfId="934" xr:uid="{00000000-0005-0000-0000-000044030000}"/>
    <cellStyle name="classeur | periodicite | autre 5" xfId="935" xr:uid="{00000000-0005-0000-0000-000045030000}"/>
    <cellStyle name="classeur | periodicite | bimestrielle" xfId="936" xr:uid="{00000000-0005-0000-0000-000046030000}"/>
    <cellStyle name="classeur | periodicite | bimestrielle 2" xfId="937" xr:uid="{00000000-0005-0000-0000-000047030000}"/>
    <cellStyle name="classeur | periodicite | bimestrielle 2 2" xfId="938" xr:uid="{00000000-0005-0000-0000-000048030000}"/>
    <cellStyle name="classeur | periodicite | bimestrielle 2 2 2" xfId="939" xr:uid="{00000000-0005-0000-0000-000049030000}"/>
    <cellStyle name="classeur | periodicite | bimestrielle 2 2 3" xfId="940" xr:uid="{00000000-0005-0000-0000-00004A030000}"/>
    <cellStyle name="classeur | periodicite | bimestrielle 2 3" xfId="941" xr:uid="{00000000-0005-0000-0000-00004B030000}"/>
    <cellStyle name="classeur | periodicite | bimestrielle 2 4" xfId="942" xr:uid="{00000000-0005-0000-0000-00004C030000}"/>
    <cellStyle name="classeur | periodicite | bimestrielle 3" xfId="943" xr:uid="{00000000-0005-0000-0000-00004D030000}"/>
    <cellStyle name="classeur | periodicite | bimestrielle 3 2" xfId="944" xr:uid="{00000000-0005-0000-0000-00004E030000}"/>
    <cellStyle name="classeur | periodicite | bimestrielle 3 3" xfId="945" xr:uid="{00000000-0005-0000-0000-00004F030000}"/>
    <cellStyle name="classeur | periodicite | bimestrielle 4" xfId="946" xr:uid="{00000000-0005-0000-0000-000050030000}"/>
    <cellStyle name="classeur | periodicite | bimestrielle 4 2" xfId="947" xr:uid="{00000000-0005-0000-0000-000051030000}"/>
    <cellStyle name="classeur | periodicite | bimestrielle 4 3" xfId="948" xr:uid="{00000000-0005-0000-0000-000052030000}"/>
    <cellStyle name="classeur | periodicite | bimestrielle 5" xfId="949" xr:uid="{00000000-0005-0000-0000-000053030000}"/>
    <cellStyle name="classeur | periodicite | bimestrielle 5 2" xfId="950" xr:uid="{00000000-0005-0000-0000-000054030000}"/>
    <cellStyle name="classeur | periodicite | bimestrielle 5 3" xfId="951" xr:uid="{00000000-0005-0000-0000-000055030000}"/>
    <cellStyle name="classeur | periodicite | bimestrielle 6" xfId="952" xr:uid="{00000000-0005-0000-0000-000056030000}"/>
    <cellStyle name="classeur | periodicite | bimestrielle 7" xfId="953" xr:uid="{00000000-0005-0000-0000-000057030000}"/>
    <cellStyle name="classeur | periodicite | mensuelle" xfId="954" xr:uid="{00000000-0005-0000-0000-000058030000}"/>
    <cellStyle name="classeur | periodicite | mensuelle 2" xfId="955" xr:uid="{00000000-0005-0000-0000-000059030000}"/>
    <cellStyle name="classeur | periodicite | mensuelle 2 2" xfId="956" xr:uid="{00000000-0005-0000-0000-00005A030000}"/>
    <cellStyle name="classeur | periodicite | mensuelle 2 3" xfId="957" xr:uid="{00000000-0005-0000-0000-00005B030000}"/>
    <cellStyle name="classeur | periodicite | mensuelle 3" xfId="958" xr:uid="{00000000-0005-0000-0000-00005C030000}"/>
    <cellStyle name="classeur | periodicite | mensuelle 3 2" xfId="959" xr:uid="{00000000-0005-0000-0000-00005D030000}"/>
    <cellStyle name="classeur | periodicite | mensuelle 3 3" xfId="960" xr:uid="{00000000-0005-0000-0000-00005E030000}"/>
    <cellStyle name="classeur | periodicite | mensuelle 4" xfId="961" xr:uid="{00000000-0005-0000-0000-00005F030000}"/>
    <cellStyle name="classeur | periodicite | mensuelle 4 2" xfId="962" xr:uid="{00000000-0005-0000-0000-000060030000}"/>
    <cellStyle name="classeur | periodicite | mensuelle 4 3" xfId="963" xr:uid="{00000000-0005-0000-0000-000061030000}"/>
    <cellStyle name="classeur | periodicite | mensuelle 5" xfId="964" xr:uid="{00000000-0005-0000-0000-000062030000}"/>
    <cellStyle name="classeur | periodicite | mensuelle 5 2" xfId="965" xr:uid="{00000000-0005-0000-0000-000063030000}"/>
    <cellStyle name="classeur | periodicite | mensuelle 5 3" xfId="966" xr:uid="{00000000-0005-0000-0000-000064030000}"/>
    <cellStyle name="classeur | periodicite | mensuelle 6" xfId="967" xr:uid="{00000000-0005-0000-0000-000065030000}"/>
    <cellStyle name="classeur | periodicite | mensuelle 7" xfId="968" xr:uid="{00000000-0005-0000-0000-000066030000}"/>
    <cellStyle name="classeur | periodicite | semestrielle" xfId="969" xr:uid="{00000000-0005-0000-0000-000067030000}"/>
    <cellStyle name="classeur | periodicite | semestrielle 2" xfId="970" xr:uid="{00000000-0005-0000-0000-000068030000}"/>
    <cellStyle name="classeur | periodicite | semestrielle 2 2" xfId="971" xr:uid="{00000000-0005-0000-0000-000069030000}"/>
    <cellStyle name="classeur | periodicite | semestrielle 2 3" xfId="972" xr:uid="{00000000-0005-0000-0000-00006A030000}"/>
    <cellStyle name="classeur | periodicite | semestrielle 3" xfId="973" xr:uid="{00000000-0005-0000-0000-00006B030000}"/>
    <cellStyle name="classeur | periodicite | semestrielle 3 2" xfId="974" xr:uid="{00000000-0005-0000-0000-00006C030000}"/>
    <cellStyle name="classeur | periodicite | semestrielle 3 3" xfId="975" xr:uid="{00000000-0005-0000-0000-00006D030000}"/>
    <cellStyle name="classeur | periodicite | semestrielle 4" xfId="976" xr:uid="{00000000-0005-0000-0000-00006E030000}"/>
    <cellStyle name="classeur | periodicite | semestrielle 4 2" xfId="977" xr:uid="{00000000-0005-0000-0000-00006F030000}"/>
    <cellStyle name="classeur | periodicite | semestrielle 4 3" xfId="978" xr:uid="{00000000-0005-0000-0000-000070030000}"/>
    <cellStyle name="classeur | periodicite | semestrielle 5" xfId="979" xr:uid="{00000000-0005-0000-0000-000071030000}"/>
    <cellStyle name="classeur | periodicite | semestrielle 6" xfId="980" xr:uid="{00000000-0005-0000-0000-000072030000}"/>
    <cellStyle name="classeur | periodicite | trimestrielle" xfId="981" xr:uid="{00000000-0005-0000-0000-000073030000}"/>
    <cellStyle name="classeur | periodicite | trimestrielle 2" xfId="982" xr:uid="{00000000-0005-0000-0000-000074030000}"/>
    <cellStyle name="classeur | periodicite | trimestrielle 2 2" xfId="983" xr:uid="{00000000-0005-0000-0000-000075030000}"/>
    <cellStyle name="classeur | periodicite | trimestrielle 2 2 2" xfId="984" xr:uid="{00000000-0005-0000-0000-000076030000}"/>
    <cellStyle name="classeur | periodicite | trimestrielle 2 2 3" xfId="985" xr:uid="{00000000-0005-0000-0000-000077030000}"/>
    <cellStyle name="classeur | periodicite | trimestrielle 2 3" xfId="986" xr:uid="{00000000-0005-0000-0000-000078030000}"/>
    <cellStyle name="classeur | periodicite | trimestrielle 2 4" xfId="987" xr:uid="{00000000-0005-0000-0000-000079030000}"/>
    <cellStyle name="classeur | periodicite | trimestrielle 3" xfId="988" xr:uid="{00000000-0005-0000-0000-00007A030000}"/>
    <cellStyle name="classeur | periodicite | trimestrielle 3 2" xfId="989" xr:uid="{00000000-0005-0000-0000-00007B030000}"/>
    <cellStyle name="classeur | periodicite | trimestrielle 3 3" xfId="990" xr:uid="{00000000-0005-0000-0000-00007C030000}"/>
    <cellStyle name="classeur | periodicite | trimestrielle 4" xfId="991" xr:uid="{00000000-0005-0000-0000-00007D030000}"/>
    <cellStyle name="classeur | periodicite | trimestrielle 4 2" xfId="992" xr:uid="{00000000-0005-0000-0000-00007E030000}"/>
    <cellStyle name="classeur | periodicite | trimestrielle 4 3" xfId="993" xr:uid="{00000000-0005-0000-0000-00007F030000}"/>
    <cellStyle name="classeur | periodicite | trimestrielle 5" xfId="994" xr:uid="{00000000-0005-0000-0000-000080030000}"/>
    <cellStyle name="classeur | periodicite | trimestrielle 5 2" xfId="995" xr:uid="{00000000-0005-0000-0000-000081030000}"/>
    <cellStyle name="classeur | periodicite | trimestrielle 5 3" xfId="996" xr:uid="{00000000-0005-0000-0000-000082030000}"/>
    <cellStyle name="classeur | periodicite | trimestrielle 6" xfId="997" xr:uid="{00000000-0005-0000-0000-000083030000}"/>
    <cellStyle name="classeur | periodicite | trimestrielle 7" xfId="998" xr:uid="{00000000-0005-0000-0000-000084030000}"/>
    <cellStyle name="classeur | reference | aucune" xfId="999" xr:uid="{00000000-0005-0000-0000-000085030000}"/>
    <cellStyle name="classeur | reference | aucune 2" xfId="1000" xr:uid="{00000000-0005-0000-0000-000086030000}"/>
    <cellStyle name="classeur | reference | aucune 2 2" xfId="1001" xr:uid="{00000000-0005-0000-0000-000087030000}"/>
    <cellStyle name="classeur | reference | aucune 2 2 2" xfId="1002" xr:uid="{00000000-0005-0000-0000-000088030000}"/>
    <cellStyle name="classeur | reference | aucune 2 2 3" xfId="1003" xr:uid="{00000000-0005-0000-0000-000089030000}"/>
    <cellStyle name="classeur | reference | aucune 2 3" xfId="1004" xr:uid="{00000000-0005-0000-0000-00008A030000}"/>
    <cellStyle name="classeur | reference | aucune 2 4" xfId="1005" xr:uid="{00000000-0005-0000-0000-00008B030000}"/>
    <cellStyle name="classeur | reference | aucune 3" xfId="1006" xr:uid="{00000000-0005-0000-0000-00008C030000}"/>
    <cellStyle name="classeur | reference | aucune 3 2" xfId="1007" xr:uid="{00000000-0005-0000-0000-00008D030000}"/>
    <cellStyle name="classeur | reference | aucune 3 3" xfId="1008" xr:uid="{00000000-0005-0000-0000-00008E030000}"/>
    <cellStyle name="classeur | reference | aucune 4" xfId="1009" xr:uid="{00000000-0005-0000-0000-00008F030000}"/>
    <cellStyle name="classeur | reference | aucune 4 2" xfId="1010" xr:uid="{00000000-0005-0000-0000-000090030000}"/>
    <cellStyle name="classeur | reference | aucune 4 3" xfId="1011" xr:uid="{00000000-0005-0000-0000-000091030000}"/>
    <cellStyle name="classeur | reference | aucune 5" xfId="1012" xr:uid="{00000000-0005-0000-0000-000092030000}"/>
    <cellStyle name="classeur | reference | aucune 5 2" xfId="1013" xr:uid="{00000000-0005-0000-0000-000093030000}"/>
    <cellStyle name="classeur | reference | aucune 5 3" xfId="1014" xr:uid="{00000000-0005-0000-0000-000094030000}"/>
    <cellStyle name="classeur | reference | aucune 6" xfId="1015" xr:uid="{00000000-0005-0000-0000-000095030000}"/>
    <cellStyle name="classeur | reference | aucune 7" xfId="1016" xr:uid="{00000000-0005-0000-0000-000096030000}"/>
    <cellStyle name="classeur | reference | tabl-series compose" xfId="1017" xr:uid="{00000000-0005-0000-0000-000097030000}"/>
    <cellStyle name="classeur | reference | tabl-series compose 2" xfId="1018" xr:uid="{00000000-0005-0000-0000-000098030000}"/>
    <cellStyle name="classeur | reference | tabl-series compose 2 2" xfId="1019" xr:uid="{00000000-0005-0000-0000-000099030000}"/>
    <cellStyle name="classeur | reference | tabl-series compose 2 2 2" xfId="1020" xr:uid="{00000000-0005-0000-0000-00009A030000}"/>
    <cellStyle name="classeur | reference | tabl-series compose 2 2 3" xfId="1021" xr:uid="{00000000-0005-0000-0000-00009B030000}"/>
    <cellStyle name="classeur | reference | tabl-series compose 2 3" xfId="1022" xr:uid="{00000000-0005-0000-0000-00009C030000}"/>
    <cellStyle name="classeur | reference | tabl-series compose 2 4" xfId="1023" xr:uid="{00000000-0005-0000-0000-00009D030000}"/>
    <cellStyle name="classeur | reference | tabl-series compose 3" xfId="1024" xr:uid="{00000000-0005-0000-0000-00009E030000}"/>
    <cellStyle name="classeur | reference | tabl-series compose 3 2" xfId="1025" xr:uid="{00000000-0005-0000-0000-00009F030000}"/>
    <cellStyle name="classeur | reference | tabl-series compose 3 3" xfId="1026" xr:uid="{00000000-0005-0000-0000-0000A0030000}"/>
    <cellStyle name="classeur | reference | tabl-series compose 4" xfId="1027" xr:uid="{00000000-0005-0000-0000-0000A1030000}"/>
    <cellStyle name="classeur | reference | tabl-series compose 4 2" xfId="1028" xr:uid="{00000000-0005-0000-0000-0000A2030000}"/>
    <cellStyle name="classeur | reference | tabl-series compose 4 3" xfId="1029" xr:uid="{00000000-0005-0000-0000-0000A3030000}"/>
    <cellStyle name="classeur | reference | tabl-series compose 5" xfId="1030" xr:uid="{00000000-0005-0000-0000-0000A4030000}"/>
    <cellStyle name="classeur | reference | tabl-series compose 5 2" xfId="1031" xr:uid="{00000000-0005-0000-0000-0000A5030000}"/>
    <cellStyle name="classeur | reference | tabl-series compose 5 3" xfId="1032" xr:uid="{00000000-0005-0000-0000-0000A6030000}"/>
    <cellStyle name="classeur | reference | tabl-series compose 6" xfId="1033" xr:uid="{00000000-0005-0000-0000-0000A7030000}"/>
    <cellStyle name="classeur | reference | tabl-series compose 7" xfId="1034" xr:uid="{00000000-0005-0000-0000-0000A8030000}"/>
    <cellStyle name="classeur | reference | tabl-series simple (particulier)" xfId="1035" xr:uid="{00000000-0005-0000-0000-0000A9030000}"/>
    <cellStyle name="classeur | reference | tabl-series simple (particulier) 2" xfId="1036" xr:uid="{00000000-0005-0000-0000-0000AA030000}"/>
    <cellStyle name="classeur | reference | tabl-series simple (particulier) 2 2" xfId="1037" xr:uid="{00000000-0005-0000-0000-0000AB030000}"/>
    <cellStyle name="classeur | reference | tabl-series simple (particulier) 2 2 2" xfId="1038" xr:uid="{00000000-0005-0000-0000-0000AC030000}"/>
    <cellStyle name="classeur | reference | tabl-series simple (particulier) 2 2 3" xfId="1039" xr:uid="{00000000-0005-0000-0000-0000AD030000}"/>
    <cellStyle name="classeur | reference | tabl-series simple (particulier) 2 3" xfId="1040" xr:uid="{00000000-0005-0000-0000-0000AE030000}"/>
    <cellStyle name="classeur | reference | tabl-series simple (particulier) 2 4" xfId="1041" xr:uid="{00000000-0005-0000-0000-0000AF030000}"/>
    <cellStyle name="classeur | reference | tabl-series simple (particulier) 3" xfId="1042" xr:uid="{00000000-0005-0000-0000-0000B0030000}"/>
    <cellStyle name="classeur | reference | tabl-series simple (particulier) 3 2" xfId="1043" xr:uid="{00000000-0005-0000-0000-0000B1030000}"/>
    <cellStyle name="classeur | reference | tabl-series simple (particulier) 3 3" xfId="1044" xr:uid="{00000000-0005-0000-0000-0000B2030000}"/>
    <cellStyle name="classeur | reference | tabl-series simple (particulier) 4" xfId="1045" xr:uid="{00000000-0005-0000-0000-0000B3030000}"/>
    <cellStyle name="classeur | reference | tabl-series simple (particulier) 5" xfId="1046" xr:uid="{00000000-0005-0000-0000-0000B4030000}"/>
    <cellStyle name="classeur | reference | tabl-series simple (standard)" xfId="1047" xr:uid="{00000000-0005-0000-0000-0000B5030000}"/>
    <cellStyle name="classeur | reference | tabl-series simple (standard) 2" xfId="1048" xr:uid="{00000000-0005-0000-0000-0000B6030000}"/>
    <cellStyle name="classeur | reference | tabl-series simple (standard) 2 2" xfId="1049" xr:uid="{00000000-0005-0000-0000-0000B7030000}"/>
    <cellStyle name="classeur | reference | tabl-series simple (standard) 2 2 2" xfId="1050" xr:uid="{00000000-0005-0000-0000-0000B8030000}"/>
    <cellStyle name="classeur | reference | tabl-series simple (standard) 2 2 3" xfId="1051" xr:uid="{00000000-0005-0000-0000-0000B9030000}"/>
    <cellStyle name="classeur | reference | tabl-series simple (standard) 2 3" xfId="1052" xr:uid="{00000000-0005-0000-0000-0000BA030000}"/>
    <cellStyle name="classeur | reference | tabl-series simple (standard) 2 4" xfId="1053" xr:uid="{00000000-0005-0000-0000-0000BB030000}"/>
    <cellStyle name="classeur | reference | tabl-series simple (standard) 3" xfId="1054" xr:uid="{00000000-0005-0000-0000-0000BC030000}"/>
    <cellStyle name="classeur | reference | tabl-series simple (standard) 3 2" xfId="1055" xr:uid="{00000000-0005-0000-0000-0000BD030000}"/>
    <cellStyle name="classeur | reference | tabl-series simple (standard) 3 3" xfId="1056" xr:uid="{00000000-0005-0000-0000-0000BE030000}"/>
    <cellStyle name="classeur | reference | tabl-series simple (standard) 4" xfId="1057" xr:uid="{00000000-0005-0000-0000-0000BF030000}"/>
    <cellStyle name="classeur | reference | tabl-series simple (standard) 4 2" xfId="1058" xr:uid="{00000000-0005-0000-0000-0000C0030000}"/>
    <cellStyle name="classeur | reference | tabl-series simple (standard) 4 3" xfId="1059" xr:uid="{00000000-0005-0000-0000-0000C1030000}"/>
    <cellStyle name="classeur | reference | tabl-series simple (standard) 5" xfId="1060" xr:uid="{00000000-0005-0000-0000-0000C2030000}"/>
    <cellStyle name="classeur | reference | tabl-series simple (standard) 5 2" xfId="1061" xr:uid="{00000000-0005-0000-0000-0000C3030000}"/>
    <cellStyle name="classeur | reference | tabl-series simple (standard) 5 3" xfId="1062" xr:uid="{00000000-0005-0000-0000-0000C4030000}"/>
    <cellStyle name="classeur | reference | tabl-series simple (standard) 6" xfId="1063" xr:uid="{00000000-0005-0000-0000-0000C5030000}"/>
    <cellStyle name="classeur | reference | tabl-series simple (standard) 7" xfId="1064" xr:uid="{00000000-0005-0000-0000-0000C6030000}"/>
    <cellStyle name="classeur | reference | tabl-structure (particulier)" xfId="1065" xr:uid="{00000000-0005-0000-0000-0000C7030000}"/>
    <cellStyle name="classeur | reference | tabl-structure (particulier) 2" xfId="1066" xr:uid="{00000000-0005-0000-0000-0000C8030000}"/>
    <cellStyle name="classeur | reference | tabl-structure (particulier) 2 2" xfId="1067" xr:uid="{00000000-0005-0000-0000-0000C9030000}"/>
    <cellStyle name="classeur | reference | tabl-structure (particulier) 2 3" xfId="1068" xr:uid="{00000000-0005-0000-0000-0000CA030000}"/>
    <cellStyle name="classeur | reference | tabl-structure (particulier) 3" xfId="1069" xr:uid="{00000000-0005-0000-0000-0000CB030000}"/>
    <cellStyle name="classeur | reference | tabl-structure (particulier) 3 2" xfId="1070" xr:uid="{00000000-0005-0000-0000-0000CC030000}"/>
    <cellStyle name="classeur | reference | tabl-structure (particulier) 3 3" xfId="1071" xr:uid="{00000000-0005-0000-0000-0000CD030000}"/>
    <cellStyle name="classeur | reference | tabl-structure (particulier) 4" xfId="1072" xr:uid="{00000000-0005-0000-0000-0000CE030000}"/>
    <cellStyle name="classeur | reference | tabl-structure (particulier) 4 2" xfId="1073" xr:uid="{00000000-0005-0000-0000-0000CF030000}"/>
    <cellStyle name="classeur | reference | tabl-structure (particulier) 4 3" xfId="1074" xr:uid="{00000000-0005-0000-0000-0000D0030000}"/>
    <cellStyle name="classeur | reference | tabl-structure (particulier) 5" xfId="1075" xr:uid="{00000000-0005-0000-0000-0000D1030000}"/>
    <cellStyle name="classeur | reference | tabl-structure (particulier) 6" xfId="1076" xr:uid="{00000000-0005-0000-0000-0000D2030000}"/>
    <cellStyle name="classeur | reference | tabl-structure (standard)" xfId="1077" xr:uid="{00000000-0005-0000-0000-0000D3030000}"/>
    <cellStyle name="classeur | reference | tabl-structure (standard) 2" xfId="1078" xr:uid="{00000000-0005-0000-0000-0000D4030000}"/>
    <cellStyle name="classeur | reference | tabl-structure (standard) 2 2" xfId="1079" xr:uid="{00000000-0005-0000-0000-0000D5030000}"/>
    <cellStyle name="classeur | reference | tabl-structure (standard) 2 3" xfId="1080" xr:uid="{00000000-0005-0000-0000-0000D6030000}"/>
    <cellStyle name="classeur | reference | tabl-structure (standard) 3" xfId="1081" xr:uid="{00000000-0005-0000-0000-0000D7030000}"/>
    <cellStyle name="classeur | reference | tabl-structure (standard) 3 2" xfId="1082" xr:uid="{00000000-0005-0000-0000-0000D8030000}"/>
    <cellStyle name="classeur | reference | tabl-structure (standard) 3 3" xfId="1083" xr:uid="{00000000-0005-0000-0000-0000D9030000}"/>
    <cellStyle name="classeur | reference | tabl-structure (standard) 4" xfId="1084" xr:uid="{00000000-0005-0000-0000-0000DA030000}"/>
    <cellStyle name="classeur | reference | tabl-structure (standard) 4 2" xfId="1085" xr:uid="{00000000-0005-0000-0000-0000DB030000}"/>
    <cellStyle name="classeur | reference | tabl-structure (standard) 4 3" xfId="1086" xr:uid="{00000000-0005-0000-0000-0000DC030000}"/>
    <cellStyle name="classeur | reference | tabl-structure (standard) 5" xfId="1087" xr:uid="{00000000-0005-0000-0000-0000DD030000}"/>
    <cellStyle name="classeur | reference | tabl-structure (standard) 5 2" xfId="1088" xr:uid="{00000000-0005-0000-0000-0000DE030000}"/>
    <cellStyle name="classeur | reference | tabl-structure (standard) 5 3" xfId="1089" xr:uid="{00000000-0005-0000-0000-0000DF030000}"/>
    <cellStyle name="classeur | reference | tabl-structure (standard) 6" xfId="1090" xr:uid="{00000000-0005-0000-0000-0000E0030000}"/>
    <cellStyle name="classeur | reference | tabl-structure (standard) 7" xfId="1091" xr:uid="{00000000-0005-0000-0000-0000E1030000}"/>
    <cellStyle name="classeur | theme | intitule" xfId="1092" xr:uid="{00000000-0005-0000-0000-0000E2030000}"/>
    <cellStyle name="classeur | theme | intitule 2" xfId="1093" xr:uid="{00000000-0005-0000-0000-0000E3030000}"/>
    <cellStyle name="classeur | theme | intitule 2 2" xfId="1094" xr:uid="{00000000-0005-0000-0000-0000E4030000}"/>
    <cellStyle name="classeur | theme | intitule 2 3" xfId="1095" xr:uid="{00000000-0005-0000-0000-0000E5030000}"/>
    <cellStyle name="classeur | theme | intitule 3" xfId="1096" xr:uid="{00000000-0005-0000-0000-0000E6030000}"/>
    <cellStyle name="classeur | theme | intitule 3 2" xfId="1097" xr:uid="{00000000-0005-0000-0000-0000E7030000}"/>
    <cellStyle name="classeur | theme | intitule 3 3" xfId="1098" xr:uid="{00000000-0005-0000-0000-0000E8030000}"/>
    <cellStyle name="classeur | theme | intitule 4" xfId="1099" xr:uid="{00000000-0005-0000-0000-0000E9030000}"/>
    <cellStyle name="classeur | theme | intitule 4 2" xfId="1100" xr:uid="{00000000-0005-0000-0000-0000EA030000}"/>
    <cellStyle name="classeur | theme | intitule 4 3" xfId="1101" xr:uid="{00000000-0005-0000-0000-0000EB030000}"/>
    <cellStyle name="classeur | theme | intitule 5" xfId="1102" xr:uid="{00000000-0005-0000-0000-0000EC030000}"/>
    <cellStyle name="classeur | theme | intitule 5 2" xfId="1103" xr:uid="{00000000-0005-0000-0000-0000ED030000}"/>
    <cellStyle name="classeur | theme | intitule 5 3" xfId="1104" xr:uid="{00000000-0005-0000-0000-0000EE030000}"/>
    <cellStyle name="classeur | theme | intitule 6" xfId="1105" xr:uid="{00000000-0005-0000-0000-0000EF030000}"/>
    <cellStyle name="classeur | theme | intitule 7" xfId="1106" xr:uid="{00000000-0005-0000-0000-0000F0030000}"/>
    <cellStyle name="classeur | theme | notice explicative" xfId="1107" xr:uid="{00000000-0005-0000-0000-0000F1030000}"/>
    <cellStyle name="classeur | theme | notice explicative 2" xfId="1108" xr:uid="{00000000-0005-0000-0000-0000F2030000}"/>
    <cellStyle name="classeur | theme | notice explicative 2 2" xfId="1109" xr:uid="{00000000-0005-0000-0000-0000F3030000}"/>
    <cellStyle name="classeur | theme | notice explicative 2 2 2" xfId="1110" xr:uid="{00000000-0005-0000-0000-0000F4030000}"/>
    <cellStyle name="classeur | theme | notice explicative 2 2 3" xfId="1111" xr:uid="{00000000-0005-0000-0000-0000F5030000}"/>
    <cellStyle name="classeur | theme | notice explicative 2 3" xfId="1112" xr:uid="{00000000-0005-0000-0000-0000F6030000}"/>
    <cellStyle name="classeur | theme | notice explicative 2 4" xfId="1113" xr:uid="{00000000-0005-0000-0000-0000F7030000}"/>
    <cellStyle name="classeur | theme | notice explicative 3" xfId="1114" xr:uid="{00000000-0005-0000-0000-0000F8030000}"/>
    <cellStyle name="classeur | theme | notice explicative 3 2" xfId="1115" xr:uid="{00000000-0005-0000-0000-0000F9030000}"/>
    <cellStyle name="classeur | theme | notice explicative 3 3" xfId="1116" xr:uid="{00000000-0005-0000-0000-0000FA030000}"/>
    <cellStyle name="classeur | theme | notice explicative 4" xfId="1117" xr:uid="{00000000-0005-0000-0000-0000FB030000}"/>
    <cellStyle name="classeur | theme | notice explicative 4 2" xfId="1118" xr:uid="{00000000-0005-0000-0000-0000FC030000}"/>
    <cellStyle name="classeur | theme | notice explicative 4 3" xfId="1119" xr:uid="{00000000-0005-0000-0000-0000FD030000}"/>
    <cellStyle name="classeur | theme | notice explicative 5" xfId="1120" xr:uid="{00000000-0005-0000-0000-0000FE030000}"/>
    <cellStyle name="classeur | theme | notice explicative 6" xfId="1121" xr:uid="{00000000-0005-0000-0000-0000FF030000}"/>
    <cellStyle name="classeur | titre | niveau 1" xfId="1122" xr:uid="{00000000-0005-0000-0000-000000040000}"/>
    <cellStyle name="classeur | titre | niveau 1 2" xfId="1123" xr:uid="{00000000-0005-0000-0000-000001040000}"/>
    <cellStyle name="classeur | titre | niveau 1 2 2" xfId="1124" xr:uid="{00000000-0005-0000-0000-000002040000}"/>
    <cellStyle name="classeur | titre | niveau 1 2 3" xfId="1125" xr:uid="{00000000-0005-0000-0000-000003040000}"/>
    <cellStyle name="classeur | titre | niveau 1 3" xfId="1126" xr:uid="{00000000-0005-0000-0000-000004040000}"/>
    <cellStyle name="classeur | titre | niveau 1 3 2" xfId="1127" xr:uid="{00000000-0005-0000-0000-000005040000}"/>
    <cellStyle name="classeur | titre | niveau 1 3 3" xfId="1128" xr:uid="{00000000-0005-0000-0000-000006040000}"/>
    <cellStyle name="classeur | titre | niveau 1 4" xfId="1129" xr:uid="{00000000-0005-0000-0000-000007040000}"/>
    <cellStyle name="classeur | titre | niveau 1 4 2" xfId="1130" xr:uid="{00000000-0005-0000-0000-000008040000}"/>
    <cellStyle name="classeur | titre | niveau 1 4 3" xfId="1131" xr:uid="{00000000-0005-0000-0000-000009040000}"/>
    <cellStyle name="classeur | titre | niveau 1 5" xfId="1132" xr:uid="{00000000-0005-0000-0000-00000A040000}"/>
    <cellStyle name="classeur | titre | niveau 1 5 2" xfId="1133" xr:uid="{00000000-0005-0000-0000-00000B040000}"/>
    <cellStyle name="classeur | titre | niveau 1 5 3" xfId="1134" xr:uid="{00000000-0005-0000-0000-00000C040000}"/>
    <cellStyle name="classeur | titre | niveau 1 6" xfId="1135" xr:uid="{00000000-0005-0000-0000-00000D040000}"/>
    <cellStyle name="classeur | titre | niveau 1 7" xfId="1136" xr:uid="{00000000-0005-0000-0000-00000E040000}"/>
    <cellStyle name="classeur | titre | niveau 2" xfId="1137" xr:uid="{00000000-0005-0000-0000-00000F040000}"/>
    <cellStyle name="classeur | titre | niveau 2 2" xfId="1138" xr:uid="{00000000-0005-0000-0000-000010040000}"/>
    <cellStyle name="classeur | titre | niveau 2 2 2" xfId="1139" xr:uid="{00000000-0005-0000-0000-000011040000}"/>
    <cellStyle name="classeur | titre | niveau 2 2 3" xfId="1140" xr:uid="{00000000-0005-0000-0000-000012040000}"/>
    <cellStyle name="classeur | titre | niveau 2 3" xfId="1141" xr:uid="{00000000-0005-0000-0000-000013040000}"/>
    <cellStyle name="classeur | titre | niveau 2 3 2" xfId="1142" xr:uid="{00000000-0005-0000-0000-000014040000}"/>
    <cellStyle name="classeur | titre | niveau 2 3 3" xfId="1143" xr:uid="{00000000-0005-0000-0000-000015040000}"/>
    <cellStyle name="classeur | titre | niveau 2 4" xfId="1144" xr:uid="{00000000-0005-0000-0000-000016040000}"/>
    <cellStyle name="classeur | titre | niveau 2 4 2" xfId="1145" xr:uid="{00000000-0005-0000-0000-000017040000}"/>
    <cellStyle name="classeur | titre | niveau 2 4 3" xfId="1146" xr:uid="{00000000-0005-0000-0000-000018040000}"/>
    <cellStyle name="classeur | titre | niveau 2 5" xfId="1147" xr:uid="{00000000-0005-0000-0000-000019040000}"/>
    <cellStyle name="classeur | titre | niveau 2 6" xfId="1148" xr:uid="{00000000-0005-0000-0000-00001A040000}"/>
    <cellStyle name="classeur | titre | niveau 3" xfId="1149" xr:uid="{00000000-0005-0000-0000-00001B040000}"/>
    <cellStyle name="classeur | titre | niveau 3 2" xfId="1150" xr:uid="{00000000-0005-0000-0000-00001C040000}"/>
    <cellStyle name="classeur | titre | niveau 3 2 2" xfId="1151" xr:uid="{00000000-0005-0000-0000-00001D040000}"/>
    <cellStyle name="classeur | titre | niveau 3 2 3" xfId="1152" xr:uid="{00000000-0005-0000-0000-00001E040000}"/>
    <cellStyle name="classeur | titre | niveau 3 3" xfId="1153" xr:uid="{00000000-0005-0000-0000-00001F040000}"/>
    <cellStyle name="classeur | titre | niveau 3 3 2" xfId="1154" xr:uid="{00000000-0005-0000-0000-000020040000}"/>
    <cellStyle name="classeur | titre | niveau 3 3 3" xfId="1155" xr:uid="{00000000-0005-0000-0000-000021040000}"/>
    <cellStyle name="classeur | titre | niveau 3 4" xfId="1156" xr:uid="{00000000-0005-0000-0000-000022040000}"/>
    <cellStyle name="classeur | titre | niveau 3 5" xfId="1157" xr:uid="{00000000-0005-0000-0000-000023040000}"/>
    <cellStyle name="classeur | titre | niveau 4" xfId="1158" xr:uid="{00000000-0005-0000-0000-000024040000}"/>
    <cellStyle name="classeur | titre | niveau 4 2" xfId="1159" xr:uid="{00000000-0005-0000-0000-000025040000}"/>
    <cellStyle name="classeur | titre | niveau 4 2 2" xfId="1160" xr:uid="{00000000-0005-0000-0000-000026040000}"/>
    <cellStyle name="classeur | titre | niveau 4 2 3" xfId="1161" xr:uid="{00000000-0005-0000-0000-000027040000}"/>
    <cellStyle name="classeur | titre | niveau 4 3" xfId="1162" xr:uid="{00000000-0005-0000-0000-000028040000}"/>
    <cellStyle name="classeur | titre | niveau 4 3 2" xfId="1163" xr:uid="{00000000-0005-0000-0000-000029040000}"/>
    <cellStyle name="classeur | titre | niveau 4 3 3" xfId="1164" xr:uid="{00000000-0005-0000-0000-00002A040000}"/>
    <cellStyle name="classeur | titre | niveau 4 4" xfId="1165" xr:uid="{00000000-0005-0000-0000-00002B040000}"/>
    <cellStyle name="classeur | titre | niveau 4 4 2" xfId="1166" xr:uid="{00000000-0005-0000-0000-00002C040000}"/>
    <cellStyle name="classeur | titre | niveau 4 4 3" xfId="1167" xr:uid="{00000000-0005-0000-0000-00002D040000}"/>
    <cellStyle name="classeur | titre | niveau 4 5" xfId="1168" xr:uid="{00000000-0005-0000-0000-00002E040000}"/>
    <cellStyle name="classeur | titre | niveau 4 5 2" xfId="1169" xr:uid="{00000000-0005-0000-0000-00002F040000}"/>
    <cellStyle name="classeur | titre | niveau 4 5 3" xfId="1170" xr:uid="{00000000-0005-0000-0000-000030040000}"/>
    <cellStyle name="classeur | titre | niveau 4 6" xfId="1171" xr:uid="{00000000-0005-0000-0000-000031040000}"/>
    <cellStyle name="classeur | titre | niveau 4 7" xfId="1172" xr:uid="{00000000-0005-0000-0000-000032040000}"/>
    <cellStyle name="classeur | titre | niveau 5" xfId="1173" xr:uid="{00000000-0005-0000-0000-000033040000}"/>
    <cellStyle name="classeur | titre | niveau 5 2" xfId="1174" xr:uid="{00000000-0005-0000-0000-000034040000}"/>
    <cellStyle name="classeur | titre | niveau 5 2 2" xfId="1175" xr:uid="{00000000-0005-0000-0000-000035040000}"/>
    <cellStyle name="classeur | titre | niveau 5 2 3" xfId="1176" xr:uid="{00000000-0005-0000-0000-000036040000}"/>
    <cellStyle name="classeur | titre | niveau 5 3" xfId="1177" xr:uid="{00000000-0005-0000-0000-000037040000}"/>
    <cellStyle name="classeur | titre | niveau 5 3 2" xfId="1178" xr:uid="{00000000-0005-0000-0000-000038040000}"/>
    <cellStyle name="classeur | titre | niveau 5 3 3" xfId="1179" xr:uid="{00000000-0005-0000-0000-000039040000}"/>
    <cellStyle name="classeur | titre | niveau 5 4" xfId="1180" xr:uid="{00000000-0005-0000-0000-00003A040000}"/>
    <cellStyle name="classeur | titre | niveau 5 5" xfId="1181" xr:uid="{00000000-0005-0000-0000-00003B040000}"/>
    <cellStyle name="coin" xfId="1182" xr:uid="{00000000-0005-0000-0000-00003C040000}"/>
    <cellStyle name="coin 2" xfId="1183" xr:uid="{00000000-0005-0000-0000-00003D040000}"/>
    <cellStyle name="coin 2 2" xfId="1184" xr:uid="{00000000-0005-0000-0000-00003E040000}"/>
    <cellStyle name="coin 2 3" xfId="1185" xr:uid="{00000000-0005-0000-0000-00003F040000}"/>
    <cellStyle name="coin 3" xfId="1186" xr:uid="{00000000-0005-0000-0000-000040040000}"/>
    <cellStyle name="coin 3 2" xfId="1187" xr:uid="{00000000-0005-0000-0000-000041040000}"/>
    <cellStyle name="coin 3 3" xfId="1188" xr:uid="{00000000-0005-0000-0000-000042040000}"/>
    <cellStyle name="coin 4" xfId="1189" xr:uid="{00000000-0005-0000-0000-000043040000}"/>
    <cellStyle name="coin 5" xfId="1190" xr:uid="{00000000-0005-0000-0000-000044040000}"/>
    <cellStyle name="Colore 1" xfId="1191" xr:uid="{00000000-0005-0000-0000-000045040000}"/>
    <cellStyle name="Colore 1 2" xfId="1192" xr:uid="{00000000-0005-0000-0000-000046040000}"/>
    <cellStyle name="Colore 1 3" xfId="1193" xr:uid="{00000000-0005-0000-0000-000047040000}"/>
    <cellStyle name="Colore 2" xfId="1194" xr:uid="{00000000-0005-0000-0000-000048040000}"/>
    <cellStyle name="Colore 2 2" xfId="1195" xr:uid="{00000000-0005-0000-0000-000049040000}"/>
    <cellStyle name="Colore 2 3" xfId="1196" xr:uid="{00000000-0005-0000-0000-00004A040000}"/>
    <cellStyle name="Colore 3" xfId="1197" xr:uid="{00000000-0005-0000-0000-00004B040000}"/>
    <cellStyle name="Colore 3 2" xfId="1198" xr:uid="{00000000-0005-0000-0000-00004C040000}"/>
    <cellStyle name="Colore 3 3" xfId="1199" xr:uid="{00000000-0005-0000-0000-00004D040000}"/>
    <cellStyle name="Colore 4" xfId="1200" xr:uid="{00000000-0005-0000-0000-00004E040000}"/>
    <cellStyle name="Colore 4 2" xfId="1201" xr:uid="{00000000-0005-0000-0000-00004F040000}"/>
    <cellStyle name="Colore 4 3" xfId="1202" xr:uid="{00000000-0005-0000-0000-000050040000}"/>
    <cellStyle name="Colore 5" xfId="1203" xr:uid="{00000000-0005-0000-0000-000051040000}"/>
    <cellStyle name="Colore 5 2" xfId="1204" xr:uid="{00000000-0005-0000-0000-000052040000}"/>
    <cellStyle name="Colore 5 3" xfId="1205" xr:uid="{00000000-0005-0000-0000-000053040000}"/>
    <cellStyle name="Colore 6" xfId="1206" xr:uid="{00000000-0005-0000-0000-000054040000}"/>
    <cellStyle name="Colore 6 2" xfId="1207" xr:uid="{00000000-0005-0000-0000-000055040000}"/>
    <cellStyle name="Colore 6 3" xfId="1208" xr:uid="{00000000-0005-0000-0000-000056040000}"/>
    <cellStyle name="Comma [0]" xfId="1209" xr:uid="{00000000-0005-0000-0000-000057040000}"/>
    <cellStyle name="Comma [0] 2" xfId="1210" xr:uid="{00000000-0005-0000-0000-000058040000}"/>
    <cellStyle name="Comma [0] 2 2" xfId="1211" xr:uid="{00000000-0005-0000-0000-000059040000}"/>
    <cellStyle name="Comma [0] 2 2 2" xfId="1212" xr:uid="{00000000-0005-0000-0000-00005A040000}"/>
    <cellStyle name="Comma [0] 2 3" xfId="1213" xr:uid="{00000000-0005-0000-0000-00005B040000}"/>
    <cellStyle name="Comma [0] 2 3 2" xfId="1214" xr:uid="{00000000-0005-0000-0000-00005C040000}"/>
    <cellStyle name="Comma [0] 2 4" xfId="1215" xr:uid="{00000000-0005-0000-0000-00005D040000}"/>
    <cellStyle name="Comma [0] 2 4 2" xfId="1216" xr:uid="{00000000-0005-0000-0000-00005E040000}"/>
    <cellStyle name="Comma [0] 2 5" xfId="1217" xr:uid="{00000000-0005-0000-0000-00005F040000}"/>
    <cellStyle name="Comma [0] 3" xfId="1218" xr:uid="{00000000-0005-0000-0000-000060040000}"/>
    <cellStyle name="Comma [0] 3 2" xfId="1219" xr:uid="{00000000-0005-0000-0000-000061040000}"/>
    <cellStyle name="Comma [0] 4" xfId="1220" xr:uid="{00000000-0005-0000-0000-000062040000}"/>
    <cellStyle name="Comma [0] 4 2" xfId="1221" xr:uid="{00000000-0005-0000-0000-000063040000}"/>
    <cellStyle name="Comma [0] 5" xfId="1222" xr:uid="{00000000-0005-0000-0000-000064040000}"/>
    <cellStyle name="Comma [0] 5 2" xfId="1223" xr:uid="{00000000-0005-0000-0000-000065040000}"/>
    <cellStyle name="Comma [0] 6" xfId="1224" xr:uid="{00000000-0005-0000-0000-000066040000}"/>
    <cellStyle name="Comma 2" xfId="1225" xr:uid="{00000000-0005-0000-0000-000067040000}"/>
    <cellStyle name="Comma 2 2" xfId="1226" xr:uid="{00000000-0005-0000-0000-000068040000}"/>
    <cellStyle name="Comma 2 3" xfId="1227" xr:uid="{00000000-0005-0000-0000-000069040000}"/>
    <cellStyle name="Commentaire 2" xfId="68" xr:uid="{00000000-0005-0000-0000-00006A040000}"/>
    <cellStyle name="Commentaire 2 2" xfId="98" xr:uid="{00000000-0005-0000-0000-00006B040000}"/>
    <cellStyle name="Commentaire 2 2 2" xfId="146" xr:uid="{00000000-0005-0000-0000-00006C040000}"/>
    <cellStyle name="Commentaire 2 2 3" xfId="1229" xr:uid="{00000000-0005-0000-0000-00006D040000}"/>
    <cellStyle name="Commentaire 2 3" xfId="125" xr:uid="{00000000-0005-0000-0000-00006E040000}"/>
    <cellStyle name="Commentaire 2 3 2" xfId="1230" xr:uid="{00000000-0005-0000-0000-00006F040000}"/>
    <cellStyle name="Commentaire 2 4" xfId="1228" xr:uid="{00000000-0005-0000-0000-000070040000}"/>
    <cellStyle name="Currency [0]" xfId="1231" xr:uid="{00000000-0005-0000-0000-000071040000}"/>
    <cellStyle name="Currency [0] 2" xfId="1232" xr:uid="{00000000-0005-0000-0000-000072040000}"/>
    <cellStyle name="Date" xfId="1233" xr:uid="{00000000-0005-0000-0000-000073040000}"/>
    <cellStyle name="Date 2" xfId="1234" xr:uid="{00000000-0005-0000-0000-000074040000}"/>
    <cellStyle name="Date 2 2" xfId="1235" xr:uid="{00000000-0005-0000-0000-000075040000}"/>
    <cellStyle name="Date 2 3" xfId="1236" xr:uid="{00000000-0005-0000-0000-000076040000}"/>
    <cellStyle name="Date 3" xfId="1237" xr:uid="{00000000-0005-0000-0000-000077040000}"/>
    <cellStyle name="Date 4" xfId="1238" xr:uid="{00000000-0005-0000-0000-000078040000}"/>
    <cellStyle name="debugage | texte note potentiel ?" xfId="1239" xr:uid="{00000000-0005-0000-0000-000079040000}"/>
    <cellStyle name="debugage | texte note potentiel ? 2" xfId="1240" xr:uid="{00000000-0005-0000-0000-00007A040000}"/>
    <cellStyle name="debugage | texte note potentiel ? 3" xfId="1241" xr:uid="{00000000-0005-0000-0000-00007B040000}"/>
    <cellStyle name="debugage | titre de niveau potentiel" xfId="1242" xr:uid="{00000000-0005-0000-0000-00007C040000}"/>
    <cellStyle name="debugage | titre de niveau potentiel 2" xfId="1243" xr:uid="{00000000-0005-0000-0000-00007D040000}"/>
    <cellStyle name="debugage | titre de niveau potentiel 3" xfId="1244" xr:uid="{00000000-0005-0000-0000-00007E040000}"/>
    <cellStyle name="donn_normal" xfId="1245" xr:uid="{00000000-0005-0000-0000-00007F040000}"/>
    <cellStyle name="donnnormal1" xfId="1246" xr:uid="{00000000-0005-0000-0000-000080040000}"/>
    <cellStyle name="donnnormal1 2" xfId="1247" xr:uid="{00000000-0005-0000-0000-000081040000}"/>
    <cellStyle name="donnnormal1 2 2" xfId="1248" xr:uid="{00000000-0005-0000-0000-000082040000}"/>
    <cellStyle name="donnnormal1 2 3" xfId="1249" xr:uid="{00000000-0005-0000-0000-000083040000}"/>
    <cellStyle name="donnnormal1 3" xfId="1250" xr:uid="{00000000-0005-0000-0000-000084040000}"/>
    <cellStyle name="donnnormal1 4" xfId="1251" xr:uid="{00000000-0005-0000-0000-000085040000}"/>
    <cellStyle name="donntotal1" xfId="1252" xr:uid="{00000000-0005-0000-0000-000086040000}"/>
    <cellStyle name="donntotal1 2" xfId="1253" xr:uid="{00000000-0005-0000-0000-000087040000}"/>
    <cellStyle name="donntotal1 2 2" xfId="1254" xr:uid="{00000000-0005-0000-0000-000088040000}"/>
    <cellStyle name="donntotal1 2 3" xfId="1255" xr:uid="{00000000-0005-0000-0000-000089040000}"/>
    <cellStyle name="donntotal1 3" xfId="1256" xr:uid="{00000000-0005-0000-0000-00008A040000}"/>
    <cellStyle name="donntotal1 4" xfId="1257" xr:uid="{00000000-0005-0000-0000-00008B040000}"/>
    <cellStyle name="Encabezado 4" xfId="1258" xr:uid="{00000000-0005-0000-0000-00008C040000}"/>
    <cellStyle name="Encabezado 4 2" xfId="1259" xr:uid="{00000000-0005-0000-0000-00008D040000}"/>
    <cellStyle name="Encabezado 4 3" xfId="1260" xr:uid="{00000000-0005-0000-0000-00008E040000}"/>
    <cellStyle name="Énfasis1" xfId="1261" xr:uid="{00000000-0005-0000-0000-00008F040000}"/>
    <cellStyle name="Énfasis1 2" xfId="1262" xr:uid="{00000000-0005-0000-0000-000090040000}"/>
    <cellStyle name="Énfasis1 3" xfId="1263" xr:uid="{00000000-0005-0000-0000-000091040000}"/>
    <cellStyle name="Énfasis2" xfId="1264" xr:uid="{00000000-0005-0000-0000-000092040000}"/>
    <cellStyle name="Énfasis2 2" xfId="1265" xr:uid="{00000000-0005-0000-0000-000093040000}"/>
    <cellStyle name="Énfasis2 3" xfId="1266" xr:uid="{00000000-0005-0000-0000-000094040000}"/>
    <cellStyle name="Énfasis3" xfId="1267" xr:uid="{00000000-0005-0000-0000-000095040000}"/>
    <cellStyle name="Énfasis3 2" xfId="1268" xr:uid="{00000000-0005-0000-0000-000096040000}"/>
    <cellStyle name="Énfasis3 3" xfId="1269" xr:uid="{00000000-0005-0000-0000-000097040000}"/>
    <cellStyle name="Énfasis4" xfId="1270" xr:uid="{00000000-0005-0000-0000-000098040000}"/>
    <cellStyle name="Énfasis4 2" xfId="1271" xr:uid="{00000000-0005-0000-0000-000099040000}"/>
    <cellStyle name="Énfasis4 3" xfId="1272" xr:uid="{00000000-0005-0000-0000-00009A040000}"/>
    <cellStyle name="Énfasis5" xfId="1273" xr:uid="{00000000-0005-0000-0000-00009B040000}"/>
    <cellStyle name="Énfasis5 2" xfId="1274" xr:uid="{00000000-0005-0000-0000-00009C040000}"/>
    <cellStyle name="Énfasis5 3" xfId="1275" xr:uid="{00000000-0005-0000-0000-00009D040000}"/>
    <cellStyle name="Énfasis6" xfId="1276" xr:uid="{00000000-0005-0000-0000-00009E040000}"/>
    <cellStyle name="Énfasis6 2" xfId="1277" xr:uid="{00000000-0005-0000-0000-00009F040000}"/>
    <cellStyle name="Énfasis6 3" xfId="1278" xr:uid="{00000000-0005-0000-0000-0000A0040000}"/>
    <cellStyle name="ent_col_ser" xfId="1279" xr:uid="{00000000-0005-0000-0000-0000A1040000}"/>
    <cellStyle name="En-tête" xfId="3530" xr:uid="{00000000-0005-0000-0000-0000A2040000}"/>
    <cellStyle name="En-tête 1" xfId="1280" xr:uid="{00000000-0005-0000-0000-0000A3040000}"/>
    <cellStyle name="En-tête 1 2" xfId="1281" xr:uid="{00000000-0005-0000-0000-0000A4040000}"/>
    <cellStyle name="En-tête 1 2 2" xfId="1282" xr:uid="{00000000-0005-0000-0000-0000A5040000}"/>
    <cellStyle name="En-tête 1 2 3" xfId="1283" xr:uid="{00000000-0005-0000-0000-0000A6040000}"/>
    <cellStyle name="En-tête 1 3" xfId="1284" xr:uid="{00000000-0005-0000-0000-0000A7040000}"/>
    <cellStyle name="En-tête 1 4" xfId="1285" xr:uid="{00000000-0005-0000-0000-0000A8040000}"/>
    <cellStyle name="En-tête 2" xfId="1286" xr:uid="{00000000-0005-0000-0000-0000A9040000}"/>
    <cellStyle name="En-tête 2 2" xfId="1287" xr:uid="{00000000-0005-0000-0000-0000AA040000}"/>
    <cellStyle name="En-tête 2 2 2" xfId="1288" xr:uid="{00000000-0005-0000-0000-0000AB040000}"/>
    <cellStyle name="En-tête 2 2 3" xfId="1289" xr:uid="{00000000-0005-0000-0000-0000AC040000}"/>
    <cellStyle name="En-tête 2 3" xfId="1290" xr:uid="{00000000-0005-0000-0000-0000AD040000}"/>
    <cellStyle name="En-tête 2 4" xfId="1291" xr:uid="{00000000-0005-0000-0000-0000AE040000}"/>
    <cellStyle name="entete_indice" xfId="1292" xr:uid="{00000000-0005-0000-0000-0000AF040000}"/>
    <cellStyle name="Entrada" xfId="1293" xr:uid="{00000000-0005-0000-0000-0000B0040000}"/>
    <cellStyle name="Entrada 2" xfId="1294" xr:uid="{00000000-0005-0000-0000-0000B1040000}"/>
    <cellStyle name="Entrada 3" xfId="1295" xr:uid="{00000000-0005-0000-0000-0000B2040000}"/>
    <cellStyle name="Entrée" xfId="8" builtinId="20" customBuiltin="1"/>
    <cellStyle name="Entrée 2" xfId="1296" xr:uid="{00000000-0005-0000-0000-0000B4040000}"/>
    <cellStyle name="Entrée 2 2" xfId="1297" xr:uid="{00000000-0005-0000-0000-0000B5040000}"/>
    <cellStyle name="Entrée 2 3" xfId="1298" xr:uid="{00000000-0005-0000-0000-0000B6040000}"/>
    <cellStyle name="Euro" xfId="1299" xr:uid="{00000000-0005-0000-0000-0000B7040000}"/>
    <cellStyle name="Euro 10" xfId="1300" xr:uid="{00000000-0005-0000-0000-0000B8040000}"/>
    <cellStyle name="Euro 10 2" xfId="1301" xr:uid="{00000000-0005-0000-0000-0000B9040000}"/>
    <cellStyle name="Euro 10 3" xfId="1302" xr:uid="{00000000-0005-0000-0000-0000BA040000}"/>
    <cellStyle name="Euro 10 3 2" xfId="1303" xr:uid="{00000000-0005-0000-0000-0000BB040000}"/>
    <cellStyle name="Euro 10 3 2 2" xfId="1304" xr:uid="{00000000-0005-0000-0000-0000BC040000}"/>
    <cellStyle name="Euro 10 3 3" xfId="1305" xr:uid="{00000000-0005-0000-0000-0000BD040000}"/>
    <cellStyle name="Euro 10 3 3 2" xfId="1306" xr:uid="{00000000-0005-0000-0000-0000BE040000}"/>
    <cellStyle name="Euro 10 3 4" xfId="1307" xr:uid="{00000000-0005-0000-0000-0000BF040000}"/>
    <cellStyle name="Euro 11" xfId="1308" xr:uid="{00000000-0005-0000-0000-0000C0040000}"/>
    <cellStyle name="Euro 12" xfId="1309" xr:uid="{00000000-0005-0000-0000-0000C1040000}"/>
    <cellStyle name="Euro 13" xfId="3531" xr:uid="{00000000-0005-0000-0000-0000C2040000}"/>
    <cellStyle name="Euro 2" xfId="1310" xr:uid="{00000000-0005-0000-0000-0000C3040000}"/>
    <cellStyle name="Euro 2 2" xfId="1311" xr:uid="{00000000-0005-0000-0000-0000C4040000}"/>
    <cellStyle name="Euro 2 2 2" xfId="1312" xr:uid="{00000000-0005-0000-0000-0000C5040000}"/>
    <cellStyle name="Euro 2 2 3" xfId="1313" xr:uid="{00000000-0005-0000-0000-0000C6040000}"/>
    <cellStyle name="Euro 2 3" xfId="1314" xr:uid="{00000000-0005-0000-0000-0000C7040000}"/>
    <cellStyle name="Euro 2 3 2" xfId="1315" xr:uid="{00000000-0005-0000-0000-0000C8040000}"/>
    <cellStyle name="Euro 2 3 3" xfId="1316" xr:uid="{00000000-0005-0000-0000-0000C9040000}"/>
    <cellStyle name="Euro 2 4" xfId="1317" xr:uid="{00000000-0005-0000-0000-0000CA040000}"/>
    <cellStyle name="Euro 2 4 2" xfId="1318" xr:uid="{00000000-0005-0000-0000-0000CB040000}"/>
    <cellStyle name="Euro 2 4 3" xfId="1319" xr:uid="{00000000-0005-0000-0000-0000CC040000}"/>
    <cellStyle name="Euro 2 5" xfId="1320" xr:uid="{00000000-0005-0000-0000-0000CD040000}"/>
    <cellStyle name="Euro 2 6" xfId="1321" xr:uid="{00000000-0005-0000-0000-0000CE040000}"/>
    <cellStyle name="Euro 2 7" xfId="3538" xr:uid="{00000000-0005-0000-0000-0000CF040000}"/>
    <cellStyle name="Euro 2_ANNÉE 2015" xfId="1322" xr:uid="{00000000-0005-0000-0000-0000D0040000}"/>
    <cellStyle name="Euro 3" xfId="1323" xr:uid="{00000000-0005-0000-0000-0000D1040000}"/>
    <cellStyle name="Euro 3 2" xfId="1324" xr:uid="{00000000-0005-0000-0000-0000D2040000}"/>
    <cellStyle name="Euro 3 2 2" xfId="1325" xr:uid="{00000000-0005-0000-0000-0000D3040000}"/>
    <cellStyle name="Euro 3 2 3" xfId="1326" xr:uid="{00000000-0005-0000-0000-0000D4040000}"/>
    <cellStyle name="Euro 3 3" xfId="1327" xr:uid="{00000000-0005-0000-0000-0000D5040000}"/>
    <cellStyle name="Euro 3 4" xfId="1328" xr:uid="{00000000-0005-0000-0000-0000D6040000}"/>
    <cellStyle name="Euro 3 5" xfId="3540" xr:uid="{00000000-0005-0000-0000-0000D7040000}"/>
    <cellStyle name="Euro 4" xfId="1329" xr:uid="{00000000-0005-0000-0000-0000D8040000}"/>
    <cellStyle name="Euro 4 2" xfId="1330" xr:uid="{00000000-0005-0000-0000-0000D9040000}"/>
    <cellStyle name="Euro 4 2 2" xfId="1331" xr:uid="{00000000-0005-0000-0000-0000DA040000}"/>
    <cellStyle name="Euro 4 2 3" xfId="1332" xr:uid="{00000000-0005-0000-0000-0000DB040000}"/>
    <cellStyle name="Euro 4 3" xfId="1333" xr:uid="{00000000-0005-0000-0000-0000DC040000}"/>
    <cellStyle name="Euro 4 3 2" xfId="1334" xr:uid="{00000000-0005-0000-0000-0000DD040000}"/>
    <cellStyle name="Euro 4 3 3" xfId="1335" xr:uid="{00000000-0005-0000-0000-0000DE040000}"/>
    <cellStyle name="Euro 4 4" xfId="1336" xr:uid="{00000000-0005-0000-0000-0000DF040000}"/>
    <cellStyle name="Euro 4 5" xfId="1337" xr:uid="{00000000-0005-0000-0000-0000E0040000}"/>
    <cellStyle name="Euro 4 6" xfId="3536" xr:uid="{00000000-0005-0000-0000-0000E1040000}"/>
    <cellStyle name="Euro 4_ANNÉE 2015" xfId="1338" xr:uid="{00000000-0005-0000-0000-0000E2040000}"/>
    <cellStyle name="Euro 5" xfId="1339" xr:uid="{00000000-0005-0000-0000-0000E3040000}"/>
    <cellStyle name="Euro 5 2" xfId="1340" xr:uid="{00000000-0005-0000-0000-0000E4040000}"/>
    <cellStyle name="Euro 5 3" xfId="1341" xr:uid="{00000000-0005-0000-0000-0000E5040000}"/>
    <cellStyle name="Euro 6" xfId="1342" xr:uid="{00000000-0005-0000-0000-0000E6040000}"/>
    <cellStyle name="Euro 6 2" xfId="1343" xr:uid="{00000000-0005-0000-0000-0000E7040000}"/>
    <cellStyle name="Euro 6 3" xfId="1344" xr:uid="{00000000-0005-0000-0000-0000E8040000}"/>
    <cellStyle name="Euro 7" xfId="1345" xr:uid="{00000000-0005-0000-0000-0000E9040000}"/>
    <cellStyle name="Euro 7 2" xfId="1346" xr:uid="{00000000-0005-0000-0000-0000EA040000}"/>
    <cellStyle name="Euro 7 3" xfId="1347" xr:uid="{00000000-0005-0000-0000-0000EB040000}"/>
    <cellStyle name="Euro 8" xfId="1348" xr:uid="{00000000-0005-0000-0000-0000EC040000}"/>
    <cellStyle name="Euro 8 2" xfId="1349" xr:uid="{00000000-0005-0000-0000-0000ED040000}"/>
    <cellStyle name="Euro 8 3" xfId="1350" xr:uid="{00000000-0005-0000-0000-0000EE040000}"/>
    <cellStyle name="Euro 8 3 2" xfId="1351" xr:uid="{00000000-0005-0000-0000-0000EF040000}"/>
    <cellStyle name="Euro 8 3 2 2" xfId="1352" xr:uid="{00000000-0005-0000-0000-0000F0040000}"/>
    <cellStyle name="Euro 8 3 3" xfId="1353" xr:uid="{00000000-0005-0000-0000-0000F1040000}"/>
    <cellStyle name="Euro 8 3 3 2" xfId="1354" xr:uid="{00000000-0005-0000-0000-0000F2040000}"/>
    <cellStyle name="Euro 8 3 4" xfId="1355" xr:uid="{00000000-0005-0000-0000-0000F3040000}"/>
    <cellStyle name="Euro 9" xfId="1356" xr:uid="{00000000-0005-0000-0000-0000F4040000}"/>
    <cellStyle name="Euro 9 2" xfId="1357" xr:uid="{00000000-0005-0000-0000-0000F5040000}"/>
    <cellStyle name="Euro 9 3" xfId="1358" xr:uid="{00000000-0005-0000-0000-0000F6040000}"/>
    <cellStyle name="Euro 9 3 2" xfId="1359" xr:uid="{00000000-0005-0000-0000-0000F7040000}"/>
    <cellStyle name="Euro 9 3 2 2" xfId="1360" xr:uid="{00000000-0005-0000-0000-0000F8040000}"/>
    <cellStyle name="Euro 9 3 3" xfId="1361" xr:uid="{00000000-0005-0000-0000-0000F9040000}"/>
    <cellStyle name="Euro 9 3 3 2" xfId="1362" xr:uid="{00000000-0005-0000-0000-0000FA040000}"/>
    <cellStyle name="Euro 9 3 4" xfId="1363" xr:uid="{00000000-0005-0000-0000-0000FB040000}"/>
    <cellStyle name="Euro_ANNÉE 2015" xfId="1364" xr:uid="{00000000-0005-0000-0000-0000FC040000}"/>
    <cellStyle name="Excel Built-in Explanatory Text" xfId="164" xr:uid="{00000000-0005-0000-0000-0000FD040000}"/>
    <cellStyle name="Excel Built-in Explanatory Text 2" xfId="1366" xr:uid="{00000000-0005-0000-0000-0000FE040000}"/>
    <cellStyle name="Excel Built-in Explanatory Text 3" xfId="1367" xr:uid="{00000000-0005-0000-0000-0000FF040000}"/>
    <cellStyle name="Excel Built-in Explanatory Text 4" xfId="1368" xr:uid="{00000000-0005-0000-0000-000000050000}"/>
    <cellStyle name="Excel Built-in Explanatory Text 5" xfId="1365" xr:uid="{00000000-0005-0000-0000-000001050000}"/>
    <cellStyle name="Excel Built-in Percent" xfId="1369" xr:uid="{00000000-0005-0000-0000-000002050000}"/>
    <cellStyle name="Excel.Chart" xfId="1370" xr:uid="{00000000-0005-0000-0000-000003050000}"/>
    <cellStyle name="Excel.Chart 2" xfId="1371" xr:uid="{00000000-0005-0000-0000-000004050000}"/>
    <cellStyle name="Excel.Chart 3" xfId="1372" xr:uid="{00000000-0005-0000-0000-000005050000}"/>
    <cellStyle name="Excel_BuiltIn_Insatisfaisant 1" xfId="1373" xr:uid="{00000000-0005-0000-0000-000006050000}"/>
    <cellStyle name="Explanatory Text" xfId="1374" xr:uid="{00000000-0005-0000-0000-000007050000}"/>
    <cellStyle name="Explanatory Text 2" xfId="1375" xr:uid="{00000000-0005-0000-0000-000008050000}"/>
    <cellStyle name="Explanatory Text 3" xfId="1376" xr:uid="{00000000-0005-0000-0000-000009050000}"/>
    <cellStyle name="F5" xfId="1377" xr:uid="{00000000-0005-0000-0000-00000A050000}"/>
    <cellStyle name="F5 2" xfId="1378" xr:uid="{00000000-0005-0000-0000-00000B050000}"/>
    <cellStyle name="F5 3" xfId="1379" xr:uid="{00000000-0005-0000-0000-00000C050000}"/>
    <cellStyle name="Financier" xfId="1380" xr:uid="{00000000-0005-0000-0000-00000D050000}"/>
    <cellStyle name="Financier 2" xfId="1381" xr:uid="{00000000-0005-0000-0000-00000E050000}"/>
    <cellStyle name="Financier 2 2" xfId="1382" xr:uid="{00000000-0005-0000-0000-00000F050000}"/>
    <cellStyle name="Financier 2 3" xfId="1383" xr:uid="{00000000-0005-0000-0000-000010050000}"/>
    <cellStyle name="Financier 3" xfId="1384" xr:uid="{00000000-0005-0000-0000-000011050000}"/>
    <cellStyle name="Financier 4" xfId="1385" xr:uid="{00000000-0005-0000-0000-000012050000}"/>
    <cellStyle name="Financier0" xfId="1386" xr:uid="{00000000-0005-0000-0000-000013050000}"/>
    <cellStyle name="Financier0 2" xfId="1387" xr:uid="{00000000-0005-0000-0000-000014050000}"/>
    <cellStyle name="Financier0 2 2" xfId="1388" xr:uid="{00000000-0005-0000-0000-000015050000}"/>
    <cellStyle name="Financier0 2 3" xfId="1389" xr:uid="{00000000-0005-0000-0000-000016050000}"/>
    <cellStyle name="Financier0 3" xfId="1390" xr:uid="{00000000-0005-0000-0000-000017050000}"/>
    <cellStyle name="Financier0 4" xfId="1391" xr:uid="{00000000-0005-0000-0000-000018050000}"/>
    <cellStyle name="Good" xfId="1392" xr:uid="{00000000-0005-0000-0000-000019050000}"/>
    <cellStyle name="Good 2" xfId="1393" xr:uid="{00000000-0005-0000-0000-00001A050000}"/>
    <cellStyle name="Good 3" xfId="1394" xr:uid="{00000000-0005-0000-0000-00001B050000}"/>
    <cellStyle name="Heading" xfId="1395" xr:uid="{00000000-0005-0000-0000-00001C050000}"/>
    <cellStyle name="Heading (user)" xfId="1396" xr:uid="{00000000-0005-0000-0000-00001D050000}"/>
    <cellStyle name="Heading (user) 2" xfId="1397" xr:uid="{00000000-0005-0000-0000-00001E050000}"/>
    <cellStyle name="Heading (user) 3" xfId="1398" xr:uid="{00000000-0005-0000-0000-00001F050000}"/>
    <cellStyle name="Heading 1" xfId="1399" xr:uid="{00000000-0005-0000-0000-000020050000}"/>
    <cellStyle name="Heading 1 2" xfId="1400" xr:uid="{00000000-0005-0000-0000-000021050000}"/>
    <cellStyle name="Heading 1 3" xfId="1401" xr:uid="{00000000-0005-0000-0000-000022050000}"/>
    <cellStyle name="Heading 2" xfId="1402" xr:uid="{00000000-0005-0000-0000-000023050000}"/>
    <cellStyle name="Heading 2 2" xfId="1403" xr:uid="{00000000-0005-0000-0000-000024050000}"/>
    <cellStyle name="Heading 2 3" xfId="1404" xr:uid="{00000000-0005-0000-0000-000025050000}"/>
    <cellStyle name="Heading 3" xfId="1405" xr:uid="{00000000-0005-0000-0000-000026050000}"/>
    <cellStyle name="Heading 3 2" xfId="1406" xr:uid="{00000000-0005-0000-0000-000027050000}"/>
    <cellStyle name="Heading 3 3" xfId="1407" xr:uid="{00000000-0005-0000-0000-000028050000}"/>
    <cellStyle name="Heading 4" xfId="1408" xr:uid="{00000000-0005-0000-0000-000029050000}"/>
    <cellStyle name="Heading 4 2" xfId="1409" xr:uid="{00000000-0005-0000-0000-00002A050000}"/>
    <cellStyle name="Heading 4 3" xfId="1410" xr:uid="{00000000-0005-0000-0000-00002B050000}"/>
    <cellStyle name="Heading 5" xfId="1411" xr:uid="{00000000-0005-0000-0000-00002C050000}"/>
    <cellStyle name="Heading 6" xfId="1412" xr:uid="{00000000-0005-0000-0000-00002D050000}"/>
    <cellStyle name="Heading 7" xfId="1413" xr:uid="{00000000-0005-0000-0000-00002E050000}"/>
    <cellStyle name="Heading 8" xfId="1414" xr:uid="{00000000-0005-0000-0000-00002F050000}"/>
    <cellStyle name="Heading1" xfId="1415" xr:uid="{00000000-0005-0000-0000-000030050000}"/>
    <cellStyle name="Heading1 (user)" xfId="1416" xr:uid="{00000000-0005-0000-0000-000031050000}"/>
    <cellStyle name="Heading1 (user) 2" xfId="1417" xr:uid="{00000000-0005-0000-0000-000032050000}"/>
    <cellStyle name="Heading1 (user) 3" xfId="1418" xr:uid="{00000000-0005-0000-0000-000033050000}"/>
    <cellStyle name="Heading1 2" xfId="1419" xr:uid="{00000000-0005-0000-0000-000034050000}"/>
    <cellStyle name="Heading1 3" xfId="1420" xr:uid="{00000000-0005-0000-0000-000035050000}"/>
    <cellStyle name="Heading1 4" xfId="1421" xr:uid="{00000000-0005-0000-0000-000036050000}"/>
    <cellStyle name="Heading1 5" xfId="1422" xr:uid="{00000000-0005-0000-0000-000037050000}"/>
    <cellStyle name="Hyperlink 2" xfId="1423" xr:uid="{00000000-0005-0000-0000-000038050000}"/>
    <cellStyle name="Incorrecto" xfId="1424" xr:uid="{00000000-0005-0000-0000-000039050000}"/>
    <cellStyle name="Incorrecto 2" xfId="1425" xr:uid="{00000000-0005-0000-0000-00003A050000}"/>
    <cellStyle name="Incorrecto 3" xfId="1426" xr:uid="{00000000-0005-0000-0000-00003B050000}"/>
    <cellStyle name="Input" xfId="1427" xr:uid="{00000000-0005-0000-0000-00003C050000}"/>
    <cellStyle name="Input 2" xfId="1428" xr:uid="{00000000-0005-0000-0000-00003D050000}"/>
    <cellStyle name="Input 3" xfId="1429" xr:uid="{00000000-0005-0000-0000-00003E050000}"/>
    <cellStyle name="Insatisfaisant" xfId="6" builtinId="27" customBuiltin="1"/>
    <cellStyle name="Insatisfaisant 2" xfId="1430" xr:uid="{00000000-0005-0000-0000-000040050000}"/>
    <cellStyle name="Insatisfaisant 2 2" xfId="1431" xr:uid="{00000000-0005-0000-0000-000041050000}"/>
    <cellStyle name="Insatisfaisant 2 3" xfId="1432" xr:uid="{00000000-0005-0000-0000-000042050000}"/>
    <cellStyle name="Lien hypertexte" xfId="163" builtinId="8"/>
    <cellStyle name="Lien hypertexte 2" xfId="151" xr:uid="{00000000-0005-0000-0000-000044050000}"/>
    <cellStyle name="Lien hypertexte 2 2" xfId="1434" xr:uid="{00000000-0005-0000-0000-000045050000}"/>
    <cellStyle name="Lien hypertexte 2 2 2" xfId="1435" xr:uid="{00000000-0005-0000-0000-000046050000}"/>
    <cellStyle name="Lien hypertexte 2 2 3" xfId="1436" xr:uid="{00000000-0005-0000-0000-000047050000}"/>
    <cellStyle name="Lien hypertexte 2 3" xfId="1437" xr:uid="{00000000-0005-0000-0000-000048050000}"/>
    <cellStyle name="Lien hypertexte 2 3 2" xfId="1438" xr:uid="{00000000-0005-0000-0000-000049050000}"/>
    <cellStyle name="Lien hypertexte 2 3 3" xfId="1439" xr:uid="{00000000-0005-0000-0000-00004A050000}"/>
    <cellStyle name="Lien hypertexte 2 4" xfId="1440" xr:uid="{00000000-0005-0000-0000-00004B050000}"/>
    <cellStyle name="Lien hypertexte 2 5" xfId="1441" xr:uid="{00000000-0005-0000-0000-00004C050000}"/>
    <cellStyle name="Lien hypertexte 2 6" xfId="1433" xr:uid="{00000000-0005-0000-0000-00004D050000}"/>
    <cellStyle name="Lien hypertexte 3" xfId="1442" xr:uid="{00000000-0005-0000-0000-00004E050000}"/>
    <cellStyle name="Lien hypertexte 3 2" xfId="1443" xr:uid="{00000000-0005-0000-0000-00004F050000}"/>
    <cellStyle name="Lien hypertexte 3 3" xfId="1444" xr:uid="{00000000-0005-0000-0000-000050050000}"/>
    <cellStyle name="Lien hypertexte 4" xfId="1445" xr:uid="{00000000-0005-0000-0000-000051050000}"/>
    <cellStyle name="Ligne détail" xfId="1446" xr:uid="{00000000-0005-0000-0000-000052050000}"/>
    <cellStyle name="Ligne détail 2" xfId="1447" xr:uid="{00000000-0005-0000-0000-000053050000}"/>
    <cellStyle name="Ligne détail 2 2" xfId="1448" xr:uid="{00000000-0005-0000-0000-000054050000}"/>
    <cellStyle name="Ligne détail 2 3" xfId="1449" xr:uid="{00000000-0005-0000-0000-000055050000}"/>
    <cellStyle name="Ligne détail 3" xfId="1450" xr:uid="{00000000-0005-0000-0000-000056050000}"/>
    <cellStyle name="Ligne détail 3 2" xfId="1451" xr:uid="{00000000-0005-0000-0000-000057050000}"/>
    <cellStyle name="Ligne détail 3 3" xfId="1452" xr:uid="{00000000-0005-0000-0000-000058050000}"/>
    <cellStyle name="Ligne détail 4" xfId="1453" xr:uid="{00000000-0005-0000-0000-000059050000}"/>
    <cellStyle name="Ligne détail 4 2" xfId="1454" xr:uid="{00000000-0005-0000-0000-00005A050000}"/>
    <cellStyle name="Ligne détail 4 3" xfId="1455" xr:uid="{00000000-0005-0000-0000-00005B050000}"/>
    <cellStyle name="Ligne détail 5" xfId="1456" xr:uid="{00000000-0005-0000-0000-00005C050000}"/>
    <cellStyle name="Ligne détail 6" xfId="1457" xr:uid="{00000000-0005-0000-0000-00005D050000}"/>
    <cellStyle name="ligne_titre_0" xfId="1458" xr:uid="{00000000-0005-0000-0000-00005E050000}"/>
    <cellStyle name="Linked Cell" xfId="1459" xr:uid="{00000000-0005-0000-0000-00005F050000}"/>
    <cellStyle name="Linked Cell 2" xfId="1460" xr:uid="{00000000-0005-0000-0000-000060050000}"/>
    <cellStyle name="Linked Cell 3" xfId="1461" xr:uid="{00000000-0005-0000-0000-000061050000}"/>
    <cellStyle name="MEV1" xfId="1462" xr:uid="{00000000-0005-0000-0000-000062050000}"/>
    <cellStyle name="MEV1 2" xfId="1463" xr:uid="{00000000-0005-0000-0000-000063050000}"/>
    <cellStyle name="MEV1 2 2" xfId="1464" xr:uid="{00000000-0005-0000-0000-000064050000}"/>
    <cellStyle name="MEV1 2 3" xfId="1465" xr:uid="{00000000-0005-0000-0000-000065050000}"/>
    <cellStyle name="MEV1 3" xfId="1466" xr:uid="{00000000-0005-0000-0000-000066050000}"/>
    <cellStyle name="MEV1 3 2" xfId="1467" xr:uid="{00000000-0005-0000-0000-000067050000}"/>
    <cellStyle name="MEV1 3 3" xfId="1468" xr:uid="{00000000-0005-0000-0000-000068050000}"/>
    <cellStyle name="MEV1 4" xfId="1469" xr:uid="{00000000-0005-0000-0000-000069050000}"/>
    <cellStyle name="MEV1 5" xfId="1470" xr:uid="{00000000-0005-0000-0000-00006A050000}"/>
    <cellStyle name="MEV2" xfId="1471" xr:uid="{00000000-0005-0000-0000-00006B050000}"/>
    <cellStyle name="MEV2 2" xfId="1472" xr:uid="{00000000-0005-0000-0000-00006C050000}"/>
    <cellStyle name="MEV2 2 2" xfId="1473" xr:uid="{00000000-0005-0000-0000-00006D050000}"/>
    <cellStyle name="MEV2 2 3" xfId="1474" xr:uid="{00000000-0005-0000-0000-00006E050000}"/>
    <cellStyle name="MEV2 3" xfId="1475" xr:uid="{00000000-0005-0000-0000-00006F050000}"/>
    <cellStyle name="MEV2 3 2" xfId="1476" xr:uid="{00000000-0005-0000-0000-000070050000}"/>
    <cellStyle name="MEV2 3 3" xfId="1477" xr:uid="{00000000-0005-0000-0000-000071050000}"/>
    <cellStyle name="MEV2 4" xfId="1478" xr:uid="{00000000-0005-0000-0000-000072050000}"/>
    <cellStyle name="MEV2 5" xfId="1479" xr:uid="{00000000-0005-0000-0000-000073050000}"/>
    <cellStyle name="MEV3" xfId="1480" xr:uid="{00000000-0005-0000-0000-000074050000}"/>
    <cellStyle name="MEV3 2" xfId="1481" xr:uid="{00000000-0005-0000-0000-000075050000}"/>
    <cellStyle name="MEV3 2 2" xfId="1482" xr:uid="{00000000-0005-0000-0000-000076050000}"/>
    <cellStyle name="MEV3 2 3" xfId="1483" xr:uid="{00000000-0005-0000-0000-000077050000}"/>
    <cellStyle name="MEV3 3" xfId="1484" xr:uid="{00000000-0005-0000-0000-000078050000}"/>
    <cellStyle name="MEV3 3 2" xfId="1485" xr:uid="{00000000-0005-0000-0000-000079050000}"/>
    <cellStyle name="MEV3 3 3" xfId="1486" xr:uid="{00000000-0005-0000-0000-00007A050000}"/>
    <cellStyle name="MEV3 4" xfId="1487" xr:uid="{00000000-0005-0000-0000-00007B050000}"/>
    <cellStyle name="MEV3 5" xfId="1488" xr:uid="{00000000-0005-0000-0000-00007C050000}"/>
    <cellStyle name="MEV4" xfId="1489" xr:uid="{00000000-0005-0000-0000-00007D050000}"/>
    <cellStyle name="MEV4 2" xfId="1490" xr:uid="{00000000-0005-0000-0000-00007E050000}"/>
    <cellStyle name="MEV4 3" xfId="1491" xr:uid="{00000000-0005-0000-0000-00007F050000}"/>
    <cellStyle name="MEV5" xfId="1492" xr:uid="{00000000-0005-0000-0000-000080050000}"/>
    <cellStyle name="MEV5 2" xfId="1493" xr:uid="{00000000-0005-0000-0000-000081050000}"/>
    <cellStyle name="MEV5 3" xfId="1494" xr:uid="{00000000-0005-0000-0000-000082050000}"/>
    <cellStyle name="Migliaia" xfId="157" xr:uid="{00000000-0005-0000-0000-000083050000}"/>
    <cellStyle name="Milliers" xfId="153" builtinId="3"/>
    <cellStyle name="Milliers 10" xfId="1496" xr:uid="{00000000-0005-0000-0000-000085050000}"/>
    <cellStyle name="Milliers 10 2" xfId="1497" xr:uid="{00000000-0005-0000-0000-000086050000}"/>
    <cellStyle name="Milliers 10 3" xfId="1498" xr:uid="{00000000-0005-0000-0000-000087050000}"/>
    <cellStyle name="Milliers 10 4 2" xfId="3556" xr:uid="{F821D8DB-F188-4AEF-8AA7-D34AD62BD480}"/>
    <cellStyle name="Milliers 11" xfId="1499" xr:uid="{00000000-0005-0000-0000-000088050000}"/>
    <cellStyle name="Milliers 11 2" xfId="1500" xr:uid="{00000000-0005-0000-0000-000089050000}"/>
    <cellStyle name="Milliers 11 2 2" xfId="1501" xr:uid="{00000000-0005-0000-0000-00008A050000}"/>
    <cellStyle name="Milliers 11 3" xfId="1502" xr:uid="{00000000-0005-0000-0000-00008B050000}"/>
    <cellStyle name="Milliers 11 3 2" xfId="1503" xr:uid="{00000000-0005-0000-0000-00008C050000}"/>
    <cellStyle name="Milliers 11 4" xfId="1504" xr:uid="{00000000-0005-0000-0000-00008D050000}"/>
    <cellStyle name="Milliers 12" xfId="1505" xr:uid="{00000000-0005-0000-0000-00008E050000}"/>
    <cellStyle name="Milliers 12 2" xfId="1506" xr:uid="{00000000-0005-0000-0000-00008F050000}"/>
    <cellStyle name="Milliers 13" xfId="1507" xr:uid="{00000000-0005-0000-0000-000090050000}"/>
    <cellStyle name="Milliers 13 2" xfId="1508" xr:uid="{00000000-0005-0000-0000-000091050000}"/>
    <cellStyle name="Milliers 14" xfId="1509" xr:uid="{00000000-0005-0000-0000-000092050000}"/>
    <cellStyle name="Milliers 14 2" xfId="1510" xr:uid="{00000000-0005-0000-0000-000093050000}"/>
    <cellStyle name="Milliers 15" xfId="1511" xr:uid="{00000000-0005-0000-0000-000094050000}"/>
    <cellStyle name="Milliers 16" xfId="1512" xr:uid="{00000000-0005-0000-0000-000095050000}"/>
    <cellStyle name="Milliers 17" xfId="1495" xr:uid="{00000000-0005-0000-0000-000096050000}"/>
    <cellStyle name="Milliers 18" xfId="3525" xr:uid="{00000000-0005-0000-0000-000097050000}"/>
    <cellStyle name="Milliers 19" xfId="3544" xr:uid="{00000000-0005-0000-0000-000098050000}"/>
    <cellStyle name="Milliers 2" xfId="52" xr:uid="{00000000-0005-0000-0000-000099050000}"/>
    <cellStyle name="Milliers 2 10" xfId="1513" xr:uid="{00000000-0005-0000-0000-00009A050000}"/>
    <cellStyle name="Milliers 2 11" xfId="3529" xr:uid="{00000000-0005-0000-0000-00009B050000}"/>
    <cellStyle name="Milliers 2 2" xfId="158" xr:uid="{00000000-0005-0000-0000-00009C050000}"/>
    <cellStyle name="Milliers 2 2 2" xfId="1515" xr:uid="{00000000-0005-0000-0000-00009D050000}"/>
    <cellStyle name="Milliers 2 2 3" xfId="1516" xr:uid="{00000000-0005-0000-0000-00009E050000}"/>
    <cellStyle name="Milliers 2 2 4" xfId="1517" xr:uid="{00000000-0005-0000-0000-00009F050000}"/>
    <cellStyle name="Milliers 2 2 4 2" xfId="1518" xr:uid="{00000000-0005-0000-0000-0000A0050000}"/>
    <cellStyle name="Milliers 2 2 5" xfId="1519" xr:uid="{00000000-0005-0000-0000-0000A1050000}"/>
    <cellStyle name="Milliers 2 2 5 2" xfId="1520" xr:uid="{00000000-0005-0000-0000-0000A2050000}"/>
    <cellStyle name="Milliers 2 2 6" xfId="1521" xr:uid="{00000000-0005-0000-0000-0000A3050000}"/>
    <cellStyle name="Milliers 2 2 6 2" xfId="1522" xr:uid="{00000000-0005-0000-0000-0000A4050000}"/>
    <cellStyle name="Milliers 2 2 7" xfId="1523" xr:uid="{00000000-0005-0000-0000-0000A5050000}"/>
    <cellStyle name="Milliers 2 2 8" xfId="1514" xr:uid="{00000000-0005-0000-0000-0000A6050000}"/>
    <cellStyle name="Milliers 2 3" xfId="1524" xr:uid="{00000000-0005-0000-0000-0000A7050000}"/>
    <cellStyle name="Milliers 2 3 2" xfId="1525" xr:uid="{00000000-0005-0000-0000-0000A8050000}"/>
    <cellStyle name="Milliers 2 3 3" xfId="1526" xr:uid="{00000000-0005-0000-0000-0000A9050000}"/>
    <cellStyle name="Milliers 2 4" xfId="1527" xr:uid="{00000000-0005-0000-0000-0000AA050000}"/>
    <cellStyle name="Milliers 2 5" xfId="1528" xr:uid="{00000000-0005-0000-0000-0000AB050000}"/>
    <cellStyle name="Milliers 2 6" xfId="1529" xr:uid="{00000000-0005-0000-0000-0000AC050000}"/>
    <cellStyle name="Milliers 2 6 2" xfId="1530" xr:uid="{00000000-0005-0000-0000-0000AD050000}"/>
    <cellStyle name="Milliers 2 7" xfId="1531" xr:uid="{00000000-0005-0000-0000-0000AE050000}"/>
    <cellStyle name="Milliers 2 7 2" xfId="1532" xr:uid="{00000000-0005-0000-0000-0000AF050000}"/>
    <cellStyle name="Milliers 2 8" xfId="1533" xr:uid="{00000000-0005-0000-0000-0000B0050000}"/>
    <cellStyle name="Milliers 2 8 2" xfId="1534" xr:uid="{00000000-0005-0000-0000-0000B1050000}"/>
    <cellStyle name="Milliers 2 9" xfId="1535" xr:uid="{00000000-0005-0000-0000-0000B2050000}"/>
    <cellStyle name="Milliers 2_ANNÉE 2015" xfId="1536" xr:uid="{00000000-0005-0000-0000-0000B3050000}"/>
    <cellStyle name="Milliers 20" xfId="3548" xr:uid="{B40F3238-7CA4-4D59-8F86-FC031FA7F8EA}"/>
    <cellStyle name="Milliers 21" xfId="3549" xr:uid="{9756715D-3015-4E95-A25F-EC5D07C2626C}"/>
    <cellStyle name="Milliers 22" xfId="3550" xr:uid="{78059B3D-F784-4E9C-970F-76B97EC52968}"/>
    <cellStyle name="Milliers 23" xfId="3551" xr:uid="{A5B9C730-6F19-43E0-9978-4B11C7FA8158}"/>
    <cellStyle name="Milliers 24" xfId="3552" xr:uid="{05D8C6F0-39C6-4EF1-BF9F-5BEC80ECCDE7}"/>
    <cellStyle name="Milliers 25" xfId="3553" xr:uid="{8F71CFC5-51BB-4926-877B-0021FCB4204F}"/>
    <cellStyle name="Milliers 26" xfId="3554" xr:uid="{8DE11810-EB77-4035-82A8-AA9FABF92A87}"/>
    <cellStyle name="Milliers 27" xfId="3555" xr:uid="{8391B84C-4F1A-4B83-9C8D-6F9BEE93F409}"/>
    <cellStyle name="Milliers 3" xfId="56" xr:uid="{00000000-0005-0000-0000-0000B4050000}"/>
    <cellStyle name="Milliers 3 2" xfId="155" xr:uid="{00000000-0005-0000-0000-0000B5050000}"/>
    <cellStyle name="Milliers 3 2 2" xfId="1538" xr:uid="{00000000-0005-0000-0000-0000B6050000}"/>
    <cellStyle name="Milliers 3 3" xfId="1539" xr:uid="{00000000-0005-0000-0000-0000B7050000}"/>
    <cellStyle name="Milliers 3 4" xfId="1540" xr:uid="{00000000-0005-0000-0000-0000B8050000}"/>
    <cellStyle name="Milliers 3 4 2" xfId="1541" xr:uid="{00000000-0005-0000-0000-0000B9050000}"/>
    <cellStyle name="Milliers 3 5" xfId="1542" xr:uid="{00000000-0005-0000-0000-0000BA050000}"/>
    <cellStyle name="Milliers 3 5 2" xfId="1543" xr:uid="{00000000-0005-0000-0000-0000BB050000}"/>
    <cellStyle name="Milliers 3 6" xfId="1544" xr:uid="{00000000-0005-0000-0000-0000BC050000}"/>
    <cellStyle name="Milliers 3 6 2" xfId="1545" xr:uid="{00000000-0005-0000-0000-0000BD050000}"/>
    <cellStyle name="Milliers 3 7" xfId="1546" xr:uid="{00000000-0005-0000-0000-0000BE050000}"/>
    <cellStyle name="Milliers 3 8" xfId="1537" xr:uid="{00000000-0005-0000-0000-0000BF050000}"/>
    <cellStyle name="Milliers 3 9" xfId="3527" xr:uid="{00000000-0005-0000-0000-0000C0050000}"/>
    <cellStyle name="Milliers 39" xfId="3558" xr:uid="{5CD42B09-E3A8-4991-97D6-90BA761CA3F6}"/>
    <cellStyle name="Milliers 4" xfId="69" xr:uid="{00000000-0005-0000-0000-0000C1050000}"/>
    <cellStyle name="Milliers 4 2" xfId="1548" xr:uid="{00000000-0005-0000-0000-0000C2050000}"/>
    <cellStyle name="Milliers 4 3" xfId="1549" xr:uid="{00000000-0005-0000-0000-0000C3050000}"/>
    <cellStyle name="Milliers 4 4" xfId="1547" xr:uid="{00000000-0005-0000-0000-0000C4050000}"/>
    <cellStyle name="Milliers 4 5" xfId="3542" xr:uid="{00000000-0005-0000-0000-0000C5050000}"/>
    <cellStyle name="Milliers 5" xfId="41" xr:uid="{00000000-0005-0000-0000-0000C6050000}"/>
    <cellStyle name="Milliers 5 2" xfId="1551" xr:uid="{00000000-0005-0000-0000-0000C7050000}"/>
    <cellStyle name="Milliers 5 3" xfId="1552" xr:uid="{00000000-0005-0000-0000-0000C8050000}"/>
    <cellStyle name="Milliers 5 4" xfId="1550" xr:uid="{00000000-0005-0000-0000-0000C9050000}"/>
    <cellStyle name="Milliers 6" xfId="1553" xr:uid="{00000000-0005-0000-0000-0000CA050000}"/>
    <cellStyle name="Milliers 6 2" xfId="1554" xr:uid="{00000000-0005-0000-0000-0000CB050000}"/>
    <cellStyle name="Milliers 6 3" xfId="1555" xr:uid="{00000000-0005-0000-0000-0000CC050000}"/>
    <cellStyle name="Milliers 7" xfId="1556" xr:uid="{00000000-0005-0000-0000-0000CD050000}"/>
    <cellStyle name="Milliers 7 2" xfId="1557" xr:uid="{00000000-0005-0000-0000-0000CE050000}"/>
    <cellStyle name="Milliers 7 3" xfId="1558" xr:uid="{00000000-0005-0000-0000-0000CF050000}"/>
    <cellStyle name="Milliers 8" xfId="1559" xr:uid="{00000000-0005-0000-0000-0000D0050000}"/>
    <cellStyle name="Milliers 8 2" xfId="1560" xr:uid="{00000000-0005-0000-0000-0000D1050000}"/>
    <cellStyle name="Milliers 8 3" xfId="1561" xr:uid="{00000000-0005-0000-0000-0000D2050000}"/>
    <cellStyle name="Milliers 9" xfId="1562" xr:uid="{00000000-0005-0000-0000-0000D3050000}"/>
    <cellStyle name="Milliers 9 2" xfId="1563" xr:uid="{00000000-0005-0000-0000-0000D4050000}"/>
    <cellStyle name="Milliers 9 3" xfId="1564" xr:uid="{00000000-0005-0000-0000-0000D5050000}"/>
    <cellStyle name="Monétaire 2" xfId="1565" xr:uid="{00000000-0005-0000-0000-0000D6050000}"/>
    <cellStyle name="Monétaire 2 2" xfId="1566" xr:uid="{00000000-0005-0000-0000-0000D7050000}"/>
    <cellStyle name="Monétaire 2 3" xfId="1567" xr:uid="{00000000-0005-0000-0000-0000D8050000}"/>
    <cellStyle name="Monétaire 3" xfId="1568" xr:uid="{00000000-0005-0000-0000-0000D9050000}"/>
    <cellStyle name="Monétaire 3 2" xfId="1569" xr:uid="{00000000-0005-0000-0000-0000DA050000}"/>
    <cellStyle name="Monétaire 3 3" xfId="1570" xr:uid="{00000000-0005-0000-0000-0000DB050000}"/>
    <cellStyle name="Monétaire0" xfId="1571" xr:uid="{00000000-0005-0000-0000-0000DC050000}"/>
    <cellStyle name="Monétaire0 2" xfId="1572" xr:uid="{00000000-0005-0000-0000-0000DD050000}"/>
    <cellStyle name="Monétaire0 2 2" xfId="1573" xr:uid="{00000000-0005-0000-0000-0000DE050000}"/>
    <cellStyle name="Monétaire0 2 3" xfId="1574" xr:uid="{00000000-0005-0000-0000-0000DF050000}"/>
    <cellStyle name="Monétaire0 3" xfId="1575" xr:uid="{00000000-0005-0000-0000-0000E0050000}"/>
    <cellStyle name="Monétaire0 4" xfId="1576" xr:uid="{00000000-0005-0000-0000-0000E1050000}"/>
    <cellStyle name="N?rmal_la?oux_larou?" xfId="1577" xr:uid="{00000000-0005-0000-0000-0000E2050000}"/>
    <cellStyle name="Neutral" xfId="1578" xr:uid="{00000000-0005-0000-0000-0000E3050000}"/>
    <cellStyle name="Neutral 2" xfId="1579" xr:uid="{00000000-0005-0000-0000-0000E4050000}"/>
    <cellStyle name="Neutral 3" xfId="1580" xr:uid="{00000000-0005-0000-0000-0000E5050000}"/>
    <cellStyle name="Neutrale" xfId="1581" xr:uid="{00000000-0005-0000-0000-0000E6050000}"/>
    <cellStyle name="Neutrale 2" xfId="1582" xr:uid="{00000000-0005-0000-0000-0000E7050000}"/>
    <cellStyle name="Neutrale 3" xfId="1583" xr:uid="{00000000-0005-0000-0000-0000E8050000}"/>
    <cellStyle name="Neutre" xfId="7" builtinId="28" customBuiltin="1"/>
    <cellStyle name="Neutre 2" xfId="1584" xr:uid="{00000000-0005-0000-0000-0000EA050000}"/>
    <cellStyle name="Neutre 2 2" xfId="1585" xr:uid="{00000000-0005-0000-0000-0000EB050000}"/>
    <cellStyle name="Neutre 2 3" xfId="1586" xr:uid="{00000000-0005-0000-0000-0000EC050000}"/>
    <cellStyle name="Neutre 2 4" xfId="3541" xr:uid="{00000000-0005-0000-0000-0000ED050000}"/>
    <cellStyle name="Norma?_On Hol?" xfId="1587" xr:uid="{00000000-0005-0000-0000-0000EE050000}"/>
    <cellStyle name="Normaᷬ_On Holᷤ" xfId="1588" xr:uid="{00000000-0005-0000-0000-0000EF050000}"/>
    <cellStyle name="Normal" xfId="0" builtinId="0"/>
    <cellStyle name="Normal - Style1" xfId="1589" xr:uid="{00000000-0005-0000-0000-0000F1050000}"/>
    <cellStyle name="Normal - Style1 2" xfId="1590" xr:uid="{00000000-0005-0000-0000-0000F2050000}"/>
    <cellStyle name="Normal - Style1 3" xfId="1591" xr:uid="{00000000-0005-0000-0000-0000F3050000}"/>
    <cellStyle name="Normal 10" xfId="40" xr:uid="{00000000-0005-0000-0000-0000F4050000}"/>
    <cellStyle name="Normal 10 2" xfId="1593" xr:uid="{00000000-0005-0000-0000-0000F5050000}"/>
    <cellStyle name="Normal 10 3" xfId="1594" xr:uid="{00000000-0005-0000-0000-0000F6050000}"/>
    <cellStyle name="Normal 10 4" xfId="1592" xr:uid="{00000000-0005-0000-0000-0000F7050000}"/>
    <cellStyle name="Normal 11" xfId="156" xr:uid="{00000000-0005-0000-0000-0000F8050000}"/>
    <cellStyle name="Normal 11 2" xfId="1596" xr:uid="{00000000-0005-0000-0000-0000F9050000}"/>
    <cellStyle name="Normal 11 3" xfId="1597" xr:uid="{00000000-0005-0000-0000-0000FA050000}"/>
    <cellStyle name="Normal 11 4" xfId="1595" xr:uid="{00000000-0005-0000-0000-0000FB050000}"/>
    <cellStyle name="Normal 12" xfId="1598" xr:uid="{00000000-0005-0000-0000-0000FC050000}"/>
    <cellStyle name="Normal 12 2" xfId="1599" xr:uid="{00000000-0005-0000-0000-0000FD050000}"/>
    <cellStyle name="Normal 12 2 2" xfId="1600" xr:uid="{00000000-0005-0000-0000-0000FE050000}"/>
    <cellStyle name="Normal 12 2 3" xfId="1601" xr:uid="{00000000-0005-0000-0000-0000FF050000}"/>
    <cellStyle name="Normal 12 3" xfId="1602" xr:uid="{00000000-0005-0000-0000-000000060000}"/>
    <cellStyle name="Normal 12 3 2" xfId="1603" xr:uid="{00000000-0005-0000-0000-000001060000}"/>
    <cellStyle name="Normal 12 3 3" xfId="1604" xr:uid="{00000000-0005-0000-0000-000002060000}"/>
    <cellStyle name="Normal 12 4" xfId="1605" xr:uid="{00000000-0005-0000-0000-000003060000}"/>
    <cellStyle name="Normal 12 5" xfId="1606" xr:uid="{00000000-0005-0000-0000-000004060000}"/>
    <cellStyle name="Normal 13" xfId="1607" xr:uid="{00000000-0005-0000-0000-000005060000}"/>
    <cellStyle name="Normal 13 2" xfId="1608" xr:uid="{00000000-0005-0000-0000-000006060000}"/>
    <cellStyle name="Normal 13 3" xfId="1609" xr:uid="{00000000-0005-0000-0000-000007060000}"/>
    <cellStyle name="Normal 13 3 2" xfId="1610" xr:uid="{00000000-0005-0000-0000-000008060000}"/>
    <cellStyle name="Normal 13 3 2 2" xfId="1611" xr:uid="{00000000-0005-0000-0000-000009060000}"/>
    <cellStyle name="Normal 13 3 3" xfId="1612" xr:uid="{00000000-0005-0000-0000-00000A060000}"/>
    <cellStyle name="Normal 13 3 3 2" xfId="1613" xr:uid="{00000000-0005-0000-0000-00000B060000}"/>
    <cellStyle name="Normal 13 3 4" xfId="1614" xr:uid="{00000000-0005-0000-0000-00000C060000}"/>
    <cellStyle name="Normal 14" xfId="1615" xr:uid="{00000000-0005-0000-0000-00000D060000}"/>
    <cellStyle name="Normal 14 2" xfId="1616" xr:uid="{00000000-0005-0000-0000-00000E060000}"/>
    <cellStyle name="Normal 14 3" xfId="1617" xr:uid="{00000000-0005-0000-0000-00000F060000}"/>
    <cellStyle name="Normal 14 3 2" xfId="1618" xr:uid="{00000000-0005-0000-0000-000010060000}"/>
    <cellStyle name="Normal 14 3 2 2" xfId="1619" xr:uid="{00000000-0005-0000-0000-000011060000}"/>
    <cellStyle name="Normal 14 3 3" xfId="1620" xr:uid="{00000000-0005-0000-0000-000012060000}"/>
    <cellStyle name="Normal 14 3 3 2" xfId="1621" xr:uid="{00000000-0005-0000-0000-000013060000}"/>
    <cellStyle name="Normal 14 3 4" xfId="1622" xr:uid="{00000000-0005-0000-0000-000014060000}"/>
    <cellStyle name="Normal 15" xfId="1623" xr:uid="{00000000-0005-0000-0000-000015060000}"/>
    <cellStyle name="Normal 15 2" xfId="1624" xr:uid="{00000000-0005-0000-0000-000016060000}"/>
    <cellStyle name="Normal 15 3" xfId="1625" xr:uid="{00000000-0005-0000-0000-000017060000}"/>
    <cellStyle name="Normal 15 3 2" xfId="1626" xr:uid="{00000000-0005-0000-0000-000018060000}"/>
    <cellStyle name="Normal 15 3 2 2" xfId="1627" xr:uid="{00000000-0005-0000-0000-000019060000}"/>
    <cellStyle name="Normal 15 3 3" xfId="1628" xr:uid="{00000000-0005-0000-0000-00001A060000}"/>
    <cellStyle name="Normal 15 3 3 2" xfId="1629" xr:uid="{00000000-0005-0000-0000-00001B060000}"/>
    <cellStyle name="Normal 15 3 4" xfId="1630" xr:uid="{00000000-0005-0000-0000-00001C060000}"/>
    <cellStyle name="Normal 16" xfId="1631" xr:uid="{00000000-0005-0000-0000-00001D060000}"/>
    <cellStyle name="Normal 16 2" xfId="1632" xr:uid="{00000000-0005-0000-0000-00001E060000}"/>
    <cellStyle name="Normal 16 3" xfId="1633" xr:uid="{00000000-0005-0000-0000-00001F060000}"/>
    <cellStyle name="Normal 16 3 2" xfId="1634" xr:uid="{00000000-0005-0000-0000-000020060000}"/>
    <cellStyle name="Normal 16 3 2 2" xfId="1635" xr:uid="{00000000-0005-0000-0000-000021060000}"/>
    <cellStyle name="Normal 16 3 3" xfId="1636" xr:uid="{00000000-0005-0000-0000-000022060000}"/>
    <cellStyle name="Normal 16 3 3 2" xfId="1637" xr:uid="{00000000-0005-0000-0000-000023060000}"/>
    <cellStyle name="Normal 16 3 4" xfId="1638" xr:uid="{00000000-0005-0000-0000-000024060000}"/>
    <cellStyle name="Normal 17" xfId="1639" xr:uid="{00000000-0005-0000-0000-000025060000}"/>
    <cellStyle name="Normal 17 2" xfId="1640" xr:uid="{00000000-0005-0000-0000-000026060000}"/>
    <cellStyle name="Normal 17 3" xfId="1641" xr:uid="{00000000-0005-0000-0000-000027060000}"/>
    <cellStyle name="Normal 17 3 2" xfId="1642" xr:uid="{00000000-0005-0000-0000-000028060000}"/>
    <cellStyle name="Normal 17 3 2 2" xfId="1643" xr:uid="{00000000-0005-0000-0000-000029060000}"/>
    <cellStyle name="Normal 17 3 3" xfId="1644" xr:uid="{00000000-0005-0000-0000-00002A060000}"/>
    <cellStyle name="Normal 17 3 3 2" xfId="1645" xr:uid="{00000000-0005-0000-0000-00002B060000}"/>
    <cellStyle name="Normal 17 3 4" xfId="1646" xr:uid="{00000000-0005-0000-0000-00002C060000}"/>
    <cellStyle name="Normal 18" xfId="1647" xr:uid="{00000000-0005-0000-0000-00002D060000}"/>
    <cellStyle name="Normal 18 2" xfId="1648" xr:uid="{00000000-0005-0000-0000-00002E060000}"/>
    <cellStyle name="Normal 18 3" xfId="1649" xr:uid="{00000000-0005-0000-0000-00002F060000}"/>
    <cellStyle name="Normal 18 3 2" xfId="1650" xr:uid="{00000000-0005-0000-0000-000030060000}"/>
    <cellStyle name="Normal 18 3 2 2" xfId="1651" xr:uid="{00000000-0005-0000-0000-000031060000}"/>
    <cellStyle name="Normal 18 3 3" xfId="1652" xr:uid="{00000000-0005-0000-0000-000032060000}"/>
    <cellStyle name="Normal 18 3 3 2" xfId="1653" xr:uid="{00000000-0005-0000-0000-000033060000}"/>
    <cellStyle name="Normal 18 3 4" xfId="1654" xr:uid="{00000000-0005-0000-0000-000034060000}"/>
    <cellStyle name="Normal 19" xfId="1655" xr:uid="{00000000-0005-0000-0000-000035060000}"/>
    <cellStyle name="Normal 19 2" xfId="1656" xr:uid="{00000000-0005-0000-0000-000036060000}"/>
    <cellStyle name="Normal 19 3" xfId="1657" xr:uid="{00000000-0005-0000-0000-000037060000}"/>
    <cellStyle name="Normal 2" xfId="49" xr:uid="{00000000-0005-0000-0000-000038060000}"/>
    <cellStyle name="Normal 2 2" xfId="154" xr:uid="{00000000-0005-0000-0000-000039060000}"/>
    <cellStyle name="Normal 2 2 2" xfId="1659" xr:uid="{00000000-0005-0000-0000-00003A060000}"/>
    <cellStyle name="Normal 2 2 2 2 4" xfId="3543" xr:uid="{00000000-0005-0000-0000-00003B060000}"/>
    <cellStyle name="Normal 2 2 3" xfId="1660" xr:uid="{00000000-0005-0000-0000-00003C060000}"/>
    <cellStyle name="Normal 2 2 4" xfId="1658" xr:uid="{00000000-0005-0000-0000-00003D060000}"/>
    <cellStyle name="Normal 2 3" xfId="1661" xr:uid="{00000000-0005-0000-0000-00003E060000}"/>
    <cellStyle name="Normal 2 3 17" xfId="1662" xr:uid="{00000000-0005-0000-0000-00003F060000}"/>
    <cellStyle name="Normal 2 3 2" xfId="1663" xr:uid="{00000000-0005-0000-0000-000040060000}"/>
    <cellStyle name="Normal 2 3 2 2" xfId="1664" xr:uid="{00000000-0005-0000-0000-000041060000}"/>
    <cellStyle name="Normal 2 3 2 3" xfId="1665" xr:uid="{00000000-0005-0000-0000-000042060000}"/>
    <cellStyle name="Normal 2 3 3" xfId="1666" xr:uid="{00000000-0005-0000-0000-000043060000}"/>
    <cellStyle name="Normal 2 3 4" xfId="1667" xr:uid="{00000000-0005-0000-0000-000044060000}"/>
    <cellStyle name="Normal 2 4" xfId="1668" xr:uid="{00000000-0005-0000-0000-000045060000}"/>
    <cellStyle name="Normal 2 4 2" xfId="1669" xr:uid="{00000000-0005-0000-0000-000046060000}"/>
    <cellStyle name="Normal 2 4 3" xfId="1670" xr:uid="{00000000-0005-0000-0000-000047060000}"/>
    <cellStyle name="Normal 2 5" xfId="1671" xr:uid="{00000000-0005-0000-0000-000048060000}"/>
    <cellStyle name="Normal 2 5 2" xfId="1672" xr:uid="{00000000-0005-0000-0000-000049060000}"/>
    <cellStyle name="Normal 2 5 3" xfId="1673" xr:uid="{00000000-0005-0000-0000-00004A060000}"/>
    <cellStyle name="Normal 2 5 3 2" xfId="1674" xr:uid="{00000000-0005-0000-0000-00004B060000}"/>
    <cellStyle name="Normal 2 5 3 2 2" xfId="1675" xr:uid="{00000000-0005-0000-0000-00004C060000}"/>
    <cellStyle name="Normal 2 5 3 3" xfId="1676" xr:uid="{00000000-0005-0000-0000-00004D060000}"/>
    <cellStyle name="Normal 2 5 3 3 2" xfId="1677" xr:uid="{00000000-0005-0000-0000-00004E060000}"/>
    <cellStyle name="Normal 2 5 3 4" xfId="1678" xr:uid="{00000000-0005-0000-0000-00004F060000}"/>
    <cellStyle name="Normal 2 6" xfId="1679" xr:uid="{00000000-0005-0000-0000-000050060000}"/>
    <cellStyle name="Normal 2 7" xfId="1680" xr:uid="{00000000-0005-0000-0000-000051060000}"/>
    <cellStyle name="Normal 2 8" xfId="1681" xr:uid="{00000000-0005-0000-0000-000052060000}"/>
    <cellStyle name="Normal 2 9" xfId="3528" xr:uid="{00000000-0005-0000-0000-000053060000}"/>
    <cellStyle name="Normal 2_ANNÉE 2015" xfId="1682" xr:uid="{00000000-0005-0000-0000-000054060000}"/>
    <cellStyle name="Normal 20" xfId="1683" xr:uid="{00000000-0005-0000-0000-000055060000}"/>
    <cellStyle name="Normal 20 2" xfId="1684" xr:uid="{00000000-0005-0000-0000-000056060000}"/>
    <cellStyle name="Normal 20 3" xfId="1685" xr:uid="{00000000-0005-0000-0000-000057060000}"/>
    <cellStyle name="Normal 21" xfId="1686" xr:uid="{00000000-0005-0000-0000-000058060000}"/>
    <cellStyle name="Normal 21 2" xfId="1687" xr:uid="{00000000-0005-0000-0000-000059060000}"/>
    <cellStyle name="Normal 21 3" xfId="1688" xr:uid="{00000000-0005-0000-0000-00005A060000}"/>
    <cellStyle name="Normal 22" xfId="1689" xr:uid="{00000000-0005-0000-0000-00005B060000}"/>
    <cellStyle name="Normal 22 2" xfId="1690" xr:uid="{00000000-0005-0000-0000-00005C060000}"/>
    <cellStyle name="Normal 22 3" xfId="1691" xr:uid="{00000000-0005-0000-0000-00005D060000}"/>
    <cellStyle name="Normal 23" xfId="1692" xr:uid="{00000000-0005-0000-0000-00005E060000}"/>
    <cellStyle name="Normal 23 2" xfId="1693" xr:uid="{00000000-0005-0000-0000-00005F060000}"/>
    <cellStyle name="Normal 23 3" xfId="1694" xr:uid="{00000000-0005-0000-0000-000060060000}"/>
    <cellStyle name="Normal 24" xfId="1695" xr:uid="{00000000-0005-0000-0000-000061060000}"/>
    <cellStyle name="Normal 24 2" xfId="1696" xr:uid="{00000000-0005-0000-0000-000062060000}"/>
    <cellStyle name="Normal 24 3" xfId="1697" xr:uid="{00000000-0005-0000-0000-000063060000}"/>
    <cellStyle name="Normal 25" xfId="1698" xr:uid="{00000000-0005-0000-0000-000064060000}"/>
    <cellStyle name="Normal 25 2" xfId="1699" xr:uid="{00000000-0005-0000-0000-000065060000}"/>
    <cellStyle name="Normal 25 3" xfId="1700" xr:uid="{00000000-0005-0000-0000-000066060000}"/>
    <cellStyle name="Normal 26" xfId="1701" xr:uid="{00000000-0005-0000-0000-000067060000}"/>
    <cellStyle name="Normal 26 2" xfId="1702" xr:uid="{00000000-0005-0000-0000-000068060000}"/>
    <cellStyle name="Normal 26 3" xfId="1703" xr:uid="{00000000-0005-0000-0000-000069060000}"/>
    <cellStyle name="Normal 27" xfId="1704" xr:uid="{00000000-0005-0000-0000-00006A060000}"/>
    <cellStyle name="Normal 27 2" xfId="1705" xr:uid="{00000000-0005-0000-0000-00006B060000}"/>
    <cellStyle name="Normal 27 3" xfId="1706" xr:uid="{00000000-0005-0000-0000-00006C060000}"/>
    <cellStyle name="Normal 28" xfId="1707" xr:uid="{00000000-0005-0000-0000-00006D060000}"/>
    <cellStyle name="Normal 28 2" xfId="1708" xr:uid="{00000000-0005-0000-0000-00006E060000}"/>
    <cellStyle name="Normal 28 3" xfId="1709" xr:uid="{00000000-0005-0000-0000-00006F060000}"/>
    <cellStyle name="Normal 29" xfId="1710" xr:uid="{00000000-0005-0000-0000-000070060000}"/>
    <cellStyle name="Normal 29 2" xfId="1711" xr:uid="{00000000-0005-0000-0000-000071060000}"/>
    <cellStyle name="Normal 29 2 2" xfId="1712" xr:uid="{00000000-0005-0000-0000-000072060000}"/>
    <cellStyle name="Normal 29 2 2 2" xfId="1713" xr:uid="{00000000-0005-0000-0000-000073060000}"/>
    <cellStyle name="Normal 29 2 3" xfId="1714" xr:uid="{00000000-0005-0000-0000-000074060000}"/>
    <cellStyle name="Normal 29 2 3 2" xfId="1715" xr:uid="{00000000-0005-0000-0000-000075060000}"/>
    <cellStyle name="Normal 29 2 4" xfId="1716" xr:uid="{00000000-0005-0000-0000-000076060000}"/>
    <cellStyle name="Normal 3" xfId="51" xr:uid="{00000000-0005-0000-0000-000077060000}"/>
    <cellStyle name="Normal 3 2" xfId="1718" xr:uid="{00000000-0005-0000-0000-000078060000}"/>
    <cellStyle name="Normal 3 2 2" xfId="1719" xr:uid="{00000000-0005-0000-0000-000079060000}"/>
    <cellStyle name="Normal 3 2 3" xfId="1720" xr:uid="{00000000-0005-0000-0000-00007A060000}"/>
    <cellStyle name="Normal 3 2 4" xfId="3537" xr:uid="{00000000-0005-0000-0000-00007B060000}"/>
    <cellStyle name="Normal 3 3" xfId="1721" xr:uid="{00000000-0005-0000-0000-00007C060000}"/>
    <cellStyle name="Normal 3 3 2" xfId="1722" xr:uid="{00000000-0005-0000-0000-00007D060000}"/>
    <cellStyle name="Normal 3 3 3" xfId="1723" xr:uid="{00000000-0005-0000-0000-00007E060000}"/>
    <cellStyle name="Normal 3 3 4" xfId="3539" xr:uid="{00000000-0005-0000-0000-00007F060000}"/>
    <cellStyle name="Normal 3 4" xfId="1724" xr:uid="{00000000-0005-0000-0000-000080060000}"/>
    <cellStyle name="Normal 3 4 2" xfId="1725" xr:uid="{00000000-0005-0000-0000-000081060000}"/>
    <cellStyle name="Normal 3 4 3" xfId="1726" xr:uid="{00000000-0005-0000-0000-000082060000}"/>
    <cellStyle name="Normal 3 4 4" xfId="3535" xr:uid="{00000000-0005-0000-0000-000083060000}"/>
    <cellStyle name="Normal 3 5" xfId="1727" xr:uid="{00000000-0005-0000-0000-000084060000}"/>
    <cellStyle name="Normal 3 5 2" xfId="1728" xr:uid="{00000000-0005-0000-0000-000085060000}"/>
    <cellStyle name="Normal 3 5 3" xfId="1729" xr:uid="{00000000-0005-0000-0000-000086060000}"/>
    <cellStyle name="Normal 3 6" xfId="1730" xr:uid="{00000000-0005-0000-0000-000087060000}"/>
    <cellStyle name="Normal 3 7" xfId="1731" xr:uid="{00000000-0005-0000-0000-000088060000}"/>
    <cellStyle name="Normal 3 8" xfId="1717" xr:uid="{00000000-0005-0000-0000-000089060000}"/>
    <cellStyle name="Normal 3_ANNÉE 2015" xfId="1732" xr:uid="{00000000-0005-0000-0000-00008A060000}"/>
    <cellStyle name="Normal 30" xfId="1733" xr:uid="{00000000-0005-0000-0000-00008B060000}"/>
    <cellStyle name="Normal 31" xfId="1734" xr:uid="{00000000-0005-0000-0000-00008C060000}"/>
    <cellStyle name="Normal 32" xfId="160" xr:uid="{00000000-0005-0000-0000-00008D060000}"/>
    <cellStyle name="Normal 32 2" xfId="1735" xr:uid="{00000000-0005-0000-0000-00008E060000}"/>
    <cellStyle name="Normal 33" xfId="1736" xr:uid="{00000000-0005-0000-0000-00008F060000}"/>
    <cellStyle name="Normal 34" xfId="1737" xr:uid="{00000000-0005-0000-0000-000090060000}"/>
    <cellStyle name="Normal 4" xfId="50" xr:uid="{00000000-0005-0000-0000-000091060000}"/>
    <cellStyle name="Normal 4 2" xfId="64" xr:uid="{00000000-0005-0000-0000-000092060000}"/>
    <cellStyle name="Normal 4 2 2" xfId="80" xr:uid="{00000000-0005-0000-0000-000093060000}"/>
    <cellStyle name="Normal 4 2 2 2" xfId="107" xr:uid="{00000000-0005-0000-0000-000094060000}"/>
    <cellStyle name="Normal 4 2 2 2 2" xfId="149" xr:uid="{00000000-0005-0000-0000-000095060000}"/>
    <cellStyle name="Normal 4 2 2 3" xfId="128" xr:uid="{00000000-0005-0000-0000-000096060000}"/>
    <cellStyle name="Normal 4 2 2 4" xfId="1740" xr:uid="{00000000-0005-0000-0000-000097060000}"/>
    <cellStyle name="Normal 4 2 3" xfId="83" xr:uid="{00000000-0005-0000-0000-000098060000}"/>
    <cellStyle name="Normal 4 2 3 2" xfId="131" xr:uid="{00000000-0005-0000-0000-000099060000}"/>
    <cellStyle name="Normal 4 2 3 3" xfId="1741" xr:uid="{00000000-0005-0000-0000-00009A060000}"/>
    <cellStyle name="Normal 4 2 4" xfId="110" xr:uid="{00000000-0005-0000-0000-00009B060000}"/>
    <cellStyle name="Normal 4 2 5" xfId="1739" xr:uid="{00000000-0005-0000-0000-00009C060000}"/>
    <cellStyle name="Normal 4 3" xfId="70" xr:uid="{00000000-0005-0000-0000-00009D060000}"/>
    <cellStyle name="Normal 4 3 2" xfId="99" xr:uid="{00000000-0005-0000-0000-00009E060000}"/>
    <cellStyle name="Normal 4 3 2 2" xfId="147" xr:uid="{00000000-0005-0000-0000-00009F060000}"/>
    <cellStyle name="Normal 4 3 2 3" xfId="1743" xr:uid="{00000000-0005-0000-0000-0000A0060000}"/>
    <cellStyle name="Normal 4 3 3" xfId="126" xr:uid="{00000000-0005-0000-0000-0000A1060000}"/>
    <cellStyle name="Normal 4 3 3 2" xfId="1744" xr:uid="{00000000-0005-0000-0000-0000A2060000}"/>
    <cellStyle name="Normal 4 3 4" xfId="1742" xr:uid="{00000000-0005-0000-0000-0000A3060000}"/>
    <cellStyle name="Normal 4 4" xfId="81" xr:uid="{00000000-0005-0000-0000-0000A4060000}"/>
    <cellStyle name="Normal 4 4 2" xfId="129" xr:uid="{00000000-0005-0000-0000-0000A5060000}"/>
    <cellStyle name="Normal 4 4 2 2" xfId="1746" xr:uid="{00000000-0005-0000-0000-0000A6060000}"/>
    <cellStyle name="Normal 4 4 3" xfId="1747" xr:uid="{00000000-0005-0000-0000-0000A7060000}"/>
    <cellStyle name="Normal 4 4 4" xfId="1745" xr:uid="{00000000-0005-0000-0000-0000A8060000}"/>
    <cellStyle name="Normal 4 5" xfId="108" xr:uid="{00000000-0005-0000-0000-0000A9060000}"/>
    <cellStyle name="Normal 4 5 2" xfId="1749" xr:uid="{00000000-0005-0000-0000-0000AA060000}"/>
    <cellStyle name="Normal 4 5 3" xfId="1750" xr:uid="{00000000-0005-0000-0000-0000AB060000}"/>
    <cellStyle name="Normal 4 5 3 2" xfId="1751" xr:uid="{00000000-0005-0000-0000-0000AC060000}"/>
    <cellStyle name="Normal 4 5 3 2 2" xfId="1752" xr:uid="{00000000-0005-0000-0000-0000AD060000}"/>
    <cellStyle name="Normal 4 5 3 3" xfId="1753" xr:uid="{00000000-0005-0000-0000-0000AE060000}"/>
    <cellStyle name="Normal 4 5 3 3 2" xfId="1754" xr:uid="{00000000-0005-0000-0000-0000AF060000}"/>
    <cellStyle name="Normal 4 5 3 4" xfId="1755" xr:uid="{00000000-0005-0000-0000-0000B0060000}"/>
    <cellStyle name="Normal 4 5 4" xfId="1748" xr:uid="{00000000-0005-0000-0000-0000B1060000}"/>
    <cellStyle name="Normal 4 6" xfId="1756" xr:uid="{00000000-0005-0000-0000-0000B2060000}"/>
    <cellStyle name="Normal 4 7" xfId="1757" xr:uid="{00000000-0005-0000-0000-0000B3060000}"/>
    <cellStyle name="Normal 4 8" xfId="1758" xr:uid="{00000000-0005-0000-0000-0000B4060000}"/>
    <cellStyle name="Normal 4 9" xfId="1738" xr:uid="{00000000-0005-0000-0000-0000B5060000}"/>
    <cellStyle name="Normal 4_ANNÉE 2015" xfId="1759" xr:uid="{00000000-0005-0000-0000-0000B6060000}"/>
    <cellStyle name="Normal 45" xfId="3545" xr:uid="{12134EEA-E0F1-4F5F-AFFC-1DE0F1490851}"/>
    <cellStyle name="Normal 5" xfId="55" xr:uid="{00000000-0005-0000-0000-0000B7060000}"/>
    <cellStyle name="Normal 5 2" xfId="1761" xr:uid="{00000000-0005-0000-0000-0000B8060000}"/>
    <cellStyle name="Normal 5 2 2" xfId="1762" xr:uid="{00000000-0005-0000-0000-0000B9060000}"/>
    <cellStyle name="Normal 5 2 3" xfId="1763" xr:uid="{00000000-0005-0000-0000-0000BA060000}"/>
    <cellStyle name="Normal 5 3" xfId="1764" xr:uid="{00000000-0005-0000-0000-0000BB060000}"/>
    <cellStyle name="Normal 5 3 2" xfId="1765" xr:uid="{00000000-0005-0000-0000-0000BC060000}"/>
    <cellStyle name="Normal 5 3 3" xfId="1766" xr:uid="{00000000-0005-0000-0000-0000BD060000}"/>
    <cellStyle name="Normal 5 3 3 2" xfId="1767" xr:uid="{00000000-0005-0000-0000-0000BE060000}"/>
    <cellStyle name="Normal 5 3 3 2 2" xfId="1768" xr:uid="{00000000-0005-0000-0000-0000BF060000}"/>
    <cellStyle name="Normal 5 3 3 3" xfId="1769" xr:uid="{00000000-0005-0000-0000-0000C0060000}"/>
    <cellStyle name="Normal 5 3 3 3 2" xfId="1770" xr:uid="{00000000-0005-0000-0000-0000C1060000}"/>
    <cellStyle name="Normal 5 3 3 4" xfId="1771" xr:uid="{00000000-0005-0000-0000-0000C2060000}"/>
    <cellStyle name="Normal 5 4" xfId="1772" xr:uid="{00000000-0005-0000-0000-0000C3060000}"/>
    <cellStyle name="Normal 5 4 2" xfId="1773" xr:uid="{00000000-0005-0000-0000-0000C4060000}"/>
    <cellStyle name="Normal 5 4 3" xfId="1774" xr:uid="{00000000-0005-0000-0000-0000C5060000}"/>
    <cellStyle name="Normal 5 5" xfId="1775" xr:uid="{00000000-0005-0000-0000-0000C6060000}"/>
    <cellStyle name="Normal 5 6" xfId="1776" xr:uid="{00000000-0005-0000-0000-0000C7060000}"/>
    <cellStyle name="Normal 5 7" xfId="1760" xr:uid="{00000000-0005-0000-0000-0000C8060000}"/>
    <cellStyle name="Normal 5_ANNÉE 2015" xfId="1777" xr:uid="{00000000-0005-0000-0000-0000C9060000}"/>
    <cellStyle name="Normal 6" xfId="54" xr:uid="{00000000-0005-0000-0000-0000CA060000}"/>
    <cellStyle name="Normal 6 2" xfId="73" xr:uid="{00000000-0005-0000-0000-0000CB060000}"/>
    <cellStyle name="Normal 6 2 2" xfId="100" xr:uid="{00000000-0005-0000-0000-0000CC060000}"/>
    <cellStyle name="Normal 6 2 2 2" xfId="148" xr:uid="{00000000-0005-0000-0000-0000CD060000}"/>
    <cellStyle name="Normal 6 2 2 3" xfId="1780" xr:uid="{00000000-0005-0000-0000-0000CE060000}"/>
    <cellStyle name="Normal 6 2 3" xfId="127" xr:uid="{00000000-0005-0000-0000-0000CF060000}"/>
    <cellStyle name="Normal 6 2 3 2" xfId="1781" xr:uid="{00000000-0005-0000-0000-0000D0060000}"/>
    <cellStyle name="Normal 6 2 4" xfId="1779" xr:uid="{00000000-0005-0000-0000-0000D1060000}"/>
    <cellStyle name="Normal 6 3" xfId="82" xr:uid="{00000000-0005-0000-0000-0000D2060000}"/>
    <cellStyle name="Normal 6 3 2" xfId="130" xr:uid="{00000000-0005-0000-0000-0000D3060000}"/>
    <cellStyle name="Normal 6 3 2 2" xfId="1783" xr:uid="{00000000-0005-0000-0000-0000D4060000}"/>
    <cellStyle name="Normal 6 3 3" xfId="1784" xr:uid="{00000000-0005-0000-0000-0000D5060000}"/>
    <cellStyle name="Normal 6 3 3 2" xfId="1785" xr:uid="{00000000-0005-0000-0000-0000D6060000}"/>
    <cellStyle name="Normal 6 3 3 2 2" xfId="1786" xr:uid="{00000000-0005-0000-0000-0000D7060000}"/>
    <cellStyle name="Normal 6 3 3 3" xfId="1787" xr:uid="{00000000-0005-0000-0000-0000D8060000}"/>
    <cellStyle name="Normal 6 3 3 3 2" xfId="1788" xr:uid="{00000000-0005-0000-0000-0000D9060000}"/>
    <cellStyle name="Normal 6 3 3 4" xfId="1789" xr:uid="{00000000-0005-0000-0000-0000DA060000}"/>
    <cellStyle name="Normal 6 3 4" xfId="1782" xr:uid="{00000000-0005-0000-0000-0000DB060000}"/>
    <cellStyle name="Normal 6 4" xfId="109" xr:uid="{00000000-0005-0000-0000-0000DC060000}"/>
    <cellStyle name="Normal 6 4 2" xfId="1791" xr:uid="{00000000-0005-0000-0000-0000DD060000}"/>
    <cellStyle name="Normal 6 4 3" xfId="1792" xr:uid="{00000000-0005-0000-0000-0000DE060000}"/>
    <cellStyle name="Normal 6 4 3 2" xfId="1793" xr:uid="{00000000-0005-0000-0000-0000DF060000}"/>
    <cellStyle name="Normal 6 4 3 2 2" xfId="1794" xr:uid="{00000000-0005-0000-0000-0000E0060000}"/>
    <cellStyle name="Normal 6 4 3 3" xfId="1795" xr:uid="{00000000-0005-0000-0000-0000E1060000}"/>
    <cellStyle name="Normal 6 4 3 3 2" xfId="1796" xr:uid="{00000000-0005-0000-0000-0000E2060000}"/>
    <cellStyle name="Normal 6 4 3 4" xfId="1797" xr:uid="{00000000-0005-0000-0000-0000E3060000}"/>
    <cellStyle name="Normal 6 4 4" xfId="1790" xr:uid="{00000000-0005-0000-0000-0000E4060000}"/>
    <cellStyle name="Normal 6 5" xfId="1798" xr:uid="{00000000-0005-0000-0000-0000E5060000}"/>
    <cellStyle name="Normal 6 6" xfId="1799" xr:uid="{00000000-0005-0000-0000-0000E6060000}"/>
    <cellStyle name="Normal 6 6 2" xfId="1800" xr:uid="{00000000-0005-0000-0000-0000E7060000}"/>
    <cellStyle name="Normal 6 6 2 2" xfId="1801" xr:uid="{00000000-0005-0000-0000-0000E8060000}"/>
    <cellStyle name="Normal 6 6 3" xfId="1802" xr:uid="{00000000-0005-0000-0000-0000E9060000}"/>
    <cellStyle name="Normal 6 6 3 2" xfId="1803" xr:uid="{00000000-0005-0000-0000-0000EA060000}"/>
    <cellStyle name="Normal 6 6 4" xfId="1804" xr:uid="{00000000-0005-0000-0000-0000EB060000}"/>
    <cellStyle name="Normal 6 7" xfId="1778" xr:uid="{00000000-0005-0000-0000-0000EC060000}"/>
    <cellStyle name="Normal 6_ANNÉE 2015" xfId="1805" xr:uid="{00000000-0005-0000-0000-0000ED060000}"/>
    <cellStyle name="Normal 7" xfId="71" xr:uid="{00000000-0005-0000-0000-0000EE060000}"/>
    <cellStyle name="Normal 7 2" xfId="1807" xr:uid="{00000000-0005-0000-0000-0000EF060000}"/>
    <cellStyle name="Normal 7 3" xfId="1808" xr:uid="{00000000-0005-0000-0000-0000F0060000}"/>
    <cellStyle name="Normal 7 4" xfId="1806" xr:uid="{00000000-0005-0000-0000-0000F1060000}"/>
    <cellStyle name="Normal 8" xfId="66" xr:uid="{00000000-0005-0000-0000-0000F2060000}"/>
    <cellStyle name="Normal 8 2" xfId="96" xr:uid="{00000000-0005-0000-0000-0000F3060000}"/>
    <cellStyle name="Normal 8 2 2" xfId="144" xr:uid="{00000000-0005-0000-0000-0000F4060000}"/>
    <cellStyle name="Normal 8 2 3" xfId="1810" xr:uid="{00000000-0005-0000-0000-0000F5060000}"/>
    <cellStyle name="Normal 8 3" xfId="123" xr:uid="{00000000-0005-0000-0000-0000F6060000}"/>
    <cellStyle name="Normal 8 3 2" xfId="1811" xr:uid="{00000000-0005-0000-0000-0000F7060000}"/>
    <cellStyle name="Normal 8 4" xfId="1809" xr:uid="{00000000-0005-0000-0000-0000F8060000}"/>
    <cellStyle name="Normal 9" xfId="150" xr:uid="{00000000-0005-0000-0000-0000F9060000}"/>
    <cellStyle name="Normal 9 2" xfId="1813" xr:uid="{00000000-0005-0000-0000-0000FA060000}"/>
    <cellStyle name="Normal 9 3" xfId="1814" xr:uid="{00000000-0005-0000-0000-0000FB060000}"/>
    <cellStyle name="Normal 9 3 2" xfId="1815" xr:uid="{00000000-0005-0000-0000-0000FC060000}"/>
    <cellStyle name="Normal 9 3 2 2" xfId="1816" xr:uid="{00000000-0005-0000-0000-0000FD060000}"/>
    <cellStyle name="Normal 9 3 3" xfId="1817" xr:uid="{00000000-0005-0000-0000-0000FE060000}"/>
    <cellStyle name="Normal 9 3 3 2" xfId="1818" xr:uid="{00000000-0005-0000-0000-0000FF060000}"/>
    <cellStyle name="Normal 9 3 4" xfId="1819" xr:uid="{00000000-0005-0000-0000-000000070000}"/>
    <cellStyle name="Normal 9 4" xfId="1812" xr:uid="{00000000-0005-0000-0000-000001070000}"/>
    <cellStyle name="Normal GHG Numbers (0.00)" xfId="1820" xr:uid="{00000000-0005-0000-0000-000002070000}"/>
    <cellStyle name="Normal GHG Numbers (0.00) 2" xfId="1821" xr:uid="{00000000-0005-0000-0000-000003070000}"/>
    <cellStyle name="Normal GHG Numbers (0.00) 3" xfId="1822" xr:uid="{00000000-0005-0000-0000-000004070000}"/>
    <cellStyle name="Normale" xfId="1823" xr:uid="{00000000-0005-0000-0000-000005070000}"/>
    <cellStyle name="Normale 2" xfId="1824" xr:uid="{00000000-0005-0000-0000-000006070000}"/>
    <cellStyle name="Normale 2 2" xfId="1825" xr:uid="{00000000-0005-0000-0000-000007070000}"/>
    <cellStyle name="Normale 3" xfId="1826" xr:uid="{00000000-0005-0000-0000-000008070000}"/>
    <cellStyle name="Normale 4" xfId="1827" xr:uid="{00000000-0005-0000-0000-000009070000}"/>
    <cellStyle name="Nota" xfId="1828" xr:uid="{00000000-0005-0000-0000-00000A070000}"/>
    <cellStyle name="Nota 2" xfId="1829" xr:uid="{00000000-0005-0000-0000-00000B070000}"/>
    <cellStyle name="Nota 3" xfId="1830" xr:uid="{00000000-0005-0000-0000-00000C070000}"/>
    <cellStyle name="Notas" xfId="1831" xr:uid="{00000000-0005-0000-0000-00000D070000}"/>
    <cellStyle name="Notas 2" xfId="1832" xr:uid="{00000000-0005-0000-0000-00000E070000}"/>
    <cellStyle name="Notas 3" xfId="1833" xr:uid="{00000000-0005-0000-0000-00000F070000}"/>
    <cellStyle name="Note" xfId="3547" builtinId="10" customBuiltin="1"/>
    <cellStyle name="Note 1" xfId="159" xr:uid="{00000000-0005-0000-0000-000010070000}"/>
    <cellStyle name="note 1 2" xfId="1835" xr:uid="{00000000-0005-0000-0000-000011070000}"/>
    <cellStyle name="note 1 3" xfId="1836" xr:uid="{00000000-0005-0000-0000-000012070000}"/>
    <cellStyle name="note 1 4" xfId="1834" xr:uid="{00000000-0005-0000-0000-000013070000}"/>
    <cellStyle name="Note 2" xfId="1837" xr:uid="{00000000-0005-0000-0000-000014070000}"/>
    <cellStyle name="Note 2 2" xfId="1838" xr:uid="{00000000-0005-0000-0000-000015070000}"/>
    <cellStyle name="Note 2 2 2" xfId="162" xr:uid="{00000000-0005-0000-0000-000016070000}"/>
    <cellStyle name="Note 2 3" xfId="1839" xr:uid="{00000000-0005-0000-0000-000017070000}"/>
    <cellStyle name="note 3" xfId="1840" xr:uid="{00000000-0005-0000-0000-000018070000}"/>
    <cellStyle name="note 3 2" xfId="1841" xr:uid="{00000000-0005-0000-0000-000019070000}"/>
    <cellStyle name="note 3 3" xfId="1842" xr:uid="{00000000-0005-0000-0000-00001A070000}"/>
    <cellStyle name="num_note" xfId="1843" xr:uid="{00000000-0005-0000-0000-00001B070000}"/>
    <cellStyle name="N䃯rmal_la䇲oux_larou᷸" xfId="1844" xr:uid="{00000000-0005-0000-0000-00001C070000}"/>
    <cellStyle name="Onglet" xfId="43" xr:uid="{00000000-0005-0000-0000-00001D070000}"/>
    <cellStyle name="Onglet 2" xfId="58" xr:uid="{00000000-0005-0000-0000-00001E070000}"/>
    <cellStyle name="Onglet 2 2" xfId="74" xr:uid="{00000000-0005-0000-0000-00001F070000}"/>
    <cellStyle name="Onglet 2 2 2" xfId="101" xr:uid="{00000000-0005-0000-0000-000020070000}"/>
    <cellStyle name="Output" xfId="1845" xr:uid="{00000000-0005-0000-0000-000021070000}"/>
    <cellStyle name="Output 2" xfId="1846" xr:uid="{00000000-0005-0000-0000-000022070000}"/>
    <cellStyle name="Output 3" xfId="1847" xr:uid="{00000000-0005-0000-0000-000023070000}"/>
    <cellStyle name="Percent 2" xfId="1848" xr:uid="{00000000-0005-0000-0000-000024070000}"/>
    <cellStyle name="Poste" xfId="48" xr:uid="{00000000-0005-0000-0000-000025070000}"/>
    <cellStyle name="Poste 2" xfId="63" xr:uid="{00000000-0005-0000-0000-000026070000}"/>
    <cellStyle name="Poste 2 2" xfId="79" xr:uid="{00000000-0005-0000-0000-000027070000}"/>
    <cellStyle name="Poste 2 2 2" xfId="106" xr:uid="{00000000-0005-0000-0000-000028070000}"/>
    <cellStyle name="Poste Ce" xfId="47" xr:uid="{00000000-0005-0000-0000-000029070000}"/>
    <cellStyle name="Poste Ce 2" xfId="62" xr:uid="{00000000-0005-0000-0000-00002A070000}"/>
    <cellStyle name="Poste Ce 2 2" xfId="78" xr:uid="{00000000-0005-0000-0000-00002B070000}"/>
    <cellStyle name="Poste Ce 2 2 2" xfId="105" xr:uid="{00000000-0005-0000-0000-00002C070000}"/>
    <cellStyle name="Poste CO2e" xfId="44" xr:uid="{00000000-0005-0000-0000-00002D070000}"/>
    <cellStyle name="Poste CO2e 2" xfId="59" xr:uid="{00000000-0005-0000-0000-00002E070000}"/>
    <cellStyle name="Poste CO2e 2 2" xfId="75" xr:uid="{00000000-0005-0000-0000-00002F070000}"/>
    <cellStyle name="Poste CO2e 2 2 2" xfId="102" xr:uid="{00000000-0005-0000-0000-000030070000}"/>
    <cellStyle name="Pourcentage" xfId="152" builtinId="5"/>
    <cellStyle name="Pourcentage 10" xfId="1850" xr:uid="{00000000-0005-0000-0000-000032070000}"/>
    <cellStyle name="Pourcentage 10 2" xfId="1851" xr:uid="{00000000-0005-0000-0000-000033070000}"/>
    <cellStyle name="Pourcentage 10 3" xfId="1852" xr:uid="{00000000-0005-0000-0000-000034070000}"/>
    <cellStyle name="Pourcentage 11" xfId="1853" xr:uid="{00000000-0005-0000-0000-000035070000}"/>
    <cellStyle name="Pourcentage 11 2" xfId="1854" xr:uid="{00000000-0005-0000-0000-000036070000}"/>
    <cellStyle name="Pourcentage 11 2 2" xfId="1855" xr:uid="{00000000-0005-0000-0000-000037070000}"/>
    <cellStyle name="Pourcentage 11 3" xfId="1856" xr:uid="{00000000-0005-0000-0000-000038070000}"/>
    <cellStyle name="Pourcentage 11 3 2" xfId="1857" xr:uid="{00000000-0005-0000-0000-000039070000}"/>
    <cellStyle name="Pourcentage 11 4" xfId="1858" xr:uid="{00000000-0005-0000-0000-00003A070000}"/>
    <cellStyle name="Pourcentage 12" xfId="1859" xr:uid="{00000000-0005-0000-0000-00003B070000}"/>
    <cellStyle name="Pourcentage 12 2" xfId="1860" xr:uid="{00000000-0005-0000-0000-00003C070000}"/>
    <cellStyle name="Pourcentage 13" xfId="1861" xr:uid="{00000000-0005-0000-0000-00003D070000}"/>
    <cellStyle name="Pourcentage 13 2" xfId="1862" xr:uid="{00000000-0005-0000-0000-00003E070000}"/>
    <cellStyle name="Pourcentage 14" xfId="1863" xr:uid="{00000000-0005-0000-0000-00003F070000}"/>
    <cellStyle name="Pourcentage 15" xfId="1864" xr:uid="{00000000-0005-0000-0000-000040070000}"/>
    <cellStyle name="Pourcentage 16" xfId="1849" xr:uid="{00000000-0005-0000-0000-000041070000}"/>
    <cellStyle name="Pourcentage 2" xfId="53" xr:uid="{00000000-0005-0000-0000-000042070000}"/>
    <cellStyle name="Pourcentage 2 2" xfId="1866" xr:uid="{00000000-0005-0000-0000-000043070000}"/>
    <cellStyle name="Pourcentage 2 2 2" xfId="1867" xr:uid="{00000000-0005-0000-0000-000044070000}"/>
    <cellStyle name="Pourcentage 2 2 3" xfId="1868" xr:uid="{00000000-0005-0000-0000-000045070000}"/>
    <cellStyle name="Pourcentage 2 2 3 2" xfId="1869" xr:uid="{00000000-0005-0000-0000-000046070000}"/>
    <cellStyle name="Pourcentage 2 2 3 2 2" xfId="1870" xr:uid="{00000000-0005-0000-0000-000047070000}"/>
    <cellStyle name="Pourcentage 2 2 3 3" xfId="1871" xr:uid="{00000000-0005-0000-0000-000048070000}"/>
    <cellStyle name="Pourcentage 2 2 3 3 2" xfId="1872" xr:uid="{00000000-0005-0000-0000-000049070000}"/>
    <cellStyle name="Pourcentage 2 2 3 4" xfId="1873" xr:uid="{00000000-0005-0000-0000-00004A070000}"/>
    <cellStyle name="Pourcentage 2 3" xfId="1874" xr:uid="{00000000-0005-0000-0000-00004B070000}"/>
    <cellStyle name="Pourcentage 2 4" xfId="1875" xr:uid="{00000000-0005-0000-0000-00004C070000}"/>
    <cellStyle name="Pourcentage 2 4 2 3 2" xfId="3557" xr:uid="{FD35683D-749F-4480-B708-9F1138149471}"/>
    <cellStyle name="Pourcentage 2 5" xfId="1865" xr:uid="{00000000-0005-0000-0000-00004D070000}"/>
    <cellStyle name="Pourcentage 2 6" xfId="1876" xr:uid="{00000000-0005-0000-0000-00004E070000}"/>
    <cellStyle name="Pourcentage 3" xfId="57" xr:uid="{00000000-0005-0000-0000-00004F070000}"/>
    <cellStyle name="Pourcentage 3 2" xfId="1878" xr:uid="{00000000-0005-0000-0000-000050070000}"/>
    <cellStyle name="Pourcentage 3 3" xfId="1879" xr:uid="{00000000-0005-0000-0000-000051070000}"/>
    <cellStyle name="Pourcentage 3 4" xfId="1877" xr:uid="{00000000-0005-0000-0000-000052070000}"/>
    <cellStyle name="Pourcentage 4" xfId="72" xr:uid="{00000000-0005-0000-0000-000053070000}"/>
    <cellStyle name="Pourcentage 4 2" xfId="1881" xr:uid="{00000000-0005-0000-0000-000054070000}"/>
    <cellStyle name="Pourcentage 4 2 2" xfId="1882" xr:uid="{00000000-0005-0000-0000-000055070000}"/>
    <cellStyle name="Pourcentage 4 2 3" xfId="1883" xr:uid="{00000000-0005-0000-0000-000056070000}"/>
    <cellStyle name="Pourcentage 4 3" xfId="1884" xr:uid="{00000000-0005-0000-0000-000057070000}"/>
    <cellStyle name="Pourcentage 4 4" xfId="1885" xr:uid="{00000000-0005-0000-0000-000058070000}"/>
    <cellStyle name="Pourcentage 4 4 2" xfId="1886" xr:uid="{00000000-0005-0000-0000-000059070000}"/>
    <cellStyle name="Pourcentage 4 4 2 2" xfId="1887" xr:uid="{00000000-0005-0000-0000-00005A070000}"/>
    <cellStyle name="Pourcentage 4 4 3" xfId="1888" xr:uid="{00000000-0005-0000-0000-00005B070000}"/>
    <cellStyle name="Pourcentage 4 4 3 2" xfId="1889" xr:uid="{00000000-0005-0000-0000-00005C070000}"/>
    <cellStyle name="Pourcentage 4 4 4" xfId="1890" xr:uid="{00000000-0005-0000-0000-00005D070000}"/>
    <cellStyle name="Pourcentage 4 5" xfId="1880" xr:uid="{00000000-0005-0000-0000-00005E070000}"/>
    <cellStyle name="Pourcentage 5" xfId="67" xr:uid="{00000000-0005-0000-0000-00005F070000}"/>
    <cellStyle name="Pourcentage 5 2" xfId="97" xr:uid="{00000000-0005-0000-0000-000060070000}"/>
    <cellStyle name="Pourcentage 5 2 2" xfId="145" xr:uid="{00000000-0005-0000-0000-000061070000}"/>
    <cellStyle name="Pourcentage 5 2 3" xfId="1892" xr:uid="{00000000-0005-0000-0000-000062070000}"/>
    <cellStyle name="Pourcentage 5 3" xfId="124" xr:uid="{00000000-0005-0000-0000-000063070000}"/>
    <cellStyle name="Pourcentage 5 3 2" xfId="1893" xr:uid="{00000000-0005-0000-0000-000064070000}"/>
    <cellStyle name="Pourcentage 5 4" xfId="1891" xr:uid="{00000000-0005-0000-0000-000065070000}"/>
    <cellStyle name="Pourcentage 6" xfId="42" xr:uid="{00000000-0005-0000-0000-000066070000}"/>
    <cellStyle name="Pourcentage 6 2" xfId="1895" xr:uid="{00000000-0005-0000-0000-000067070000}"/>
    <cellStyle name="Pourcentage 6 3" xfId="1896" xr:uid="{00000000-0005-0000-0000-000068070000}"/>
    <cellStyle name="Pourcentage 6 4" xfId="1894" xr:uid="{00000000-0005-0000-0000-000069070000}"/>
    <cellStyle name="Pourcentage 7" xfId="1897" xr:uid="{00000000-0005-0000-0000-00006A070000}"/>
    <cellStyle name="Pourcentage 7 2" xfId="1898" xr:uid="{00000000-0005-0000-0000-00006B070000}"/>
    <cellStyle name="Pourcentage 7 3" xfId="1899" xr:uid="{00000000-0005-0000-0000-00006C070000}"/>
    <cellStyle name="Pourcentage 8" xfId="161" xr:uid="{00000000-0005-0000-0000-00006D070000}"/>
    <cellStyle name="Pourcentage 8 2" xfId="1901" xr:uid="{00000000-0005-0000-0000-00006E070000}"/>
    <cellStyle name="Pourcentage 8 3" xfId="1902" xr:uid="{00000000-0005-0000-0000-00006F070000}"/>
    <cellStyle name="Pourcentage 8 4" xfId="1900" xr:uid="{00000000-0005-0000-0000-000070070000}"/>
    <cellStyle name="Pourcentage 9" xfId="1903" xr:uid="{00000000-0005-0000-0000-000071070000}"/>
    <cellStyle name="Pourcentage 9 2" xfId="1904" xr:uid="{00000000-0005-0000-0000-000072070000}"/>
    <cellStyle name="Pourcentage 9 3" xfId="1905" xr:uid="{00000000-0005-0000-0000-000073070000}"/>
    <cellStyle name="Remarque" xfId="1906" xr:uid="{00000000-0005-0000-0000-000074070000}"/>
    <cellStyle name="Remarque 2" xfId="1907" xr:uid="{00000000-0005-0000-0000-000075070000}"/>
    <cellStyle name="Remarque 2 2" xfId="1908" xr:uid="{00000000-0005-0000-0000-000076070000}"/>
    <cellStyle name="Remarque 2 3" xfId="1909" xr:uid="{00000000-0005-0000-0000-000077070000}"/>
    <cellStyle name="Remarque 3" xfId="1910" xr:uid="{00000000-0005-0000-0000-000078070000}"/>
    <cellStyle name="Remarque 4" xfId="1911" xr:uid="{00000000-0005-0000-0000-000079070000}"/>
    <cellStyle name="Result" xfId="1912" xr:uid="{00000000-0005-0000-0000-00007A070000}"/>
    <cellStyle name="Result (user)" xfId="1913" xr:uid="{00000000-0005-0000-0000-00007B070000}"/>
    <cellStyle name="Result (user) 2" xfId="1914" xr:uid="{00000000-0005-0000-0000-00007C070000}"/>
    <cellStyle name="Result (user) 3" xfId="1915" xr:uid="{00000000-0005-0000-0000-00007D070000}"/>
    <cellStyle name="Result 2" xfId="1916" xr:uid="{00000000-0005-0000-0000-00007E070000}"/>
    <cellStyle name="Result 3" xfId="1917" xr:uid="{00000000-0005-0000-0000-00007F070000}"/>
    <cellStyle name="Result 4" xfId="1918" xr:uid="{00000000-0005-0000-0000-000080070000}"/>
    <cellStyle name="Result 5" xfId="1919" xr:uid="{00000000-0005-0000-0000-000081070000}"/>
    <cellStyle name="Result2" xfId="1920" xr:uid="{00000000-0005-0000-0000-000082070000}"/>
    <cellStyle name="Result2 (user)" xfId="1921" xr:uid="{00000000-0005-0000-0000-000083070000}"/>
    <cellStyle name="Result2 (user) 2" xfId="1922" xr:uid="{00000000-0005-0000-0000-000084070000}"/>
    <cellStyle name="Result2 (user) 3" xfId="1923" xr:uid="{00000000-0005-0000-0000-000085070000}"/>
    <cellStyle name="Result2 2" xfId="1924" xr:uid="{00000000-0005-0000-0000-000086070000}"/>
    <cellStyle name="Result2 3" xfId="1925" xr:uid="{00000000-0005-0000-0000-000087070000}"/>
    <cellStyle name="Result2 4" xfId="1926" xr:uid="{00000000-0005-0000-0000-000088070000}"/>
    <cellStyle name="Result2 5" xfId="1927" xr:uid="{00000000-0005-0000-0000-000089070000}"/>
    <cellStyle name="Résultat" xfId="3532" xr:uid="{00000000-0005-0000-0000-00008A070000}"/>
    <cellStyle name="Résultat2" xfId="3533" xr:uid="{00000000-0005-0000-0000-00008B070000}"/>
    <cellStyle name="Salida" xfId="1928" xr:uid="{00000000-0005-0000-0000-00008C070000}"/>
    <cellStyle name="Salida 2" xfId="1929" xr:uid="{00000000-0005-0000-0000-00008D070000}"/>
    <cellStyle name="Salida 3" xfId="1930" xr:uid="{00000000-0005-0000-0000-00008E070000}"/>
    <cellStyle name="Satisfaisant" xfId="5" builtinId="26" customBuiltin="1"/>
    <cellStyle name="Satisfaisant 2" xfId="1931" xr:uid="{00000000-0005-0000-0000-000090070000}"/>
    <cellStyle name="Satisfaisant 2 2" xfId="1932" xr:uid="{00000000-0005-0000-0000-000091070000}"/>
    <cellStyle name="Satisfaisant 2 3" xfId="1933" xr:uid="{00000000-0005-0000-0000-000092070000}"/>
    <cellStyle name="Sortie" xfId="9" builtinId="21" customBuiltin="1"/>
    <cellStyle name="Sortie 2" xfId="1934" xr:uid="{00000000-0005-0000-0000-000094070000}"/>
    <cellStyle name="Sortie 2 2" xfId="1935" xr:uid="{00000000-0005-0000-0000-000095070000}"/>
    <cellStyle name="Sortie 2 3" xfId="1936" xr:uid="{00000000-0005-0000-0000-000096070000}"/>
    <cellStyle name="source" xfId="1937" xr:uid="{00000000-0005-0000-0000-000097070000}"/>
    <cellStyle name="source 2" xfId="1938" xr:uid="{00000000-0005-0000-0000-000098070000}"/>
    <cellStyle name="source 3" xfId="1939" xr:uid="{00000000-0005-0000-0000-000099070000}"/>
    <cellStyle name="Sous-poste" xfId="45" xr:uid="{00000000-0005-0000-0000-00009A070000}"/>
    <cellStyle name="Sous-poste 2" xfId="60" xr:uid="{00000000-0005-0000-0000-00009B070000}"/>
    <cellStyle name="Sous-poste 2 2" xfId="76" xr:uid="{00000000-0005-0000-0000-00009C070000}"/>
    <cellStyle name="Sous-poste 2 2 2" xfId="103" xr:uid="{00000000-0005-0000-0000-00009D070000}"/>
    <cellStyle name="Standard_Mappe1" xfId="3526" xr:uid="{00000000-0005-0000-0000-00009E070000}"/>
    <cellStyle name="Table du pilote - Catégorie" xfId="1940" xr:uid="{00000000-0005-0000-0000-00009F070000}"/>
    <cellStyle name="Table du pilote - Catégorie 2" xfId="1941" xr:uid="{00000000-0005-0000-0000-0000A0070000}"/>
    <cellStyle name="Table du pilote - Catégorie 3" xfId="1942" xr:uid="{00000000-0005-0000-0000-0000A1070000}"/>
    <cellStyle name="Table du pilote - Champ" xfId="1943" xr:uid="{00000000-0005-0000-0000-0000A2070000}"/>
    <cellStyle name="Table du pilote - Champ 2" xfId="1944" xr:uid="{00000000-0005-0000-0000-0000A3070000}"/>
    <cellStyle name="Table du pilote - Champ 3" xfId="1945" xr:uid="{00000000-0005-0000-0000-0000A4070000}"/>
    <cellStyle name="Table du pilote - Coin" xfId="1946" xr:uid="{00000000-0005-0000-0000-0000A5070000}"/>
    <cellStyle name="Table du pilote - Coin 2" xfId="1947" xr:uid="{00000000-0005-0000-0000-0000A6070000}"/>
    <cellStyle name="Table du pilote - Coin 3" xfId="1948" xr:uid="{00000000-0005-0000-0000-0000A7070000}"/>
    <cellStyle name="Table du pilote - Résultat" xfId="1949" xr:uid="{00000000-0005-0000-0000-0000A8070000}"/>
    <cellStyle name="Table du pilote - Résultat 2" xfId="1950" xr:uid="{00000000-0005-0000-0000-0000A9070000}"/>
    <cellStyle name="Table du pilote - Résultat 3" xfId="1951" xr:uid="{00000000-0005-0000-0000-0000AA070000}"/>
    <cellStyle name="Table du pilote - Titre" xfId="1952" xr:uid="{00000000-0005-0000-0000-0000AB070000}"/>
    <cellStyle name="Table du pilote - Titre 2" xfId="1953" xr:uid="{00000000-0005-0000-0000-0000AC070000}"/>
    <cellStyle name="Table du pilote - Titre 3" xfId="1954" xr:uid="{00000000-0005-0000-0000-0000AD070000}"/>
    <cellStyle name="Table du pilote - Valeur" xfId="1955" xr:uid="{00000000-0005-0000-0000-0000AE070000}"/>
    <cellStyle name="Table du pilote - Valeur 2" xfId="1956" xr:uid="{00000000-0005-0000-0000-0000AF070000}"/>
    <cellStyle name="Table du pilote - Valeur 3" xfId="1957" xr:uid="{00000000-0005-0000-0000-0000B0070000}"/>
    <cellStyle name="tableau | cellule | (normal) | decimal 1" xfId="1958" xr:uid="{00000000-0005-0000-0000-0000B1070000}"/>
    <cellStyle name="tableau | cellule | (normal) | decimal 1 2" xfId="1959" xr:uid="{00000000-0005-0000-0000-0000B2070000}"/>
    <cellStyle name="tableau | cellule | (normal) | decimal 1 2 2" xfId="1960" xr:uid="{00000000-0005-0000-0000-0000B3070000}"/>
    <cellStyle name="tableau | cellule | (normal) | decimal 1 2 2 2" xfId="1961" xr:uid="{00000000-0005-0000-0000-0000B4070000}"/>
    <cellStyle name="tableau | cellule | (normal) | decimal 1 2 2 3" xfId="1962" xr:uid="{00000000-0005-0000-0000-0000B5070000}"/>
    <cellStyle name="tableau | cellule | (normal) | decimal 1 2 3" xfId="1963" xr:uid="{00000000-0005-0000-0000-0000B6070000}"/>
    <cellStyle name="tableau | cellule | (normal) | decimal 1 2 4" xfId="1964" xr:uid="{00000000-0005-0000-0000-0000B7070000}"/>
    <cellStyle name="tableau | cellule | (normal) | decimal 1 3" xfId="1965" xr:uid="{00000000-0005-0000-0000-0000B8070000}"/>
    <cellStyle name="tableau | cellule | (normal) | decimal 1 3 2" xfId="1966" xr:uid="{00000000-0005-0000-0000-0000B9070000}"/>
    <cellStyle name="tableau | cellule | (normal) | decimal 1 3 3" xfId="1967" xr:uid="{00000000-0005-0000-0000-0000BA070000}"/>
    <cellStyle name="tableau | cellule | (normal) | decimal 1 4" xfId="1968" xr:uid="{00000000-0005-0000-0000-0000BB070000}"/>
    <cellStyle name="tableau | cellule | (normal) | decimal 1 4 2" xfId="1969" xr:uid="{00000000-0005-0000-0000-0000BC070000}"/>
    <cellStyle name="tableau | cellule | (normal) | decimal 1 4 3" xfId="1970" xr:uid="{00000000-0005-0000-0000-0000BD070000}"/>
    <cellStyle name="tableau | cellule | (normal) | decimal 1 5" xfId="1971" xr:uid="{00000000-0005-0000-0000-0000BE070000}"/>
    <cellStyle name="tableau | cellule | (normal) | decimal 1 5 2" xfId="1972" xr:uid="{00000000-0005-0000-0000-0000BF070000}"/>
    <cellStyle name="tableau | cellule | (normal) | decimal 1 5 3" xfId="1973" xr:uid="{00000000-0005-0000-0000-0000C0070000}"/>
    <cellStyle name="tableau | cellule | (normal) | decimal 1 6" xfId="1974" xr:uid="{00000000-0005-0000-0000-0000C1070000}"/>
    <cellStyle name="tableau | cellule | (normal) | decimal 1 7" xfId="1975" xr:uid="{00000000-0005-0000-0000-0000C2070000}"/>
    <cellStyle name="tableau | cellule | (normal) | decimal 2" xfId="1976" xr:uid="{00000000-0005-0000-0000-0000C3070000}"/>
    <cellStyle name="tableau | cellule | (normal) | decimal 2 2" xfId="1977" xr:uid="{00000000-0005-0000-0000-0000C4070000}"/>
    <cellStyle name="tableau | cellule | (normal) | decimal 2 2 2" xfId="1978" xr:uid="{00000000-0005-0000-0000-0000C5070000}"/>
    <cellStyle name="tableau | cellule | (normal) | decimal 2 2 2 2" xfId="1979" xr:uid="{00000000-0005-0000-0000-0000C6070000}"/>
    <cellStyle name="tableau | cellule | (normal) | decimal 2 2 2 3" xfId="1980" xr:uid="{00000000-0005-0000-0000-0000C7070000}"/>
    <cellStyle name="tableau | cellule | (normal) | decimal 2 2 3" xfId="1981" xr:uid="{00000000-0005-0000-0000-0000C8070000}"/>
    <cellStyle name="tableau | cellule | (normal) | decimal 2 2 4" xfId="1982" xr:uid="{00000000-0005-0000-0000-0000C9070000}"/>
    <cellStyle name="tableau | cellule | (normal) | decimal 2 3" xfId="1983" xr:uid="{00000000-0005-0000-0000-0000CA070000}"/>
    <cellStyle name="tableau | cellule | (normal) | decimal 2 3 2" xfId="1984" xr:uid="{00000000-0005-0000-0000-0000CB070000}"/>
    <cellStyle name="tableau | cellule | (normal) | decimal 2 3 3" xfId="1985" xr:uid="{00000000-0005-0000-0000-0000CC070000}"/>
    <cellStyle name="tableau | cellule | (normal) | decimal 2 4" xfId="1986" xr:uid="{00000000-0005-0000-0000-0000CD070000}"/>
    <cellStyle name="tableau | cellule | (normal) | decimal 2 4 2" xfId="1987" xr:uid="{00000000-0005-0000-0000-0000CE070000}"/>
    <cellStyle name="tableau | cellule | (normal) | decimal 2 4 3" xfId="1988" xr:uid="{00000000-0005-0000-0000-0000CF070000}"/>
    <cellStyle name="tableau | cellule | (normal) | decimal 2 5" xfId="1989" xr:uid="{00000000-0005-0000-0000-0000D0070000}"/>
    <cellStyle name="tableau | cellule | (normal) | decimal 2 5 2" xfId="1990" xr:uid="{00000000-0005-0000-0000-0000D1070000}"/>
    <cellStyle name="tableau | cellule | (normal) | decimal 2 5 3" xfId="1991" xr:uid="{00000000-0005-0000-0000-0000D2070000}"/>
    <cellStyle name="tableau | cellule | (normal) | decimal 2 6" xfId="1992" xr:uid="{00000000-0005-0000-0000-0000D3070000}"/>
    <cellStyle name="tableau | cellule | (normal) | decimal 2 7" xfId="1993" xr:uid="{00000000-0005-0000-0000-0000D4070000}"/>
    <cellStyle name="tableau | cellule | (normal) | decimal 3" xfId="1994" xr:uid="{00000000-0005-0000-0000-0000D5070000}"/>
    <cellStyle name="tableau | cellule | (normal) | decimal 3 2" xfId="1995" xr:uid="{00000000-0005-0000-0000-0000D6070000}"/>
    <cellStyle name="tableau | cellule | (normal) | decimal 3 2 2" xfId="1996" xr:uid="{00000000-0005-0000-0000-0000D7070000}"/>
    <cellStyle name="tableau | cellule | (normal) | decimal 3 2 2 2" xfId="1997" xr:uid="{00000000-0005-0000-0000-0000D8070000}"/>
    <cellStyle name="tableau | cellule | (normal) | decimal 3 2 2 3" xfId="1998" xr:uid="{00000000-0005-0000-0000-0000D9070000}"/>
    <cellStyle name="tableau | cellule | (normal) | decimal 3 2 3" xfId="1999" xr:uid="{00000000-0005-0000-0000-0000DA070000}"/>
    <cellStyle name="tableau | cellule | (normal) | decimal 3 2 4" xfId="2000" xr:uid="{00000000-0005-0000-0000-0000DB070000}"/>
    <cellStyle name="tableau | cellule | (normal) | decimal 3 3" xfId="2001" xr:uid="{00000000-0005-0000-0000-0000DC070000}"/>
    <cellStyle name="tableau | cellule | (normal) | decimal 3 3 2" xfId="2002" xr:uid="{00000000-0005-0000-0000-0000DD070000}"/>
    <cellStyle name="tableau | cellule | (normal) | decimal 3 3 3" xfId="2003" xr:uid="{00000000-0005-0000-0000-0000DE070000}"/>
    <cellStyle name="tableau | cellule | (normal) | decimal 3 4" xfId="2004" xr:uid="{00000000-0005-0000-0000-0000DF070000}"/>
    <cellStyle name="tableau | cellule | (normal) | decimal 3 4 2" xfId="2005" xr:uid="{00000000-0005-0000-0000-0000E0070000}"/>
    <cellStyle name="tableau | cellule | (normal) | decimal 3 4 3" xfId="2006" xr:uid="{00000000-0005-0000-0000-0000E1070000}"/>
    <cellStyle name="tableau | cellule | (normal) | decimal 3 5" xfId="2007" xr:uid="{00000000-0005-0000-0000-0000E2070000}"/>
    <cellStyle name="tableau | cellule | (normal) | decimal 3 5 2" xfId="2008" xr:uid="{00000000-0005-0000-0000-0000E3070000}"/>
    <cellStyle name="tableau | cellule | (normal) | decimal 3 5 3" xfId="2009" xr:uid="{00000000-0005-0000-0000-0000E4070000}"/>
    <cellStyle name="tableau | cellule | (normal) | decimal 3 6" xfId="2010" xr:uid="{00000000-0005-0000-0000-0000E5070000}"/>
    <cellStyle name="tableau | cellule | (normal) | decimal 3 7" xfId="2011" xr:uid="{00000000-0005-0000-0000-0000E6070000}"/>
    <cellStyle name="tableau | cellule | (normal) | decimal 4" xfId="2012" xr:uid="{00000000-0005-0000-0000-0000E7070000}"/>
    <cellStyle name="tableau | cellule | (normal) | decimal 4 2" xfId="2013" xr:uid="{00000000-0005-0000-0000-0000E8070000}"/>
    <cellStyle name="tableau | cellule | (normal) | decimal 4 2 2" xfId="2014" xr:uid="{00000000-0005-0000-0000-0000E9070000}"/>
    <cellStyle name="tableau | cellule | (normal) | decimal 4 2 2 2" xfId="2015" xr:uid="{00000000-0005-0000-0000-0000EA070000}"/>
    <cellStyle name="tableau | cellule | (normal) | decimal 4 2 2 3" xfId="2016" xr:uid="{00000000-0005-0000-0000-0000EB070000}"/>
    <cellStyle name="tableau | cellule | (normal) | decimal 4 2 3" xfId="2017" xr:uid="{00000000-0005-0000-0000-0000EC070000}"/>
    <cellStyle name="tableau | cellule | (normal) | decimal 4 2 4" xfId="2018" xr:uid="{00000000-0005-0000-0000-0000ED070000}"/>
    <cellStyle name="tableau | cellule | (normal) | decimal 4 3" xfId="2019" xr:uid="{00000000-0005-0000-0000-0000EE070000}"/>
    <cellStyle name="tableau | cellule | (normal) | decimal 4 3 2" xfId="2020" xr:uid="{00000000-0005-0000-0000-0000EF070000}"/>
    <cellStyle name="tableau | cellule | (normal) | decimal 4 3 3" xfId="2021" xr:uid="{00000000-0005-0000-0000-0000F0070000}"/>
    <cellStyle name="tableau | cellule | (normal) | decimal 4 4" xfId="2022" xr:uid="{00000000-0005-0000-0000-0000F1070000}"/>
    <cellStyle name="tableau | cellule | (normal) | decimal 4 4 2" xfId="2023" xr:uid="{00000000-0005-0000-0000-0000F2070000}"/>
    <cellStyle name="tableau | cellule | (normal) | decimal 4 4 3" xfId="2024" xr:uid="{00000000-0005-0000-0000-0000F3070000}"/>
    <cellStyle name="tableau | cellule | (normal) | decimal 4 5" xfId="2025" xr:uid="{00000000-0005-0000-0000-0000F4070000}"/>
    <cellStyle name="tableau | cellule | (normal) | decimal 4 5 2" xfId="2026" xr:uid="{00000000-0005-0000-0000-0000F5070000}"/>
    <cellStyle name="tableau | cellule | (normal) | decimal 4 5 3" xfId="2027" xr:uid="{00000000-0005-0000-0000-0000F6070000}"/>
    <cellStyle name="tableau | cellule | (normal) | decimal 4 6" xfId="2028" xr:uid="{00000000-0005-0000-0000-0000F7070000}"/>
    <cellStyle name="tableau | cellule | (normal) | decimal 4 7" xfId="2029" xr:uid="{00000000-0005-0000-0000-0000F8070000}"/>
    <cellStyle name="tableau | cellule | (normal) | entier" xfId="2030" xr:uid="{00000000-0005-0000-0000-0000F9070000}"/>
    <cellStyle name="tableau | cellule | (normal) | entier 2" xfId="2031" xr:uid="{00000000-0005-0000-0000-0000FA070000}"/>
    <cellStyle name="tableau | cellule | (normal) | entier 2 2" xfId="2032" xr:uid="{00000000-0005-0000-0000-0000FB070000}"/>
    <cellStyle name="tableau | cellule | (normal) | entier 2 2 2" xfId="2033" xr:uid="{00000000-0005-0000-0000-0000FC070000}"/>
    <cellStyle name="tableau | cellule | (normal) | entier 2 2 3" xfId="2034" xr:uid="{00000000-0005-0000-0000-0000FD070000}"/>
    <cellStyle name="tableau | cellule | (normal) | entier 2 3" xfId="2035" xr:uid="{00000000-0005-0000-0000-0000FE070000}"/>
    <cellStyle name="tableau | cellule | (normal) | entier 2 4" xfId="2036" xr:uid="{00000000-0005-0000-0000-0000FF070000}"/>
    <cellStyle name="tableau | cellule | (normal) | entier 3" xfId="2037" xr:uid="{00000000-0005-0000-0000-000000080000}"/>
    <cellStyle name="tableau | cellule | (normal) | entier 3 2" xfId="2038" xr:uid="{00000000-0005-0000-0000-000001080000}"/>
    <cellStyle name="tableau | cellule | (normal) | entier 3 3" xfId="2039" xr:uid="{00000000-0005-0000-0000-000002080000}"/>
    <cellStyle name="tableau | cellule | (normal) | entier 4" xfId="2040" xr:uid="{00000000-0005-0000-0000-000003080000}"/>
    <cellStyle name="tableau | cellule | (normal) | entier 4 2" xfId="2041" xr:uid="{00000000-0005-0000-0000-000004080000}"/>
    <cellStyle name="tableau | cellule | (normal) | entier 4 3" xfId="2042" xr:uid="{00000000-0005-0000-0000-000005080000}"/>
    <cellStyle name="tableau | cellule | (normal) | entier 5" xfId="2043" xr:uid="{00000000-0005-0000-0000-000006080000}"/>
    <cellStyle name="tableau | cellule | (normal) | entier 5 2" xfId="2044" xr:uid="{00000000-0005-0000-0000-000007080000}"/>
    <cellStyle name="tableau | cellule | (normal) | entier 5 3" xfId="2045" xr:uid="{00000000-0005-0000-0000-000008080000}"/>
    <cellStyle name="tableau | cellule | (normal) | entier 6" xfId="2046" xr:uid="{00000000-0005-0000-0000-000009080000}"/>
    <cellStyle name="tableau | cellule | (normal) | entier 7" xfId="2047" xr:uid="{00000000-0005-0000-0000-00000A080000}"/>
    <cellStyle name="tableau | cellule | (normal) | euro | decimal 1" xfId="2048" xr:uid="{00000000-0005-0000-0000-00000B080000}"/>
    <cellStyle name="tableau | cellule | (normal) | euro | decimal 1 2" xfId="2049" xr:uid="{00000000-0005-0000-0000-00000C080000}"/>
    <cellStyle name="tableau | cellule | (normal) | euro | decimal 1 2 2" xfId="2050" xr:uid="{00000000-0005-0000-0000-00000D080000}"/>
    <cellStyle name="tableau | cellule | (normal) | euro | decimal 1 2 2 2" xfId="2051" xr:uid="{00000000-0005-0000-0000-00000E080000}"/>
    <cellStyle name="tableau | cellule | (normal) | euro | decimal 1 2 2 3" xfId="2052" xr:uid="{00000000-0005-0000-0000-00000F080000}"/>
    <cellStyle name="tableau | cellule | (normal) | euro | decimal 1 2 3" xfId="2053" xr:uid="{00000000-0005-0000-0000-000010080000}"/>
    <cellStyle name="tableau | cellule | (normal) | euro | decimal 1 2 4" xfId="2054" xr:uid="{00000000-0005-0000-0000-000011080000}"/>
    <cellStyle name="tableau | cellule | (normal) | euro | decimal 1 3" xfId="2055" xr:uid="{00000000-0005-0000-0000-000012080000}"/>
    <cellStyle name="tableau | cellule | (normal) | euro | decimal 1 3 2" xfId="2056" xr:uid="{00000000-0005-0000-0000-000013080000}"/>
    <cellStyle name="tableau | cellule | (normal) | euro | decimal 1 3 3" xfId="2057" xr:uid="{00000000-0005-0000-0000-000014080000}"/>
    <cellStyle name="tableau | cellule | (normal) | euro | decimal 1 4" xfId="2058" xr:uid="{00000000-0005-0000-0000-000015080000}"/>
    <cellStyle name="tableau | cellule | (normal) | euro | decimal 1 4 2" xfId="2059" xr:uid="{00000000-0005-0000-0000-000016080000}"/>
    <cellStyle name="tableau | cellule | (normal) | euro | decimal 1 4 3" xfId="2060" xr:uid="{00000000-0005-0000-0000-000017080000}"/>
    <cellStyle name="tableau | cellule | (normal) | euro | decimal 1 5" xfId="2061" xr:uid="{00000000-0005-0000-0000-000018080000}"/>
    <cellStyle name="tableau | cellule | (normal) | euro | decimal 1 5 2" xfId="2062" xr:uid="{00000000-0005-0000-0000-000019080000}"/>
    <cellStyle name="tableau | cellule | (normal) | euro | decimal 1 5 3" xfId="2063" xr:uid="{00000000-0005-0000-0000-00001A080000}"/>
    <cellStyle name="tableau | cellule | (normal) | euro | decimal 1 6" xfId="2064" xr:uid="{00000000-0005-0000-0000-00001B080000}"/>
    <cellStyle name="tableau | cellule | (normal) | euro | decimal 1 7" xfId="2065" xr:uid="{00000000-0005-0000-0000-00001C080000}"/>
    <cellStyle name="tableau | cellule | (normal) | euro | decimal 2" xfId="2066" xr:uid="{00000000-0005-0000-0000-00001D080000}"/>
    <cellStyle name="tableau | cellule | (normal) | euro | decimal 2 2" xfId="2067" xr:uid="{00000000-0005-0000-0000-00001E080000}"/>
    <cellStyle name="tableau | cellule | (normal) | euro | decimal 2 2 2" xfId="2068" xr:uid="{00000000-0005-0000-0000-00001F080000}"/>
    <cellStyle name="tableau | cellule | (normal) | euro | decimal 2 2 2 2" xfId="2069" xr:uid="{00000000-0005-0000-0000-000020080000}"/>
    <cellStyle name="tableau | cellule | (normal) | euro | decimal 2 2 2 3" xfId="2070" xr:uid="{00000000-0005-0000-0000-000021080000}"/>
    <cellStyle name="tableau | cellule | (normal) | euro | decimal 2 2 3" xfId="2071" xr:uid="{00000000-0005-0000-0000-000022080000}"/>
    <cellStyle name="tableau | cellule | (normal) | euro | decimal 2 2 4" xfId="2072" xr:uid="{00000000-0005-0000-0000-000023080000}"/>
    <cellStyle name="tableau | cellule | (normal) | euro | decimal 2 3" xfId="2073" xr:uid="{00000000-0005-0000-0000-000024080000}"/>
    <cellStyle name="tableau | cellule | (normal) | euro | decimal 2 3 2" xfId="2074" xr:uid="{00000000-0005-0000-0000-000025080000}"/>
    <cellStyle name="tableau | cellule | (normal) | euro | decimal 2 3 3" xfId="2075" xr:uid="{00000000-0005-0000-0000-000026080000}"/>
    <cellStyle name="tableau | cellule | (normal) | euro | decimal 2 4" xfId="2076" xr:uid="{00000000-0005-0000-0000-000027080000}"/>
    <cellStyle name="tableau | cellule | (normal) | euro | decimal 2 4 2" xfId="2077" xr:uid="{00000000-0005-0000-0000-000028080000}"/>
    <cellStyle name="tableau | cellule | (normal) | euro | decimal 2 4 3" xfId="2078" xr:uid="{00000000-0005-0000-0000-000029080000}"/>
    <cellStyle name="tableau | cellule | (normal) | euro | decimal 2 5" xfId="2079" xr:uid="{00000000-0005-0000-0000-00002A080000}"/>
    <cellStyle name="tableau | cellule | (normal) | euro | decimal 2 5 2" xfId="2080" xr:uid="{00000000-0005-0000-0000-00002B080000}"/>
    <cellStyle name="tableau | cellule | (normal) | euro | decimal 2 5 3" xfId="2081" xr:uid="{00000000-0005-0000-0000-00002C080000}"/>
    <cellStyle name="tableau | cellule | (normal) | euro | decimal 2 6" xfId="2082" xr:uid="{00000000-0005-0000-0000-00002D080000}"/>
    <cellStyle name="tableau | cellule | (normal) | euro | decimal 2 7" xfId="2083" xr:uid="{00000000-0005-0000-0000-00002E080000}"/>
    <cellStyle name="tableau | cellule | (normal) | euro | entier" xfId="2084" xr:uid="{00000000-0005-0000-0000-00002F080000}"/>
    <cellStyle name="tableau | cellule | (normal) | euro | entier 2" xfId="2085" xr:uid="{00000000-0005-0000-0000-000030080000}"/>
    <cellStyle name="tableau | cellule | (normal) | euro | entier 2 2" xfId="2086" xr:uid="{00000000-0005-0000-0000-000031080000}"/>
    <cellStyle name="tableau | cellule | (normal) | euro | entier 2 2 2" xfId="2087" xr:uid="{00000000-0005-0000-0000-000032080000}"/>
    <cellStyle name="tableau | cellule | (normal) | euro | entier 2 2 3" xfId="2088" xr:uid="{00000000-0005-0000-0000-000033080000}"/>
    <cellStyle name="tableau | cellule | (normal) | euro | entier 2 3" xfId="2089" xr:uid="{00000000-0005-0000-0000-000034080000}"/>
    <cellStyle name="tableau | cellule | (normal) | euro | entier 2 4" xfId="2090" xr:uid="{00000000-0005-0000-0000-000035080000}"/>
    <cellStyle name="tableau | cellule | (normal) | euro | entier 3" xfId="2091" xr:uid="{00000000-0005-0000-0000-000036080000}"/>
    <cellStyle name="tableau | cellule | (normal) | euro | entier 3 2" xfId="2092" xr:uid="{00000000-0005-0000-0000-000037080000}"/>
    <cellStyle name="tableau | cellule | (normal) | euro | entier 3 3" xfId="2093" xr:uid="{00000000-0005-0000-0000-000038080000}"/>
    <cellStyle name="tableau | cellule | (normal) | euro | entier 4" xfId="2094" xr:uid="{00000000-0005-0000-0000-000039080000}"/>
    <cellStyle name="tableau | cellule | (normal) | euro | entier 4 2" xfId="2095" xr:uid="{00000000-0005-0000-0000-00003A080000}"/>
    <cellStyle name="tableau | cellule | (normal) | euro | entier 4 3" xfId="2096" xr:uid="{00000000-0005-0000-0000-00003B080000}"/>
    <cellStyle name="tableau | cellule | (normal) | euro | entier 5" xfId="2097" xr:uid="{00000000-0005-0000-0000-00003C080000}"/>
    <cellStyle name="tableau | cellule | (normal) | euro | entier 5 2" xfId="2098" xr:uid="{00000000-0005-0000-0000-00003D080000}"/>
    <cellStyle name="tableau | cellule | (normal) | euro | entier 5 3" xfId="2099" xr:uid="{00000000-0005-0000-0000-00003E080000}"/>
    <cellStyle name="tableau | cellule | (normal) | euro | entier 6" xfId="2100" xr:uid="{00000000-0005-0000-0000-00003F080000}"/>
    <cellStyle name="tableau | cellule | (normal) | euro | entier 7" xfId="2101" xr:uid="{00000000-0005-0000-0000-000040080000}"/>
    <cellStyle name="tableau | cellule | (normal) | franc | decimal 1" xfId="2102" xr:uid="{00000000-0005-0000-0000-000041080000}"/>
    <cellStyle name="tableau | cellule | (normal) | franc | decimal 1 2" xfId="2103" xr:uid="{00000000-0005-0000-0000-000042080000}"/>
    <cellStyle name="tableau | cellule | (normal) | franc | decimal 1 2 2" xfId="2104" xr:uid="{00000000-0005-0000-0000-000043080000}"/>
    <cellStyle name="tableau | cellule | (normal) | franc | decimal 1 2 2 2" xfId="2105" xr:uid="{00000000-0005-0000-0000-000044080000}"/>
    <cellStyle name="tableau | cellule | (normal) | franc | decimal 1 2 2 3" xfId="2106" xr:uid="{00000000-0005-0000-0000-000045080000}"/>
    <cellStyle name="tableau | cellule | (normal) | franc | decimal 1 2 3" xfId="2107" xr:uid="{00000000-0005-0000-0000-000046080000}"/>
    <cellStyle name="tableau | cellule | (normal) | franc | decimal 1 2 4" xfId="2108" xr:uid="{00000000-0005-0000-0000-000047080000}"/>
    <cellStyle name="tableau | cellule | (normal) | franc | decimal 1 3" xfId="2109" xr:uid="{00000000-0005-0000-0000-000048080000}"/>
    <cellStyle name="tableau | cellule | (normal) | franc | decimal 1 3 2" xfId="2110" xr:uid="{00000000-0005-0000-0000-000049080000}"/>
    <cellStyle name="tableau | cellule | (normal) | franc | decimal 1 3 3" xfId="2111" xr:uid="{00000000-0005-0000-0000-00004A080000}"/>
    <cellStyle name="tableau | cellule | (normal) | franc | decimal 1 4" xfId="2112" xr:uid="{00000000-0005-0000-0000-00004B080000}"/>
    <cellStyle name="tableau | cellule | (normal) | franc | decimal 1 4 2" xfId="2113" xr:uid="{00000000-0005-0000-0000-00004C080000}"/>
    <cellStyle name="tableau | cellule | (normal) | franc | decimal 1 4 3" xfId="2114" xr:uid="{00000000-0005-0000-0000-00004D080000}"/>
    <cellStyle name="tableau | cellule | (normal) | franc | decimal 1 5" xfId="2115" xr:uid="{00000000-0005-0000-0000-00004E080000}"/>
    <cellStyle name="tableau | cellule | (normal) | franc | decimal 1 5 2" xfId="2116" xr:uid="{00000000-0005-0000-0000-00004F080000}"/>
    <cellStyle name="tableau | cellule | (normal) | franc | decimal 1 5 3" xfId="2117" xr:uid="{00000000-0005-0000-0000-000050080000}"/>
    <cellStyle name="tableau | cellule | (normal) | franc | decimal 1 6" xfId="2118" xr:uid="{00000000-0005-0000-0000-000051080000}"/>
    <cellStyle name="tableau | cellule | (normal) | franc | decimal 1 7" xfId="2119" xr:uid="{00000000-0005-0000-0000-000052080000}"/>
    <cellStyle name="tableau | cellule | (normal) | franc | decimal 2" xfId="2120" xr:uid="{00000000-0005-0000-0000-000053080000}"/>
    <cellStyle name="tableau | cellule | (normal) | franc | decimal 2 2" xfId="2121" xr:uid="{00000000-0005-0000-0000-000054080000}"/>
    <cellStyle name="tableau | cellule | (normal) | franc | decimal 2 2 2" xfId="2122" xr:uid="{00000000-0005-0000-0000-000055080000}"/>
    <cellStyle name="tableau | cellule | (normal) | franc | decimal 2 2 2 2" xfId="2123" xr:uid="{00000000-0005-0000-0000-000056080000}"/>
    <cellStyle name="tableau | cellule | (normal) | franc | decimal 2 2 2 3" xfId="2124" xr:uid="{00000000-0005-0000-0000-000057080000}"/>
    <cellStyle name="tableau | cellule | (normal) | franc | decimal 2 2 3" xfId="2125" xr:uid="{00000000-0005-0000-0000-000058080000}"/>
    <cellStyle name="tableau | cellule | (normal) | franc | decimal 2 2 4" xfId="2126" xr:uid="{00000000-0005-0000-0000-000059080000}"/>
    <cellStyle name="tableau | cellule | (normal) | franc | decimal 2 3" xfId="2127" xr:uid="{00000000-0005-0000-0000-00005A080000}"/>
    <cellStyle name="tableau | cellule | (normal) | franc | decimal 2 3 2" xfId="2128" xr:uid="{00000000-0005-0000-0000-00005B080000}"/>
    <cellStyle name="tableau | cellule | (normal) | franc | decimal 2 3 3" xfId="2129" xr:uid="{00000000-0005-0000-0000-00005C080000}"/>
    <cellStyle name="tableau | cellule | (normal) | franc | decimal 2 4" xfId="2130" xr:uid="{00000000-0005-0000-0000-00005D080000}"/>
    <cellStyle name="tableau | cellule | (normal) | franc | decimal 2 4 2" xfId="2131" xr:uid="{00000000-0005-0000-0000-00005E080000}"/>
    <cellStyle name="tableau | cellule | (normal) | franc | decimal 2 4 3" xfId="2132" xr:uid="{00000000-0005-0000-0000-00005F080000}"/>
    <cellStyle name="tableau | cellule | (normal) | franc | decimal 2 5" xfId="2133" xr:uid="{00000000-0005-0000-0000-000060080000}"/>
    <cellStyle name="tableau | cellule | (normal) | franc | decimal 2 5 2" xfId="2134" xr:uid="{00000000-0005-0000-0000-000061080000}"/>
    <cellStyle name="tableau | cellule | (normal) | franc | decimal 2 5 3" xfId="2135" xr:uid="{00000000-0005-0000-0000-000062080000}"/>
    <cellStyle name="tableau | cellule | (normal) | franc | decimal 2 6" xfId="2136" xr:uid="{00000000-0005-0000-0000-000063080000}"/>
    <cellStyle name="tableau | cellule | (normal) | franc | decimal 2 7" xfId="2137" xr:uid="{00000000-0005-0000-0000-000064080000}"/>
    <cellStyle name="tableau | cellule | (normal) | franc | entier" xfId="2138" xr:uid="{00000000-0005-0000-0000-000065080000}"/>
    <cellStyle name="tableau | cellule | (normal) | franc | entier 2" xfId="2139" xr:uid="{00000000-0005-0000-0000-000066080000}"/>
    <cellStyle name="tableau | cellule | (normal) | franc | entier 2 2" xfId="2140" xr:uid="{00000000-0005-0000-0000-000067080000}"/>
    <cellStyle name="tableau | cellule | (normal) | franc | entier 2 2 2" xfId="2141" xr:uid="{00000000-0005-0000-0000-000068080000}"/>
    <cellStyle name="tableau | cellule | (normal) | franc | entier 2 2 3" xfId="2142" xr:uid="{00000000-0005-0000-0000-000069080000}"/>
    <cellStyle name="tableau | cellule | (normal) | franc | entier 2 3" xfId="2143" xr:uid="{00000000-0005-0000-0000-00006A080000}"/>
    <cellStyle name="tableau | cellule | (normal) | franc | entier 2 4" xfId="2144" xr:uid="{00000000-0005-0000-0000-00006B080000}"/>
    <cellStyle name="tableau | cellule | (normal) | franc | entier 3" xfId="2145" xr:uid="{00000000-0005-0000-0000-00006C080000}"/>
    <cellStyle name="tableau | cellule | (normal) | franc | entier 3 2" xfId="2146" xr:uid="{00000000-0005-0000-0000-00006D080000}"/>
    <cellStyle name="tableau | cellule | (normal) | franc | entier 3 3" xfId="2147" xr:uid="{00000000-0005-0000-0000-00006E080000}"/>
    <cellStyle name="tableau | cellule | (normal) | franc | entier 4" xfId="2148" xr:uid="{00000000-0005-0000-0000-00006F080000}"/>
    <cellStyle name="tableau | cellule | (normal) | franc | entier 4 2" xfId="2149" xr:uid="{00000000-0005-0000-0000-000070080000}"/>
    <cellStyle name="tableau | cellule | (normal) | franc | entier 4 3" xfId="2150" xr:uid="{00000000-0005-0000-0000-000071080000}"/>
    <cellStyle name="tableau | cellule | (normal) | franc | entier 5" xfId="2151" xr:uid="{00000000-0005-0000-0000-000072080000}"/>
    <cellStyle name="tableau | cellule | (normal) | franc | entier 5 2" xfId="2152" xr:uid="{00000000-0005-0000-0000-000073080000}"/>
    <cellStyle name="tableau | cellule | (normal) | franc | entier 5 3" xfId="2153" xr:uid="{00000000-0005-0000-0000-000074080000}"/>
    <cellStyle name="tableau | cellule | (normal) | franc | entier 6" xfId="2154" xr:uid="{00000000-0005-0000-0000-000075080000}"/>
    <cellStyle name="tableau | cellule | (normal) | franc | entier 7" xfId="2155" xr:uid="{00000000-0005-0000-0000-000076080000}"/>
    <cellStyle name="tableau | cellule | (normal) | pourcentage | decimal 1" xfId="2156" xr:uid="{00000000-0005-0000-0000-000077080000}"/>
    <cellStyle name="tableau | cellule | (normal) | pourcentage | decimal 1 2" xfId="2157" xr:uid="{00000000-0005-0000-0000-000078080000}"/>
    <cellStyle name="tableau | cellule | (normal) | pourcentage | decimal 1 2 2" xfId="2158" xr:uid="{00000000-0005-0000-0000-000079080000}"/>
    <cellStyle name="tableau | cellule | (normal) | pourcentage | decimal 1 2 2 2" xfId="2159" xr:uid="{00000000-0005-0000-0000-00007A080000}"/>
    <cellStyle name="tableau | cellule | (normal) | pourcentage | decimal 1 2 2 3" xfId="2160" xr:uid="{00000000-0005-0000-0000-00007B080000}"/>
    <cellStyle name="tableau | cellule | (normal) | pourcentage | decimal 1 2 3" xfId="2161" xr:uid="{00000000-0005-0000-0000-00007C080000}"/>
    <cellStyle name="tableau | cellule | (normal) | pourcentage | decimal 1 2 4" xfId="2162" xr:uid="{00000000-0005-0000-0000-00007D080000}"/>
    <cellStyle name="tableau | cellule | (normal) | pourcentage | decimal 1 3" xfId="2163" xr:uid="{00000000-0005-0000-0000-00007E080000}"/>
    <cellStyle name="tableau | cellule | (normal) | pourcentage | decimal 1 3 2" xfId="2164" xr:uid="{00000000-0005-0000-0000-00007F080000}"/>
    <cellStyle name="tableau | cellule | (normal) | pourcentage | decimal 1 3 3" xfId="2165" xr:uid="{00000000-0005-0000-0000-000080080000}"/>
    <cellStyle name="tableau | cellule | (normal) | pourcentage | decimal 1 4" xfId="2166" xr:uid="{00000000-0005-0000-0000-000081080000}"/>
    <cellStyle name="tableau | cellule | (normal) | pourcentage | decimal 1 4 2" xfId="2167" xr:uid="{00000000-0005-0000-0000-000082080000}"/>
    <cellStyle name="tableau | cellule | (normal) | pourcentage | decimal 1 4 3" xfId="2168" xr:uid="{00000000-0005-0000-0000-000083080000}"/>
    <cellStyle name="tableau | cellule | (normal) | pourcentage | decimal 1 5" xfId="2169" xr:uid="{00000000-0005-0000-0000-000084080000}"/>
    <cellStyle name="tableau | cellule | (normal) | pourcentage | decimal 1 5 2" xfId="2170" xr:uid="{00000000-0005-0000-0000-000085080000}"/>
    <cellStyle name="tableau | cellule | (normal) | pourcentage | decimal 1 5 3" xfId="2171" xr:uid="{00000000-0005-0000-0000-000086080000}"/>
    <cellStyle name="tableau | cellule | (normal) | pourcentage | decimal 1 6" xfId="2172" xr:uid="{00000000-0005-0000-0000-000087080000}"/>
    <cellStyle name="tableau | cellule | (normal) | pourcentage | decimal 1 7" xfId="2173" xr:uid="{00000000-0005-0000-0000-000088080000}"/>
    <cellStyle name="tableau | cellule | (normal) | pourcentage | decimal 2" xfId="2174" xr:uid="{00000000-0005-0000-0000-000089080000}"/>
    <cellStyle name="tableau | cellule | (normal) | pourcentage | decimal 2 2" xfId="2175" xr:uid="{00000000-0005-0000-0000-00008A080000}"/>
    <cellStyle name="tableau | cellule | (normal) | pourcentage | decimal 2 2 2" xfId="2176" xr:uid="{00000000-0005-0000-0000-00008B080000}"/>
    <cellStyle name="tableau | cellule | (normal) | pourcentage | decimal 2 2 2 2" xfId="2177" xr:uid="{00000000-0005-0000-0000-00008C080000}"/>
    <cellStyle name="tableau | cellule | (normal) | pourcentage | decimal 2 2 2 3" xfId="2178" xr:uid="{00000000-0005-0000-0000-00008D080000}"/>
    <cellStyle name="tableau | cellule | (normal) | pourcentage | decimal 2 2 3" xfId="2179" xr:uid="{00000000-0005-0000-0000-00008E080000}"/>
    <cellStyle name="tableau | cellule | (normal) | pourcentage | decimal 2 2 4" xfId="2180" xr:uid="{00000000-0005-0000-0000-00008F080000}"/>
    <cellStyle name="tableau | cellule | (normal) | pourcentage | decimal 2 3" xfId="2181" xr:uid="{00000000-0005-0000-0000-000090080000}"/>
    <cellStyle name="tableau | cellule | (normal) | pourcentage | decimal 2 3 2" xfId="2182" xr:uid="{00000000-0005-0000-0000-000091080000}"/>
    <cellStyle name="tableau | cellule | (normal) | pourcentage | decimal 2 3 3" xfId="2183" xr:uid="{00000000-0005-0000-0000-000092080000}"/>
    <cellStyle name="tableau | cellule | (normal) | pourcentage | decimal 2 4" xfId="2184" xr:uid="{00000000-0005-0000-0000-000093080000}"/>
    <cellStyle name="tableau | cellule | (normal) | pourcentage | decimal 2 4 2" xfId="2185" xr:uid="{00000000-0005-0000-0000-000094080000}"/>
    <cellStyle name="tableau | cellule | (normal) | pourcentage | decimal 2 4 3" xfId="2186" xr:uid="{00000000-0005-0000-0000-000095080000}"/>
    <cellStyle name="tableau | cellule | (normal) | pourcentage | decimal 2 5" xfId="2187" xr:uid="{00000000-0005-0000-0000-000096080000}"/>
    <cellStyle name="tableau | cellule | (normal) | pourcentage | decimal 2 5 2" xfId="2188" xr:uid="{00000000-0005-0000-0000-000097080000}"/>
    <cellStyle name="tableau | cellule | (normal) | pourcentage | decimal 2 5 3" xfId="2189" xr:uid="{00000000-0005-0000-0000-000098080000}"/>
    <cellStyle name="tableau | cellule | (normal) | pourcentage | decimal 2 6" xfId="2190" xr:uid="{00000000-0005-0000-0000-000099080000}"/>
    <cellStyle name="tableau | cellule | (normal) | pourcentage | decimal 2 7" xfId="2191" xr:uid="{00000000-0005-0000-0000-00009A080000}"/>
    <cellStyle name="tableau | cellule | (normal) | pourcentage | entier" xfId="2192" xr:uid="{00000000-0005-0000-0000-00009B080000}"/>
    <cellStyle name="tableau | cellule | (normal) | pourcentage | entier 2" xfId="2193" xr:uid="{00000000-0005-0000-0000-00009C080000}"/>
    <cellStyle name="tableau | cellule | (normal) | pourcentage | entier 2 2" xfId="2194" xr:uid="{00000000-0005-0000-0000-00009D080000}"/>
    <cellStyle name="tableau | cellule | (normal) | pourcentage | entier 2 2 2" xfId="2195" xr:uid="{00000000-0005-0000-0000-00009E080000}"/>
    <cellStyle name="tableau | cellule | (normal) | pourcentage | entier 2 2 3" xfId="2196" xr:uid="{00000000-0005-0000-0000-00009F080000}"/>
    <cellStyle name="tableau | cellule | (normal) | pourcentage | entier 2 3" xfId="2197" xr:uid="{00000000-0005-0000-0000-0000A0080000}"/>
    <cellStyle name="tableau | cellule | (normal) | pourcentage | entier 2 4" xfId="2198" xr:uid="{00000000-0005-0000-0000-0000A1080000}"/>
    <cellStyle name="tableau | cellule | (normal) | pourcentage | entier 3" xfId="2199" xr:uid="{00000000-0005-0000-0000-0000A2080000}"/>
    <cellStyle name="tableau | cellule | (normal) | pourcentage | entier 3 2" xfId="2200" xr:uid="{00000000-0005-0000-0000-0000A3080000}"/>
    <cellStyle name="tableau | cellule | (normal) | pourcentage | entier 3 3" xfId="2201" xr:uid="{00000000-0005-0000-0000-0000A4080000}"/>
    <cellStyle name="tableau | cellule | (normal) | pourcentage | entier 4" xfId="2202" xr:uid="{00000000-0005-0000-0000-0000A5080000}"/>
    <cellStyle name="tableau | cellule | (normal) | pourcentage | entier 4 2" xfId="2203" xr:uid="{00000000-0005-0000-0000-0000A6080000}"/>
    <cellStyle name="tableau | cellule | (normal) | pourcentage | entier 4 3" xfId="2204" xr:uid="{00000000-0005-0000-0000-0000A7080000}"/>
    <cellStyle name="tableau | cellule | (normal) | pourcentage | entier 5" xfId="2205" xr:uid="{00000000-0005-0000-0000-0000A8080000}"/>
    <cellStyle name="tableau | cellule | (normal) | pourcentage | entier 5 2" xfId="2206" xr:uid="{00000000-0005-0000-0000-0000A9080000}"/>
    <cellStyle name="tableau | cellule | (normal) | pourcentage | entier 5 3" xfId="2207" xr:uid="{00000000-0005-0000-0000-0000AA080000}"/>
    <cellStyle name="tableau | cellule | (normal) | pourcentage | entier 6" xfId="2208" xr:uid="{00000000-0005-0000-0000-0000AB080000}"/>
    <cellStyle name="tableau | cellule | (normal) | pourcentage | entier 7" xfId="2209" xr:uid="{00000000-0005-0000-0000-0000AC080000}"/>
    <cellStyle name="tableau | cellule | (normal) | standard" xfId="2210" xr:uid="{00000000-0005-0000-0000-0000AD080000}"/>
    <cellStyle name="tableau | cellule | (normal) | standard 2" xfId="2211" xr:uid="{00000000-0005-0000-0000-0000AE080000}"/>
    <cellStyle name="tableau | cellule | (normal) | standard 2 2" xfId="2212" xr:uid="{00000000-0005-0000-0000-0000AF080000}"/>
    <cellStyle name="tableau | cellule | (normal) | standard 2 2 2" xfId="2213" xr:uid="{00000000-0005-0000-0000-0000B0080000}"/>
    <cellStyle name="tableau | cellule | (normal) | standard 2 2 3" xfId="2214" xr:uid="{00000000-0005-0000-0000-0000B1080000}"/>
    <cellStyle name="tableau | cellule | (normal) | standard 2 3" xfId="2215" xr:uid="{00000000-0005-0000-0000-0000B2080000}"/>
    <cellStyle name="tableau | cellule | (normal) | standard 2 4" xfId="2216" xr:uid="{00000000-0005-0000-0000-0000B3080000}"/>
    <cellStyle name="tableau | cellule | (normal) | standard 3" xfId="2217" xr:uid="{00000000-0005-0000-0000-0000B4080000}"/>
    <cellStyle name="tableau | cellule | (normal) | standard 3 2" xfId="2218" xr:uid="{00000000-0005-0000-0000-0000B5080000}"/>
    <cellStyle name="tableau | cellule | (normal) | standard 3 3" xfId="2219" xr:uid="{00000000-0005-0000-0000-0000B6080000}"/>
    <cellStyle name="tableau | cellule | (normal) | standard 4" xfId="2220" xr:uid="{00000000-0005-0000-0000-0000B7080000}"/>
    <cellStyle name="tableau | cellule | (normal) | standard 4 2" xfId="2221" xr:uid="{00000000-0005-0000-0000-0000B8080000}"/>
    <cellStyle name="tableau | cellule | (normal) | standard 4 3" xfId="2222" xr:uid="{00000000-0005-0000-0000-0000B9080000}"/>
    <cellStyle name="tableau | cellule | (normal) | standard 5" xfId="2223" xr:uid="{00000000-0005-0000-0000-0000BA080000}"/>
    <cellStyle name="tableau | cellule | (normal) | standard 5 2" xfId="2224" xr:uid="{00000000-0005-0000-0000-0000BB080000}"/>
    <cellStyle name="tableau | cellule | (normal) | standard 5 3" xfId="2225" xr:uid="{00000000-0005-0000-0000-0000BC080000}"/>
    <cellStyle name="tableau | cellule | (normal) | standard 6" xfId="2226" xr:uid="{00000000-0005-0000-0000-0000BD080000}"/>
    <cellStyle name="tableau | cellule | (normal) | standard 7" xfId="2227" xr:uid="{00000000-0005-0000-0000-0000BE080000}"/>
    <cellStyle name="tableau | cellule | (normal) | texte" xfId="2228" xr:uid="{00000000-0005-0000-0000-0000BF080000}"/>
    <cellStyle name="tableau | cellule | (normal) | texte 2" xfId="2229" xr:uid="{00000000-0005-0000-0000-0000C0080000}"/>
    <cellStyle name="tableau | cellule | (normal) | texte 2 2" xfId="2230" xr:uid="{00000000-0005-0000-0000-0000C1080000}"/>
    <cellStyle name="tableau | cellule | (normal) | texte 2 2 2" xfId="2231" xr:uid="{00000000-0005-0000-0000-0000C2080000}"/>
    <cellStyle name="tableau | cellule | (normal) | texte 2 2 3" xfId="2232" xr:uid="{00000000-0005-0000-0000-0000C3080000}"/>
    <cellStyle name="tableau | cellule | (normal) | texte 2 3" xfId="2233" xr:uid="{00000000-0005-0000-0000-0000C4080000}"/>
    <cellStyle name="tableau | cellule | (normal) | texte 2 4" xfId="2234" xr:uid="{00000000-0005-0000-0000-0000C5080000}"/>
    <cellStyle name="tableau | cellule | (normal) | texte 3" xfId="2235" xr:uid="{00000000-0005-0000-0000-0000C6080000}"/>
    <cellStyle name="tableau | cellule | (normal) | texte 3 2" xfId="2236" xr:uid="{00000000-0005-0000-0000-0000C7080000}"/>
    <cellStyle name="tableau | cellule | (normal) | texte 3 3" xfId="2237" xr:uid="{00000000-0005-0000-0000-0000C8080000}"/>
    <cellStyle name="tableau | cellule | (normal) | texte 4" xfId="2238" xr:uid="{00000000-0005-0000-0000-0000C9080000}"/>
    <cellStyle name="tableau | cellule | (normal) | texte 4 2" xfId="2239" xr:uid="{00000000-0005-0000-0000-0000CA080000}"/>
    <cellStyle name="tableau | cellule | (normal) | texte 4 3" xfId="2240" xr:uid="{00000000-0005-0000-0000-0000CB080000}"/>
    <cellStyle name="tableau | cellule | (normal) | texte 5" xfId="2241" xr:uid="{00000000-0005-0000-0000-0000CC080000}"/>
    <cellStyle name="tableau | cellule | (normal) | texte 5 2" xfId="2242" xr:uid="{00000000-0005-0000-0000-0000CD080000}"/>
    <cellStyle name="tableau | cellule | (normal) | texte 5 3" xfId="2243" xr:uid="{00000000-0005-0000-0000-0000CE080000}"/>
    <cellStyle name="tableau | cellule | (normal) | texte 6" xfId="2244" xr:uid="{00000000-0005-0000-0000-0000CF080000}"/>
    <cellStyle name="tableau | cellule | (normal) | texte 7" xfId="2245" xr:uid="{00000000-0005-0000-0000-0000D0080000}"/>
    <cellStyle name="tableau | cellule | (total) | decimal 1" xfId="2246" xr:uid="{00000000-0005-0000-0000-0000D1080000}"/>
    <cellStyle name="tableau | cellule | (total) | decimal 1 2" xfId="2247" xr:uid="{00000000-0005-0000-0000-0000D2080000}"/>
    <cellStyle name="tableau | cellule | (total) | decimal 1 2 2" xfId="2248" xr:uid="{00000000-0005-0000-0000-0000D3080000}"/>
    <cellStyle name="tableau | cellule | (total) | decimal 1 2 3" xfId="2249" xr:uid="{00000000-0005-0000-0000-0000D4080000}"/>
    <cellStyle name="tableau | cellule | (total) | decimal 1 3" xfId="2250" xr:uid="{00000000-0005-0000-0000-0000D5080000}"/>
    <cellStyle name="tableau | cellule | (total) | decimal 1 3 2" xfId="2251" xr:uid="{00000000-0005-0000-0000-0000D6080000}"/>
    <cellStyle name="tableau | cellule | (total) | decimal 1 3 3" xfId="2252" xr:uid="{00000000-0005-0000-0000-0000D7080000}"/>
    <cellStyle name="tableau | cellule | (total) | decimal 1 4" xfId="2253" xr:uid="{00000000-0005-0000-0000-0000D8080000}"/>
    <cellStyle name="tableau | cellule | (total) | decimal 1 4 2" xfId="2254" xr:uid="{00000000-0005-0000-0000-0000D9080000}"/>
    <cellStyle name="tableau | cellule | (total) | decimal 1 4 3" xfId="2255" xr:uid="{00000000-0005-0000-0000-0000DA080000}"/>
    <cellStyle name="tableau | cellule | (total) | decimal 1 5" xfId="2256" xr:uid="{00000000-0005-0000-0000-0000DB080000}"/>
    <cellStyle name="tableau | cellule | (total) | decimal 1 5 2" xfId="2257" xr:uid="{00000000-0005-0000-0000-0000DC080000}"/>
    <cellStyle name="tableau | cellule | (total) | decimal 1 5 3" xfId="2258" xr:uid="{00000000-0005-0000-0000-0000DD080000}"/>
    <cellStyle name="tableau | cellule | (total) | decimal 1 6" xfId="2259" xr:uid="{00000000-0005-0000-0000-0000DE080000}"/>
    <cellStyle name="tableau | cellule | (total) | decimal 1 7" xfId="2260" xr:uid="{00000000-0005-0000-0000-0000DF080000}"/>
    <cellStyle name="tableau | cellule | (total) | decimal 2" xfId="2261" xr:uid="{00000000-0005-0000-0000-0000E0080000}"/>
    <cellStyle name="tableau | cellule | (total) | decimal 2 2" xfId="2262" xr:uid="{00000000-0005-0000-0000-0000E1080000}"/>
    <cellStyle name="tableau | cellule | (total) | decimal 2 2 2" xfId="2263" xr:uid="{00000000-0005-0000-0000-0000E2080000}"/>
    <cellStyle name="tableau | cellule | (total) | decimal 2 2 3" xfId="2264" xr:uid="{00000000-0005-0000-0000-0000E3080000}"/>
    <cellStyle name="tableau | cellule | (total) | decimal 2 3" xfId="2265" xr:uid="{00000000-0005-0000-0000-0000E4080000}"/>
    <cellStyle name="tableau | cellule | (total) | decimal 2 3 2" xfId="2266" xr:uid="{00000000-0005-0000-0000-0000E5080000}"/>
    <cellStyle name="tableau | cellule | (total) | decimal 2 3 3" xfId="2267" xr:uid="{00000000-0005-0000-0000-0000E6080000}"/>
    <cellStyle name="tableau | cellule | (total) | decimal 2 4" xfId="2268" xr:uid="{00000000-0005-0000-0000-0000E7080000}"/>
    <cellStyle name="tableau | cellule | (total) | decimal 2 4 2" xfId="2269" xr:uid="{00000000-0005-0000-0000-0000E8080000}"/>
    <cellStyle name="tableau | cellule | (total) | decimal 2 4 3" xfId="2270" xr:uid="{00000000-0005-0000-0000-0000E9080000}"/>
    <cellStyle name="tableau | cellule | (total) | decimal 2 5" xfId="2271" xr:uid="{00000000-0005-0000-0000-0000EA080000}"/>
    <cellStyle name="tableau | cellule | (total) | decimal 2 5 2" xfId="2272" xr:uid="{00000000-0005-0000-0000-0000EB080000}"/>
    <cellStyle name="tableau | cellule | (total) | decimal 2 5 3" xfId="2273" xr:uid="{00000000-0005-0000-0000-0000EC080000}"/>
    <cellStyle name="tableau | cellule | (total) | decimal 2 6" xfId="2274" xr:uid="{00000000-0005-0000-0000-0000ED080000}"/>
    <cellStyle name="tableau | cellule | (total) | decimal 2 7" xfId="2275" xr:uid="{00000000-0005-0000-0000-0000EE080000}"/>
    <cellStyle name="tableau | cellule | (total) | decimal 3" xfId="2276" xr:uid="{00000000-0005-0000-0000-0000EF080000}"/>
    <cellStyle name="tableau | cellule | (total) | decimal 3 2" xfId="2277" xr:uid="{00000000-0005-0000-0000-0000F0080000}"/>
    <cellStyle name="tableau | cellule | (total) | decimal 3 2 2" xfId="2278" xr:uid="{00000000-0005-0000-0000-0000F1080000}"/>
    <cellStyle name="tableau | cellule | (total) | decimal 3 2 3" xfId="2279" xr:uid="{00000000-0005-0000-0000-0000F2080000}"/>
    <cellStyle name="tableau | cellule | (total) | decimal 3 3" xfId="2280" xr:uid="{00000000-0005-0000-0000-0000F3080000}"/>
    <cellStyle name="tableau | cellule | (total) | decimal 3 3 2" xfId="2281" xr:uid="{00000000-0005-0000-0000-0000F4080000}"/>
    <cellStyle name="tableau | cellule | (total) | decimal 3 3 3" xfId="2282" xr:uid="{00000000-0005-0000-0000-0000F5080000}"/>
    <cellStyle name="tableau | cellule | (total) | decimal 3 4" xfId="2283" xr:uid="{00000000-0005-0000-0000-0000F6080000}"/>
    <cellStyle name="tableau | cellule | (total) | decimal 3 4 2" xfId="2284" xr:uid="{00000000-0005-0000-0000-0000F7080000}"/>
    <cellStyle name="tableau | cellule | (total) | decimal 3 4 3" xfId="2285" xr:uid="{00000000-0005-0000-0000-0000F8080000}"/>
    <cellStyle name="tableau | cellule | (total) | decimal 3 5" xfId="2286" xr:uid="{00000000-0005-0000-0000-0000F9080000}"/>
    <cellStyle name="tableau | cellule | (total) | decimal 3 5 2" xfId="2287" xr:uid="{00000000-0005-0000-0000-0000FA080000}"/>
    <cellStyle name="tableau | cellule | (total) | decimal 3 5 3" xfId="2288" xr:uid="{00000000-0005-0000-0000-0000FB080000}"/>
    <cellStyle name="tableau | cellule | (total) | decimal 3 6" xfId="2289" xr:uid="{00000000-0005-0000-0000-0000FC080000}"/>
    <cellStyle name="tableau | cellule | (total) | decimal 3 7" xfId="2290" xr:uid="{00000000-0005-0000-0000-0000FD080000}"/>
    <cellStyle name="tableau | cellule | (total) | decimal 4" xfId="2291" xr:uid="{00000000-0005-0000-0000-0000FE080000}"/>
    <cellStyle name="tableau | cellule | (total) | decimal 4 2" xfId="2292" xr:uid="{00000000-0005-0000-0000-0000FF080000}"/>
    <cellStyle name="tableau | cellule | (total) | decimal 4 2 2" xfId="2293" xr:uid="{00000000-0005-0000-0000-000000090000}"/>
    <cellStyle name="tableau | cellule | (total) | decimal 4 2 3" xfId="2294" xr:uid="{00000000-0005-0000-0000-000001090000}"/>
    <cellStyle name="tableau | cellule | (total) | decimal 4 3" xfId="2295" xr:uid="{00000000-0005-0000-0000-000002090000}"/>
    <cellStyle name="tableau | cellule | (total) | decimal 4 3 2" xfId="2296" xr:uid="{00000000-0005-0000-0000-000003090000}"/>
    <cellStyle name="tableau | cellule | (total) | decimal 4 3 3" xfId="2297" xr:uid="{00000000-0005-0000-0000-000004090000}"/>
    <cellStyle name="tableau | cellule | (total) | decimal 4 4" xfId="2298" xr:uid="{00000000-0005-0000-0000-000005090000}"/>
    <cellStyle name="tableau | cellule | (total) | decimal 4 4 2" xfId="2299" xr:uid="{00000000-0005-0000-0000-000006090000}"/>
    <cellStyle name="tableau | cellule | (total) | decimal 4 4 3" xfId="2300" xr:uid="{00000000-0005-0000-0000-000007090000}"/>
    <cellStyle name="tableau | cellule | (total) | decimal 4 5" xfId="2301" xr:uid="{00000000-0005-0000-0000-000008090000}"/>
    <cellStyle name="tableau | cellule | (total) | decimal 4 5 2" xfId="2302" xr:uid="{00000000-0005-0000-0000-000009090000}"/>
    <cellStyle name="tableau | cellule | (total) | decimal 4 5 3" xfId="2303" xr:uid="{00000000-0005-0000-0000-00000A090000}"/>
    <cellStyle name="tableau | cellule | (total) | decimal 4 6" xfId="2304" xr:uid="{00000000-0005-0000-0000-00000B090000}"/>
    <cellStyle name="tableau | cellule | (total) | decimal 4 7" xfId="2305" xr:uid="{00000000-0005-0000-0000-00000C090000}"/>
    <cellStyle name="tableau | cellule | (total) | entier" xfId="2306" xr:uid="{00000000-0005-0000-0000-00000D090000}"/>
    <cellStyle name="tableau | cellule | (total) | entier 2" xfId="2307" xr:uid="{00000000-0005-0000-0000-00000E090000}"/>
    <cellStyle name="tableau | cellule | (total) | entier 2 2" xfId="2308" xr:uid="{00000000-0005-0000-0000-00000F090000}"/>
    <cellStyle name="tableau | cellule | (total) | entier 2 3" xfId="2309" xr:uid="{00000000-0005-0000-0000-000010090000}"/>
    <cellStyle name="tableau | cellule | (total) | entier 3" xfId="2310" xr:uid="{00000000-0005-0000-0000-000011090000}"/>
    <cellStyle name="tableau | cellule | (total) | entier 3 2" xfId="2311" xr:uid="{00000000-0005-0000-0000-000012090000}"/>
    <cellStyle name="tableau | cellule | (total) | entier 3 3" xfId="2312" xr:uid="{00000000-0005-0000-0000-000013090000}"/>
    <cellStyle name="tableau | cellule | (total) | entier 4" xfId="2313" xr:uid="{00000000-0005-0000-0000-000014090000}"/>
    <cellStyle name="tableau | cellule | (total) | entier 4 2" xfId="2314" xr:uid="{00000000-0005-0000-0000-000015090000}"/>
    <cellStyle name="tableau | cellule | (total) | entier 4 3" xfId="2315" xr:uid="{00000000-0005-0000-0000-000016090000}"/>
    <cellStyle name="tableau | cellule | (total) | entier 5" xfId="2316" xr:uid="{00000000-0005-0000-0000-000017090000}"/>
    <cellStyle name="tableau | cellule | (total) | entier 5 2" xfId="2317" xr:uid="{00000000-0005-0000-0000-000018090000}"/>
    <cellStyle name="tableau | cellule | (total) | entier 5 3" xfId="2318" xr:uid="{00000000-0005-0000-0000-000019090000}"/>
    <cellStyle name="tableau | cellule | (total) | entier 6" xfId="2319" xr:uid="{00000000-0005-0000-0000-00001A090000}"/>
    <cellStyle name="tableau | cellule | (total) | entier 7" xfId="2320" xr:uid="{00000000-0005-0000-0000-00001B090000}"/>
    <cellStyle name="tableau | cellule | (total) | euro | decimal 1" xfId="2321" xr:uid="{00000000-0005-0000-0000-00001C090000}"/>
    <cellStyle name="tableau | cellule | (total) | euro | decimal 1 2" xfId="2322" xr:uid="{00000000-0005-0000-0000-00001D090000}"/>
    <cellStyle name="tableau | cellule | (total) | euro | decimal 1 2 2" xfId="2323" xr:uid="{00000000-0005-0000-0000-00001E090000}"/>
    <cellStyle name="tableau | cellule | (total) | euro | decimal 1 2 3" xfId="2324" xr:uid="{00000000-0005-0000-0000-00001F090000}"/>
    <cellStyle name="tableau | cellule | (total) | euro | decimal 1 3" xfId="2325" xr:uid="{00000000-0005-0000-0000-000020090000}"/>
    <cellStyle name="tableau | cellule | (total) | euro | decimal 1 3 2" xfId="2326" xr:uid="{00000000-0005-0000-0000-000021090000}"/>
    <cellStyle name="tableau | cellule | (total) | euro | decimal 1 3 3" xfId="2327" xr:uid="{00000000-0005-0000-0000-000022090000}"/>
    <cellStyle name="tableau | cellule | (total) | euro | decimal 1 4" xfId="2328" xr:uid="{00000000-0005-0000-0000-000023090000}"/>
    <cellStyle name="tableau | cellule | (total) | euro | decimal 1 4 2" xfId="2329" xr:uid="{00000000-0005-0000-0000-000024090000}"/>
    <cellStyle name="tableau | cellule | (total) | euro | decimal 1 4 3" xfId="2330" xr:uid="{00000000-0005-0000-0000-000025090000}"/>
    <cellStyle name="tableau | cellule | (total) | euro | decimal 1 5" xfId="2331" xr:uid="{00000000-0005-0000-0000-000026090000}"/>
    <cellStyle name="tableau | cellule | (total) | euro | decimal 1 5 2" xfId="2332" xr:uid="{00000000-0005-0000-0000-000027090000}"/>
    <cellStyle name="tableau | cellule | (total) | euro | decimal 1 5 3" xfId="2333" xr:uid="{00000000-0005-0000-0000-000028090000}"/>
    <cellStyle name="tableau | cellule | (total) | euro | decimal 1 6" xfId="2334" xr:uid="{00000000-0005-0000-0000-000029090000}"/>
    <cellStyle name="tableau | cellule | (total) | euro | decimal 1 7" xfId="2335" xr:uid="{00000000-0005-0000-0000-00002A090000}"/>
    <cellStyle name="tableau | cellule | (total) | euro | decimal 2" xfId="2336" xr:uid="{00000000-0005-0000-0000-00002B090000}"/>
    <cellStyle name="tableau | cellule | (total) | euro | decimal 2 2" xfId="2337" xr:uid="{00000000-0005-0000-0000-00002C090000}"/>
    <cellStyle name="tableau | cellule | (total) | euro | decimal 2 2 2" xfId="2338" xr:uid="{00000000-0005-0000-0000-00002D090000}"/>
    <cellStyle name="tableau | cellule | (total) | euro | decimal 2 2 3" xfId="2339" xr:uid="{00000000-0005-0000-0000-00002E090000}"/>
    <cellStyle name="tableau | cellule | (total) | euro | decimal 2 3" xfId="2340" xr:uid="{00000000-0005-0000-0000-00002F090000}"/>
    <cellStyle name="tableau | cellule | (total) | euro | decimal 2 3 2" xfId="2341" xr:uid="{00000000-0005-0000-0000-000030090000}"/>
    <cellStyle name="tableau | cellule | (total) | euro | decimal 2 3 3" xfId="2342" xr:uid="{00000000-0005-0000-0000-000031090000}"/>
    <cellStyle name="tableau | cellule | (total) | euro | decimal 2 4" xfId="2343" xr:uid="{00000000-0005-0000-0000-000032090000}"/>
    <cellStyle name="tableau | cellule | (total) | euro | decimal 2 4 2" xfId="2344" xr:uid="{00000000-0005-0000-0000-000033090000}"/>
    <cellStyle name="tableau | cellule | (total) | euro | decimal 2 4 3" xfId="2345" xr:uid="{00000000-0005-0000-0000-000034090000}"/>
    <cellStyle name="tableau | cellule | (total) | euro | decimal 2 5" xfId="2346" xr:uid="{00000000-0005-0000-0000-000035090000}"/>
    <cellStyle name="tableau | cellule | (total) | euro | decimal 2 5 2" xfId="2347" xr:uid="{00000000-0005-0000-0000-000036090000}"/>
    <cellStyle name="tableau | cellule | (total) | euro | decimal 2 5 3" xfId="2348" xr:uid="{00000000-0005-0000-0000-000037090000}"/>
    <cellStyle name="tableau | cellule | (total) | euro | decimal 2 6" xfId="2349" xr:uid="{00000000-0005-0000-0000-000038090000}"/>
    <cellStyle name="tableau | cellule | (total) | euro | decimal 2 7" xfId="2350" xr:uid="{00000000-0005-0000-0000-000039090000}"/>
    <cellStyle name="tableau | cellule | (total) | euro | entier" xfId="2351" xr:uid="{00000000-0005-0000-0000-00003A090000}"/>
    <cellStyle name="tableau | cellule | (total) | euro | entier 2" xfId="2352" xr:uid="{00000000-0005-0000-0000-00003B090000}"/>
    <cellStyle name="tableau | cellule | (total) | euro | entier 2 2" xfId="2353" xr:uid="{00000000-0005-0000-0000-00003C090000}"/>
    <cellStyle name="tableau | cellule | (total) | euro | entier 2 3" xfId="2354" xr:uid="{00000000-0005-0000-0000-00003D090000}"/>
    <cellStyle name="tableau | cellule | (total) | euro | entier 3" xfId="2355" xr:uid="{00000000-0005-0000-0000-00003E090000}"/>
    <cellStyle name="tableau | cellule | (total) | euro | entier 3 2" xfId="2356" xr:uid="{00000000-0005-0000-0000-00003F090000}"/>
    <cellStyle name="tableau | cellule | (total) | euro | entier 3 3" xfId="2357" xr:uid="{00000000-0005-0000-0000-000040090000}"/>
    <cellStyle name="tableau | cellule | (total) | euro | entier 4" xfId="2358" xr:uid="{00000000-0005-0000-0000-000041090000}"/>
    <cellStyle name="tableau | cellule | (total) | euro | entier 4 2" xfId="2359" xr:uid="{00000000-0005-0000-0000-000042090000}"/>
    <cellStyle name="tableau | cellule | (total) | euro | entier 4 3" xfId="2360" xr:uid="{00000000-0005-0000-0000-000043090000}"/>
    <cellStyle name="tableau | cellule | (total) | euro | entier 5" xfId="2361" xr:uid="{00000000-0005-0000-0000-000044090000}"/>
    <cellStyle name="tableau | cellule | (total) | euro | entier 5 2" xfId="2362" xr:uid="{00000000-0005-0000-0000-000045090000}"/>
    <cellStyle name="tableau | cellule | (total) | euro | entier 5 3" xfId="2363" xr:uid="{00000000-0005-0000-0000-000046090000}"/>
    <cellStyle name="tableau | cellule | (total) | euro | entier 6" xfId="2364" xr:uid="{00000000-0005-0000-0000-000047090000}"/>
    <cellStyle name="tableau | cellule | (total) | euro | entier 7" xfId="2365" xr:uid="{00000000-0005-0000-0000-000048090000}"/>
    <cellStyle name="tableau | cellule | (total) | franc | decimal 1" xfId="2366" xr:uid="{00000000-0005-0000-0000-000049090000}"/>
    <cellStyle name="tableau | cellule | (total) | franc | decimal 1 2" xfId="2367" xr:uid="{00000000-0005-0000-0000-00004A090000}"/>
    <cellStyle name="tableau | cellule | (total) | franc | decimal 1 2 2" xfId="2368" xr:uid="{00000000-0005-0000-0000-00004B090000}"/>
    <cellStyle name="tableau | cellule | (total) | franc | decimal 1 2 3" xfId="2369" xr:uid="{00000000-0005-0000-0000-00004C090000}"/>
    <cellStyle name="tableau | cellule | (total) | franc | decimal 1 3" xfId="2370" xr:uid="{00000000-0005-0000-0000-00004D090000}"/>
    <cellStyle name="tableau | cellule | (total) | franc | decimal 1 3 2" xfId="2371" xr:uid="{00000000-0005-0000-0000-00004E090000}"/>
    <cellStyle name="tableau | cellule | (total) | franc | decimal 1 3 3" xfId="2372" xr:uid="{00000000-0005-0000-0000-00004F090000}"/>
    <cellStyle name="tableau | cellule | (total) | franc | decimal 1 4" xfId="2373" xr:uid="{00000000-0005-0000-0000-000050090000}"/>
    <cellStyle name="tableau | cellule | (total) | franc | decimal 1 4 2" xfId="2374" xr:uid="{00000000-0005-0000-0000-000051090000}"/>
    <cellStyle name="tableau | cellule | (total) | franc | decimal 1 4 3" xfId="2375" xr:uid="{00000000-0005-0000-0000-000052090000}"/>
    <cellStyle name="tableau | cellule | (total) | franc | decimal 1 5" xfId="2376" xr:uid="{00000000-0005-0000-0000-000053090000}"/>
    <cellStyle name="tableau | cellule | (total) | franc | decimal 1 5 2" xfId="2377" xr:uid="{00000000-0005-0000-0000-000054090000}"/>
    <cellStyle name="tableau | cellule | (total) | franc | decimal 1 5 3" xfId="2378" xr:uid="{00000000-0005-0000-0000-000055090000}"/>
    <cellStyle name="tableau | cellule | (total) | franc | decimal 1 6" xfId="2379" xr:uid="{00000000-0005-0000-0000-000056090000}"/>
    <cellStyle name="tableau | cellule | (total) | franc | decimal 1 7" xfId="2380" xr:uid="{00000000-0005-0000-0000-000057090000}"/>
    <cellStyle name="tableau | cellule | (total) | franc | decimal 2" xfId="2381" xr:uid="{00000000-0005-0000-0000-000058090000}"/>
    <cellStyle name="tableau | cellule | (total) | franc | decimal 2 2" xfId="2382" xr:uid="{00000000-0005-0000-0000-000059090000}"/>
    <cellStyle name="tableau | cellule | (total) | franc | decimal 2 2 2" xfId="2383" xr:uid="{00000000-0005-0000-0000-00005A090000}"/>
    <cellStyle name="tableau | cellule | (total) | franc | decimal 2 2 3" xfId="2384" xr:uid="{00000000-0005-0000-0000-00005B090000}"/>
    <cellStyle name="tableau | cellule | (total) | franc | decimal 2 3" xfId="2385" xr:uid="{00000000-0005-0000-0000-00005C090000}"/>
    <cellStyle name="tableau | cellule | (total) | franc | decimal 2 3 2" xfId="2386" xr:uid="{00000000-0005-0000-0000-00005D090000}"/>
    <cellStyle name="tableau | cellule | (total) | franc | decimal 2 3 3" xfId="2387" xr:uid="{00000000-0005-0000-0000-00005E090000}"/>
    <cellStyle name="tableau | cellule | (total) | franc | decimal 2 4" xfId="2388" xr:uid="{00000000-0005-0000-0000-00005F090000}"/>
    <cellStyle name="tableau | cellule | (total) | franc | decimal 2 4 2" xfId="2389" xr:uid="{00000000-0005-0000-0000-000060090000}"/>
    <cellStyle name="tableau | cellule | (total) | franc | decimal 2 4 3" xfId="2390" xr:uid="{00000000-0005-0000-0000-000061090000}"/>
    <cellStyle name="tableau | cellule | (total) | franc | decimal 2 5" xfId="2391" xr:uid="{00000000-0005-0000-0000-000062090000}"/>
    <cellStyle name="tableau | cellule | (total) | franc | decimal 2 5 2" xfId="2392" xr:uid="{00000000-0005-0000-0000-000063090000}"/>
    <cellStyle name="tableau | cellule | (total) | franc | decimal 2 5 3" xfId="2393" xr:uid="{00000000-0005-0000-0000-000064090000}"/>
    <cellStyle name="tableau | cellule | (total) | franc | decimal 2 6" xfId="2394" xr:uid="{00000000-0005-0000-0000-000065090000}"/>
    <cellStyle name="tableau | cellule | (total) | franc | decimal 2 7" xfId="2395" xr:uid="{00000000-0005-0000-0000-000066090000}"/>
    <cellStyle name="tableau | cellule | (total) | franc | entier" xfId="2396" xr:uid="{00000000-0005-0000-0000-000067090000}"/>
    <cellStyle name="tableau | cellule | (total) | franc | entier 2" xfId="2397" xr:uid="{00000000-0005-0000-0000-000068090000}"/>
    <cellStyle name="tableau | cellule | (total) | franc | entier 2 2" xfId="2398" xr:uid="{00000000-0005-0000-0000-000069090000}"/>
    <cellStyle name="tableau | cellule | (total) | franc | entier 2 3" xfId="2399" xr:uid="{00000000-0005-0000-0000-00006A090000}"/>
    <cellStyle name="tableau | cellule | (total) | franc | entier 3" xfId="2400" xr:uid="{00000000-0005-0000-0000-00006B090000}"/>
    <cellStyle name="tableau | cellule | (total) | franc | entier 3 2" xfId="2401" xr:uid="{00000000-0005-0000-0000-00006C090000}"/>
    <cellStyle name="tableau | cellule | (total) | franc | entier 3 3" xfId="2402" xr:uid="{00000000-0005-0000-0000-00006D090000}"/>
    <cellStyle name="tableau | cellule | (total) | franc | entier 4" xfId="2403" xr:uid="{00000000-0005-0000-0000-00006E090000}"/>
    <cellStyle name="tableau | cellule | (total) | franc | entier 4 2" xfId="2404" xr:uid="{00000000-0005-0000-0000-00006F090000}"/>
    <cellStyle name="tableau | cellule | (total) | franc | entier 4 3" xfId="2405" xr:uid="{00000000-0005-0000-0000-000070090000}"/>
    <cellStyle name="tableau | cellule | (total) | franc | entier 5" xfId="2406" xr:uid="{00000000-0005-0000-0000-000071090000}"/>
    <cellStyle name="tableau | cellule | (total) | franc | entier 5 2" xfId="2407" xr:uid="{00000000-0005-0000-0000-000072090000}"/>
    <cellStyle name="tableau | cellule | (total) | franc | entier 5 3" xfId="2408" xr:uid="{00000000-0005-0000-0000-000073090000}"/>
    <cellStyle name="tableau | cellule | (total) | franc | entier 6" xfId="2409" xr:uid="{00000000-0005-0000-0000-000074090000}"/>
    <cellStyle name="tableau | cellule | (total) | franc | entier 7" xfId="2410" xr:uid="{00000000-0005-0000-0000-000075090000}"/>
    <cellStyle name="tableau | cellule | (total) | pourcentage | decimal 1" xfId="2411" xr:uid="{00000000-0005-0000-0000-000076090000}"/>
    <cellStyle name="tableau | cellule | (total) | pourcentage | decimal 1 2" xfId="2412" xr:uid="{00000000-0005-0000-0000-000077090000}"/>
    <cellStyle name="tableau | cellule | (total) | pourcentage | decimal 1 2 2" xfId="2413" xr:uid="{00000000-0005-0000-0000-000078090000}"/>
    <cellStyle name="tableau | cellule | (total) | pourcentage | decimal 1 2 3" xfId="2414" xr:uid="{00000000-0005-0000-0000-000079090000}"/>
    <cellStyle name="tableau | cellule | (total) | pourcentage | decimal 1 3" xfId="2415" xr:uid="{00000000-0005-0000-0000-00007A090000}"/>
    <cellStyle name="tableau | cellule | (total) | pourcentage | decimal 1 3 2" xfId="2416" xr:uid="{00000000-0005-0000-0000-00007B090000}"/>
    <cellStyle name="tableau | cellule | (total) | pourcentage | decimal 1 3 3" xfId="2417" xr:uid="{00000000-0005-0000-0000-00007C090000}"/>
    <cellStyle name="tableau | cellule | (total) | pourcentage | decimal 1 4" xfId="2418" xr:uid="{00000000-0005-0000-0000-00007D090000}"/>
    <cellStyle name="tableau | cellule | (total) | pourcentage | decimal 1 4 2" xfId="2419" xr:uid="{00000000-0005-0000-0000-00007E090000}"/>
    <cellStyle name="tableau | cellule | (total) | pourcentage | decimal 1 4 3" xfId="2420" xr:uid="{00000000-0005-0000-0000-00007F090000}"/>
    <cellStyle name="tableau | cellule | (total) | pourcentage | decimal 1 5" xfId="2421" xr:uid="{00000000-0005-0000-0000-000080090000}"/>
    <cellStyle name="tableau | cellule | (total) | pourcentage | decimal 1 5 2" xfId="2422" xr:uid="{00000000-0005-0000-0000-000081090000}"/>
    <cellStyle name="tableau | cellule | (total) | pourcentage | decimal 1 5 3" xfId="2423" xr:uid="{00000000-0005-0000-0000-000082090000}"/>
    <cellStyle name="tableau | cellule | (total) | pourcentage | decimal 1 6" xfId="2424" xr:uid="{00000000-0005-0000-0000-000083090000}"/>
    <cellStyle name="tableau | cellule | (total) | pourcentage | decimal 1 7" xfId="2425" xr:uid="{00000000-0005-0000-0000-000084090000}"/>
    <cellStyle name="tableau | cellule | (total) | pourcentage | decimal 2" xfId="2426" xr:uid="{00000000-0005-0000-0000-000085090000}"/>
    <cellStyle name="tableau | cellule | (total) | pourcentage | decimal 2 2" xfId="2427" xr:uid="{00000000-0005-0000-0000-000086090000}"/>
    <cellStyle name="tableau | cellule | (total) | pourcentage | decimal 2 2 2" xfId="2428" xr:uid="{00000000-0005-0000-0000-000087090000}"/>
    <cellStyle name="tableau | cellule | (total) | pourcentage | decimal 2 2 3" xfId="2429" xr:uid="{00000000-0005-0000-0000-000088090000}"/>
    <cellStyle name="tableau | cellule | (total) | pourcentage | decimal 2 3" xfId="2430" xr:uid="{00000000-0005-0000-0000-000089090000}"/>
    <cellStyle name="tableau | cellule | (total) | pourcentage | decimal 2 3 2" xfId="2431" xr:uid="{00000000-0005-0000-0000-00008A090000}"/>
    <cellStyle name="tableau | cellule | (total) | pourcentage | decimal 2 3 3" xfId="2432" xr:uid="{00000000-0005-0000-0000-00008B090000}"/>
    <cellStyle name="tableau | cellule | (total) | pourcentage | decimal 2 4" xfId="2433" xr:uid="{00000000-0005-0000-0000-00008C090000}"/>
    <cellStyle name="tableau | cellule | (total) | pourcentage | decimal 2 4 2" xfId="2434" xr:uid="{00000000-0005-0000-0000-00008D090000}"/>
    <cellStyle name="tableau | cellule | (total) | pourcentage | decimal 2 4 3" xfId="2435" xr:uid="{00000000-0005-0000-0000-00008E090000}"/>
    <cellStyle name="tableau | cellule | (total) | pourcentage | decimal 2 5" xfId="2436" xr:uid="{00000000-0005-0000-0000-00008F090000}"/>
    <cellStyle name="tableau | cellule | (total) | pourcentage | decimal 2 5 2" xfId="2437" xr:uid="{00000000-0005-0000-0000-000090090000}"/>
    <cellStyle name="tableau | cellule | (total) | pourcentage | decimal 2 5 3" xfId="2438" xr:uid="{00000000-0005-0000-0000-000091090000}"/>
    <cellStyle name="tableau | cellule | (total) | pourcentage | decimal 2 6" xfId="2439" xr:uid="{00000000-0005-0000-0000-000092090000}"/>
    <cellStyle name="tableau | cellule | (total) | pourcentage | decimal 2 7" xfId="2440" xr:uid="{00000000-0005-0000-0000-000093090000}"/>
    <cellStyle name="tableau | cellule | (total) | pourcentage | entier" xfId="2441" xr:uid="{00000000-0005-0000-0000-000094090000}"/>
    <cellStyle name="tableau | cellule | (total) | pourcentage | entier 2" xfId="2442" xr:uid="{00000000-0005-0000-0000-000095090000}"/>
    <cellStyle name="tableau | cellule | (total) | pourcentage | entier 2 2" xfId="2443" xr:uid="{00000000-0005-0000-0000-000096090000}"/>
    <cellStyle name="tableau | cellule | (total) | pourcentage | entier 2 3" xfId="2444" xr:uid="{00000000-0005-0000-0000-000097090000}"/>
    <cellStyle name="tableau | cellule | (total) | pourcentage | entier 3" xfId="2445" xr:uid="{00000000-0005-0000-0000-000098090000}"/>
    <cellStyle name="tableau | cellule | (total) | pourcentage | entier 3 2" xfId="2446" xr:uid="{00000000-0005-0000-0000-000099090000}"/>
    <cellStyle name="tableau | cellule | (total) | pourcentage | entier 3 3" xfId="2447" xr:uid="{00000000-0005-0000-0000-00009A090000}"/>
    <cellStyle name="tableau | cellule | (total) | pourcentage | entier 4" xfId="2448" xr:uid="{00000000-0005-0000-0000-00009B090000}"/>
    <cellStyle name="tableau | cellule | (total) | pourcentage | entier 4 2" xfId="2449" xr:uid="{00000000-0005-0000-0000-00009C090000}"/>
    <cellStyle name="tableau | cellule | (total) | pourcentage | entier 4 3" xfId="2450" xr:uid="{00000000-0005-0000-0000-00009D090000}"/>
    <cellStyle name="tableau | cellule | (total) | pourcentage | entier 5" xfId="2451" xr:uid="{00000000-0005-0000-0000-00009E090000}"/>
    <cellStyle name="tableau | cellule | (total) | pourcentage | entier 5 2" xfId="2452" xr:uid="{00000000-0005-0000-0000-00009F090000}"/>
    <cellStyle name="tableau | cellule | (total) | pourcentage | entier 5 3" xfId="2453" xr:uid="{00000000-0005-0000-0000-0000A0090000}"/>
    <cellStyle name="tableau | cellule | (total) | pourcentage | entier 6" xfId="2454" xr:uid="{00000000-0005-0000-0000-0000A1090000}"/>
    <cellStyle name="tableau | cellule | (total) | pourcentage | entier 7" xfId="2455" xr:uid="{00000000-0005-0000-0000-0000A2090000}"/>
    <cellStyle name="tableau | cellule | (total) | standard" xfId="2456" xr:uid="{00000000-0005-0000-0000-0000A3090000}"/>
    <cellStyle name="tableau | cellule | (total) | standard 2" xfId="2457" xr:uid="{00000000-0005-0000-0000-0000A4090000}"/>
    <cellStyle name="tableau | cellule | (total) | standard 2 2" xfId="2458" xr:uid="{00000000-0005-0000-0000-0000A5090000}"/>
    <cellStyle name="tableau | cellule | (total) | standard 2 3" xfId="2459" xr:uid="{00000000-0005-0000-0000-0000A6090000}"/>
    <cellStyle name="tableau | cellule | (total) | standard 3" xfId="2460" xr:uid="{00000000-0005-0000-0000-0000A7090000}"/>
    <cellStyle name="tableau | cellule | (total) | standard 3 2" xfId="2461" xr:uid="{00000000-0005-0000-0000-0000A8090000}"/>
    <cellStyle name="tableau | cellule | (total) | standard 3 3" xfId="2462" xr:uid="{00000000-0005-0000-0000-0000A9090000}"/>
    <cellStyle name="tableau | cellule | (total) | standard 4" xfId="2463" xr:uid="{00000000-0005-0000-0000-0000AA090000}"/>
    <cellStyle name="tableau | cellule | (total) | standard 4 2" xfId="2464" xr:uid="{00000000-0005-0000-0000-0000AB090000}"/>
    <cellStyle name="tableau | cellule | (total) | standard 4 3" xfId="2465" xr:uid="{00000000-0005-0000-0000-0000AC090000}"/>
    <cellStyle name="tableau | cellule | (total) | standard 5" xfId="2466" xr:uid="{00000000-0005-0000-0000-0000AD090000}"/>
    <cellStyle name="tableau | cellule | (total) | standard 5 2" xfId="2467" xr:uid="{00000000-0005-0000-0000-0000AE090000}"/>
    <cellStyle name="tableau | cellule | (total) | standard 5 3" xfId="2468" xr:uid="{00000000-0005-0000-0000-0000AF090000}"/>
    <cellStyle name="tableau | cellule | (total) | standard 6" xfId="2469" xr:uid="{00000000-0005-0000-0000-0000B0090000}"/>
    <cellStyle name="tableau | cellule | (total) | standard 7" xfId="2470" xr:uid="{00000000-0005-0000-0000-0000B1090000}"/>
    <cellStyle name="tableau | cellule | (total) | texte" xfId="2471" xr:uid="{00000000-0005-0000-0000-0000B2090000}"/>
    <cellStyle name="tableau | cellule | (total) | texte 2" xfId="2472" xr:uid="{00000000-0005-0000-0000-0000B3090000}"/>
    <cellStyle name="tableau | cellule | (total) | texte 2 2" xfId="2473" xr:uid="{00000000-0005-0000-0000-0000B4090000}"/>
    <cellStyle name="tableau | cellule | (total) | texte 2 3" xfId="2474" xr:uid="{00000000-0005-0000-0000-0000B5090000}"/>
    <cellStyle name="tableau | cellule | (total) | texte 3" xfId="2475" xr:uid="{00000000-0005-0000-0000-0000B6090000}"/>
    <cellStyle name="tableau | cellule | (total) | texte 3 2" xfId="2476" xr:uid="{00000000-0005-0000-0000-0000B7090000}"/>
    <cellStyle name="tableau | cellule | (total) | texte 3 3" xfId="2477" xr:uid="{00000000-0005-0000-0000-0000B8090000}"/>
    <cellStyle name="tableau | cellule | (total) | texte 4" xfId="2478" xr:uid="{00000000-0005-0000-0000-0000B9090000}"/>
    <cellStyle name="tableau | cellule | (total) | texte 4 2" xfId="2479" xr:uid="{00000000-0005-0000-0000-0000BA090000}"/>
    <cellStyle name="tableau | cellule | (total) | texte 4 3" xfId="2480" xr:uid="{00000000-0005-0000-0000-0000BB090000}"/>
    <cellStyle name="tableau | cellule | (total) | texte 5" xfId="2481" xr:uid="{00000000-0005-0000-0000-0000BC090000}"/>
    <cellStyle name="tableau | cellule | (total) | texte 5 2" xfId="2482" xr:uid="{00000000-0005-0000-0000-0000BD090000}"/>
    <cellStyle name="tableau | cellule | (total) | texte 5 3" xfId="2483" xr:uid="{00000000-0005-0000-0000-0000BE090000}"/>
    <cellStyle name="tableau | cellule | (total) | texte 6" xfId="2484" xr:uid="{00000000-0005-0000-0000-0000BF090000}"/>
    <cellStyle name="tableau | cellule | (total) | texte 7" xfId="2485" xr:uid="{00000000-0005-0000-0000-0000C0090000}"/>
    <cellStyle name="tableau | cellule | normal | decimal 1" xfId="2486" xr:uid="{00000000-0005-0000-0000-0000C1090000}"/>
    <cellStyle name="tableau | cellule | normal | decimal 1 2" xfId="2487" xr:uid="{00000000-0005-0000-0000-0000C2090000}"/>
    <cellStyle name="tableau | cellule | normal | decimal 1 2 2" xfId="2488" xr:uid="{00000000-0005-0000-0000-0000C3090000}"/>
    <cellStyle name="tableau | cellule | normal | decimal 1 2 2 2" xfId="2489" xr:uid="{00000000-0005-0000-0000-0000C4090000}"/>
    <cellStyle name="tableau | cellule | normal | decimal 1 2 2 3" xfId="2490" xr:uid="{00000000-0005-0000-0000-0000C5090000}"/>
    <cellStyle name="tableau | cellule | normal | decimal 1 2 3" xfId="2491" xr:uid="{00000000-0005-0000-0000-0000C6090000}"/>
    <cellStyle name="tableau | cellule | normal | decimal 1 2 3 2" xfId="2492" xr:uid="{00000000-0005-0000-0000-0000C7090000}"/>
    <cellStyle name="tableau | cellule | normal | decimal 1 2 3 3" xfId="2493" xr:uid="{00000000-0005-0000-0000-0000C8090000}"/>
    <cellStyle name="tableau | cellule | normal | decimal 1 2 4" xfId="2494" xr:uid="{00000000-0005-0000-0000-0000C9090000}"/>
    <cellStyle name="tableau | cellule | normal | decimal 1 2 5" xfId="2495" xr:uid="{00000000-0005-0000-0000-0000CA090000}"/>
    <cellStyle name="tableau | cellule | normal | decimal 1 3" xfId="2496" xr:uid="{00000000-0005-0000-0000-0000CB090000}"/>
    <cellStyle name="tableau | cellule | normal | decimal 1 3 2" xfId="2497" xr:uid="{00000000-0005-0000-0000-0000CC090000}"/>
    <cellStyle name="tableau | cellule | normal | decimal 1 3 2 2" xfId="2498" xr:uid="{00000000-0005-0000-0000-0000CD090000}"/>
    <cellStyle name="tableau | cellule | normal | decimal 1 3 2 3" xfId="2499" xr:uid="{00000000-0005-0000-0000-0000CE090000}"/>
    <cellStyle name="tableau | cellule | normal | decimal 1 3 3" xfId="2500" xr:uid="{00000000-0005-0000-0000-0000CF090000}"/>
    <cellStyle name="tableau | cellule | normal | decimal 1 3 4" xfId="2501" xr:uid="{00000000-0005-0000-0000-0000D0090000}"/>
    <cellStyle name="tableau | cellule | normal | decimal 1 4" xfId="2502" xr:uid="{00000000-0005-0000-0000-0000D1090000}"/>
    <cellStyle name="tableau | cellule | normal | decimal 1 4 2" xfId="2503" xr:uid="{00000000-0005-0000-0000-0000D2090000}"/>
    <cellStyle name="tableau | cellule | normal | decimal 1 4 3" xfId="2504" xr:uid="{00000000-0005-0000-0000-0000D3090000}"/>
    <cellStyle name="tableau | cellule | normal | decimal 1 5" xfId="2505" xr:uid="{00000000-0005-0000-0000-0000D4090000}"/>
    <cellStyle name="tableau | cellule | normal | decimal 1 5 2" xfId="2506" xr:uid="{00000000-0005-0000-0000-0000D5090000}"/>
    <cellStyle name="tableau | cellule | normal | decimal 1 5 3" xfId="2507" xr:uid="{00000000-0005-0000-0000-0000D6090000}"/>
    <cellStyle name="tableau | cellule | normal | decimal 1 6" xfId="2508" xr:uid="{00000000-0005-0000-0000-0000D7090000}"/>
    <cellStyle name="tableau | cellule | normal | decimal 1 7" xfId="2509" xr:uid="{00000000-0005-0000-0000-0000D8090000}"/>
    <cellStyle name="tableau | cellule | normal | decimal 2" xfId="2510" xr:uid="{00000000-0005-0000-0000-0000D9090000}"/>
    <cellStyle name="tableau | cellule | normal | decimal 2 2" xfId="2511" xr:uid="{00000000-0005-0000-0000-0000DA090000}"/>
    <cellStyle name="tableau | cellule | normal | decimal 2 2 2" xfId="2512" xr:uid="{00000000-0005-0000-0000-0000DB090000}"/>
    <cellStyle name="tableau | cellule | normal | decimal 2 2 2 2" xfId="2513" xr:uid="{00000000-0005-0000-0000-0000DC090000}"/>
    <cellStyle name="tableau | cellule | normal | decimal 2 2 2 3" xfId="2514" xr:uid="{00000000-0005-0000-0000-0000DD090000}"/>
    <cellStyle name="tableau | cellule | normal | decimal 2 2 3" xfId="2515" xr:uid="{00000000-0005-0000-0000-0000DE090000}"/>
    <cellStyle name="tableau | cellule | normal | decimal 2 2 4" xfId="2516" xr:uid="{00000000-0005-0000-0000-0000DF090000}"/>
    <cellStyle name="tableau | cellule | normal | decimal 2 3" xfId="2517" xr:uid="{00000000-0005-0000-0000-0000E0090000}"/>
    <cellStyle name="tableau | cellule | normal | decimal 2 3 2" xfId="2518" xr:uid="{00000000-0005-0000-0000-0000E1090000}"/>
    <cellStyle name="tableau | cellule | normal | decimal 2 3 3" xfId="2519" xr:uid="{00000000-0005-0000-0000-0000E2090000}"/>
    <cellStyle name="tableau | cellule | normal | decimal 2 4" xfId="2520" xr:uid="{00000000-0005-0000-0000-0000E3090000}"/>
    <cellStyle name="tableau | cellule | normal | decimal 2 4 2" xfId="2521" xr:uid="{00000000-0005-0000-0000-0000E4090000}"/>
    <cellStyle name="tableau | cellule | normal | decimal 2 4 3" xfId="2522" xr:uid="{00000000-0005-0000-0000-0000E5090000}"/>
    <cellStyle name="tableau | cellule | normal | decimal 2 5" xfId="2523" xr:uid="{00000000-0005-0000-0000-0000E6090000}"/>
    <cellStyle name="tableau | cellule | normal | decimal 2 5 2" xfId="2524" xr:uid="{00000000-0005-0000-0000-0000E7090000}"/>
    <cellStyle name="tableau | cellule | normal | decimal 2 5 3" xfId="2525" xr:uid="{00000000-0005-0000-0000-0000E8090000}"/>
    <cellStyle name="tableau | cellule | normal | decimal 2 6" xfId="2526" xr:uid="{00000000-0005-0000-0000-0000E9090000}"/>
    <cellStyle name="tableau | cellule | normal | decimal 2 7" xfId="2527" xr:uid="{00000000-0005-0000-0000-0000EA090000}"/>
    <cellStyle name="tableau | cellule | normal | decimal 3" xfId="2528" xr:uid="{00000000-0005-0000-0000-0000EB090000}"/>
    <cellStyle name="tableau | cellule | normal | decimal 3 2" xfId="2529" xr:uid="{00000000-0005-0000-0000-0000EC090000}"/>
    <cellStyle name="tableau | cellule | normal | decimal 3 2 2" xfId="2530" xr:uid="{00000000-0005-0000-0000-0000ED090000}"/>
    <cellStyle name="tableau | cellule | normal | decimal 3 2 2 2" xfId="2531" xr:uid="{00000000-0005-0000-0000-0000EE090000}"/>
    <cellStyle name="tableau | cellule | normal | decimal 3 2 2 3" xfId="2532" xr:uid="{00000000-0005-0000-0000-0000EF090000}"/>
    <cellStyle name="tableau | cellule | normal | decimal 3 2 3" xfId="2533" xr:uid="{00000000-0005-0000-0000-0000F0090000}"/>
    <cellStyle name="tableau | cellule | normal | decimal 3 2 4" xfId="2534" xr:uid="{00000000-0005-0000-0000-0000F1090000}"/>
    <cellStyle name="tableau | cellule | normal | decimal 3 3" xfId="2535" xr:uid="{00000000-0005-0000-0000-0000F2090000}"/>
    <cellStyle name="tableau | cellule | normal | decimal 3 3 2" xfId="2536" xr:uid="{00000000-0005-0000-0000-0000F3090000}"/>
    <cellStyle name="tableau | cellule | normal | decimal 3 3 3" xfId="2537" xr:uid="{00000000-0005-0000-0000-0000F4090000}"/>
    <cellStyle name="tableau | cellule | normal | decimal 3 4" xfId="2538" xr:uid="{00000000-0005-0000-0000-0000F5090000}"/>
    <cellStyle name="tableau | cellule | normal | decimal 3 4 2" xfId="2539" xr:uid="{00000000-0005-0000-0000-0000F6090000}"/>
    <cellStyle name="tableau | cellule | normal | decimal 3 4 3" xfId="2540" xr:uid="{00000000-0005-0000-0000-0000F7090000}"/>
    <cellStyle name="tableau | cellule | normal | decimal 3 5" xfId="2541" xr:uid="{00000000-0005-0000-0000-0000F8090000}"/>
    <cellStyle name="tableau | cellule | normal | decimal 3 5 2" xfId="2542" xr:uid="{00000000-0005-0000-0000-0000F9090000}"/>
    <cellStyle name="tableau | cellule | normal | decimal 3 5 3" xfId="2543" xr:uid="{00000000-0005-0000-0000-0000FA090000}"/>
    <cellStyle name="tableau | cellule | normal | decimal 3 6" xfId="2544" xr:uid="{00000000-0005-0000-0000-0000FB090000}"/>
    <cellStyle name="tableau | cellule | normal | decimal 3 7" xfId="2545" xr:uid="{00000000-0005-0000-0000-0000FC090000}"/>
    <cellStyle name="tableau | cellule | normal | decimal 4" xfId="2546" xr:uid="{00000000-0005-0000-0000-0000FD090000}"/>
    <cellStyle name="tableau | cellule | normal | decimal 4 2" xfId="2547" xr:uid="{00000000-0005-0000-0000-0000FE090000}"/>
    <cellStyle name="tableau | cellule | normal | decimal 4 2 2" xfId="2548" xr:uid="{00000000-0005-0000-0000-0000FF090000}"/>
    <cellStyle name="tableau | cellule | normal | decimal 4 2 2 2" xfId="2549" xr:uid="{00000000-0005-0000-0000-0000000A0000}"/>
    <cellStyle name="tableau | cellule | normal | decimal 4 2 2 3" xfId="2550" xr:uid="{00000000-0005-0000-0000-0000010A0000}"/>
    <cellStyle name="tableau | cellule | normal | decimal 4 2 3" xfId="2551" xr:uid="{00000000-0005-0000-0000-0000020A0000}"/>
    <cellStyle name="tableau | cellule | normal | decimal 4 2 4" xfId="2552" xr:uid="{00000000-0005-0000-0000-0000030A0000}"/>
    <cellStyle name="tableau | cellule | normal | decimal 4 3" xfId="2553" xr:uid="{00000000-0005-0000-0000-0000040A0000}"/>
    <cellStyle name="tableau | cellule | normal | decimal 4 3 2" xfId="2554" xr:uid="{00000000-0005-0000-0000-0000050A0000}"/>
    <cellStyle name="tableau | cellule | normal | decimal 4 3 3" xfId="2555" xr:uid="{00000000-0005-0000-0000-0000060A0000}"/>
    <cellStyle name="tableau | cellule | normal | decimal 4 4" xfId="2556" xr:uid="{00000000-0005-0000-0000-0000070A0000}"/>
    <cellStyle name="tableau | cellule | normal | decimal 4 4 2" xfId="2557" xr:uid="{00000000-0005-0000-0000-0000080A0000}"/>
    <cellStyle name="tableau | cellule | normal | decimal 4 4 3" xfId="2558" xr:uid="{00000000-0005-0000-0000-0000090A0000}"/>
    <cellStyle name="tableau | cellule | normal | decimal 4 5" xfId="2559" xr:uid="{00000000-0005-0000-0000-00000A0A0000}"/>
    <cellStyle name="tableau | cellule | normal | decimal 4 5 2" xfId="2560" xr:uid="{00000000-0005-0000-0000-00000B0A0000}"/>
    <cellStyle name="tableau | cellule | normal | decimal 4 5 3" xfId="2561" xr:uid="{00000000-0005-0000-0000-00000C0A0000}"/>
    <cellStyle name="tableau | cellule | normal | decimal 4 6" xfId="2562" xr:uid="{00000000-0005-0000-0000-00000D0A0000}"/>
    <cellStyle name="tableau | cellule | normal | decimal 4 7" xfId="2563" xr:uid="{00000000-0005-0000-0000-00000E0A0000}"/>
    <cellStyle name="tableau | cellule | normal | entier" xfId="2564" xr:uid="{00000000-0005-0000-0000-00000F0A0000}"/>
    <cellStyle name="tableau | cellule | normal | entier 2" xfId="2565" xr:uid="{00000000-0005-0000-0000-0000100A0000}"/>
    <cellStyle name="tableau | cellule | normal | entier 2 2" xfId="2566" xr:uid="{00000000-0005-0000-0000-0000110A0000}"/>
    <cellStyle name="tableau | cellule | normal | entier 2 2 2" xfId="2567" xr:uid="{00000000-0005-0000-0000-0000120A0000}"/>
    <cellStyle name="tableau | cellule | normal | entier 2 2 3" xfId="2568" xr:uid="{00000000-0005-0000-0000-0000130A0000}"/>
    <cellStyle name="tableau | cellule | normal | entier 2 3" xfId="2569" xr:uid="{00000000-0005-0000-0000-0000140A0000}"/>
    <cellStyle name="tableau | cellule | normal | entier 2 4" xfId="2570" xr:uid="{00000000-0005-0000-0000-0000150A0000}"/>
    <cellStyle name="tableau | cellule | normal | entier 3" xfId="2571" xr:uid="{00000000-0005-0000-0000-0000160A0000}"/>
    <cellStyle name="tableau | cellule | normal | entier 3 2" xfId="2572" xr:uid="{00000000-0005-0000-0000-0000170A0000}"/>
    <cellStyle name="tableau | cellule | normal | entier 3 3" xfId="2573" xr:uid="{00000000-0005-0000-0000-0000180A0000}"/>
    <cellStyle name="tableau | cellule | normal | entier 4" xfId="2574" xr:uid="{00000000-0005-0000-0000-0000190A0000}"/>
    <cellStyle name="tableau | cellule | normal | entier 4 2" xfId="2575" xr:uid="{00000000-0005-0000-0000-00001A0A0000}"/>
    <cellStyle name="tableau | cellule | normal | entier 4 3" xfId="2576" xr:uid="{00000000-0005-0000-0000-00001B0A0000}"/>
    <cellStyle name="tableau | cellule | normal | entier 5" xfId="2577" xr:uid="{00000000-0005-0000-0000-00001C0A0000}"/>
    <cellStyle name="tableau | cellule | normal | entier 5 2" xfId="2578" xr:uid="{00000000-0005-0000-0000-00001D0A0000}"/>
    <cellStyle name="tableau | cellule | normal | entier 5 3" xfId="2579" xr:uid="{00000000-0005-0000-0000-00001E0A0000}"/>
    <cellStyle name="tableau | cellule | normal | entier 6" xfId="2580" xr:uid="{00000000-0005-0000-0000-00001F0A0000}"/>
    <cellStyle name="tableau | cellule | normal | entier 7" xfId="2581" xr:uid="{00000000-0005-0000-0000-0000200A0000}"/>
    <cellStyle name="tableau | cellule | normal | euro | decimal 1" xfId="2582" xr:uid="{00000000-0005-0000-0000-0000210A0000}"/>
    <cellStyle name="tableau | cellule | normal | euro | decimal 1 2" xfId="2583" xr:uid="{00000000-0005-0000-0000-0000220A0000}"/>
    <cellStyle name="tableau | cellule | normal | euro | decimal 1 2 2" xfId="2584" xr:uid="{00000000-0005-0000-0000-0000230A0000}"/>
    <cellStyle name="tableau | cellule | normal | euro | decimal 1 2 2 2" xfId="2585" xr:uid="{00000000-0005-0000-0000-0000240A0000}"/>
    <cellStyle name="tableau | cellule | normal | euro | decimal 1 2 2 3" xfId="2586" xr:uid="{00000000-0005-0000-0000-0000250A0000}"/>
    <cellStyle name="tableau | cellule | normal | euro | decimal 1 2 3" xfId="2587" xr:uid="{00000000-0005-0000-0000-0000260A0000}"/>
    <cellStyle name="tableau | cellule | normal | euro | decimal 1 2 4" xfId="2588" xr:uid="{00000000-0005-0000-0000-0000270A0000}"/>
    <cellStyle name="tableau | cellule | normal | euro | decimal 1 3" xfId="2589" xr:uid="{00000000-0005-0000-0000-0000280A0000}"/>
    <cellStyle name="tableau | cellule | normal | euro | decimal 1 3 2" xfId="2590" xr:uid="{00000000-0005-0000-0000-0000290A0000}"/>
    <cellStyle name="tableau | cellule | normal | euro | decimal 1 3 3" xfId="2591" xr:uid="{00000000-0005-0000-0000-00002A0A0000}"/>
    <cellStyle name="tableau | cellule | normal | euro | decimal 1 4" xfId="2592" xr:uid="{00000000-0005-0000-0000-00002B0A0000}"/>
    <cellStyle name="tableau | cellule | normal | euro | decimal 1 4 2" xfId="2593" xr:uid="{00000000-0005-0000-0000-00002C0A0000}"/>
    <cellStyle name="tableau | cellule | normal | euro | decimal 1 4 3" xfId="2594" xr:uid="{00000000-0005-0000-0000-00002D0A0000}"/>
    <cellStyle name="tableau | cellule | normal | euro | decimal 1 5" xfId="2595" xr:uid="{00000000-0005-0000-0000-00002E0A0000}"/>
    <cellStyle name="tableau | cellule | normal | euro | decimal 1 5 2" xfId="2596" xr:uid="{00000000-0005-0000-0000-00002F0A0000}"/>
    <cellStyle name="tableau | cellule | normal | euro | decimal 1 5 3" xfId="2597" xr:uid="{00000000-0005-0000-0000-0000300A0000}"/>
    <cellStyle name="tableau | cellule | normal | euro | decimal 1 6" xfId="2598" xr:uid="{00000000-0005-0000-0000-0000310A0000}"/>
    <cellStyle name="tableau | cellule | normal | euro | decimal 1 7" xfId="2599" xr:uid="{00000000-0005-0000-0000-0000320A0000}"/>
    <cellStyle name="tableau | cellule | normal | euro | decimal 2" xfId="2600" xr:uid="{00000000-0005-0000-0000-0000330A0000}"/>
    <cellStyle name="tableau | cellule | normal | euro | decimal 2 2" xfId="2601" xr:uid="{00000000-0005-0000-0000-0000340A0000}"/>
    <cellStyle name="tableau | cellule | normal | euro | decimal 2 2 2" xfId="2602" xr:uid="{00000000-0005-0000-0000-0000350A0000}"/>
    <cellStyle name="tableau | cellule | normal | euro | decimal 2 2 2 2" xfId="2603" xr:uid="{00000000-0005-0000-0000-0000360A0000}"/>
    <cellStyle name="tableau | cellule | normal | euro | decimal 2 2 2 3" xfId="2604" xr:uid="{00000000-0005-0000-0000-0000370A0000}"/>
    <cellStyle name="tableau | cellule | normal | euro | decimal 2 2 3" xfId="2605" xr:uid="{00000000-0005-0000-0000-0000380A0000}"/>
    <cellStyle name="tableau | cellule | normal | euro | decimal 2 2 4" xfId="2606" xr:uid="{00000000-0005-0000-0000-0000390A0000}"/>
    <cellStyle name="tableau | cellule | normal | euro | decimal 2 3" xfId="2607" xr:uid="{00000000-0005-0000-0000-00003A0A0000}"/>
    <cellStyle name="tableau | cellule | normal | euro | decimal 2 3 2" xfId="2608" xr:uid="{00000000-0005-0000-0000-00003B0A0000}"/>
    <cellStyle name="tableau | cellule | normal | euro | decimal 2 3 3" xfId="2609" xr:uid="{00000000-0005-0000-0000-00003C0A0000}"/>
    <cellStyle name="tableau | cellule | normal | euro | decimal 2 4" xfId="2610" xr:uid="{00000000-0005-0000-0000-00003D0A0000}"/>
    <cellStyle name="tableau | cellule | normal | euro | decimal 2 4 2" xfId="2611" xr:uid="{00000000-0005-0000-0000-00003E0A0000}"/>
    <cellStyle name="tableau | cellule | normal | euro | decimal 2 4 3" xfId="2612" xr:uid="{00000000-0005-0000-0000-00003F0A0000}"/>
    <cellStyle name="tableau | cellule | normal | euro | decimal 2 5" xfId="2613" xr:uid="{00000000-0005-0000-0000-0000400A0000}"/>
    <cellStyle name="tableau | cellule | normal | euro | decimal 2 5 2" xfId="2614" xr:uid="{00000000-0005-0000-0000-0000410A0000}"/>
    <cellStyle name="tableau | cellule | normal | euro | decimal 2 5 3" xfId="2615" xr:uid="{00000000-0005-0000-0000-0000420A0000}"/>
    <cellStyle name="tableau | cellule | normal | euro | decimal 2 6" xfId="2616" xr:uid="{00000000-0005-0000-0000-0000430A0000}"/>
    <cellStyle name="tableau | cellule | normal | euro | decimal 2 7" xfId="2617" xr:uid="{00000000-0005-0000-0000-0000440A0000}"/>
    <cellStyle name="tableau | cellule | normal | euro | entier" xfId="2618" xr:uid="{00000000-0005-0000-0000-0000450A0000}"/>
    <cellStyle name="tableau | cellule | normal | euro | entier 2" xfId="2619" xr:uid="{00000000-0005-0000-0000-0000460A0000}"/>
    <cellStyle name="tableau | cellule | normal | euro | entier 2 2" xfId="2620" xr:uid="{00000000-0005-0000-0000-0000470A0000}"/>
    <cellStyle name="tableau | cellule | normal | euro | entier 2 2 2" xfId="2621" xr:uid="{00000000-0005-0000-0000-0000480A0000}"/>
    <cellStyle name="tableau | cellule | normal | euro | entier 2 2 3" xfId="2622" xr:uid="{00000000-0005-0000-0000-0000490A0000}"/>
    <cellStyle name="tableau | cellule | normal | euro | entier 2 3" xfId="2623" xr:uid="{00000000-0005-0000-0000-00004A0A0000}"/>
    <cellStyle name="tableau | cellule | normal | euro | entier 2 4" xfId="2624" xr:uid="{00000000-0005-0000-0000-00004B0A0000}"/>
    <cellStyle name="tableau | cellule | normal | euro | entier 3" xfId="2625" xr:uid="{00000000-0005-0000-0000-00004C0A0000}"/>
    <cellStyle name="tableau | cellule | normal | euro | entier 3 2" xfId="2626" xr:uid="{00000000-0005-0000-0000-00004D0A0000}"/>
    <cellStyle name="tableau | cellule | normal | euro | entier 3 3" xfId="2627" xr:uid="{00000000-0005-0000-0000-00004E0A0000}"/>
    <cellStyle name="tableau | cellule | normal | euro | entier 4" xfId="2628" xr:uid="{00000000-0005-0000-0000-00004F0A0000}"/>
    <cellStyle name="tableau | cellule | normal | euro | entier 4 2" xfId="2629" xr:uid="{00000000-0005-0000-0000-0000500A0000}"/>
    <cellStyle name="tableau | cellule | normal | euro | entier 4 3" xfId="2630" xr:uid="{00000000-0005-0000-0000-0000510A0000}"/>
    <cellStyle name="tableau | cellule | normal | euro | entier 5" xfId="2631" xr:uid="{00000000-0005-0000-0000-0000520A0000}"/>
    <cellStyle name="tableau | cellule | normal | euro | entier 5 2" xfId="2632" xr:uid="{00000000-0005-0000-0000-0000530A0000}"/>
    <cellStyle name="tableau | cellule | normal | euro | entier 5 3" xfId="2633" xr:uid="{00000000-0005-0000-0000-0000540A0000}"/>
    <cellStyle name="tableau | cellule | normal | euro | entier 6" xfId="2634" xr:uid="{00000000-0005-0000-0000-0000550A0000}"/>
    <cellStyle name="tableau | cellule | normal | euro | entier 7" xfId="2635" xr:uid="{00000000-0005-0000-0000-0000560A0000}"/>
    <cellStyle name="tableau | cellule | normal | franc | decimal 1" xfId="2636" xr:uid="{00000000-0005-0000-0000-0000570A0000}"/>
    <cellStyle name="tableau | cellule | normal | franc | decimal 1 2" xfId="2637" xr:uid="{00000000-0005-0000-0000-0000580A0000}"/>
    <cellStyle name="tableau | cellule | normal | franc | decimal 1 2 2" xfId="2638" xr:uid="{00000000-0005-0000-0000-0000590A0000}"/>
    <cellStyle name="tableau | cellule | normal | franc | decimal 1 2 2 2" xfId="2639" xr:uid="{00000000-0005-0000-0000-00005A0A0000}"/>
    <cellStyle name="tableau | cellule | normal | franc | decimal 1 2 2 3" xfId="2640" xr:uid="{00000000-0005-0000-0000-00005B0A0000}"/>
    <cellStyle name="tableau | cellule | normal | franc | decimal 1 2 3" xfId="2641" xr:uid="{00000000-0005-0000-0000-00005C0A0000}"/>
    <cellStyle name="tableau | cellule | normal | franc | decimal 1 2 4" xfId="2642" xr:uid="{00000000-0005-0000-0000-00005D0A0000}"/>
    <cellStyle name="tableau | cellule | normal | franc | decimal 1 3" xfId="2643" xr:uid="{00000000-0005-0000-0000-00005E0A0000}"/>
    <cellStyle name="tableau | cellule | normal | franc | decimal 1 3 2" xfId="2644" xr:uid="{00000000-0005-0000-0000-00005F0A0000}"/>
    <cellStyle name="tableau | cellule | normal | franc | decimal 1 3 3" xfId="2645" xr:uid="{00000000-0005-0000-0000-0000600A0000}"/>
    <cellStyle name="tableau | cellule | normal | franc | decimal 1 4" xfId="2646" xr:uid="{00000000-0005-0000-0000-0000610A0000}"/>
    <cellStyle name="tableau | cellule | normal | franc | decimal 1 4 2" xfId="2647" xr:uid="{00000000-0005-0000-0000-0000620A0000}"/>
    <cellStyle name="tableau | cellule | normal | franc | decimal 1 4 3" xfId="2648" xr:uid="{00000000-0005-0000-0000-0000630A0000}"/>
    <cellStyle name="tableau | cellule | normal | franc | decimal 1 5" xfId="2649" xr:uid="{00000000-0005-0000-0000-0000640A0000}"/>
    <cellStyle name="tableau | cellule | normal | franc | decimal 1 5 2" xfId="2650" xr:uid="{00000000-0005-0000-0000-0000650A0000}"/>
    <cellStyle name="tableau | cellule | normal | franc | decimal 1 5 3" xfId="2651" xr:uid="{00000000-0005-0000-0000-0000660A0000}"/>
    <cellStyle name="tableau | cellule | normal | franc | decimal 1 6" xfId="2652" xr:uid="{00000000-0005-0000-0000-0000670A0000}"/>
    <cellStyle name="tableau | cellule | normal | franc | decimal 1 7" xfId="2653" xr:uid="{00000000-0005-0000-0000-0000680A0000}"/>
    <cellStyle name="tableau | cellule | normal | franc | decimal 2" xfId="2654" xr:uid="{00000000-0005-0000-0000-0000690A0000}"/>
    <cellStyle name="tableau | cellule | normal | franc | decimal 2 2" xfId="2655" xr:uid="{00000000-0005-0000-0000-00006A0A0000}"/>
    <cellStyle name="tableau | cellule | normal | franc | decimal 2 2 2" xfId="2656" xr:uid="{00000000-0005-0000-0000-00006B0A0000}"/>
    <cellStyle name="tableau | cellule | normal | franc | decimal 2 2 2 2" xfId="2657" xr:uid="{00000000-0005-0000-0000-00006C0A0000}"/>
    <cellStyle name="tableau | cellule | normal | franc | decimal 2 2 2 3" xfId="2658" xr:uid="{00000000-0005-0000-0000-00006D0A0000}"/>
    <cellStyle name="tableau | cellule | normal | franc | decimal 2 2 3" xfId="2659" xr:uid="{00000000-0005-0000-0000-00006E0A0000}"/>
    <cellStyle name="tableau | cellule | normal | franc | decimal 2 2 4" xfId="2660" xr:uid="{00000000-0005-0000-0000-00006F0A0000}"/>
    <cellStyle name="tableau | cellule | normal | franc | decimal 2 3" xfId="2661" xr:uid="{00000000-0005-0000-0000-0000700A0000}"/>
    <cellStyle name="tableau | cellule | normal | franc | decimal 2 3 2" xfId="2662" xr:uid="{00000000-0005-0000-0000-0000710A0000}"/>
    <cellStyle name="tableau | cellule | normal | franc | decimal 2 3 3" xfId="2663" xr:uid="{00000000-0005-0000-0000-0000720A0000}"/>
    <cellStyle name="tableau | cellule | normal | franc | decimal 2 4" xfId="2664" xr:uid="{00000000-0005-0000-0000-0000730A0000}"/>
    <cellStyle name="tableau | cellule | normal | franc | decimal 2 4 2" xfId="2665" xr:uid="{00000000-0005-0000-0000-0000740A0000}"/>
    <cellStyle name="tableau | cellule | normal | franc | decimal 2 4 3" xfId="2666" xr:uid="{00000000-0005-0000-0000-0000750A0000}"/>
    <cellStyle name="tableau | cellule | normal | franc | decimal 2 5" xfId="2667" xr:uid="{00000000-0005-0000-0000-0000760A0000}"/>
    <cellStyle name="tableau | cellule | normal | franc | decimal 2 5 2" xfId="2668" xr:uid="{00000000-0005-0000-0000-0000770A0000}"/>
    <cellStyle name="tableau | cellule | normal | franc | decimal 2 5 3" xfId="2669" xr:uid="{00000000-0005-0000-0000-0000780A0000}"/>
    <cellStyle name="tableau | cellule | normal | franc | decimal 2 6" xfId="2670" xr:uid="{00000000-0005-0000-0000-0000790A0000}"/>
    <cellStyle name="tableau | cellule | normal | franc | decimal 2 7" xfId="2671" xr:uid="{00000000-0005-0000-0000-00007A0A0000}"/>
    <cellStyle name="tableau | cellule | normal | franc | entier" xfId="2672" xr:uid="{00000000-0005-0000-0000-00007B0A0000}"/>
    <cellStyle name="tableau | cellule | normal | franc | entier 2" xfId="2673" xr:uid="{00000000-0005-0000-0000-00007C0A0000}"/>
    <cellStyle name="tableau | cellule | normal | franc | entier 2 2" xfId="2674" xr:uid="{00000000-0005-0000-0000-00007D0A0000}"/>
    <cellStyle name="tableau | cellule | normal | franc | entier 2 2 2" xfId="2675" xr:uid="{00000000-0005-0000-0000-00007E0A0000}"/>
    <cellStyle name="tableau | cellule | normal | franc | entier 2 2 3" xfId="2676" xr:uid="{00000000-0005-0000-0000-00007F0A0000}"/>
    <cellStyle name="tableau | cellule | normal | franc | entier 2 3" xfId="2677" xr:uid="{00000000-0005-0000-0000-0000800A0000}"/>
    <cellStyle name="tableau | cellule | normal | franc | entier 2 4" xfId="2678" xr:uid="{00000000-0005-0000-0000-0000810A0000}"/>
    <cellStyle name="tableau | cellule | normal | franc | entier 3" xfId="2679" xr:uid="{00000000-0005-0000-0000-0000820A0000}"/>
    <cellStyle name="tableau | cellule | normal | franc | entier 3 2" xfId="2680" xr:uid="{00000000-0005-0000-0000-0000830A0000}"/>
    <cellStyle name="tableau | cellule | normal | franc | entier 3 3" xfId="2681" xr:uid="{00000000-0005-0000-0000-0000840A0000}"/>
    <cellStyle name="tableau | cellule | normal | franc | entier 4" xfId="2682" xr:uid="{00000000-0005-0000-0000-0000850A0000}"/>
    <cellStyle name="tableau | cellule | normal | franc | entier 4 2" xfId="2683" xr:uid="{00000000-0005-0000-0000-0000860A0000}"/>
    <cellStyle name="tableau | cellule | normal | franc | entier 4 3" xfId="2684" xr:uid="{00000000-0005-0000-0000-0000870A0000}"/>
    <cellStyle name="tableau | cellule | normal | franc | entier 5" xfId="2685" xr:uid="{00000000-0005-0000-0000-0000880A0000}"/>
    <cellStyle name="tableau | cellule | normal | franc | entier 5 2" xfId="2686" xr:uid="{00000000-0005-0000-0000-0000890A0000}"/>
    <cellStyle name="tableau | cellule | normal | franc | entier 5 3" xfId="2687" xr:uid="{00000000-0005-0000-0000-00008A0A0000}"/>
    <cellStyle name="tableau | cellule | normal | franc | entier 6" xfId="2688" xr:uid="{00000000-0005-0000-0000-00008B0A0000}"/>
    <cellStyle name="tableau | cellule | normal | franc | entier 7" xfId="2689" xr:uid="{00000000-0005-0000-0000-00008C0A0000}"/>
    <cellStyle name="tableau | cellule | normal | pourcentage | decimal 1" xfId="2690" xr:uid="{00000000-0005-0000-0000-00008D0A0000}"/>
    <cellStyle name="tableau | cellule | normal | pourcentage | decimal 1 2" xfId="2691" xr:uid="{00000000-0005-0000-0000-00008E0A0000}"/>
    <cellStyle name="tableau | cellule | normal | pourcentage | decimal 1 2 2" xfId="2692" xr:uid="{00000000-0005-0000-0000-00008F0A0000}"/>
    <cellStyle name="tableau | cellule | normal | pourcentage | decimal 1 2 2 2" xfId="2693" xr:uid="{00000000-0005-0000-0000-0000900A0000}"/>
    <cellStyle name="tableau | cellule | normal | pourcentage | decimal 1 2 2 3" xfId="2694" xr:uid="{00000000-0005-0000-0000-0000910A0000}"/>
    <cellStyle name="tableau | cellule | normal | pourcentage | decimal 1 2 3" xfId="2695" xr:uid="{00000000-0005-0000-0000-0000920A0000}"/>
    <cellStyle name="tableau | cellule | normal | pourcentage | decimal 1 2 4" xfId="2696" xr:uid="{00000000-0005-0000-0000-0000930A0000}"/>
    <cellStyle name="tableau | cellule | normal | pourcentage | decimal 1 3" xfId="2697" xr:uid="{00000000-0005-0000-0000-0000940A0000}"/>
    <cellStyle name="tableau | cellule | normal | pourcentage | decimal 1 3 2" xfId="2698" xr:uid="{00000000-0005-0000-0000-0000950A0000}"/>
    <cellStyle name="tableau | cellule | normal | pourcentage | decimal 1 3 3" xfId="2699" xr:uid="{00000000-0005-0000-0000-0000960A0000}"/>
    <cellStyle name="tableau | cellule | normal | pourcentage | decimal 1 4" xfId="2700" xr:uid="{00000000-0005-0000-0000-0000970A0000}"/>
    <cellStyle name="tableau | cellule | normal | pourcentage | decimal 1 4 2" xfId="2701" xr:uid="{00000000-0005-0000-0000-0000980A0000}"/>
    <cellStyle name="tableau | cellule | normal | pourcentage | decimal 1 4 3" xfId="2702" xr:uid="{00000000-0005-0000-0000-0000990A0000}"/>
    <cellStyle name="tableau | cellule | normal | pourcentage | decimal 1 5" xfId="2703" xr:uid="{00000000-0005-0000-0000-00009A0A0000}"/>
    <cellStyle name="tableau | cellule | normal | pourcentage | decimal 1 5 2" xfId="2704" xr:uid="{00000000-0005-0000-0000-00009B0A0000}"/>
    <cellStyle name="tableau | cellule | normal | pourcentage | decimal 1 5 3" xfId="2705" xr:uid="{00000000-0005-0000-0000-00009C0A0000}"/>
    <cellStyle name="tableau | cellule | normal | pourcentage | decimal 1 6" xfId="2706" xr:uid="{00000000-0005-0000-0000-00009D0A0000}"/>
    <cellStyle name="tableau | cellule | normal | pourcentage | decimal 1 7" xfId="2707" xr:uid="{00000000-0005-0000-0000-00009E0A0000}"/>
    <cellStyle name="tableau | cellule | normal | pourcentage | decimal 2" xfId="2708" xr:uid="{00000000-0005-0000-0000-00009F0A0000}"/>
    <cellStyle name="tableau | cellule | normal | pourcentage | decimal 2 2" xfId="2709" xr:uid="{00000000-0005-0000-0000-0000A00A0000}"/>
    <cellStyle name="tableau | cellule | normal | pourcentage | decimal 2 2 2" xfId="2710" xr:uid="{00000000-0005-0000-0000-0000A10A0000}"/>
    <cellStyle name="tableau | cellule | normal | pourcentage | decimal 2 2 2 2" xfId="2711" xr:uid="{00000000-0005-0000-0000-0000A20A0000}"/>
    <cellStyle name="tableau | cellule | normal | pourcentage | decimal 2 2 2 3" xfId="2712" xr:uid="{00000000-0005-0000-0000-0000A30A0000}"/>
    <cellStyle name="tableau | cellule | normal | pourcentage | decimal 2 2 3" xfId="2713" xr:uid="{00000000-0005-0000-0000-0000A40A0000}"/>
    <cellStyle name="tableau | cellule | normal | pourcentage | decimal 2 2 4" xfId="2714" xr:uid="{00000000-0005-0000-0000-0000A50A0000}"/>
    <cellStyle name="tableau | cellule | normal | pourcentage | decimal 2 3" xfId="2715" xr:uid="{00000000-0005-0000-0000-0000A60A0000}"/>
    <cellStyle name="tableau | cellule | normal | pourcentage | decimal 2 3 2" xfId="2716" xr:uid="{00000000-0005-0000-0000-0000A70A0000}"/>
    <cellStyle name="tableau | cellule | normal | pourcentage | decimal 2 3 3" xfId="2717" xr:uid="{00000000-0005-0000-0000-0000A80A0000}"/>
    <cellStyle name="tableau | cellule | normal | pourcentage | decimal 2 4" xfId="2718" xr:uid="{00000000-0005-0000-0000-0000A90A0000}"/>
    <cellStyle name="tableau | cellule | normal | pourcentage | decimal 2 4 2" xfId="2719" xr:uid="{00000000-0005-0000-0000-0000AA0A0000}"/>
    <cellStyle name="tableau | cellule | normal | pourcentage | decimal 2 4 3" xfId="2720" xr:uid="{00000000-0005-0000-0000-0000AB0A0000}"/>
    <cellStyle name="tableau | cellule | normal | pourcentage | decimal 2 5" xfId="2721" xr:uid="{00000000-0005-0000-0000-0000AC0A0000}"/>
    <cellStyle name="tableau | cellule | normal | pourcentage | decimal 2 5 2" xfId="2722" xr:uid="{00000000-0005-0000-0000-0000AD0A0000}"/>
    <cellStyle name="tableau | cellule | normal | pourcentage | decimal 2 5 3" xfId="2723" xr:uid="{00000000-0005-0000-0000-0000AE0A0000}"/>
    <cellStyle name="tableau | cellule | normal | pourcentage | decimal 2 6" xfId="2724" xr:uid="{00000000-0005-0000-0000-0000AF0A0000}"/>
    <cellStyle name="tableau | cellule | normal | pourcentage | decimal 2 7" xfId="2725" xr:uid="{00000000-0005-0000-0000-0000B00A0000}"/>
    <cellStyle name="tableau | cellule | normal | pourcentage | entier" xfId="2726" xr:uid="{00000000-0005-0000-0000-0000B10A0000}"/>
    <cellStyle name="tableau | cellule | normal | pourcentage | entier 2" xfId="2727" xr:uid="{00000000-0005-0000-0000-0000B20A0000}"/>
    <cellStyle name="tableau | cellule | normal | pourcentage | entier 2 2" xfId="2728" xr:uid="{00000000-0005-0000-0000-0000B30A0000}"/>
    <cellStyle name="tableau | cellule | normal | pourcentage | entier 2 2 2" xfId="2729" xr:uid="{00000000-0005-0000-0000-0000B40A0000}"/>
    <cellStyle name="tableau | cellule | normal | pourcentage | entier 2 2 3" xfId="2730" xr:uid="{00000000-0005-0000-0000-0000B50A0000}"/>
    <cellStyle name="tableau | cellule | normal | pourcentage | entier 2 3" xfId="2731" xr:uid="{00000000-0005-0000-0000-0000B60A0000}"/>
    <cellStyle name="tableau | cellule | normal | pourcentage | entier 2 4" xfId="2732" xr:uid="{00000000-0005-0000-0000-0000B70A0000}"/>
    <cellStyle name="tableau | cellule | normal | pourcentage | entier 3" xfId="2733" xr:uid="{00000000-0005-0000-0000-0000B80A0000}"/>
    <cellStyle name="tableau | cellule | normal | pourcentage | entier 3 2" xfId="2734" xr:uid="{00000000-0005-0000-0000-0000B90A0000}"/>
    <cellStyle name="tableau | cellule | normal | pourcentage | entier 3 3" xfId="2735" xr:uid="{00000000-0005-0000-0000-0000BA0A0000}"/>
    <cellStyle name="tableau | cellule | normal | pourcentage | entier 4" xfId="2736" xr:uid="{00000000-0005-0000-0000-0000BB0A0000}"/>
    <cellStyle name="tableau | cellule | normal | pourcentage | entier 4 2" xfId="2737" xr:uid="{00000000-0005-0000-0000-0000BC0A0000}"/>
    <cellStyle name="tableau | cellule | normal | pourcentage | entier 4 3" xfId="2738" xr:uid="{00000000-0005-0000-0000-0000BD0A0000}"/>
    <cellStyle name="tableau | cellule | normal | pourcentage | entier 5" xfId="2739" xr:uid="{00000000-0005-0000-0000-0000BE0A0000}"/>
    <cellStyle name="tableau | cellule | normal | pourcentage | entier 5 2" xfId="2740" xr:uid="{00000000-0005-0000-0000-0000BF0A0000}"/>
    <cellStyle name="tableau | cellule | normal | pourcentage | entier 5 3" xfId="2741" xr:uid="{00000000-0005-0000-0000-0000C00A0000}"/>
    <cellStyle name="tableau | cellule | normal | pourcentage | entier 6" xfId="2742" xr:uid="{00000000-0005-0000-0000-0000C10A0000}"/>
    <cellStyle name="tableau | cellule | normal | pourcentage | entier 7" xfId="2743" xr:uid="{00000000-0005-0000-0000-0000C20A0000}"/>
    <cellStyle name="tableau | cellule | normal | standard" xfId="2744" xr:uid="{00000000-0005-0000-0000-0000C30A0000}"/>
    <cellStyle name="tableau | cellule | normal | standard 2" xfId="2745" xr:uid="{00000000-0005-0000-0000-0000C40A0000}"/>
    <cellStyle name="tableau | cellule | normal | standard 2 2" xfId="2746" xr:uid="{00000000-0005-0000-0000-0000C50A0000}"/>
    <cellStyle name="tableau | cellule | normal | standard 2 2 2" xfId="2747" xr:uid="{00000000-0005-0000-0000-0000C60A0000}"/>
    <cellStyle name="tableau | cellule | normal | standard 2 2 3" xfId="2748" xr:uid="{00000000-0005-0000-0000-0000C70A0000}"/>
    <cellStyle name="tableau | cellule | normal | standard 2 3" xfId="2749" xr:uid="{00000000-0005-0000-0000-0000C80A0000}"/>
    <cellStyle name="tableau | cellule | normal | standard 2 4" xfId="2750" xr:uid="{00000000-0005-0000-0000-0000C90A0000}"/>
    <cellStyle name="tableau | cellule | normal | standard 3" xfId="2751" xr:uid="{00000000-0005-0000-0000-0000CA0A0000}"/>
    <cellStyle name="tableau | cellule | normal | standard 3 2" xfId="2752" xr:uid="{00000000-0005-0000-0000-0000CB0A0000}"/>
    <cellStyle name="tableau | cellule | normal | standard 3 3" xfId="2753" xr:uid="{00000000-0005-0000-0000-0000CC0A0000}"/>
    <cellStyle name="tableau | cellule | normal | standard 4" xfId="2754" xr:uid="{00000000-0005-0000-0000-0000CD0A0000}"/>
    <cellStyle name="tableau | cellule | normal | standard 4 2" xfId="2755" xr:uid="{00000000-0005-0000-0000-0000CE0A0000}"/>
    <cellStyle name="tableau | cellule | normal | standard 4 3" xfId="2756" xr:uid="{00000000-0005-0000-0000-0000CF0A0000}"/>
    <cellStyle name="tableau | cellule | normal | standard 5" xfId="2757" xr:uid="{00000000-0005-0000-0000-0000D00A0000}"/>
    <cellStyle name="tableau | cellule | normal | standard 5 2" xfId="2758" xr:uid="{00000000-0005-0000-0000-0000D10A0000}"/>
    <cellStyle name="tableau | cellule | normal | standard 5 3" xfId="2759" xr:uid="{00000000-0005-0000-0000-0000D20A0000}"/>
    <cellStyle name="tableau | cellule | normal | standard 6" xfId="2760" xr:uid="{00000000-0005-0000-0000-0000D30A0000}"/>
    <cellStyle name="tableau | cellule | normal | standard 7" xfId="2761" xr:uid="{00000000-0005-0000-0000-0000D40A0000}"/>
    <cellStyle name="tableau | cellule | normal | texte" xfId="2762" xr:uid="{00000000-0005-0000-0000-0000D50A0000}"/>
    <cellStyle name="tableau | cellule | normal | texte 2" xfId="2763" xr:uid="{00000000-0005-0000-0000-0000D60A0000}"/>
    <cellStyle name="tableau | cellule | normal | texte 2 2" xfId="2764" xr:uid="{00000000-0005-0000-0000-0000D70A0000}"/>
    <cellStyle name="tableau | cellule | normal | texte 2 2 2" xfId="2765" xr:uid="{00000000-0005-0000-0000-0000D80A0000}"/>
    <cellStyle name="tableau | cellule | normal | texte 2 2 3" xfId="2766" xr:uid="{00000000-0005-0000-0000-0000D90A0000}"/>
    <cellStyle name="tableau | cellule | normal | texte 2 3" xfId="2767" xr:uid="{00000000-0005-0000-0000-0000DA0A0000}"/>
    <cellStyle name="tableau | cellule | normal | texte 2 4" xfId="2768" xr:uid="{00000000-0005-0000-0000-0000DB0A0000}"/>
    <cellStyle name="tableau | cellule | normal | texte 3" xfId="2769" xr:uid="{00000000-0005-0000-0000-0000DC0A0000}"/>
    <cellStyle name="tableau | cellule | normal | texte 3 2" xfId="2770" xr:uid="{00000000-0005-0000-0000-0000DD0A0000}"/>
    <cellStyle name="tableau | cellule | normal | texte 3 3" xfId="2771" xr:uid="{00000000-0005-0000-0000-0000DE0A0000}"/>
    <cellStyle name="tableau | cellule | normal | texte 4" xfId="2772" xr:uid="{00000000-0005-0000-0000-0000DF0A0000}"/>
    <cellStyle name="tableau | cellule | normal | texte 4 2" xfId="2773" xr:uid="{00000000-0005-0000-0000-0000E00A0000}"/>
    <cellStyle name="tableau | cellule | normal | texte 4 3" xfId="2774" xr:uid="{00000000-0005-0000-0000-0000E10A0000}"/>
    <cellStyle name="tableau | cellule | normal | texte 5" xfId="2775" xr:uid="{00000000-0005-0000-0000-0000E20A0000}"/>
    <cellStyle name="tableau | cellule | normal | texte 5 2" xfId="2776" xr:uid="{00000000-0005-0000-0000-0000E30A0000}"/>
    <cellStyle name="tableau | cellule | normal | texte 5 3" xfId="2777" xr:uid="{00000000-0005-0000-0000-0000E40A0000}"/>
    <cellStyle name="tableau | cellule | normal | texte 6" xfId="2778" xr:uid="{00000000-0005-0000-0000-0000E50A0000}"/>
    <cellStyle name="tableau | cellule | normal | texte 7" xfId="2779" xr:uid="{00000000-0005-0000-0000-0000E60A0000}"/>
    <cellStyle name="tableau | cellule | total | decimal 1" xfId="2780" xr:uid="{00000000-0005-0000-0000-0000E70A0000}"/>
    <cellStyle name="tableau | cellule | total | decimal 1 2" xfId="2781" xr:uid="{00000000-0005-0000-0000-0000E80A0000}"/>
    <cellStyle name="tableau | cellule | total | decimal 1 2 2" xfId="2782" xr:uid="{00000000-0005-0000-0000-0000E90A0000}"/>
    <cellStyle name="tableau | cellule | total | decimal 1 2 2 2" xfId="2783" xr:uid="{00000000-0005-0000-0000-0000EA0A0000}"/>
    <cellStyle name="tableau | cellule | total | decimal 1 2 2 3" xfId="2784" xr:uid="{00000000-0005-0000-0000-0000EB0A0000}"/>
    <cellStyle name="tableau | cellule | total | decimal 1 2 3" xfId="2785" xr:uid="{00000000-0005-0000-0000-0000EC0A0000}"/>
    <cellStyle name="tableau | cellule | total | decimal 1 2 3 2" xfId="2786" xr:uid="{00000000-0005-0000-0000-0000ED0A0000}"/>
    <cellStyle name="tableau | cellule | total | decimal 1 2 3 3" xfId="2787" xr:uid="{00000000-0005-0000-0000-0000EE0A0000}"/>
    <cellStyle name="tableau | cellule | total | decimal 1 2 4" xfId="2788" xr:uid="{00000000-0005-0000-0000-0000EF0A0000}"/>
    <cellStyle name="tableau | cellule | total | decimal 1 2 5" xfId="2789" xr:uid="{00000000-0005-0000-0000-0000F00A0000}"/>
    <cellStyle name="tableau | cellule | total | decimal 1 3" xfId="2790" xr:uid="{00000000-0005-0000-0000-0000F10A0000}"/>
    <cellStyle name="tableau | cellule | total | decimal 1 3 2" xfId="2791" xr:uid="{00000000-0005-0000-0000-0000F20A0000}"/>
    <cellStyle name="tableau | cellule | total | decimal 1 3 2 2" xfId="2792" xr:uid="{00000000-0005-0000-0000-0000F30A0000}"/>
    <cellStyle name="tableau | cellule | total | decimal 1 3 2 3" xfId="2793" xr:uid="{00000000-0005-0000-0000-0000F40A0000}"/>
    <cellStyle name="tableau | cellule | total | decimal 1 3 3" xfId="2794" xr:uid="{00000000-0005-0000-0000-0000F50A0000}"/>
    <cellStyle name="tableau | cellule | total | decimal 1 3 4" xfId="2795" xr:uid="{00000000-0005-0000-0000-0000F60A0000}"/>
    <cellStyle name="tableau | cellule | total | decimal 1 4" xfId="2796" xr:uid="{00000000-0005-0000-0000-0000F70A0000}"/>
    <cellStyle name="tableau | cellule | total | decimal 1 4 2" xfId="2797" xr:uid="{00000000-0005-0000-0000-0000F80A0000}"/>
    <cellStyle name="tableau | cellule | total | decimal 1 4 3" xfId="2798" xr:uid="{00000000-0005-0000-0000-0000F90A0000}"/>
    <cellStyle name="tableau | cellule | total | decimal 1 5" xfId="2799" xr:uid="{00000000-0005-0000-0000-0000FA0A0000}"/>
    <cellStyle name="tableau | cellule | total | decimal 1 5 2" xfId="2800" xr:uid="{00000000-0005-0000-0000-0000FB0A0000}"/>
    <cellStyle name="tableau | cellule | total | decimal 1 5 3" xfId="2801" xr:uid="{00000000-0005-0000-0000-0000FC0A0000}"/>
    <cellStyle name="tableau | cellule | total | decimal 1 6" xfId="2802" xr:uid="{00000000-0005-0000-0000-0000FD0A0000}"/>
    <cellStyle name="tableau | cellule | total | decimal 1 7" xfId="2803" xr:uid="{00000000-0005-0000-0000-0000FE0A0000}"/>
    <cellStyle name="tableau | cellule | total | decimal 2" xfId="2804" xr:uid="{00000000-0005-0000-0000-0000FF0A0000}"/>
    <cellStyle name="tableau | cellule | total | decimal 2 2" xfId="2805" xr:uid="{00000000-0005-0000-0000-0000000B0000}"/>
    <cellStyle name="tableau | cellule | total | decimal 2 2 2" xfId="2806" xr:uid="{00000000-0005-0000-0000-0000010B0000}"/>
    <cellStyle name="tableau | cellule | total | decimal 2 2 2 2" xfId="2807" xr:uid="{00000000-0005-0000-0000-0000020B0000}"/>
    <cellStyle name="tableau | cellule | total | decimal 2 2 2 3" xfId="2808" xr:uid="{00000000-0005-0000-0000-0000030B0000}"/>
    <cellStyle name="tableau | cellule | total | decimal 2 2 3" xfId="2809" xr:uid="{00000000-0005-0000-0000-0000040B0000}"/>
    <cellStyle name="tableau | cellule | total | decimal 2 2 4" xfId="2810" xr:uid="{00000000-0005-0000-0000-0000050B0000}"/>
    <cellStyle name="tableau | cellule | total | decimal 2 3" xfId="2811" xr:uid="{00000000-0005-0000-0000-0000060B0000}"/>
    <cellStyle name="tableau | cellule | total | decimal 2 3 2" xfId="2812" xr:uid="{00000000-0005-0000-0000-0000070B0000}"/>
    <cellStyle name="tableau | cellule | total | decimal 2 3 3" xfId="2813" xr:uid="{00000000-0005-0000-0000-0000080B0000}"/>
    <cellStyle name="tableau | cellule | total | decimal 2 4" xfId="2814" xr:uid="{00000000-0005-0000-0000-0000090B0000}"/>
    <cellStyle name="tableau | cellule | total | decimal 2 4 2" xfId="2815" xr:uid="{00000000-0005-0000-0000-00000A0B0000}"/>
    <cellStyle name="tableau | cellule | total | decimal 2 4 3" xfId="2816" xr:uid="{00000000-0005-0000-0000-00000B0B0000}"/>
    <cellStyle name="tableau | cellule | total | decimal 2 5" xfId="2817" xr:uid="{00000000-0005-0000-0000-00000C0B0000}"/>
    <cellStyle name="tableau | cellule | total | decimal 2 5 2" xfId="2818" xr:uid="{00000000-0005-0000-0000-00000D0B0000}"/>
    <cellStyle name="tableau | cellule | total | decimal 2 5 3" xfId="2819" xr:uid="{00000000-0005-0000-0000-00000E0B0000}"/>
    <cellStyle name="tableau | cellule | total | decimal 2 6" xfId="2820" xr:uid="{00000000-0005-0000-0000-00000F0B0000}"/>
    <cellStyle name="tableau | cellule | total | decimal 2 7" xfId="2821" xr:uid="{00000000-0005-0000-0000-0000100B0000}"/>
    <cellStyle name="tableau | cellule | total | decimal 3" xfId="2822" xr:uid="{00000000-0005-0000-0000-0000110B0000}"/>
    <cellStyle name="tableau | cellule | total | decimal 3 2" xfId="2823" xr:uid="{00000000-0005-0000-0000-0000120B0000}"/>
    <cellStyle name="tableau | cellule | total | decimal 3 2 2" xfId="2824" xr:uid="{00000000-0005-0000-0000-0000130B0000}"/>
    <cellStyle name="tableau | cellule | total | decimal 3 2 2 2" xfId="2825" xr:uid="{00000000-0005-0000-0000-0000140B0000}"/>
    <cellStyle name="tableau | cellule | total | decimal 3 2 2 3" xfId="2826" xr:uid="{00000000-0005-0000-0000-0000150B0000}"/>
    <cellStyle name="tableau | cellule | total | decimal 3 2 3" xfId="2827" xr:uid="{00000000-0005-0000-0000-0000160B0000}"/>
    <cellStyle name="tableau | cellule | total | decimal 3 2 4" xfId="2828" xr:uid="{00000000-0005-0000-0000-0000170B0000}"/>
    <cellStyle name="tableau | cellule | total | decimal 3 3" xfId="2829" xr:uid="{00000000-0005-0000-0000-0000180B0000}"/>
    <cellStyle name="tableau | cellule | total | decimal 3 3 2" xfId="2830" xr:uid="{00000000-0005-0000-0000-0000190B0000}"/>
    <cellStyle name="tableau | cellule | total | decimal 3 3 3" xfId="2831" xr:uid="{00000000-0005-0000-0000-00001A0B0000}"/>
    <cellStyle name="tableau | cellule | total | decimal 3 4" xfId="2832" xr:uid="{00000000-0005-0000-0000-00001B0B0000}"/>
    <cellStyle name="tableau | cellule | total | decimal 3 4 2" xfId="2833" xr:uid="{00000000-0005-0000-0000-00001C0B0000}"/>
    <cellStyle name="tableau | cellule | total | decimal 3 4 3" xfId="2834" xr:uid="{00000000-0005-0000-0000-00001D0B0000}"/>
    <cellStyle name="tableau | cellule | total | decimal 3 5" xfId="2835" xr:uid="{00000000-0005-0000-0000-00001E0B0000}"/>
    <cellStyle name="tableau | cellule | total | decimal 3 5 2" xfId="2836" xr:uid="{00000000-0005-0000-0000-00001F0B0000}"/>
    <cellStyle name="tableau | cellule | total | decimal 3 5 3" xfId="2837" xr:uid="{00000000-0005-0000-0000-0000200B0000}"/>
    <cellStyle name="tableau | cellule | total | decimal 3 6" xfId="2838" xr:uid="{00000000-0005-0000-0000-0000210B0000}"/>
    <cellStyle name="tableau | cellule | total | decimal 3 7" xfId="2839" xr:uid="{00000000-0005-0000-0000-0000220B0000}"/>
    <cellStyle name="tableau | cellule | total | decimal 4" xfId="2840" xr:uid="{00000000-0005-0000-0000-0000230B0000}"/>
    <cellStyle name="tableau | cellule | total | decimal 4 2" xfId="2841" xr:uid="{00000000-0005-0000-0000-0000240B0000}"/>
    <cellStyle name="tableau | cellule | total | decimal 4 2 2" xfId="2842" xr:uid="{00000000-0005-0000-0000-0000250B0000}"/>
    <cellStyle name="tableau | cellule | total | decimal 4 2 2 2" xfId="2843" xr:uid="{00000000-0005-0000-0000-0000260B0000}"/>
    <cellStyle name="tableau | cellule | total | decimal 4 2 2 3" xfId="2844" xr:uid="{00000000-0005-0000-0000-0000270B0000}"/>
    <cellStyle name="tableau | cellule | total | decimal 4 2 3" xfId="2845" xr:uid="{00000000-0005-0000-0000-0000280B0000}"/>
    <cellStyle name="tableau | cellule | total | decimal 4 2 4" xfId="2846" xr:uid="{00000000-0005-0000-0000-0000290B0000}"/>
    <cellStyle name="tableau | cellule | total | decimal 4 3" xfId="2847" xr:uid="{00000000-0005-0000-0000-00002A0B0000}"/>
    <cellStyle name="tableau | cellule | total | decimal 4 3 2" xfId="2848" xr:uid="{00000000-0005-0000-0000-00002B0B0000}"/>
    <cellStyle name="tableau | cellule | total | decimal 4 3 3" xfId="2849" xr:uid="{00000000-0005-0000-0000-00002C0B0000}"/>
    <cellStyle name="tableau | cellule | total | decimal 4 4" xfId="2850" xr:uid="{00000000-0005-0000-0000-00002D0B0000}"/>
    <cellStyle name="tableau | cellule | total | decimal 4 4 2" xfId="2851" xr:uid="{00000000-0005-0000-0000-00002E0B0000}"/>
    <cellStyle name="tableau | cellule | total | decimal 4 4 3" xfId="2852" xr:uid="{00000000-0005-0000-0000-00002F0B0000}"/>
    <cellStyle name="tableau | cellule | total | decimal 4 5" xfId="2853" xr:uid="{00000000-0005-0000-0000-0000300B0000}"/>
    <cellStyle name="tableau | cellule | total | decimal 4 5 2" xfId="2854" xr:uid="{00000000-0005-0000-0000-0000310B0000}"/>
    <cellStyle name="tableau | cellule | total | decimal 4 5 3" xfId="2855" xr:uid="{00000000-0005-0000-0000-0000320B0000}"/>
    <cellStyle name="tableau | cellule | total | decimal 4 6" xfId="2856" xr:uid="{00000000-0005-0000-0000-0000330B0000}"/>
    <cellStyle name="tableau | cellule | total | decimal 4 7" xfId="2857" xr:uid="{00000000-0005-0000-0000-0000340B0000}"/>
    <cellStyle name="tableau | cellule | total | entier" xfId="2858" xr:uid="{00000000-0005-0000-0000-0000350B0000}"/>
    <cellStyle name="tableau | cellule | total | entier 2" xfId="2859" xr:uid="{00000000-0005-0000-0000-0000360B0000}"/>
    <cellStyle name="tableau | cellule | total | entier 2 2" xfId="2860" xr:uid="{00000000-0005-0000-0000-0000370B0000}"/>
    <cellStyle name="tableau | cellule | total | entier 2 2 2" xfId="2861" xr:uid="{00000000-0005-0000-0000-0000380B0000}"/>
    <cellStyle name="tableau | cellule | total | entier 2 2 3" xfId="2862" xr:uid="{00000000-0005-0000-0000-0000390B0000}"/>
    <cellStyle name="tableau | cellule | total | entier 2 3" xfId="2863" xr:uid="{00000000-0005-0000-0000-00003A0B0000}"/>
    <cellStyle name="tableau | cellule | total | entier 2 4" xfId="2864" xr:uid="{00000000-0005-0000-0000-00003B0B0000}"/>
    <cellStyle name="tableau | cellule | total | entier 3" xfId="2865" xr:uid="{00000000-0005-0000-0000-00003C0B0000}"/>
    <cellStyle name="tableau | cellule | total | entier 3 2" xfId="2866" xr:uid="{00000000-0005-0000-0000-00003D0B0000}"/>
    <cellStyle name="tableau | cellule | total | entier 3 3" xfId="2867" xr:uid="{00000000-0005-0000-0000-00003E0B0000}"/>
    <cellStyle name="tableau | cellule | total | entier 4" xfId="2868" xr:uid="{00000000-0005-0000-0000-00003F0B0000}"/>
    <cellStyle name="tableau | cellule | total | entier 4 2" xfId="2869" xr:uid="{00000000-0005-0000-0000-0000400B0000}"/>
    <cellStyle name="tableau | cellule | total | entier 4 3" xfId="2870" xr:uid="{00000000-0005-0000-0000-0000410B0000}"/>
    <cellStyle name="tableau | cellule | total | entier 5" xfId="2871" xr:uid="{00000000-0005-0000-0000-0000420B0000}"/>
    <cellStyle name="tableau | cellule | total | entier 5 2" xfId="2872" xr:uid="{00000000-0005-0000-0000-0000430B0000}"/>
    <cellStyle name="tableau | cellule | total | entier 5 3" xfId="2873" xr:uid="{00000000-0005-0000-0000-0000440B0000}"/>
    <cellStyle name="tableau | cellule | total | entier 6" xfId="2874" xr:uid="{00000000-0005-0000-0000-0000450B0000}"/>
    <cellStyle name="tableau | cellule | total | entier 7" xfId="2875" xr:uid="{00000000-0005-0000-0000-0000460B0000}"/>
    <cellStyle name="tableau | cellule | total | euro | decimal 1" xfId="2876" xr:uid="{00000000-0005-0000-0000-0000470B0000}"/>
    <cellStyle name="tableau | cellule | total | euro | decimal 1 2" xfId="2877" xr:uid="{00000000-0005-0000-0000-0000480B0000}"/>
    <cellStyle name="tableau | cellule | total | euro | decimal 1 2 2" xfId="2878" xr:uid="{00000000-0005-0000-0000-0000490B0000}"/>
    <cellStyle name="tableau | cellule | total | euro | decimal 1 2 2 2" xfId="2879" xr:uid="{00000000-0005-0000-0000-00004A0B0000}"/>
    <cellStyle name="tableau | cellule | total | euro | decimal 1 2 2 3" xfId="2880" xr:uid="{00000000-0005-0000-0000-00004B0B0000}"/>
    <cellStyle name="tableau | cellule | total | euro | decimal 1 2 3" xfId="2881" xr:uid="{00000000-0005-0000-0000-00004C0B0000}"/>
    <cellStyle name="tableau | cellule | total | euro | decimal 1 2 4" xfId="2882" xr:uid="{00000000-0005-0000-0000-00004D0B0000}"/>
    <cellStyle name="tableau | cellule | total | euro | decimal 1 3" xfId="2883" xr:uid="{00000000-0005-0000-0000-00004E0B0000}"/>
    <cellStyle name="tableau | cellule | total | euro | decimal 1 3 2" xfId="2884" xr:uid="{00000000-0005-0000-0000-00004F0B0000}"/>
    <cellStyle name="tableau | cellule | total | euro | decimal 1 3 3" xfId="2885" xr:uid="{00000000-0005-0000-0000-0000500B0000}"/>
    <cellStyle name="tableau | cellule | total | euro | decimal 1 4" xfId="2886" xr:uid="{00000000-0005-0000-0000-0000510B0000}"/>
    <cellStyle name="tableau | cellule | total | euro | decimal 1 4 2" xfId="2887" xr:uid="{00000000-0005-0000-0000-0000520B0000}"/>
    <cellStyle name="tableau | cellule | total | euro | decimal 1 4 3" xfId="2888" xr:uid="{00000000-0005-0000-0000-0000530B0000}"/>
    <cellStyle name="tableau | cellule | total | euro | decimal 1 5" xfId="2889" xr:uid="{00000000-0005-0000-0000-0000540B0000}"/>
    <cellStyle name="tableau | cellule | total | euro | decimal 1 5 2" xfId="2890" xr:uid="{00000000-0005-0000-0000-0000550B0000}"/>
    <cellStyle name="tableau | cellule | total | euro | decimal 1 5 3" xfId="2891" xr:uid="{00000000-0005-0000-0000-0000560B0000}"/>
    <cellStyle name="tableau | cellule | total | euro | decimal 1 6" xfId="2892" xr:uid="{00000000-0005-0000-0000-0000570B0000}"/>
    <cellStyle name="tableau | cellule | total | euro | decimal 1 7" xfId="2893" xr:uid="{00000000-0005-0000-0000-0000580B0000}"/>
    <cellStyle name="tableau | cellule | total | euro | decimal 2" xfId="2894" xr:uid="{00000000-0005-0000-0000-0000590B0000}"/>
    <cellStyle name="tableau | cellule | total | euro | decimal 2 2" xfId="2895" xr:uid="{00000000-0005-0000-0000-00005A0B0000}"/>
    <cellStyle name="tableau | cellule | total | euro | decimal 2 2 2" xfId="2896" xr:uid="{00000000-0005-0000-0000-00005B0B0000}"/>
    <cellStyle name="tableau | cellule | total | euro | decimal 2 2 2 2" xfId="2897" xr:uid="{00000000-0005-0000-0000-00005C0B0000}"/>
    <cellStyle name="tableau | cellule | total | euro | decimal 2 2 2 3" xfId="2898" xr:uid="{00000000-0005-0000-0000-00005D0B0000}"/>
    <cellStyle name="tableau | cellule | total | euro | decimal 2 2 3" xfId="2899" xr:uid="{00000000-0005-0000-0000-00005E0B0000}"/>
    <cellStyle name="tableau | cellule | total | euro | decimal 2 2 4" xfId="2900" xr:uid="{00000000-0005-0000-0000-00005F0B0000}"/>
    <cellStyle name="tableau | cellule | total | euro | decimal 2 3" xfId="2901" xr:uid="{00000000-0005-0000-0000-0000600B0000}"/>
    <cellStyle name="tableau | cellule | total | euro | decimal 2 3 2" xfId="2902" xr:uid="{00000000-0005-0000-0000-0000610B0000}"/>
    <cellStyle name="tableau | cellule | total | euro | decimal 2 3 3" xfId="2903" xr:uid="{00000000-0005-0000-0000-0000620B0000}"/>
    <cellStyle name="tableau | cellule | total | euro | decimal 2 4" xfId="2904" xr:uid="{00000000-0005-0000-0000-0000630B0000}"/>
    <cellStyle name="tableau | cellule | total | euro | decimal 2 4 2" xfId="2905" xr:uid="{00000000-0005-0000-0000-0000640B0000}"/>
    <cellStyle name="tableau | cellule | total | euro | decimal 2 4 3" xfId="2906" xr:uid="{00000000-0005-0000-0000-0000650B0000}"/>
    <cellStyle name="tableau | cellule | total | euro | decimal 2 5" xfId="2907" xr:uid="{00000000-0005-0000-0000-0000660B0000}"/>
    <cellStyle name="tableau | cellule | total | euro | decimal 2 5 2" xfId="2908" xr:uid="{00000000-0005-0000-0000-0000670B0000}"/>
    <cellStyle name="tableau | cellule | total | euro | decimal 2 5 3" xfId="2909" xr:uid="{00000000-0005-0000-0000-0000680B0000}"/>
    <cellStyle name="tableau | cellule | total | euro | decimal 2 6" xfId="2910" xr:uid="{00000000-0005-0000-0000-0000690B0000}"/>
    <cellStyle name="tableau | cellule | total | euro | decimal 2 7" xfId="2911" xr:uid="{00000000-0005-0000-0000-00006A0B0000}"/>
    <cellStyle name="tableau | cellule | total | euro | entier" xfId="2912" xr:uid="{00000000-0005-0000-0000-00006B0B0000}"/>
    <cellStyle name="tableau | cellule | total | euro | entier 2" xfId="2913" xr:uid="{00000000-0005-0000-0000-00006C0B0000}"/>
    <cellStyle name="tableau | cellule | total | euro | entier 2 2" xfId="2914" xr:uid="{00000000-0005-0000-0000-00006D0B0000}"/>
    <cellStyle name="tableau | cellule | total | euro | entier 2 2 2" xfId="2915" xr:uid="{00000000-0005-0000-0000-00006E0B0000}"/>
    <cellStyle name="tableau | cellule | total | euro | entier 2 2 3" xfId="2916" xr:uid="{00000000-0005-0000-0000-00006F0B0000}"/>
    <cellStyle name="tableau | cellule | total | euro | entier 2 3" xfId="2917" xr:uid="{00000000-0005-0000-0000-0000700B0000}"/>
    <cellStyle name="tableau | cellule | total | euro | entier 2 4" xfId="2918" xr:uid="{00000000-0005-0000-0000-0000710B0000}"/>
    <cellStyle name="tableau | cellule | total | euro | entier 3" xfId="2919" xr:uid="{00000000-0005-0000-0000-0000720B0000}"/>
    <cellStyle name="tableau | cellule | total | euro | entier 3 2" xfId="2920" xr:uid="{00000000-0005-0000-0000-0000730B0000}"/>
    <cellStyle name="tableau | cellule | total | euro | entier 3 3" xfId="2921" xr:uid="{00000000-0005-0000-0000-0000740B0000}"/>
    <cellStyle name="tableau | cellule | total | euro | entier 4" xfId="2922" xr:uid="{00000000-0005-0000-0000-0000750B0000}"/>
    <cellStyle name="tableau | cellule | total | euro | entier 4 2" xfId="2923" xr:uid="{00000000-0005-0000-0000-0000760B0000}"/>
    <cellStyle name="tableau | cellule | total | euro | entier 4 3" xfId="2924" xr:uid="{00000000-0005-0000-0000-0000770B0000}"/>
    <cellStyle name="tableau | cellule | total | euro | entier 5" xfId="2925" xr:uid="{00000000-0005-0000-0000-0000780B0000}"/>
    <cellStyle name="tableau | cellule | total | euro | entier 5 2" xfId="2926" xr:uid="{00000000-0005-0000-0000-0000790B0000}"/>
    <cellStyle name="tableau | cellule | total | euro | entier 5 3" xfId="2927" xr:uid="{00000000-0005-0000-0000-00007A0B0000}"/>
    <cellStyle name="tableau | cellule | total | euro | entier 6" xfId="2928" xr:uid="{00000000-0005-0000-0000-00007B0B0000}"/>
    <cellStyle name="tableau | cellule | total | euro | entier 7" xfId="2929" xr:uid="{00000000-0005-0000-0000-00007C0B0000}"/>
    <cellStyle name="tableau | cellule | total | franc | decimal 1" xfId="2930" xr:uid="{00000000-0005-0000-0000-00007D0B0000}"/>
    <cellStyle name="tableau | cellule | total | franc | decimal 1 2" xfId="2931" xr:uid="{00000000-0005-0000-0000-00007E0B0000}"/>
    <cellStyle name="tableau | cellule | total | franc | decimal 1 2 2" xfId="2932" xr:uid="{00000000-0005-0000-0000-00007F0B0000}"/>
    <cellStyle name="tableau | cellule | total | franc | decimal 1 2 2 2" xfId="2933" xr:uid="{00000000-0005-0000-0000-0000800B0000}"/>
    <cellStyle name="tableau | cellule | total | franc | decimal 1 2 2 3" xfId="2934" xr:uid="{00000000-0005-0000-0000-0000810B0000}"/>
    <cellStyle name="tableau | cellule | total | franc | decimal 1 2 3" xfId="2935" xr:uid="{00000000-0005-0000-0000-0000820B0000}"/>
    <cellStyle name="tableau | cellule | total | franc | decimal 1 2 4" xfId="2936" xr:uid="{00000000-0005-0000-0000-0000830B0000}"/>
    <cellStyle name="tableau | cellule | total | franc | decimal 1 3" xfId="2937" xr:uid="{00000000-0005-0000-0000-0000840B0000}"/>
    <cellStyle name="tableau | cellule | total | franc | decimal 1 3 2" xfId="2938" xr:uid="{00000000-0005-0000-0000-0000850B0000}"/>
    <cellStyle name="tableau | cellule | total | franc | decimal 1 3 3" xfId="2939" xr:uid="{00000000-0005-0000-0000-0000860B0000}"/>
    <cellStyle name="tableau | cellule | total | franc | decimal 1 4" xfId="2940" xr:uid="{00000000-0005-0000-0000-0000870B0000}"/>
    <cellStyle name="tableau | cellule | total | franc | decimal 1 4 2" xfId="2941" xr:uid="{00000000-0005-0000-0000-0000880B0000}"/>
    <cellStyle name="tableau | cellule | total | franc | decimal 1 4 3" xfId="2942" xr:uid="{00000000-0005-0000-0000-0000890B0000}"/>
    <cellStyle name="tableau | cellule | total | franc | decimal 1 5" xfId="2943" xr:uid="{00000000-0005-0000-0000-00008A0B0000}"/>
    <cellStyle name="tableau | cellule | total | franc | decimal 1 5 2" xfId="2944" xr:uid="{00000000-0005-0000-0000-00008B0B0000}"/>
    <cellStyle name="tableau | cellule | total | franc | decimal 1 5 3" xfId="2945" xr:uid="{00000000-0005-0000-0000-00008C0B0000}"/>
    <cellStyle name="tableau | cellule | total | franc | decimal 1 6" xfId="2946" xr:uid="{00000000-0005-0000-0000-00008D0B0000}"/>
    <cellStyle name="tableau | cellule | total | franc | decimal 1 7" xfId="2947" xr:uid="{00000000-0005-0000-0000-00008E0B0000}"/>
    <cellStyle name="tableau | cellule | total | franc | decimal 2" xfId="2948" xr:uid="{00000000-0005-0000-0000-00008F0B0000}"/>
    <cellStyle name="tableau | cellule | total | franc | decimal 2 2" xfId="2949" xr:uid="{00000000-0005-0000-0000-0000900B0000}"/>
    <cellStyle name="tableau | cellule | total | franc | decimal 2 2 2" xfId="2950" xr:uid="{00000000-0005-0000-0000-0000910B0000}"/>
    <cellStyle name="tableau | cellule | total | franc | decimal 2 2 2 2" xfId="2951" xr:uid="{00000000-0005-0000-0000-0000920B0000}"/>
    <cellStyle name="tableau | cellule | total | franc | decimal 2 2 2 3" xfId="2952" xr:uid="{00000000-0005-0000-0000-0000930B0000}"/>
    <cellStyle name="tableau | cellule | total | franc | decimal 2 2 3" xfId="2953" xr:uid="{00000000-0005-0000-0000-0000940B0000}"/>
    <cellStyle name="tableau | cellule | total | franc | decimal 2 2 4" xfId="2954" xr:uid="{00000000-0005-0000-0000-0000950B0000}"/>
    <cellStyle name="tableau | cellule | total | franc | decimal 2 3" xfId="2955" xr:uid="{00000000-0005-0000-0000-0000960B0000}"/>
    <cellStyle name="tableau | cellule | total | franc | decimal 2 3 2" xfId="2956" xr:uid="{00000000-0005-0000-0000-0000970B0000}"/>
    <cellStyle name="tableau | cellule | total | franc | decimal 2 3 3" xfId="2957" xr:uid="{00000000-0005-0000-0000-0000980B0000}"/>
    <cellStyle name="tableau | cellule | total | franc | decimal 2 4" xfId="2958" xr:uid="{00000000-0005-0000-0000-0000990B0000}"/>
    <cellStyle name="tableau | cellule | total | franc | decimal 2 4 2" xfId="2959" xr:uid="{00000000-0005-0000-0000-00009A0B0000}"/>
    <cellStyle name="tableau | cellule | total | franc | decimal 2 4 3" xfId="2960" xr:uid="{00000000-0005-0000-0000-00009B0B0000}"/>
    <cellStyle name="tableau | cellule | total | franc | decimal 2 5" xfId="2961" xr:uid="{00000000-0005-0000-0000-00009C0B0000}"/>
    <cellStyle name="tableau | cellule | total | franc | decimal 2 5 2" xfId="2962" xr:uid="{00000000-0005-0000-0000-00009D0B0000}"/>
    <cellStyle name="tableau | cellule | total | franc | decimal 2 5 3" xfId="2963" xr:uid="{00000000-0005-0000-0000-00009E0B0000}"/>
    <cellStyle name="tableau | cellule | total | franc | decimal 2 6" xfId="2964" xr:uid="{00000000-0005-0000-0000-00009F0B0000}"/>
    <cellStyle name="tableau | cellule | total | franc | decimal 2 7" xfId="2965" xr:uid="{00000000-0005-0000-0000-0000A00B0000}"/>
    <cellStyle name="tableau | cellule | total | franc | entier" xfId="2966" xr:uid="{00000000-0005-0000-0000-0000A10B0000}"/>
    <cellStyle name="tableau | cellule | total | franc | entier 2" xfId="2967" xr:uid="{00000000-0005-0000-0000-0000A20B0000}"/>
    <cellStyle name="tableau | cellule | total | franc | entier 2 2" xfId="2968" xr:uid="{00000000-0005-0000-0000-0000A30B0000}"/>
    <cellStyle name="tableau | cellule | total | franc | entier 2 2 2" xfId="2969" xr:uid="{00000000-0005-0000-0000-0000A40B0000}"/>
    <cellStyle name="tableau | cellule | total | franc | entier 2 2 3" xfId="2970" xr:uid="{00000000-0005-0000-0000-0000A50B0000}"/>
    <cellStyle name="tableau | cellule | total | franc | entier 2 3" xfId="2971" xr:uid="{00000000-0005-0000-0000-0000A60B0000}"/>
    <cellStyle name="tableau | cellule | total | franc | entier 2 4" xfId="2972" xr:uid="{00000000-0005-0000-0000-0000A70B0000}"/>
    <cellStyle name="tableau | cellule | total | franc | entier 3" xfId="2973" xr:uid="{00000000-0005-0000-0000-0000A80B0000}"/>
    <cellStyle name="tableau | cellule | total | franc | entier 3 2" xfId="2974" xr:uid="{00000000-0005-0000-0000-0000A90B0000}"/>
    <cellStyle name="tableau | cellule | total | franc | entier 3 3" xfId="2975" xr:uid="{00000000-0005-0000-0000-0000AA0B0000}"/>
    <cellStyle name="tableau | cellule | total | franc | entier 4" xfId="2976" xr:uid="{00000000-0005-0000-0000-0000AB0B0000}"/>
    <cellStyle name="tableau | cellule | total | franc | entier 4 2" xfId="2977" xr:uid="{00000000-0005-0000-0000-0000AC0B0000}"/>
    <cellStyle name="tableau | cellule | total | franc | entier 4 3" xfId="2978" xr:uid="{00000000-0005-0000-0000-0000AD0B0000}"/>
    <cellStyle name="tableau | cellule | total | franc | entier 5" xfId="2979" xr:uid="{00000000-0005-0000-0000-0000AE0B0000}"/>
    <cellStyle name="tableau | cellule | total | franc | entier 5 2" xfId="2980" xr:uid="{00000000-0005-0000-0000-0000AF0B0000}"/>
    <cellStyle name="tableau | cellule | total | franc | entier 5 3" xfId="2981" xr:uid="{00000000-0005-0000-0000-0000B00B0000}"/>
    <cellStyle name="tableau | cellule | total | franc | entier 6" xfId="2982" xr:uid="{00000000-0005-0000-0000-0000B10B0000}"/>
    <cellStyle name="tableau | cellule | total | franc | entier 7" xfId="2983" xr:uid="{00000000-0005-0000-0000-0000B20B0000}"/>
    <cellStyle name="tableau | cellule | total | pourcentage | decimal 1" xfId="2984" xr:uid="{00000000-0005-0000-0000-0000B30B0000}"/>
    <cellStyle name="tableau | cellule | total | pourcentage | decimal 1 2" xfId="2985" xr:uid="{00000000-0005-0000-0000-0000B40B0000}"/>
    <cellStyle name="tableau | cellule | total | pourcentage | decimal 1 2 2" xfId="2986" xr:uid="{00000000-0005-0000-0000-0000B50B0000}"/>
    <cellStyle name="tableau | cellule | total | pourcentage | decimal 1 2 2 2" xfId="2987" xr:uid="{00000000-0005-0000-0000-0000B60B0000}"/>
    <cellStyle name="tableau | cellule | total | pourcentage | decimal 1 2 2 3" xfId="2988" xr:uid="{00000000-0005-0000-0000-0000B70B0000}"/>
    <cellStyle name="tableau | cellule | total | pourcentage | decimal 1 2 3" xfId="2989" xr:uid="{00000000-0005-0000-0000-0000B80B0000}"/>
    <cellStyle name="tableau | cellule | total | pourcentage | decimal 1 2 4" xfId="2990" xr:uid="{00000000-0005-0000-0000-0000B90B0000}"/>
    <cellStyle name="tableau | cellule | total | pourcentage | decimal 1 3" xfId="2991" xr:uid="{00000000-0005-0000-0000-0000BA0B0000}"/>
    <cellStyle name="tableau | cellule | total | pourcentage | decimal 1 3 2" xfId="2992" xr:uid="{00000000-0005-0000-0000-0000BB0B0000}"/>
    <cellStyle name="tableau | cellule | total | pourcentage | decimal 1 3 3" xfId="2993" xr:uid="{00000000-0005-0000-0000-0000BC0B0000}"/>
    <cellStyle name="tableau | cellule | total | pourcentage | decimal 1 4" xfId="2994" xr:uid="{00000000-0005-0000-0000-0000BD0B0000}"/>
    <cellStyle name="tableau | cellule | total | pourcentage | decimal 1 4 2" xfId="2995" xr:uid="{00000000-0005-0000-0000-0000BE0B0000}"/>
    <cellStyle name="tableau | cellule | total | pourcentage | decimal 1 4 3" xfId="2996" xr:uid="{00000000-0005-0000-0000-0000BF0B0000}"/>
    <cellStyle name="tableau | cellule | total | pourcentage | decimal 1 5" xfId="2997" xr:uid="{00000000-0005-0000-0000-0000C00B0000}"/>
    <cellStyle name="tableau | cellule | total | pourcentage | decimal 1 5 2" xfId="2998" xr:uid="{00000000-0005-0000-0000-0000C10B0000}"/>
    <cellStyle name="tableau | cellule | total | pourcentage | decimal 1 5 3" xfId="2999" xr:uid="{00000000-0005-0000-0000-0000C20B0000}"/>
    <cellStyle name="tableau | cellule | total | pourcentage | decimal 1 6" xfId="3000" xr:uid="{00000000-0005-0000-0000-0000C30B0000}"/>
    <cellStyle name="tableau | cellule | total | pourcentage | decimal 1 7" xfId="3001" xr:uid="{00000000-0005-0000-0000-0000C40B0000}"/>
    <cellStyle name="tableau | cellule | total | pourcentage | decimal 2" xfId="3002" xr:uid="{00000000-0005-0000-0000-0000C50B0000}"/>
    <cellStyle name="tableau | cellule | total | pourcentage | decimal 2 2" xfId="3003" xr:uid="{00000000-0005-0000-0000-0000C60B0000}"/>
    <cellStyle name="tableau | cellule | total | pourcentage | decimal 2 2 2" xfId="3004" xr:uid="{00000000-0005-0000-0000-0000C70B0000}"/>
    <cellStyle name="tableau | cellule | total | pourcentage | decimal 2 2 2 2" xfId="3005" xr:uid="{00000000-0005-0000-0000-0000C80B0000}"/>
    <cellStyle name="tableau | cellule | total | pourcentage | decimal 2 2 2 3" xfId="3006" xr:uid="{00000000-0005-0000-0000-0000C90B0000}"/>
    <cellStyle name="tableau | cellule | total | pourcentage | decimal 2 2 3" xfId="3007" xr:uid="{00000000-0005-0000-0000-0000CA0B0000}"/>
    <cellStyle name="tableau | cellule | total | pourcentage | decimal 2 2 4" xfId="3008" xr:uid="{00000000-0005-0000-0000-0000CB0B0000}"/>
    <cellStyle name="tableau | cellule | total | pourcentage | decimal 2 3" xfId="3009" xr:uid="{00000000-0005-0000-0000-0000CC0B0000}"/>
    <cellStyle name="tableau | cellule | total | pourcentage | decimal 2 3 2" xfId="3010" xr:uid="{00000000-0005-0000-0000-0000CD0B0000}"/>
    <cellStyle name="tableau | cellule | total | pourcentage | decimal 2 3 3" xfId="3011" xr:uid="{00000000-0005-0000-0000-0000CE0B0000}"/>
    <cellStyle name="tableau | cellule | total | pourcentage | decimal 2 4" xfId="3012" xr:uid="{00000000-0005-0000-0000-0000CF0B0000}"/>
    <cellStyle name="tableau | cellule | total | pourcentage | decimal 2 4 2" xfId="3013" xr:uid="{00000000-0005-0000-0000-0000D00B0000}"/>
    <cellStyle name="tableau | cellule | total | pourcentage | decimal 2 4 3" xfId="3014" xr:uid="{00000000-0005-0000-0000-0000D10B0000}"/>
    <cellStyle name="tableau | cellule | total | pourcentage | decimal 2 5" xfId="3015" xr:uid="{00000000-0005-0000-0000-0000D20B0000}"/>
    <cellStyle name="tableau | cellule | total | pourcentage | decimal 2 5 2" xfId="3016" xr:uid="{00000000-0005-0000-0000-0000D30B0000}"/>
    <cellStyle name="tableau | cellule | total | pourcentage | decimal 2 5 3" xfId="3017" xr:uid="{00000000-0005-0000-0000-0000D40B0000}"/>
    <cellStyle name="tableau | cellule | total | pourcentage | decimal 2 6" xfId="3018" xr:uid="{00000000-0005-0000-0000-0000D50B0000}"/>
    <cellStyle name="tableau | cellule | total | pourcentage | decimal 2 7" xfId="3019" xr:uid="{00000000-0005-0000-0000-0000D60B0000}"/>
    <cellStyle name="tableau | cellule | total | pourcentage | entier" xfId="3020" xr:uid="{00000000-0005-0000-0000-0000D70B0000}"/>
    <cellStyle name="tableau | cellule | total | pourcentage | entier 2" xfId="3021" xr:uid="{00000000-0005-0000-0000-0000D80B0000}"/>
    <cellStyle name="tableau | cellule | total | pourcentage | entier 2 2" xfId="3022" xr:uid="{00000000-0005-0000-0000-0000D90B0000}"/>
    <cellStyle name="tableau | cellule | total | pourcentage | entier 2 2 2" xfId="3023" xr:uid="{00000000-0005-0000-0000-0000DA0B0000}"/>
    <cellStyle name="tableau | cellule | total | pourcentage | entier 2 2 3" xfId="3024" xr:uid="{00000000-0005-0000-0000-0000DB0B0000}"/>
    <cellStyle name="tableau | cellule | total | pourcentage | entier 2 3" xfId="3025" xr:uid="{00000000-0005-0000-0000-0000DC0B0000}"/>
    <cellStyle name="tableau | cellule | total | pourcentage | entier 2 4" xfId="3026" xr:uid="{00000000-0005-0000-0000-0000DD0B0000}"/>
    <cellStyle name="tableau | cellule | total | pourcentage | entier 3" xfId="3027" xr:uid="{00000000-0005-0000-0000-0000DE0B0000}"/>
    <cellStyle name="tableau | cellule | total | pourcentage | entier 3 2" xfId="3028" xr:uid="{00000000-0005-0000-0000-0000DF0B0000}"/>
    <cellStyle name="tableau | cellule | total | pourcentage | entier 3 3" xfId="3029" xr:uid="{00000000-0005-0000-0000-0000E00B0000}"/>
    <cellStyle name="tableau | cellule | total | pourcentage | entier 4" xfId="3030" xr:uid="{00000000-0005-0000-0000-0000E10B0000}"/>
    <cellStyle name="tableau | cellule | total | pourcentage | entier 4 2" xfId="3031" xr:uid="{00000000-0005-0000-0000-0000E20B0000}"/>
    <cellStyle name="tableau | cellule | total | pourcentage | entier 4 3" xfId="3032" xr:uid="{00000000-0005-0000-0000-0000E30B0000}"/>
    <cellStyle name="tableau | cellule | total | pourcentage | entier 5" xfId="3033" xr:uid="{00000000-0005-0000-0000-0000E40B0000}"/>
    <cellStyle name="tableau | cellule | total | pourcentage | entier 5 2" xfId="3034" xr:uid="{00000000-0005-0000-0000-0000E50B0000}"/>
    <cellStyle name="tableau | cellule | total | pourcentage | entier 5 3" xfId="3035" xr:uid="{00000000-0005-0000-0000-0000E60B0000}"/>
    <cellStyle name="tableau | cellule | total | pourcentage | entier 6" xfId="3036" xr:uid="{00000000-0005-0000-0000-0000E70B0000}"/>
    <cellStyle name="tableau | cellule | total | pourcentage | entier 7" xfId="3037" xr:uid="{00000000-0005-0000-0000-0000E80B0000}"/>
    <cellStyle name="tableau | cellule | total | standard" xfId="3038" xr:uid="{00000000-0005-0000-0000-0000E90B0000}"/>
    <cellStyle name="tableau | cellule | total | standard 2" xfId="3039" xr:uid="{00000000-0005-0000-0000-0000EA0B0000}"/>
    <cellStyle name="tableau | cellule | total | standard 2 2" xfId="3040" xr:uid="{00000000-0005-0000-0000-0000EB0B0000}"/>
    <cellStyle name="tableau | cellule | total | standard 2 2 2" xfId="3041" xr:uid="{00000000-0005-0000-0000-0000EC0B0000}"/>
    <cellStyle name="tableau | cellule | total | standard 2 2 3" xfId="3042" xr:uid="{00000000-0005-0000-0000-0000ED0B0000}"/>
    <cellStyle name="tableau | cellule | total | standard 2 3" xfId="3043" xr:uid="{00000000-0005-0000-0000-0000EE0B0000}"/>
    <cellStyle name="tableau | cellule | total | standard 2 4" xfId="3044" xr:uid="{00000000-0005-0000-0000-0000EF0B0000}"/>
    <cellStyle name="tableau | cellule | total | standard 3" xfId="3045" xr:uid="{00000000-0005-0000-0000-0000F00B0000}"/>
    <cellStyle name="tableau | cellule | total | standard 3 2" xfId="3046" xr:uid="{00000000-0005-0000-0000-0000F10B0000}"/>
    <cellStyle name="tableau | cellule | total | standard 3 3" xfId="3047" xr:uid="{00000000-0005-0000-0000-0000F20B0000}"/>
    <cellStyle name="tableau | cellule | total | standard 4" xfId="3048" xr:uid="{00000000-0005-0000-0000-0000F30B0000}"/>
    <cellStyle name="tableau | cellule | total | standard 4 2" xfId="3049" xr:uid="{00000000-0005-0000-0000-0000F40B0000}"/>
    <cellStyle name="tableau | cellule | total | standard 4 3" xfId="3050" xr:uid="{00000000-0005-0000-0000-0000F50B0000}"/>
    <cellStyle name="tableau | cellule | total | standard 5" xfId="3051" xr:uid="{00000000-0005-0000-0000-0000F60B0000}"/>
    <cellStyle name="tableau | cellule | total | standard 5 2" xfId="3052" xr:uid="{00000000-0005-0000-0000-0000F70B0000}"/>
    <cellStyle name="tableau | cellule | total | standard 5 3" xfId="3053" xr:uid="{00000000-0005-0000-0000-0000F80B0000}"/>
    <cellStyle name="tableau | cellule | total | standard 6" xfId="3054" xr:uid="{00000000-0005-0000-0000-0000F90B0000}"/>
    <cellStyle name="tableau | cellule | total | standard 7" xfId="3055" xr:uid="{00000000-0005-0000-0000-0000FA0B0000}"/>
    <cellStyle name="tableau | cellule | total | texte" xfId="3056" xr:uid="{00000000-0005-0000-0000-0000FB0B0000}"/>
    <cellStyle name="tableau | cellule | total | texte 2" xfId="3057" xr:uid="{00000000-0005-0000-0000-0000FC0B0000}"/>
    <cellStyle name="tableau | cellule | total | texte 2 2" xfId="3058" xr:uid="{00000000-0005-0000-0000-0000FD0B0000}"/>
    <cellStyle name="tableau | cellule | total | texte 2 2 2" xfId="3059" xr:uid="{00000000-0005-0000-0000-0000FE0B0000}"/>
    <cellStyle name="tableau | cellule | total | texte 2 2 3" xfId="3060" xr:uid="{00000000-0005-0000-0000-0000FF0B0000}"/>
    <cellStyle name="tableau | cellule | total | texte 2 3" xfId="3061" xr:uid="{00000000-0005-0000-0000-0000000C0000}"/>
    <cellStyle name="tableau | cellule | total | texte 2 4" xfId="3062" xr:uid="{00000000-0005-0000-0000-0000010C0000}"/>
    <cellStyle name="tableau | cellule | total | texte 3" xfId="3063" xr:uid="{00000000-0005-0000-0000-0000020C0000}"/>
    <cellStyle name="tableau | cellule | total | texte 3 2" xfId="3064" xr:uid="{00000000-0005-0000-0000-0000030C0000}"/>
    <cellStyle name="tableau | cellule | total | texte 3 3" xfId="3065" xr:uid="{00000000-0005-0000-0000-0000040C0000}"/>
    <cellStyle name="tableau | cellule | total | texte 4" xfId="3066" xr:uid="{00000000-0005-0000-0000-0000050C0000}"/>
    <cellStyle name="tableau | cellule | total | texte 4 2" xfId="3067" xr:uid="{00000000-0005-0000-0000-0000060C0000}"/>
    <cellStyle name="tableau | cellule | total | texte 4 3" xfId="3068" xr:uid="{00000000-0005-0000-0000-0000070C0000}"/>
    <cellStyle name="tableau | cellule | total | texte 5" xfId="3069" xr:uid="{00000000-0005-0000-0000-0000080C0000}"/>
    <cellStyle name="tableau | cellule | total | texte 5 2" xfId="3070" xr:uid="{00000000-0005-0000-0000-0000090C0000}"/>
    <cellStyle name="tableau | cellule | total | texte 5 3" xfId="3071" xr:uid="{00000000-0005-0000-0000-00000A0C0000}"/>
    <cellStyle name="tableau | cellule | total | texte 6" xfId="3072" xr:uid="{00000000-0005-0000-0000-00000B0C0000}"/>
    <cellStyle name="tableau | cellule | total | texte 7" xfId="3073" xr:uid="{00000000-0005-0000-0000-00000C0C0000}"/>
    <cellStyle name="tableau | coin superieur gauche" xfId="3074" xr:uid="{00000000-0005-0000-0000-00000D0C0000}"/>
    <cellStyle name="tableau | coin superieur gauche 2" xfId="3075" xr:uid="{00000000-0005-0000-0000-00000E0C0000}"/>
    <cellStyle name="tableau | coin superieur gauche 2 2" xfId="3076" xr:uid="{00000000-0005-0000-0000-00000F0C0000}"/>
    <cellStyle name="tableau | coin superieur gauche 2 3" xfId="3077" xr:uid="{00000000-0005-0000-0000-0000100C0000}"/>
    <cellStyle name="tableau | coin superieur gauche 3" xfId="3078" xr:uid="{00000000-0005-0000-0000-0000110C0000}"/>
    <cellStyle name="tableau | coin superieur gauche 3 2" xfId="3079" xr:uid="{00000000-0005-0000-0000-0000120C0000}"/>
    <cellStyle name="tableau | coin superieur gauche 3 3" xfId="3080" xr:uid="{00000000-0005-0000-0000-0000130C0000}"/>
    <cellStyle name="tableau | coin superieur gauche 4" xfId="3081" xr:uid="{00000000-0005-0000-0000-0000140C0000}"/>
    <cellStyle name="tableau | coin superieur gauche 4 2" xfId="3082" xr:uid="{00000000-0005-0000-0000-0000150C0000}"/>
    <cellStyle name="tableau | coin superieur gauche 4 3" xfId="3083" xr:uid="{00000000-0005-0000-0000-0000160C0000}"/>
    <cellStyle name="tableau | coin superieur gauche 5" xfId="3084" xr:uid="{00000000-0005-0000-0000-0000170C0000}"/>
    <cellStyle name="tableau | coin superieur gauche 5 2" xfId="3085" xr:uid="{00000000-0005-0000-0000-0000180C0000}"/>
    <cellStyle name="tableau | coin superieur gauche 5 3" xfId="3086" xr:uid="{00000000-0005-0000-0000-0000190C0000}"/>
    <cellStyle name="tableau | coin superieur gauche 6" xfId="3087" xr:uid="{00000000-0005-0000-0000-00001A0C0000}"/>
    <cellStyle name="tableau | coin superieur gauche 7" xfId="3088" xr:uid="{00000000-0005-0000-0000-00001B0C0000}"/>
    <cellStyle name="tableau | entete-colonne | series" xfId="3089" xr:uid="{00000000-0005-0000-0000-00001C0C0000}"/>
    <cellStyle name="tableau | entete-colonne | series 2" xfId="3090" xr:uid="{00000000-0005-0000-0000-00001D0C0000}"/>
    <cellStyle name="tableau | entete-colonne | series 2 2" xfId="3091" xr:uid="{00000000-0005-0000-0000-00001E0C0000}"/>
    <cellStyle name="tableau | entete-colonne | series 2 2 2" xfId="3092" xr:uid="{00000000-0005-0000-0000-00001F0C0000}"/>
    <cellStyle name="tableau | entete-colonne | series 2 2 3" xfId="3093" xr:uid="{00000000-0005-0000-0000-0000200C0000}"/>
    <cellStyle name="tableau | entete-colonne | series 2 3" xfId="3094" xr:uid="{00000000-0005-0000-0000-0000210C0000}"/>
    <cellStyle name="tableau | entete-colonne | series 2 3 2" xfId="3095" xr:uid="{00000000-0005-0000-0000-0000220C0000}"/>
    <cellStyle name="tableau | entete-colonne | series 2 3 3" xfId="3096" xr:uid="{00000000-0005-0000-0000-0000230C0000}"/>
    <cellStyle name="tableau | entete-colonne | series 2 4" xfId="3097" xr:uid="{00000000-0005-0000-0000-0000240C0000}"/>
    <cellStyle name="tableau | entete-colonne | series 2 5" xfId="3098" xr:uid="{00000000-0005-0000-0000-0000250C0000}"/>
    <cellStyle name="tableau | entete-colonne | series 3" xfId="3099" xr:uid="{00000000-0005-0000-0000-0000260C0000}"/>
    <cellStyle name="tableau | entete-colonne | series 3 2" xfId="3100" xr:uid="{00000000-0005-0000-0000-0000270C0000}"/>
    <cellStyle name="tableau | entete-colonne | series 3 2 2" xfId="3101" xr:uid="{00000000-0005-0000-0000-0000280C0000}"/>
    <cellStyle name="tableau | entete-colonne | series 3 2 3" xfId="3102" xr:uid="{00000000-0005-0000-0000-0000290C0000}"/>
    <cellStyle name="tableau | entete-colonne | series 3 3" xfId="3103" xr:uid="{00000000-0005-0000-0000-00002A0C0000}"/>
    <cellStyle name="tableau | entete-colonne | series 3 4" xfId="3104" xr:uid="{00000000-0005-0000-0000-00002B0C0000}"/>
    <cellStyle name="tableau | entete-colonne | series 4" xfId="3105" xr:uid="{00000000-0005-0000-0000-00002C0C0000}"/>
    <cellStyle name="tableau | entete-colonne | series 4 2" xfId="3106" xr:uid="{00000000-0005-0000-0000-00002D0C0000}"/>
    <cellStyle name="tableau | entete-colonne | series 4 3" xfId="3107" xr:uid="{00000000-0005-0000-0000-00002E0C0000}"/>
    <cellStyle name="tableau | entete-colonne | series 5" xfId="3108" xr:uid="{00000000-0005-0000-0000-00002F0C0000}"/>
    <cellStyle name="tableau | entete-colonne | series 5 2" xfId="3109" xr:uid="{00000000-0005-0000-0000-0000300C0000}"/>
    <cellStyle name="tableau | entete-colonne | series 5 3" xfId="3110" xr:uid="{00000000-0005-0000-0000-0000310C0000}"/>
    <cellStyle name="tableau | entete-colonne | series 6" xfId="3111" xr:uid="{00000000-0005-0000-0000-0000320C0000}"/>
    <cellStyle name="tableau | entete-colonne | series 7" xfId="3112" xr:uid="{00000000-0005-0000-0000-0000330C0000}"/>
    <cellStyle name="tableau | entete-colonne | structure | normal" xfId="3113" xr:uid="{00000000-0005-0000-0000-0000340C0000}"/>
    <cellStyle name="tableau | entete-colonne | structure | normal 2" xfId="3114" xr:uid="{00000000-0005-0000-0000-0000350C0000}"/>
    <cellStyle name="tableau | entete-colonne | structure | normal 2 2" xfId="3115" xr:uid="{00000000-0005-0000-0000-0000360C0000}"/>
    <cellStyle name="tableau | entete-colonne | structure | normal 2 3" xfId="3116" xr:uid="{00000000-0005-0000-0000-0000370C0000}"/>
    <cellStyle name="tableau | entete-colonne | structure | normal 3" xfId="3117" xr:uid="{00000000-0005-0000-0000-0000380C0000}"/>
    <cellStyle name="tableau | entete-colonne | structure | normal 3 2" xfId="3118" xr:uid="{00000000-0005-0000-0000-0000390C0000}"/>
    <cellStyle name="tableau | entete-colonne | structure | normal 3 3" xfId="3119" xr:uid="{00000000-0005-0000-0000-00003A0C0000}"/>
    <cellStyle name="tableau | entete-colonne | structure | normal 4" xfId="3120" xr:uid="{00000000-0005-0000-0000-00003B0C0000}"/>
    <cellStyle name="tableau | entete-colonne | structure | normal 4 2" xfId="3121" xr:uid="{00000000-0005-0000-0000-00003C0C0000}"/>
    <cellStyle name="tableau | entete-colonne | structure | normal 4 3" xfId="3122" xr:uid="{00000000-0005-0000-0000-00003D0C0000}"/>
    <cellStyle name="tableau | entete-colonne | structure | normal 5" xfId="3123" xr:uid="{00000000-0005-0000-0000-00003E0C0000}"/>
    <cellStyle name="tableau | entete-colonne | structure | normal 6" xfId="3124" xr:uid="{00000000-0005-0000-0000-00003F0C0000}"/>
    <cellStyle name="tableau | entete-colonne | structure | total" xfId="3125" xr:uid="{00000000-0005-0000-0000-0000400C0000}"/>
    <cellStyle name="tableau | entete-colonne | structure | total 2" xfId="3126" xr:uid="{00000000-0005-0000-0000-0000410C0000}"/>
    <cellStyle name="tableau | entete-colonne | structure | total 2 2" xfId="3127" xr:uid="{00000000-0005-0000-0000-0000420C0000}"/>
    <cellStyle name="tableau | entete-colonne | structure | total 2 3" xfId="3128" xr:uid="{00000000-0005-0000-0000-0000430C0000}"/>
    <cellStyle name="tableau | entete-colonne | structure | total 3" xfId="3129" xr:uid="{00000000-0005-0000-0000-0000440C0000}"/>
    <cellStyle name="tableau | entete-colonne | structure | total 3 2" xfId="3130" xr:uid="{00000000-0005-0000-0000-0000450C0000}"/>
    <cellStyle name="tableau | entete-colonne | structure | total 3 3" xfId="3131" xr:uid="{00000000-0005-0000-0000-0000460C0000}"/>
    <cellStyle name="tableau | entete-colonne | structure | total 4" xfId="3132" xr:uid="{00000000-0005-0000-0000-0000470C0000}"/>
    <cellStyle name="tableau | entete-colonne | structure | total 4 2" xfId="3133" xr:uid="{00000000-0005-0000-0000-0000480C0000}"/>
    <cellStyle name="tableau | entete-colonne | structure | total 4 3" xfId="3134" xr:uid="{00000000-0005-0000-0000-0000490C0000}"/>
    <cellStyle name="tableau | entete-colonne | structure | total 5" xfId="3135" xr:uid="{00000000-0005-0000-0000-00004A0C0000}"/>
    <cellStyle name="tableau | entete-colonne | structure | total 6" xfId="3136" xr:uid="{00000000-0005-0000-0000-00004B0C0000}"/>
    <cellStyle name="tableau | entete-ligne | normal" xfId="3137" xr:uid="{00000000-0005-0000-0000-00004C0C0000}"/>
    <cellStyle name="tableau | entete-ligne | normal 2" xfId="3138" xr:uid="{00000000-0005-0000-0000-00004D0C0000}"/>
    <cellStyle name="tableau | entete-ligne | normal 2 2" xfId="3139" xr:uid="{00000000-0005-0000-0000-00004E0C0000}"/>
    <cellStyle name="tableau | entete-ligne | normal 2 3" xfId="3140" xr:uid="{00000000-0005-0000-0000-00004F0C0000}"/>
    <cellStyle name="tableau | entete-ligne | normal 3" xfId="3141" xr:uid="{00000000-0005-0000-0000-0000500C0000}"/>
    <cellStyle name="tableau | entete-ligne | normal 3 2" xfId="3142" xr:uid="{00000000-0005-0000-0000-0000510C0000}"/>
    <cellStyle name="tableau | entete-ligne | normal 3 3" xfId="3143" xr:uid="{00000000-0005-0000-0000-0000520C0000}"/>
    <cellStyle name="tableau | entete-ligne | normal 4" xfId="3144" xr:uid="{00000000-0005-0000-0000-0000530C0000}"/>
    <cellStyle name="tableau | entete-ligne | normal 4 2" xfId="3145" xr:uid="{00000000-0005-0000-0000-0000540C0000}"/>
    <cellStyle name="tableau | entete-ligne | normal 4 3" xfId="3146" xr:uid="{00000000-0005-0000-0000-0000550C0000}"/>
    <cellStyle name="tableau | entete-ligne | normal 5" xfId="3147" xr:uid="{00000000-0005-0000-0000-0000560C0000}"/>
    <cellStyle name="tableau | entete-ligne | normal 5 2" xfId="3148" xr:uid="{00000000-0005-0000-0000-0000570C0000}"/>
    <cellStyle name="tableau | entete-ligne | normal 5 3" xfId="3149" xr:uid="{00000000-0005-0000-0000-0000580C0000}"/>
    <cellStyle name="tableau | entete-ligne | normal 6" xfId="3150" xr:uid="{00000000-0005-0000-0000-0000590C0000}"/>
    <cellStyle name="tableau | entete-ligne | normal 7" xfId="3151" xr:uid="{00000000-0005-0000-0000-00005A0C0000}"/>
    <cellStyle name="tableau | entete-ligne | total" xfId="3152" xr:uid="{00000000-0005-0000-0000-00005B0C0000}"/>
    <cellStyle name="tableau | entete-ligne | total 2" xfId="3153" xr:uid="{00000000-0005-0000-0000-00005C0C0000}"/>
    <cellStyle name="tableau | entete-ligne | total 2 2" xfId="3154" xr:uid="{00000000-0005-0000-0000-00005D0C0000}"/>
    <cellStyle name="tableau | entete-ligne | total 2 3" xfId="3155" xr:uid="{00000000-0005-0000-0000-00005E0C0000}"/>
    <cellStyle name="tableau | entete-ligne | total 3" xfId="3156" xr:uid="{00000000-0005-0000-0000-00005F0C0000}"/>
    <cellStyle name="tableau | entete-ligne | total 3 2" xfId="3157" xr:uid="{00000000-0005-0000-0000-0000600C0000}"/>
    <cellStyle name="tableau | entete-ligne | total 3 3" xfId="3158" xr:uid="{00000000-0005-0000-0000-0000610C0000}"/>
    <cellStyle name="tableau | entete-ligne | total 4" xfId="3159" xr:uid="{00000000-0005-0000-0000-0000620C0000}"/>
    <cellStyle name="tableau | entete-ligne | total 4 2" xfId="3160" xr:uid="{00000000-0005-0000-0000-0000630C0000}"/>
    <cellStyle name="tableau | entete-ligne | total 4 3" xfId="3161" xr:uid="{00000000-0005-0000-0000-0000640C0000}"/>
    <cellStyle name="tableau | entete-ligne | total 5" xfId="3162" xr:uid="{00000000-0005-0000-0000-0000650C0000}"/>
    <cellStyle name="tableau | entete-ligne | total 5 2" xfId="3163" xr:uid="{00000000-0005-0000-0000-0000660C0000}"/>
    <cellStyle name="tableau | entete-ligne | total 5 3" xfId="3164" xr:uid="{00000000-0005-0000-0000-0000670C0000}"/>
    <cellStyle name="tableau | entete-ligne | total 6" xfId="3165" xr:uid="{00000000-0005-0000-0000-0000680C0000}"/>
    <cellStyle name="tableau | entete-ligne | total 7" xfId="3166" xr:uid="{00000000-0005-0000-0000-0000690C0000}"/>
    <cellStyle name="tableau | indice | plage de cellules" xfId="3167" xr:uid="{00000000-0005-0000-0000-00006A0C0000}"/>
    <cellStyle name="tableau | indice | plage de cellules 2" xfId="3168" xr:uid="{00000000-0005-0000-0000-00006B0C0000}"/>
    <cellStyle name="tableau | indice | plage de cellules 2 2" xfId="3169" xr:uid="{00000000-0005-0000-0000-00006C0C0000}"/>
    <cellStyle name="tableau | indice | plage de cellules 2 3" xfId="3170" xr:uid="{00000000-0005-0000-0000-00006D0C0000}"/>
    <cellStyle name="tableau | indice | plage de cellules 3" xfId="3171" xr:uid="{00000000-0005-0000-0000-00006E0C0000}"/>
    <cellStyle name="tableau | indice | plage de cellules 3 2" xfId="3172" xr:uid="{00000000-0005-0000-0000-00006F0C0000}"/>
    <cellStyle name="tableau | indice | plage de cellules 3 3" xfId="3173" xr:uid="{00000000-0005-0000-0000-0000700C0000}"/>
    <cellStyle name="tableau | indice | plage de cellules 4" xfId="3174" xr:uid="{00000000-0005-0000-0000-0000710C0000}"/>
    <cellStyle name="tableau | indice | plage de cellules 4 2" xfId="3175" xr:uid="{00000000-0005-0000-0000-0000720C0000}"/>
    <cellStyle name="tableau | indice | plage de cellules 4 3" xfId="3176" xr:uid="{00000000-0005-0000-0000-0000730C0000}"/>
    <cellStyle name="tableau | indice | plage de cellules 5" xfId="3177" xr:uid="{00000000-0005-0000-0000-0000740C0000}"/>
    <cellStyle name="tableau | indice | plage de cellules 5 2" xfId="3178" xr:uid="{00000000-0005-0000-0000-0000750C0000}"/>
    <cellStyle name="tableau | indice | plage de cellules 5 3" xfId="3179" xr:uid="{00000000-0005-0000-0000-0000760C0000}"/>
    <cellStyle name="tableau | indice | plage de cellules 6" xfId="3180" xr:uid="{00000000-0005-0000-0000-0000770C0000}"/>
    <cellStyle name="tableau | indice | plage de cellules 7" xfId="3181" xr:uid="{00000000-0005-0000-0000-0000780C0000}"/>
    <cellStyle name="tableau | indice | texte" xfId="3182" xr:uid="{00000000-0005-0000-0000-0000790C0000}"/>
    <cellStyle name="tableau | indice | texte 2" xfId="3183" xr:uid="{00000000-0005-0000-0000-00007A0C0000}"/>
    <cellStyle name="tableau | indice | texte 2 2" xfId="3184" xr:uid="{00000000-0005-0000-0000-00007B0C0000}"/>
    <cellStyle name="tableau | indice | texte 2 3" xfId="3185" xr:uid="{00000000-0005-0000-0000-00007C0C0000}"/>
    <cellStyle name="tableau | indice | texte 3" xfId="3186" xr:uid="{00000000-0005-0000-0000-00007D0C0000}"/>
    <cellStyle name="tableau | indice | texte 3 2" xfId="3187" xr:uid="{00000000-0005-0000-0000-00007E0C0000}"/>
    <cellStyle name="tableau | indice | texte 3 3" xfId="3188" xr:uid="{00000000-0005-0000-0000-00007F0C0000}"/>
    <cellStyle name="tableau | indice | texte 4" xfId="3189" xr:uid="{00000000-0005-0000-0000-0000800C0000}"/>
    <cellStyle name="tableau | indice | texte 4 2" xfId="3190" xr:uid="{00000000-0005-0000-0000-0000810C0000}"/>
    <cellStyle name="tableau | indice | texte 4 3" xfId="3191" xr:uid="{00000000-0005-0000-0000-0000820C0000}"/>
    <cellStyle name="tableau | indice | texte 5" xfId="3192" xr:uid="{00000000-0005-0000-0000-0000830C0000}"/>
    <cellStyle name="tableau | indice | texte 5 2" xfId="3193" xr:uid="{00000000-0005-0000-0000-0000840C0000}"/>
    <cellStyle name="tableau | indice | texte 5 3" xfId="3194" xr:uid="{00000000-0005-0000-0000-0000850C0000}"/>
    <cellStyle name="tableau | indice | texte 6" xfId="3195" xr:uid="{00000000-0005-0000-0000-0000860C0000}"/>
    <cellStyle name="tableau | indice | texte 7" xfId="3196" xr:uid="{00000000-0005-0000-0000-0000870C0000}"/>
    <cellStyle name="tableau | ligne de cesure" xfId="3197" xr:uid="{00000000-0005-0000-0000-0000880C0000}"/>
    <cellStyle name="tableau | ligne de cesure 2" xfId="3198" xr:uid="{00000000-0005-0000-0000-0000890C0000}"/>
    <cellStyle name="tableau | ligne de cesure 2 2" xfId="3199" xr:uid="{00000000-0005-0000-0000-00008A0C0000}"/>
    <cellStyle name="tableau | ligne de cesure 2 2 2" xfId="3200" xr:uid="{00000000-0005-0000-0000-00008B0C0000}"/>
    <cellStyle name="tableau | ligne de cesure 2 2 3" xfId="3201" xr:uid="{00000000-0005-0000-0000-00008C0C0000}"/>
    <cellStyle name="tableau | ligne de cesure 2 3" xfId="3202" xr:uid="{00000000-0005-0000-0000-00008D0C0000}"/>
    <cellStyle name="tableau | ligne de cesure 2 4" xfId="3203" xr:uid="{00000000-0005-0000-0000-00008E0C0000}"/>
    <cellStyle name="tableau | ligne de cesure 3" xfId="3204" xr:uid="{00000000-0005-0000-0000-00008F0C0000}"/>
    <cellStyle name="tableau | ligne de cesure 3 2" xfId="3205" xr:uid="{00000000-0005-0000-0000-0000900C0000}"/>
    <cellStyle name="tableau | ligne de cesure 3 3" xfId="3206" xr:uid="{00000000-0005-0000-0000-0000910C0000}"/>
    <cellStyle name="tableau | ligne de cesure 4" xfId="3207" xr:uid="{00000000-0005-0000-0000-0000920C0000}"/>
    <cellStyle name="tableau | ligne de cesure 4 2" xfId="3208" xr:uid="{00000000-0005-0000-0000-0000930C0000}"/>
    <cellStyle name="tableau | ligne de cesure 4 3" xfId="3209" xr:uid="{00000000-0005-0000-0000-0000940C0000}"/>
    <cellStyle name="tableau | ligne de cesure 5" xfId="3210" xr:uid="{00000000-0005-0000-0000-0000950C0000}"/>
    <cellStyle name="tableau | ligne de cesure 6" xfId="3211" xr:uid="{00000000-0005-0000-0000-0000960C0000}"/>
    <cellStyle name="tableau | ligne-titre | niveau1" xfId="3212" xr:uid="{00000000-0005-0000-0000-0000970C0000}"/>
    <cellStyle name="tableau | ligne-titre | niveau1 2" xfId="3213" xr:uid="{00000000-0005-0000-0000-0000980C0000}"/>
    <cellStyle name="tableau | ligne-titre | niveau1 2 2" xfId="3214" xr:uid="{00000000-0005-0000-0000-0000990C0000}"/>
    <cellStyle name="tableau | ligne-titre | niveau1 2 3" xfId="3215" xr:uid="{00000000-0005-0000-0000-00009A0C0000}"/>
    <cellStyle name="tableau | ligne-titre | niveau1 3" xfId="3216" xr:uid="{00000000-0005-0000-0000-00009B0C0000}"/>
    <cellStyle name="tableau | ligne-titre | niveau1 3 2" xfId="3217" xr:uid="{00000000-0005-0000-0000-00009C0C0000}"/>
    <cellStyle name="tableau | ligne-titre | niveau1 3 3" xfId="3218" xr:uid="{00000000-0005-0000-0000-00009D0C0000}"/>
    <cellStyle name="tableau | ligne-titre | niveau1 4" xfId="3219" xr:uid="{00000000-0005-0000-0000-00009E0C0000}"/>
    <cellStyle name="tableau | ligne-titre | niveau1 4 2" xfId="3220" xr:uid="{00000000-0005-0000-0000-00009F0C0000}"/>
    <cellStyle name="tableau | ligne-titre | niveau1 4 3" xfId="3221" xr:uid="{00000000-0005-0000-0000-0000A00C0000}"/>
    <cellStyle name="tableau | ligne-titre | niveau1 5" xfId="3222" xr:uid="{00000000-0005-0000-0000-0000A10C0000}"/>
    <cellStyle name="tableau | ligne-titre | niveau1 5 2" xfId="3223" xr:uid="{00000000-0005-0000-0000-0000A20C0000}"/>
    <cellStyle name="tableau | ligne-titre | niveau1 5 3" xfId="3224" xr:uid="{00000000-0005-0000-0000-0000A30C0000}"/>
    <cellStyle name="tableau | ligne-titre | niveau1 6" xfId="3225" xr:uid="{00000000-0005-0000-0000-0000A40C0000}"/>
    <cellStyle name="tableau | ligne-titre | niveau1 7" xfId="3226" xr:uid="{00000000-0005-0000-0000-0000A50C0000}"/>
    <cellStyle name="tableau | ligne-titre | niveau2" xfId="3227" xr:uid="{00000000-0005-0000-0000-0000A60C0000}"/>
    <cellStyle name="tableau | ligne-titre | niveau2 2" xfId="3228" xr:uid="{00000000-0005-0000-0000-0000A70C0000}"/>
    <cellStyle name="tableau | ligne-titre | niveau2 2 2" xfId="3229" xr:uid="{00000000-0005-0000-0000-0000A80C0000}"/>
    <cellStyle name="tableau | ligne-titre | niveau2 2 3" xfId="3230" xr:uid="{00000000-0005-0000-0000-0000A90C0000}"/>
    <cellStyle name="tableau | ligne-titre | niveau2 3" xfId="3231" xr:uid="{00000000-0005-0000-0000-0000AA0C0000}"/>
    <cellStyle name="tableau | ligne-titre | niveau2 3 2" xfId="3232" xr:uid="{00000000-0005-0000-0000-0000AB0C0000}"/>
    <cellStyle name="tableau | ligne-titre | niveau2 3 3" xfId="3233" xr:uid="{00000000-0005-0000-0000-0000AC0C0000}"/>
    <cellStyle name="tableau | ligne-titre | niveau2 4" xfId="3234" xr:uid="{00000000-0005-0000-0000-0000AD0C0000}"/>
    <cellStyle name="tableau | ligne-titre | niveau2 4 2" xfId="3235" xr:uid="{00000000-0005-0000-0000-0000AE0C0000}"/>
    <cellStyle name="tableau | ligne-titre | niveau2 4 3" xfId="3236" xr:uid="{00000000-0005-0000-0000-0000AF0C0000}"/>
    <cellStyle name="tableau | ligne-titre | niveau2 5" xfId="3237" xr:uid="{00000000-0005-0000-0000-0000B00C0000}"/>
    <cellStyle name="tableau | ligne-titre | niveau2 6" xfId="3238" xr:uid="{00000000-0005-0000-0000-0000B10C0000}"/>
    <cellStyle name="tableau | ligne-titre | niveau3" xfId="3239" xr:uid="{00000000-0005-0000-0000-0000B20C0000}"/>
    <cellStyle name="tableau | ligne-titre | niveau3 2" xfId="3240" xr:uid="{00000000-0005-0000-0000-0000B30C0000}"/>
    <cellStyle name="tableau | ligne-titre | niveau3 2 2" xfId="3241" xr:uid="{00000000-0005-0000-0000-0000B40C0000}"/>
    <cellStyle name="tableau | ligne-titre | niveau3 2 3" xfId="3242" xr:uid="{00000000-0005-0000-0000-0000B50C0000}"/>
    <cellStyle name="tableau | ligne-titre | niveau3 3" xfId="3243" xr:uid="{00000000-0005-0000-0000-0000B60C0000}"/>
    <cellStyle name="tableau | ligne-titre | niveau3 3 2" xfId="3244" xr:uid="{00000000-0005-0000-0000-0000B70C0000}"/>
    <cellStyle name="tableau | ligne-titre | niveau3 3 3" xfId="3245" xr:uid="{00000000-0005-0000-0000-0000B80C0000}"/>
    <cellStyle name="tableau | ligne-titre | niveau3 4" xfId="3246" xr:uid="{00000000-0005-0000-0000-0000B90C0000}"/>
    <cellStyle name="tableau | ligne-titre | niveau3 5" xfId="3247" xr:uid="{00000000-0005-0000-0000-0000BA0C0000}"/>
    <cellStyle name="tableau | ligne-titre | niveau4" xfId="3248" xr:uid="{00000000-0005-0000-0000-0000BB0C0000}"/>
    <cellStyle name="tableau | ligne-titre | niveau4 2" xfId="3249" xr:uid="{00000000-0005-0000-0000-0000BC0C0000}"/>
    <cellStyle name="tableau | ligne-titre | niveau4 2 2" xfId="3250" xr:uid="{00000000-0005-0000-0000-0000BD0C0000}"/>
    <cellStyle name="tableau | ligne-titre | niveau4 2 3" xfId="3251" xr:uid="{00000000-0005-0000-0000-0000BE0C0000}"/>
    <cellStyle name="tableau | ligne-titre | niveau4 3" xfId="3252" xr:uid="{00000000-0005-0000-0000-0000BF0C0000}"/>
    <cellStyle name="tableau | ligne-titre | niveau4 3 2" xfId="3253" xr:uid="{00000000-0005-0000-0000-0000C00C0000}"/>
    <cellStyle name="tableau | ligne-titre | niveau4 3 3" xfId="3254" xr:uid="{00000000-0005-0000-0000-0000C10C0000}"/>
    <cellStyle name="tableau | ligne-titre | niveau4 4" xfId="3255" xr:uid="{00000000-0005-0000-0000-0000C20C0000}"/>
    <cellStyle name="tableau | ligne-titre | niveau4 4 2" xfId="3256" xr:uid="{00000000-0005-0000-0000-0000C30C0000}"/>
    <cellStyle name="tableau | ligne-titre | niveau4 4 3" xfId="3257" xr:uid="{00000000-0005-0000-0000-0000C40C0000}"/>
    <cellStyle name="tableau | ligne-titre | niveau4 5" xfId="3258" xr:uid="{00000000-0005-0000-0000-0000C50C0000}"/>
    <cellStyle name="tableau | ligne-titre | niveau4 5 2" xfId="3259" xr:uid="{00000000-0005-0000-0000-0000C60C0000}"/>
    <cellStyle name="tableau | ligne-titre | niveau4 5 3" xfId="3260" xr:uid="{00000000-0005-0000-0000-0000C70C0000}"/>
    <cellStyle name="tableau | ligne-titre | niveau4 6" xfId="3261" xr:uid="{00000000-0005-0000-0000-0000C80C0000}"/>
    <cellStyle name="tableau | ligne-titre | niveau4 7" xfId="3262" xr:uid="{00000000-0005-0000-0000-0000C90C0000}"/>
    <cellStyle name="tableau | ligne-titre | niveau5" xfId="3263" xr:uid="{00000000-0005-0000-0000-0000CA0C0000}"/>
    <cellStyle name="tableau | ligne-titre | niveau5 2" xfId="3264" xr:uid="{00000000-0005-0000-0000-0000CB0C0000}"/>
    <cellStyle name="tableau | ligne-titre | niveau5 2 2" xfId="3265" xr:uid="{00000000-0005-0000-0000-0000CC0C0000}"/>
    <cellStyle name="tableau | ligne-titre | niveau5 2 3" xfId="3266" xr:uid="{00000000-0005-0000-0000-0000CD0C0000}"/>
    <cellStyle name="tableau | ligne-titre | niveau5 3" xfId="3267" xr:uid="{00000000-0005-0000-0000-0000CE0C0000}"/>
    <cellStyle name="tableau | ligne-titre | niveau5 3 2" xfId="3268" xr:uid="{00000000-0005-0000-0000-0000CF0C0000}"/>
    <cellStyle name="tableau | ligne-titre | niveau5 3 3" xfId="3269" xr:uid="{00000000-0005-0000-0000-0000D00C0000}"/>
    <cellStyle name="tableau | ligne-titre | niveau5 4" xfId="3270" xr:uid="{00000000-0005-0000-0000-0000D10C0000}"/>
    <cellStyle name="tableau | ligne-titre | niveau5 5" xfId="3271" xr:uid="{00000000-0005-0000-0000-0000D20C0000}"/>
    <cellStyle name="tableau | source | plage de cellules" xfId="3272" xr:uid="{00000000-0005-0000-0000-0000D30C0000}"/>
    <cellStyle name="tableau | source | plage de cellules 2" xfId="3273" xr:uid="{00000000-0005-0000-0000-0000D40C0000}"/>
    <cellStyle name="tableau | source | plage de cellules 2 2" xfId="3274" xr:uid="{00000000-0005-0000-0000-0000D50C0000}"/>
    <cellStyle name="tableau | source | plage de cellules 2 3" xfId="3275" xr:uid="{00000000-0005-0000-0000-0000D60C0000}"/>
    <cellStyle name="tableau | source | plage de cellules 3" xfId="3276" xr:uid="{00000000-0005-0000-0000-0000D70C0000}"/>
    <cellStyle name="tableau | source | plage de cellules 3 2" xfId="3277" xr:uid="{00000000-0005-0000-0000-0000D80C0000}"/>
    <cellStyle name="tableau | source | plage de cellules 3 3" xfId="3278" xr:uid="{00000000-0005-0000-0000-0000D90C0000}"/>
    <cellStyle name="tableau | source | plage de cellules 4" xfId="3279" xr:uid="{00000000-0005-0000-0000-0000DA0C0000}"/>
    <cellStyle name="tableau | source | plage de cellules 4 2" xfId="3280" xr:uid="{00000000-0005-0000-0000-0000DB0C0000}"/>
    <cellStyle name="tableau | source | plage de cellules 4 3" xfId="3281" xr:uid="{00000000-0005-0000-0000-0000DC0C0000}"/>
    <cellStyle name="tableau | source | plage de cellules 5" xfId="3282" xr:uid="{00000000-0005-0000-0000-0000DD0C0000}"/>
    <cellStyle name="tableau | source | plage de cellules 5 2" xfId="3283" xr:uid="{00000000-0005-0000-0000-0000DE0C0000}"/>
    <cellStyle name="tableau | source | plage de cellules 5 3" xfId="3284" xr:uid="{00000000-0005-0000-0000-0000DF0C0000}"/>
    <cellStyle name="tableau | source | plage de cellules 6" xfId="3285" xr:uid="{00000000-0005-0000-0000-0000E00C0000}"/>
    <cellStyle name="tableau | source | plage de cellules 7" xfId="3286" xr:uid="{00000000-0005-0000-0000-0000E10C0000}"/>
    <cellStyle name="tableau | source | texte" xfId="3287" xr:uid="{00000000-0005-0000-0000-0000E20C0000}"/>
    <cellStyle name="tableau | source | texte 2" xfId="3288" xr:uid="{00000000-0005-0000-0000-0000E30C0000}"/>
    <cellStyle name="tableau | source | texte 2 2" xfId="3289" xr:uid="{00000000-0005-0000-0000-0000E40C0000}"/>
    <cellStyle name="tableau | source | texte 2 3" xfId="3290" xr:uid="{00000000-0005-0000-0000-0000E50C0000}"/>
    <cellStyle name="tableau | source | texte 3" xfId="3291" xr:uid="{00000000-0005-0000-0000-0000E60C0000}"/>
    <cellStyle name="tableau | source | texte 3 2" xfId="3292" xr:uid="{00000000-0005-0000-0000-0000E70C0000}"/>
    <cellStyle name="tableau | source | texte 3 3" xfId="3293" xr:uid="{00000000-0005-0000-0000-0000E80C0000}"/>
    <cellStyle name="tableau | source | texte 4" xfId="3294" xr:uid="{00000000-0005-0000-0000-0000E90C0000}"/>
    <cellStyle name="tableau | source | texte 4 2" xfId="3295" xr:uid="{00000000-0005-0000-0000-0000EA0C0000}"/>
    <cellStyle name="tableau | source | texte 4 3" xfId="3296" xr:uid="{00000000-0005-0000-0000-0000EB0C0000}"/>
    <cellStyle name="tableau | source | texte 5" xfId="3297" xr:uid="{00000000-0005-0000-0000-0000EC0C0000}"/>
    <cellStyle name="tableau | source | texte 5 2" xfId="3298" xr:uid="{00000000-0005-0000-0000-0000ED0C0000}"/>
    <cellStyle name="tableau | source | texte 5 3" xfId="3299" xr:uid="{00000000-0005-0000-0000-0000EE0C0000}"/>
    <cellStyle name="tableau | source | texte 6" xfId="3300" xr:uid="{00000000-0005-0000-0000-0000EF0C0000}"/>
    <cellStyle name="tableau | source | texte 7" xfId="3301" xr:uid="{00000000-0005-0000-0000-0000F00C0000}"/>
    <cellStyle name="tableau | unite | plage de cellules" xfId="3302" xr:uid="{00000000-0005-0000-0000-0000F10C0000}"/>
    <cellStyle name="tableau | unite | plage de cellules 2" xfId="3303" xr:uid="{00000000-0005-0000-0000-0000F20C0000}"/>
    <cellStyle name="tableau | unite | plage de cellules 2 2" xfId="3304" xr:uid="{00000000-0005-0000-0000-0000F30C0000}"/>
    <cellStyle name="tableau | unite | plage de cellules 2 3" xfId="3305" xr:uid="{00000000-0005-0000-0000-0000F40C0000}"/>
    <cellStyle name="tableau | unite | plage de cellules 3" xfId="3306" xr:uid="{00000000-0005-0000-0000-0000F50C0000}"/>
    <cellStyle name="tableau | unite | plage de cellules 3 2" xfId="3307" xr:uid="{00000000-0005-0000-0000-0000F60C0000}"/>
    <cellStyle name="tableau | unite | plage de cellules 3 3" xfId="3308" xr:uid="{00000000-0005-0000-0000-0000F70C0000}"/>
    <cellStyle name="tableau | unite | plage de cellules 4" xfId="3309" xr:uid="{00000000-0005-0000-0000-0000F80C0000}"/>
    <cellStyle name="tableau | unite | plage de cellules 4 2" xfId="3310" xr:uid="{00000000-0005-0000-0000-0000F90C0000}"/>
    <cellStyle name="tableau | unite | plage de cellules 4 3" xfId="3311" xr:uid="{00000000-0005-0000-0000-0000FA0C0000}"/>
    <cellStyle name="tableau | unite | plage de cellules 5" xfId="3312" xr:uid="{00000000-0005-0000-0000-0000FB0C0000}"/>
    <cellStyle name="tableau | unite | plage de cellules 5 2" xfId="3313" xr:uid="{00000000-0005-0000-0000-0000FC0C0000}"/>
    <cellStyle name="tableau | unite | plage de cellules 5 3" xfId="3314" xr:uid="{00000000-0005-0000-0000-0000FD0C0000}"/>
    <cellStyle name="tableau | unite | plage de cellules 6" xfId="3315" xr:uid="{00000000-0005-0000-0000-0000FE0C0000}"/>
    <cellStyle name="tableau | unite | plage de cellules 7" xfId="3316" xr:uid="{00000000-0005-0000-0000-0000FF0C0000}"/>
    <cellStyle name="tableau | unite | texte" xfId="3317" xr:uid="{00000000-0005-0000-0000-0000000D0000}"/>
    <cellStyle name="tableau | unite | texte 2" xfId="3318" xr:uid="{00000000-0005-0000-0000-0000010D0000}"/>
    <cellStyle name="tableau | unite | texte 2 2" xfId="3319" xr:uid="{00000000-0005-0000-0000-0000020D0000}"/>
    <cellStyle name="tableau | unite | texte 2 3" xfId="3320" xr:uid="{00000000-0005-0000-0000-0000030D0000}"/>
    <cellStyle name="tableau | unite | texte 3" xfId="3321" xr:uid="{00000000-0005-0000-0000-0000040D0000}"/>
    <cellStyle name="tableau | unite | texte 3 2" xfId="3322" xr:uid="{00000000-0005-0000-0000-0000050D0000}"/>
    <cellStyle name="tableau | unite | texte 3 3" xfId="3323" xr:uid="{00000000-0005-0000-0000-0000060D0000}"/>
    <cellStyle name="tableau | unite | texte 4" xfId="3324" xr:uid="{00000000-0005-0000-0000-0000070D0000}"/>
    <cellStyle name="tableau | unite | texte 4 2" xfId="3325" xr:uid="{00000000-0005-0000-0000-0000080D0000}"/>
    <cellStyle name="tableau | unite | texte 4 3" xfId="3326" xr:uid="{00000000-0005-0000-0000-0000090D0000}"/>
    <cellStyle name="tableau | unite | texte 5" xfId="3327" xr:uid="{00000000-0005-0000-0000-00000A0D0000}"/>
    <cellStyle name="tableau | unite | texte 5 2" xfId="3328" xr:uid="{00000000-0005-0000-0000-00000B0D0000}"/>
    <cellStyle name="tableau | unite | texte 5 3" xfId="3329" xr:uid="{00000000-0005-0000-0000-00000C0D0000}"/>
    <cellStyle name="tableau | unite | texte 6" xfId="3330" xr:uid="{00000000-0005-0000-0000-00000D0D0000}"/>
    <cellStyle name="tableau | unite | texte 7" xfId="3331" xr:uid="{00000000-0005-0000-0000-00000E0D0000}"/>
    <cellStyle name="TableStyleLight1" xfId="3332" xr:uid="{00000000-0005-0000-0000-00000F0D0000}"/>
    <cellStyle name="TableStyleLight1 2" xfId="3333" xr:uid="{00000000-0005-0000-0000-0000100D0000}"/>
    <cellStyle name="TableStyleLight1 3" xfId="3334" xr:uid="{00000000-0005-0000-0000-0000110D0000}"/>
    <cellStyle name="Testo avviso" xfId="3335" xr:uid="{00000000-0005-0000-0000-0000120D0000}"/>
    <cellStyle name="Testo avviso 2" xfId="3336" xr:uid="{00000000-0005-0000-0000-0000130D0000}"/>
    <cellStyle name="Testo avviso 3" xfId="3337" xr:uid="{00000000-0005-0000-0000-0000140D0000}"/>
    <cellStyle name="Testo descrittivo" xfId="3338" xr:uid="{00000000-0005-0000-0000-0000150D0000}"/>
    <cellStyle name="Testo descrittivo 2" xfId="3339" xr:uid="{00000000-0005-0000-0000-0000160D0000}"/>
    <cellStyle name="Testo descrittivo 3" xfId="3340" xr:uid="{00000000-0005-0000-0000-0000170D0000}"/>
    <cellStyle name="Texte explicatif" xfId="14" builtinId="53" customBuiltin="1"/>
    <cellStyle name="Texte explicatif 2" xfId="3341" xr:uid="{00000000-0005-0000-0000-0000190D0000}"/>
    <cellStyle name="Texte explicatif 2 2" xfId="3342" xr:uid="{00000000-0005-0000-0000-00001A0D0000}"/>
    <cellStyle name="Texte explicatif 2 3" xfId="3343" xr:uid="{00000000-0005-0000-0000-00001B0D0000}"/>
    <cellStyle name="Texto de advertencia" xfId="3344" xr:uid="{00000000-0005-0000-0000-00001C0D0000}"/>
    <cellStyle name="Texto de advertencia 2" xfId="3345" xr:uid="{00000000-0005-0000-0000-00001D0D0000}"/>
    <cellStyle name="Texto de advertencia 3" xfId="3346" xr:uid="{00000000-0005-0000-0000-00001E0D0000}"/>
    <cellStyle name="Texto explicativo" xfId="3347" xr:uid="{00000000-0005-0000-0000-00001F0D0000}"/>
    <cellStyle name="Texto explicativo 2" xfId="3348" xr:uid="{00000000-0005-0000-0000-0000200D0000}"/>
    <cellStyle name="Texto explicativo 3" xfId="3349" xr:uid="{00000000-0005-0000-0000-0000210D0000}"/>
    <cellStyle name="Title" xfId="3350" xr:uid="{00000000-0005-0000-0000-0000220D0000}"/>
    <cellStyle name="Title 2" xfId="3351" xr:uid="{00000000-0005-0000-0000-0000230D0000}"/>
    <cellStyle name="Title 3" xfId="3352" xr:uid="{00000000-0005-0000-0000-0000240D0000}"/>
    <cellStyle name="Titolo" xfId="3353" xr:uid="{00000000-0005-0000-0000-0000250D0000}"/>
    <cellStyle name="Titolo 1" xfId="3354" xr:uid="{00000000-0005-0000-0000-0000260D0000}"/>
    <cellStyle name="Titolo 1 2" xfId="3355" xr:uid="{00000000-0005-0000-0000-0000270D0000}"/>
    <cellStyle name="Titolo 1 3" xfId="3356" xr:uid="{00000000-0005-0000-0000-0000280D0000}"/>
    <cellStyle name="Titolo 2" xfId="3357" xr:uid="{00000000-0005-0000-0000-0000290D0000}"/>
    <cellStyle name="Titolo 2 2" xfId="3358" xr:uid="{00000000-0005-0000-0000-00002A0D0000}"/>
    <cellStyle name="Titolo 2 3" xfId="3359" xr:uid="{00000000-0005-0000-0000-00002B0D0000}"/>
    <cellStyle name="Titolo 3" xfId="3360" xr:uid="{00000000-0005-0000-0000-00002C0D0000}"/>
    <cellStyle name="Titolo 3 2" xfId="3361" xr:uid="{00000000-0005-0000-0000-00002D0D0000}"/>
    <cellStyle name="Titolo 3 3" xfId="3362" xr:uid="{00000000-0005-0000-0000-00002E0D0000}"/>
    <cellStyle name="Titolo 4" xfId="3363" xr:uid="{00000000-0005-0000-0000-00002F0D0000}"/>
    <cellStyle name="Titolo 4 2" xfId="3364" xr:uid="{00000000-0005-0000-0000-0000300D0000}"/>
    <cellStyle name="Titolo 4 3" xfId="3365" xr:uid="{00000000-0005-0000-0000-0000310D0000}"/>
    <cellStyle name="Titolo 5" xfId="3366" xr:uid="{00000000-0005-0000-0000-0000320D0000}"/>
    <cellStyle name="Titolo 6" xfId="3367" xr:uid="{00000000-0005-0000-0000-0000330D0000}"/>
    <cellStyle name="Titolo_ANNÉE 2015" xfId="3368" xr:uid="{00000000-0005-0000-0000-0000340D0000}"/>
    <cellStyle name="Titre" xfId="3546" builtinId="15" customBuiltin="1"/>
    <cellStyle name="Titre 1" xfId="3369" xr:uid="{00000000-0005-0000-0000-0000350D0000}"/>
    <cellStyle name="Titre 1 2" xfId="3370" xr:uid="{00000000-0005-0000-0000-0000360D0000}"/>
    <cellStyle name="Titre 1 2 2" xfId="3371" xr:uid="{00000000-0005-0000-0000-0000370D0000}"/>
    <cellStyle name="Titre 1 2 2 2" xfId="3372" xr:uid="{00000000-0005-0000-0000-0000380D0000}"/>
    <cellStyle name="Titre 1 2 3" xfId="3373" xr:uid="{00000000-0005-0000-0000-0000390D0000}"/>
    <cellStyle name="Titre 1 2 4" xfId="3374" xr:uid="{00000000-0005-0000-0000-00003A0D0000}"/>
    <cellStyle name="Titre 1 3" xfId="3375" xr:uid="{00000000-0005-0000-0000-00003B0D0000}"/>
    <cellStyle name="Titre 1 3 2" xfId="3376" xr:uid="{00000000-0005-0000-0000-00003C0D0000}"/>
    <cellStyle name="Titre 1 3 3" xfId="3377" xr:uid="{00000000-0005-0000-0000-00003D0D0000}"/>
    <cellStyle name="Titre 1 4" xfId="3378" xr:uid="{00000000-0005-0000-0000-00003E0D0000}"/>
    <cellStyle name="Titre 1 5" xfId="3379" xr:uid="{00000000-0005-0000-0000-00003F0D0000}"/>
    <cellStyle name="Titre 2" xfId="65" xr:uid="{00000000-0005-0000-0000-0000400D0000}"/>
    <cellStyle name="Titre 2 2" xfId="3381" xr:uid="{00000000-0005-0000-0000-0000410D0000}"/>
    <cellStyle name="Titre 2 2 2" xfId="3382" xr:uid="{00000000-0005-0000-0000-0000420D0000}"/>
    <cellStyle name="Titre 2 2 2 2" xfId="3383" xr:uid="{00000000-0005-0000-0000-0000430D0000}"/>
    <cellStyle name="Titre 2 2 3" xfId="3384" xr:uid="{00000000-0005-0000-0000-0000440D0000}"/>
    <cellStyle name="Titre 2 2 4" xfId="3385" xr:uid="{00000000-0005-0000-0000-0000450D0000}"/>
    <cellStyle name="Titre 2 3" xfId="3386" xr:uid="{00000000-0005-0000-0000-0000460D0000}"/>
    <cellStyle name="Titre 2 3 2" xfId="3387" xr:uid="{00000000-0005-0000-0000-0000470D0000}"/>
    <cellStyle name="Titre 2 3 3" xfId="3388" xr:uid="{00000000-0005-0000-0000-0000480D0000}"/>
    <cellStyle name="Titre 2 4" xfId="3389" xr:uid="{00000000-0005-0000-0000-0000490D0000}"/>
    <cellStyle name="Titre 2 5" xfId="3390" xr:uid="{00000000-0005-0000-0000-00004A0D0000}"/>
    <cellStyle name="Titre 2 6" xfId="3380" xr:uid="{00000000-0005-0000-0000-00004B0D0000}"/>
    <cellStyle name="Titre 3" xfId="3391" xr:uid="{00000000-0005-0000-0000-00004C0D0000}"/>
    <cellStyle name="Titre 3 2" xfId="3392" xr:uid="{00000000-0005-0000-0000-00004D0D0000}"/>
    <cellStyle name="Titre 3 2 2" xfId="3393" xr:uid="{00000000-0005-0000-0000-00004E0D0000}"/>
    <cellStyle name="Titre 3 2 2 2" xfId="3394" xr:uid="{00000000-0005-0000-0000-00004F0D0000}"/>
    <cellStyle name="Titre 3 2 3" xfId="3395" xr:uid="{00000000-0005-0000-0000-0000500D0000}"/>
    <cellStyle name="Titre 3 2 4" xfId="3396" xr:uid="{00000000-0005-0000-0000-0000510D0000}"/>
    <cellStyle name="Titre 3 3" xfId="3397" xr:uid="{00000000-0005-0000-0000-0000520D0000}"/>
    <cellStyle name="Titre 3 4" xfId="3398" xr:uid="{00000000-0005-0000-0000-0000530D0000}"/>
    <cellStyle name="Titre 4" xfId="3399" xr:uid="{00000000-0005-0000-0000-0000540D0000}"/>
    <cellStyle name="Titre 4 2" xfId="3400" xr:uid="{00000000-0005-0000-0000-0000550D0000}"/>
    <cellStyle name="Titre 4 2 2" xfId="3401" xr:uid="{00000000-0005-0000-0000-0000560D0000}"/>
    <cellStyle name="Titre 4 2 2 2" xfId="3402" xr:uid="{00000000-0005-0000-0000-0000570D0000}"/>
    <cellStyle name="Titre 4 2 3" xfId="3403" xr:uid="{00000000-0005-0000-0000-0000580D0000}"/>
    <cellStyle name="Titre 4 2 4" xfId="3404" xr:uid="{00000000-0005-0000-0000-0000590D0000}"/>
    <cellStyle name="Titre 4 3" xfId="3405" xr:uid="{00000000-0005-0000-0000-00005A0D0000}"/>
    <cellStyle name="Titre 4 4" xfId="3406" xr:uid="{00000000-0005-0000-0000-00005B0D0000}"/>
    <cellStyle name="Titre 5" xfId="3407" xr:uid="{00000000-0005-0000-0000-00005C0D0000}"/>
    <cellStyle name="Titre 5 2" xfId="3408" xr:uid="{00000000-0005-0000-0000-00005D0D0000}"/>
    <cellStyle name="Titre 5 2 2" xfId="3409" xr:uid="{00000000-0005-0000-0000-00005E0D0000}"/>
    <cellStyle name="Titre 5 2 3" xfId="3410" xr:uid="{00000000-0005-0000-0000-00005F0D0000}"/>
    <cellStyle name="Titre 5 3" xfId="3411" xr:uid="{00000000-0005-0000-0000-0000600D0000}"/>
    <cellStyle name="Titre 5 4" xfId="3412" xr:uid="{00000000-0005-0000-0000-0000610D0000}"/>
    <cellStyle name="Titre colonnes" xfId="3413" xr:uid="{00000000-0005-0000-0000-0000620D0000}"/>
    <cellStyle name="Titre colonnes 2" xfId="3414" xr:uid="{00000000-0005-0000-0000-0000630D0000}"/>
    <cellStyle name="Titre colonnes 2 2" xfId="3415" xr:uid="{00000000-0005-0000-0000-0000640D0000}"/>
    <cellStyle name="Titre colonnes 2 3" xfId="3416" xr:uid="{00000000-0005-0000-0000-0000650D0000}"/>
    <cellStyle name="Titre colonnes 3" xfId="3417" xr:uid="{00000000-0005-0000-0000-0000660D0000}"/>
    <cellStyle name="Titre colonnes 3 2" xfId="3418" xr:uid="{00000000-0005-0000-0000-0000670D0000}"/>
    <cellStyle name="Titre colonnes 3 3" xfId="3419" xr:uid="{00000000-0005-0000-0000-0000680D0000}"/>
    <cellStyle name="Titre colonnes 4" xfId="3420" xr:uid="{00000000-0005-0000-0000-0000690D0000}"/>
    <cellStyle name="Titre colonnes 4 2" xfId="3421" xr:uid="{00000000-0005-0000-0000-00006A0D0000}"/>
    <cellStyle name="Titre colonnes 4 3" xfId="3422" xr:uid="{00000000-0005-0000-0000-00006B0D0000}"/>
    <cellStyle name="Titre colonnes 5" xfId="3423" xr:uid="{00000000-0005-0000-0000-00006C0D0000}"/>
    <cellStyle name="Titre colonnes 6" xfId="3424" xr:uid="{00000000-0005-0000-0000-00006D0D0000}"/>
    <cellStyle name="Titre général" xfId="3425" xr:uid="{00000000-0005-0000-0000-00006E0D0000}"/>
    <cellStyle name="Titre général 2" xfId="3426" xr:uid="{00000000-0005-0000-0000-00006F0D0000}"/>
    <cellStyle name="Titre général 2 2" xfId="3427" xr:uid="{00000000-0005-0000-0000-0000700D0000}"/>
    <cellStyle name="Titre général 2 3" xfId="3428" xr:uid="{00000000-0005-0000-0000-0000710D0000}"/>
    <cellStyle name="Titre général 3" xfId="3429" xr:uid="{00000000-0005-0000-0000-0000720D0000}"/>
    <cellStyle name="Titre général 3 2" xfId="3430" xr:uid="{00000000-0005-0000-0000-0000730D0000}"/>
    <cellStyle name="Titre général 3 3" xfId="3431" xr:uid="{00000000-0005-0000-0000-0000740D0000}"/>
    <cellStyle name="Titre général 4" xfId="3432" xr:uid="{00000000-0005-0000-0000-0000750D0000}"/>
    <cellStyle name="Titre général 5" xfId="3433" xr:uid="{00000000-0005-0000-0000-0000760D0000}"/>
    <cellStyle name="Titre lignes" xfId="3434" xr:uid="{00000000-0005-0000-0000-0000770D0000}"/>
    <cellStyle name="Titre lignes 1" xfId="3435" xr:uid="{00000000-0005-0000-0000-0000780D0000}"/>
    <cellStyle name="Titre lignes 1 2" xfId="3436" xr:uid="{00000000-0005-0000-0000-0000790D0000}"/>
    <cellStyle name="Titre lignes 1 3" xfId="3437" xr:uid="{00000000-0005-0000-0000-00007A0D0000}"/>
    <cellStyle name="Titre lignes 2" xfId="3438" xr:uid="{00000000-0005-0000-0000-00007B0D0000}"/>
    <cellStyle name="Titre lignes 2 2" xfId="3439" xr:uid="{00000000-0005-0000-0000-00007C0D0000}"/>
    <cellStyle name="Titre lignes 2 3" xfId="3440" xr:uid="{00000000-0005-0000-0000-00007D0D0000}"/>
    <cellStyle name="Titre lignes 3" xfId="3441" xr:uid="{00000000-0005-0000-0000-00007E0D0000}"/>
    <cellStyle name="Titre lignes 3 2" xfId="3442" xr:uid="{00000000-0005-0000-0000-00007F0D0000}"/>
    <cellStyle name="Titre lignes 3 3" xfId="3443" xr:uid="{00000000-0005-0000-0000-0000800D0000}"/>
    <cellStyle name="Titre lignes 4" xfId="3444" xr:uid="{00000000-0005-0000-0000-0000810D0000}"/>
    <cellStyle name="Titre lignes 4 2" xfId="3445" xr:uid="{00000000-0005-0000-0000-0000820D0000}"/>
    <cellStyle name="Titre lignes 4 3" xfId="3446" xr:uid="{00000000-0005-0000-0000-0000830D0000}"/>
    <cellStyle name="Titre lignes 5" xfId="3447" xr:uid="{00000000-0005-0000-0000-0000840D0000}"/>
    <cellStyle name="Titre lignes 6" xfId="3448" xr:uid="{00000000-0005-0000-0000-0000850D0000}"/>
    <cellStyle name="Titre lignes_Fiches C 2010 version juin rebasé3" xfId="3449" xr:uid="{00000000-0005-0000-0000-0000860D0000}"/>
    <cellStyle name="Titre page" xfId="3450" xr:uid="{00000000-0005-0000-0000-0000870D0000}"/>
    <cellStyle name="Titre page 2" xfId="3451" xr:uid="{00000000-0005-0000-0000-0000880D0000}"/>
    <cellStyle name="Titre page 2 2" xfId="3452" xr:uid="{00000000-0005-0000-0000-0000890D0000}"/>
    <cellStyle name="Titre page 2 3" xfId="3453" xr:uid="{00000000-0005-0000-0000-00008A0D0000}"/>
    <cellStyle name="Titre page 3" xfId="3454" xr:uid="{00000000-0005-0000-0000-00008B0D0000}"/>
    <cellStyle name="Titre page 3 2" xfId="3455" xr:uid="{00000000-0005-0000-0000-00008C0D0000}"/>
    <cellStyle name="Titre page 3 3" xfId="3456" xr:uid="{00000000-0005-0000-0000-00008D0D0000}"/>
    <cellStyle name="Titre page 4" xfId="3457" xr:uid="{00000000-0005-0000-0000-00008E0D0000}"/>
    <cellStyle name="Titre page 5" xfId="3458" xr:uid="{00000000-0005-0000-0000-00008F0D0000}"/>
    <cellStyle name="Titre " xfId="3459" xr:uid="{00000000-0005-0000-0000-0000900D0000}"/>
    <cellStyle name="Titre  2" xfId="3460" xr:uid="{00000000-0005-0000-0000-0000910D0000}"/>
    <cellStyle name="Titre  2 2" xfId="3461" xr:uid="{00000000-0005-0000-0000-0000920D0000}"/>
    <cellStyle name="Titre  2 3" xfId="3462" xr:uid="{00000000-0005-0000-0000-0000930D0000}"/>
    <cellStyle name="Titre  3" xfId="3463" xr:uid="{00000000-0005-0000-0000-0000940D0000}"/>
    <cellStyle name="Titre  4" xfId="3464" xr:uid="{00000000-0005-0000-0000-0000950D0000}"/>
    <cellStyle name="Titre 1" xfId="1" builtinId="16" customBuiltin="1"/>
    <cellStyle name="Titre 1 2" xfId="3465" xr:uid="{00000000-0005-0000-0000-0000970D0000}"/>
    <cellStyle name="Titre 1 2 2" xfId="3466" xr:uid="{00000000-0005-0000-0000-0000980D0000}"/>
    <cellStyle name="Titre 1 2 3" xfId="3467" xr:uid="{00000000-0005-0000-0000-0000990D0000}"/>
    <cellStyle name="Titre 2" xfId="2" builtinId="17" customBuiltin="1"/>
    <cellStyle name="Titre 2 2" xfId="3468" xr:uid="{00000000-0005-0000-0000-00009B0D0000}"/>
    <cellStyle name="Titre 2 2 2" xfId="3469" xr:uid="{00000000-0005-0000-0000-00009C0D0000}"/>
    <cellStyle name="Titre 2 2 3" xfId="3470" xr:uid="{00000000-0005-0000-0000-00009D0D0000}"/>
    <cellStyle name="Titre 3" xfId="3" builtinId="18" customBuiltin="1"/>
    <cellStyle name="Titre 3 2" xfId="3471" xr:uid="{00000000-0005-0000-0000-00009F0D0000}"/>
    <cellStyle name="Titre 3 2 2" xfId="3472" xr:uid="{00000000-0005-0000-0000-0000A00D0000}"/>
    <cellStyle name="Titre 3 2 3" xfId="3473" xr:uid="{00000000-0005-0000-0000-0000A10D0000}"/>
    <cellStyle name="Titre 4" xfId="4" builtinId="19" customBuiltin="1"/>
    <cellStyle name="Titre 4 2" xfId="3474" xr:uid="{00000000-0005-0000-0000-0000A30D0000}"/>
    <cellStyle name="Titre 4 2 2" xfId="3475" xr:uid="{00000000-0005-0000-0000-0000A40D0000}"/>
    <cellStyle name="Titre 4 2 3" xfId="3476" xr:uid="{00000000-0005-0000-0000-0000A50D0000}"/>
    <cellStyle name="Titre1" xfId="3534" xr:uid="{00000000-0005-0000-0000-0000A60D0000}"/>
    <cellStyle name="Título" xfId="3477" xr:uid="{00000000-0005-0000-0000-0000A70D0000}"/>
    <cellStyle name="Título 1" xfId="3478" xr:uid="{00000000-0005-0000-0000-0000A80D0000}"/>
    <cellStyle name="Título 1 2" xfId="3479" xr:uid="{00000000-0005-0000-0000-0000A90D0000}"/>
    <cellStyle name="Título 1 3" xfId="3480" xr:uid="{00000000-0005-0000-0000-0000AA0D0000}"/>
    <cellStyle name="Título 2" xfId="3481" xr:uid="{00000000-0005-0000-0000-0000AB0D0000}"/>
    <cellStyle name="Título 2 2" xfId="3482" xr:uid="{00000000-0005-0000-0000-0000AC0D0000}"/>
    <cellStyle name="Título 2 3" xfId="3483" xr:uid="{00000000-0005-0000-0000-0000AD0D0000}"/>
    <cellStyle name="Título 3" xfId="3484" xr:uid="{00000000-0005-0000-0000-0000AE0D0000}"/>
    <cellStyle name="Título 3 2" xfId="3485" xr:uid="{00000000-0005-0000-0000-0000AF0D0000}"/>
    <cellStyle name="Título 3 3" xfId="3486" xr:uid="{00000000-0005-0000-0000-0000B00D0000}"/>
    <cellStyle name="Título 4" xfId="3487" xr:uid="{00000000-0005-0000-0000-0000B10D0000}"/>
    <cellStyle name="Título 5" xfId="3488" xr:uid="{00000000-0005-0000-0000-0000B20D0000}"/>
    <cellStyle name="Total" xfId="15" builtinId="25" customBuiltin="1"/>
    <cellStyle name="Total 1" xfId="3489" xr:uid="{00000000-0005-0000-0000-0000B40D0000}"/>
    <cellStyle name="Total 1 2" xfId="3490" xr:uid="{00000000-0005-0000-0000-0000B50D0000}"/>
    <cellStyle name="Total 1 3" xfId="3491" xr:uid="{00000000-0005-0000-0000-0000B60D0000}"/>
    <cellStyle name="Total 2" xfId="3492" xr:uid="{00000000-0005-0000-0000-0000B70D0000}"/>
    <cellStyle name="Total 2 2" xfId="3493" xr:uid="{00000000-0005-0000-0000-0000B80D0000}"/>
    <cellStyle name="Total 2 3" xfId="3494" xr:uid="{00000000-0005-0000-0000-0000B90D0000}"/>
    <cellStyle name="Totale" xfId="3495" xr:uid="{00000000-0005-0000-0000-0000BA0D0000}"/>
    <cellStyle name="Totale 2" xfId="3496" xr:uid="{00000000-0005-0000-0000-0000BB0D0000}"/>
    <cellStyle name="Totale 3" xfId="3497" xr:uid="{00000000-0005-0000-0000-0000BC0D0000}"/>
    <cellStyle name="Valore non valido" xfId="3498" xr:uid="{00000000-0005-0000-0000-0000BD0D0000}"/>
    <cellStyle name="Valore non valido 2" xfId="3499" xr:uid="{00000000-0005-0000-0000-0000BE0D0000}"/>
    <cellStyle name="Valore non valido 3" xfId="3500" xr:uid="{00000000-0005-0000-0000-0000BF0D0000}"/>
    <cellStyle name="Valore valido" xfId="3501" xr:uid="{00000000-0005-0000-0000-0000C00D0000}"/>
    <cellStyle name="Valore valido 2" xfId="3502" xr:uid="{00000000-0005-0000-0000-0000C10D0000}"/>
    <cellStyle name="Valore valido 3" xfId="3503" xr:uid="{00000000-0005-0000-0000-0000C20D0000}"/>
    <cellStyle name="Vérification" xfId="12" builtinId="23" customBuiltin="1"/>
    <cellStyle name="Vérification 2" xfId="3504" xr:uid="{00000000-0005-0000-0000-0000C40D0000}"/>
    <cellStyle name="Vérification 2 2" xfId="3505" xr:uid="{00000000-0005-0000-0000-0000C50D0000}"/>
    <cellStyle name="Vérification 2 3" xfId="3506" xr:uid="{00000000-0005-0000-0000-0000C60D0000}"/>
    <cellStyle name="Vérification de cellule" xfId="3507" xr:uid="{00000000-0005-0000-0000-0000C70D0000}"/>
    <cellStyle name="Vérification de cellule 2" xfId="3508" xr:uid="{00000000-0005-0000-0000-0000C80D0000}"/>
    <cellStyle name="Vérification de cellule 2 2" xfId="3509" xr:uid="{00000000-0005-0000-0000-0000C90D0000}"/>
    <cellStyle name="Vérification de cellule 2 3" xfId="3510" xr:uid="{00000000-0005-0000-0000-0000CA0D0000}"/>
    <cellStyle name="Vérification de cellule 3" xfId="3511" xr:uid="{00000000-0005-0000-0000-0000CB0D0000}"/>
    <cellStyle name="Vérification de cellule 4" xfId="3512" xr:uid="{00000000-0005-0000-0000-0000CC0D0000}"/>
    <cellStyle name="Virgule fixe" xfId="3513" xr:uid="{00000000-0005-0000-0000-0000CD0D0000}"/>
    <cellStyle name="Virgule fixe 2" xfId="3514" xr:uid="{00000000-0005-0000-0000-0000CE0D0000}"/>
    <cellStyle name="Virgule fixe 2 2" xfId="3515" xr:uid="{00000000-0005-0000-0000-0000CF0D0000}"/>
    <cellStyle name="Virgule fixe 2 3" xfId="3516" xr:uid="{00000000-0005-0000-0000-0000D00D0000}"/>
    <cellStyle name="Virgule fixe 3" xfId="3517" xr:uid="{00000000-0005-0000-0000-0000D10D0000}"/>
    <cellStyle name="Virgule fixe 4" xfId="3518" xr:uid="{00000000-0005-0000-0000-0000D20D0000}"/>
    <cellStyle name="Währung [0]_VPVUL94-00 2ème version" xfId="3519" xr:uid="{00000000-0005-0000-0000-0000D30D0000}"/>
    <cellStyle name="Währung_VPVUL94-00 2ème version" xfId="3520" xr:uid="{00000000-0005-0000-0000-0000D40D0000}"/>
    <cellStyle name="Warning Text" xfId="3521" xr:uid="{00000000-0005-0000-0000-0000D50D0000}"/>
    <cellStyle name="Warning Text 2" xfId="3522" xr:uid="{00000000-0005-0000-0000-0000D60D0000}"/>
    <cellStyle name="Warning Text 3" xfId="3523" xr:uid="{00000000-0005-0000-0000-0000D70D0000}"/>
    <cellStyle name="Обычный_CRF2002 (1)" xfId="3524" xr:uid="{00000000-0005-0000-0000-0000D80D0000}"/>
  </cellStyles>
  <dxfs count="256">
    <dxf>
      <numFmt numFmtId="215" formatCode="#,##0_ ;\-#,##0\ "/>
    </dxf>
    <dxf>
      <numFmt numFmtId="215" formatCode="#,##0_ ;\-#,##0\ "/>
    </dxf>
    <dxf>
      <numFmt numFmtId="215" formatCode="#,##0_ ;\-#,##0\ "/>
    </dxf>
    <dxf>
      <numFmt numFmtId="215" formatCode="#,##0_ ;\-#,##0\ "/>
    </dxf>
    <dxf>
      <fill>
        <patternFill>
          <bgColor theme="5"/>
        </patternFill>
      </fill>
    </dxf>
    <dxf>
      <numFmt numFmtId="215" formatCode="#,##0_ ;\-#,##0\ "/>
    </dxf>
    <dxf>
      <numFmt numFmtId="215" formatCode="#,##0_ ;\-#,##0\ "/>
    </dxf>
    <dxf>
      <numFmt numFmtId="215" formatCode="#,##0_ ;\-#,##0\ "/>
    </dxf>
    <dxf>
      <numFmt numFmtId="215" formatCode="#,##0_ ;\-#,##0\ "/>
    </dxf>
    <dxf>
      <numFmt numFmtId="215" formatCode="#,##0_ ;\-#,##0\ "/>
    </dxf>
    <dxf>
      <numFmt numFmtId="215" formatCode="#,##0_ ;\-#,##0\ "/>
    </dxf>
    <dxf>
      <numFmt numFmtId="215" formatCode="#,##0_ ;\-#,##0\ "/>
    </dxf>
    <dxf>
      <numFmt numFmtId="215" formatCode="#,##0_ ;\-#,##0\ "/>
    </dxf>
    <dxf>
      <numFmt numFmtId="215" formatCode="#,##0_ ;\-#,##0\ "/>
    </dxf>
    <dxf>
      <numFmt numFmtId="215" formatCode="#,##0_ ;\-#,##0\ "/>
    </dxf>
    <dxf>
      <numFmt numFmtId="215" formatCode="#,##0_ ;\-#,##0\ "/>
    </dxf>
    <dxf>
      <numFmt numFmtId="215" formatCode="#,##0_ ;\-#,##0\ "/>
    </dxf>
    <dxf>
      <numFmt numFmtId="215" formatCode="#,##0_ ;\-#,##0\ "/>
    </dxf>
    <dxf>
      <numFmt numFmtId="215" formatCode="#,##0_ ;\-#,##0\ "/>
    </dxf>
    <dxf>
      <font>
        <b/>
        <i val="0"/>
      </font>
    </dxf>
    <dxf>
      <font>
        <b/>
        <i val="0"/>
      </font>
    </dxf>
    <dxf>
      <font>
        <b/>
        <i val="0"/>
      </font>
    </dxf>
    <dxf>
      <font>
        <b/>
        <i val="0"/>
      </font>
    </dxf>
    <dxf>
      <font>
        <b/>
        <i val="0"/>
      </font>
    </dxf>
    <dxf>
      <font>
        <b/>
        <i val="0"/>
      </font>
    </dxf>
    <dxf>
      <font>
        <b/>
        <i val="0"/>
      </font>
    </dxf>
    <dxf>
      <font>
        <b/>
        <i val="0"/>
      </font>
    </dxf>
    <dxf>
      <font>
        <b/>
        <i val="0"/>
      </font>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1"/>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bottom style="thin">
          <color theme="1"/>
        </bottom>
        <vertical/>
        <horizontal/>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bottom style="thin">
          <color theme="1"/>
        </bottom>
      </border>
    </dxf>
    <dxf>
      <fill>
        <patternFill patternType="solid">
          <fgColor indexed="64"/>
          <bgColor theme="6" tint="0.79998168889431442"/>
        </patternFill>
      </fill>
      <border diagonalUp="0" diagonalDown="0" outline="0">
        <left/>
        <right style="thin">
          <color theme="1"/>
        </right>
        <top style="thin">
          <color theme="1"/>
        </top>
        <bottom style="thin">
          <color theme="1"/>
        </bottom>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1"/>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bottom style="thin">
          <color theme="1"/>
        </bottom>
        <vertical/>
        <horizontal/>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bottom style="thin">
          <color theme="1"/>
        </bottom>
      </border>
    </dxf>
    <dxf>
      <fill>
        <patternFill patternType="solid">
          <fgColor indexed="64"/>
          <bgColor theme="6" tint="0.79998168889431442"/>
        </patternFill>
      </fill>
      <border diagonalUp="0" diagonalDown="0" outline="0">
        <left/>
        <right style="thin">
          <color theme="1"/>
        </right>
        <top style="thin">
          <color theme="1"/>
        </top>
        <bottom style="thin">
          <color theme="1"/>
        </bottom>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1"/>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bottom style="thin">
          <color theme="1"/>
        </bottom>
        <vertical/>
        <horizontal/>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bottom style="thin">
          <color theme="1"/>
        </bottom>
      </border>
    </dxf>
    <dxf>
      <fill>
        <patternFill patternType="solid">
          <fgColor indexed="64"/>
          <bgColor theme="6" tint="0.79998168889431442"/>
        </patternFill>
      </fill>
      <border diagonalUp="0" diagonalDown="0" outline="0">
        <left/>
        <right style="thin">
          <color theme="1"/>
        </right>
        <top style="thin">
          <color theme="1"/>
        </top>
        <bottom style="thin">
          <color theme="1"/>
        </bottom>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1"/>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bottom style="thin">
          <color theme="1"/>
        </bottom>
        <vertical/>
        <horizontal/>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bottom style="thin">
          <color theme="1"/>
        </bottom>
      </border>
    </dxf>
    <dxf>
      <fill>
        <patternFill patternType="solid">
          <fgColor indexed="64"/>
          <bgColor theme="6" tint="0.79998168889431442"/>
        </patternFill>
      </fill>
      <border diagonalUp="0" diagonalDown="0" outline="0">
        <left/>
        <right style="thin">
          <color theme="1"/>
        </right>
        <top style="thin">
          <color theme="1"/>
        </top>
        <bottom style="thin">
          <color theme="1"/>
        </bottom>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1"/>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bottom style="thin">
          <color theme="1"/>
        </bottom>
        <vertical/>
        <horizontal/>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bottom style="thin">
          <color theme="1"/>
        </bottom>
      </border>
    </dxf>
    <dxf>
      <fill>
        <patternFill patternType="solid">
          <fgColor indexed="64"/>
          <bgColor theme="6" tint="0.79998168889431442"/>
        </patternFill>
      </fill>
      <border diagonalUp="0" diagonalDown="0" outline="0">
        <left/>
        <right style="thin">
          <color theme="1"/>
        </right>
        <top style="thin">
          <color theme="1"/>
        </top>
        <bottom style="thin">
          <color theme="1"/>
        </bottom>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1" formatCode="0"/>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2" formatCode="0.0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top style="thin">
          <color theme="1"/>
        </top>
        <bottom style="thin">
          <color theme="1"/>
        </bottom>
      </border>
    </dxf>
    <dxf>
      <numFmt numFmtId="2" formatCode="0.0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2" formatCode="0.0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2" formatCode="0.0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2" formatCode="0.0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numFmt numFmtId="2" formatCode="0.00"/>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3" formatCode="#,##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3" formatCode="#,##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3" formatCode="#,##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sz val="8"/>
      </font>
      <fill>
        <patternFill patternType="solid">
          <fgColor indexed="64"/>
          <bgColor theme="6" tint="0.79998168889431442"/>
        </patternFill>
      </fill>
      <alignment horizontal="left" vertical="bottom" textRotation="0" wrapText="1" indent="0" justifyLastLine="0" shrinkToFit="0" readingOrder="0"/>
      <border diagonalUp="0" diagonalDown="0">
        <left/>
        <right style="thin">
          <color theme="1"/>
        </right>
        <top style="thin">
          <color theme="1"/>
        </top>
        <bottom style="thin">
          <color theme="1"/>
        </bottom>
        <vertical/>
        <horizontal/>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theme="1"/>
        </top>
      </border>
    </dxf>
    <dxf>
      <border outline="0">
        <left style="medium">
          <color theme="1"/>
        </left>
        <right style="medium">
          <color theme="1"/>
        </right>
        <top style="medium">
          <color theme="1"/>
        </top>
        <bottom style="medium">
          <color theme="1"/>
        </bottom>
      </border>
    </dxf>
    <dxf>
      <fill>
        <patternFill patternType="solid">
          <fgColor indexed="64"/>
          <bgColor theme="5" tint="0.79998168889431442"/>
        </patternFill>
      </fill>
      <alignment horizontal="center" vertical="center" textRotation="0" wrapText="0" indent="0" justifyLastLine="0" shrinkToFit="0" readingOrder="0"/>
    </dxf>
    <dxf>
      <border outline="0">
        <bottom style="thin">
          <color theme="1"/>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theme="1"/>
        </top>
      </border>
    </dxf>
    <dxf>
      <border outline="0">
        <left style="medium">
          <color theme="1"/>
        </left>
        <right style="medium">
          <color theme="1"/>
        </right>
        <top style="medium">
          <color theme="1"/>
        </top>
        <bottom style="medium">
          <color theme="1"/>
        </bottom>
      </border>
    </dxf>
    <dxf>
      <fill>
        <patternFill patternType="solid">
          <fgColor indexed="64"/>
          <bgColor theme="5" tint="0.79998168889431442"/>
        </patternFill>
      </fill>
      <alignment horizontal="center" vertical="center" textRotation="0" wrapText="0" indent="0" justifyLastLine="0" shrinkToFit="0" readingOrder="0"/>
    </dxf>
    <dxf>
      <border outline="0">
        <bottom style="thin">
          <color theme="1"/>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font>
        <b val="0"/>
      </font>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right/>
        <top style="thin">
          <color theme="1"/>
        </top>
        <bottom style="thin">
          <color theme="1"/>
        </bottom>
      </border>
    </dxf>
    <dxf>
      <font>
        <b val="0"/>
      </font>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right style="thin">
          <color theme="1"/>
        </right>
        <top style="thin">
          <color theme="1"/>
        </top>
        <bottom style="thin">
          <color theme="1"/>
        </bottom>
      </border>
    </dxf>
    <dxf>
      <font>
        <b val="0"/>
      </font>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right style="thin">
          <color theme="1"/>
        </right>
        <top style="thin">
          <color theme="1"/>
        </top>
        <bottom style="thin">
          <color theme="1"/>
        </bottom>
      </border>
    </dxf>
    <dxf>
      <font>
        <b val="0"/>
      </font>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right style="thin">
          <color theme="1"/>
        </right>
        <top style="thin">
          <color theme="1"/>
        </top>
        <bottom style="thin">
          <color theme="1"/>
        </bottom>
      </border>
    </dxf>
    <dxf>
      <font>
        <b val="0"/>
      </font>
      <numFmt numFmtId="1"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right style="thin">
          <color theme="1"/>
        </right>
        <top style="thin">
          <color theme="1"/>
        </top>
        <bottom style="thin">
          <color theme="1"/>
        </bottom>
      </border>
    </dxf>
    <dxf>
      <font>
        <b val="0"/>
      </font>
      <numFmt numFmtId="1" formatCode="0"/>
      <fill>
        <patternFill patternType="solid">
          <fgColor indexed="64"/>
          <bgColor theme="6" tint="0.79998168889431442"/>
        </patternFill>
      </fill>
      <alignment horizontal="center" vertical="center" textRotation="0" wrapText="0" indent="0" justifyLastLine="0" shrinkToFit="0" readingOrder="0"/>
      <border diagonalUp="0" diagonalDown="0" outline="0">
        <left/>
        <right style="thin">
          <color theme="1"/>
        </right>
        <top style="thin">
          <color theme="1"/>
        </top>
        <bottom style="thin">
          <color theme="1"/>
        </bottom>
      </border>
    </dxf>
    <dxf>
      <font>
        <b val="0"/>
      </font>
      <fill>
        <patternFill patternType="solid">
          <fgColor indexed="64"/>
          <bgColor theme="6" tint="0.79998168889431442"/>
        </patternFill>
      </fill>
      <border diagonalUp="0" diagonalDown="0" outline="0">
        <left/>
        <right style="thin">
          <color theme="1"/>
        </right>
        <top style="thin">
          <color theme="1"/>
        </top>
        <bottom style="thin">
          <color theme="1"/>
        </bottom>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numFmt numFmtId="165" formatCode="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ill>
        <patternFill patternType="solid">
          <fgColor indexed="64"/>
          <bgColor theme="6" tint="0.79998168889431442"/>
        </patternFill>
      </fill>
      <border diagonalUp="0" diagonalDown="0">
        <left/>
        <right style="thin">
          <color theme="1"/>
        </right>
        <top style="thin">
          <color theme="1"/>
        </top>
        <bottom style="thin">
          <color theme="1"/>
        </bottom>
        <vertical/>
        <horizontal/>
      </border>
    </dxf>
    <dxf>
      <border outline="0">
        <top style="thin">
          <color rgb="FF000000"/>
        </top>
      </border>
    </dxf>
    <dxf>
      <border outline="0">
        <left style="medium">
          <color rgb="FF000000"/>
        </left>
        <right style="medium">
          <color rgb="FF000000"/>
        </right>
        <top style="medium">
          <color rgb="FF000000"/>
        </top>
        <bottom style="medium">
          <color rgb="FF000000"/>
        </bottom>
      </border>
    </dxf>
    <dxf>
      <fill>
        <patternFill patternType="solid">
          <fgColor rgb="FF000000"/>
          <bgColor rgb="FFFCE4D6"/>
        </patternFill>
      </fill>
      <alignment horizontal="center" vertical="center" textRotation="0" wrapText="0" indent="0" justifyLastLine="0" shrinkToFit="0" readingOrder="0"/>
    </dxf>
    <dxf>
      <border outline="0">
        <bottom style="thin">
          <color rgb="FF000000"/>
        </bottom>
      </border>
    </dxf>
    <dxf>
      <font>
        <strike val="0"/>
        <outline val="0"/>
        <shadow val="0"/>
        <u val="none"/>
        <vertAlign val="baseline"/>
        <sz val="11"/>
        <color auto="1"/>
        <name val="Calibri"/>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theme="1"/>
        </left>
        <right style="thin">
          <color theme="1"/>
        </right>
        <top/>
        <bottom/>
      </border>
    </dxf>
  </dxfs>
  <tableStyles count="1" defaultTableStyle="TableStyleMedium2" defaultPivotStyle="PivotStyleLight16">
    <tableStyle name="Invisible" pivot="0" table="0" count="0" xr9:uid="{00000000-0011-0000-FFFF-FFFF00000000}"/>
  </tableStyles>
  <colors>
    <mruColors>
      <color rgb="FF4D7731"/>
      <color rgb="FF121736"/>
      <color rgb="FF1D2557"/>
      <color rgb="FF273277"/>
      <color rgb="FF2C3988"/>
      <color rgb="FF3849AE"/>
      <color rgb="FF5162C7"/>
      <color rgb="FF6E7CD0"/>
      <color rgb="FF8B96D9"/>
      <color rgb="FFB4BB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owerPivotData" Target="model/item.data"/><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eetMetadata" Target="metadata.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68581</xdr:colOff>
      <xdr:row>0</xdr:row>
      <xdr:rowOff>0</xdr:rowOff>
    </xdr:from>
    <xdr:to>
      <xdr:col>3</xdr:col>
      <xdr:colOff>435287</xdr:colOff>
      <xdr:row>1</xdr:row>
      <xdr:rowOff>20395</xdr:rowOff>
    </xdr:to>
    <xdr:pic>
      <xdr:nvPicPr>
        <xdr:cNvPr id="2" name="Image 1" descr="Fumée D'icône D'usine Imágenes y Fotos - 123RF">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806" t="20806" r="16779" b="21476"/>
        <a:stretch/>
      </xdr:blipFill>
      <xdr:spPr bwMode="auto">
        <a:xfrm>
          <a:off x="708661" y="0"/>
          <a:ext cx="366706" cy="336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3</xdr:row>
      <xdr:rowOff>14702</xdr:rowOff>
    </xdr:from>
    <xdr:to>
      <xdr:col>3</xdr:col>
      <xdr:colOff>441959</xdr:colOff>
      <xdr:row>3</xdr:row>
      <xdr:rowOff>358140</xdr:rowOff>
    </xdr:to>
    <xdr:pic>
      <xdr:nvPicPr>
        <xdr:cNvPr id="3" name="Image 2"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0249" t="25979" r="29537" b="25267"/>
        <a:stretch/>
      </xdr:blipFill>
      <xdr:spPr bwMode="auto">
        <a:xfrm>
          <a:off x="792480" y="184350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152400</xdr:colOff>
      <xdr:row>4</xdr:row>
      <xdr:rowOff>14702</xdr:rowOff>
    </xdr:from>
    <xdr:to>
      <xdr:col>3</xdr:col>
      <xdr:colOff>438149</xdr:colOff>
      <xdr:row>4</xdr:row>
      <xdr:rowOff>361950</xdr:rowOff>
    </xdr:to>
    <xdr:pic>
      <xdr:nvPicPr>
        <xdr:cNvPr id="3" name="Image 2"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D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92480" y="184350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152400</xdr:colOff>
      <xdr:row>228</xdr:row>
      <xdr:rowOff>14702</xdr:rowOff>
    </xdr:from>
    <xdr:ext cx="289559" cy="351058"/>
    <xdr:pic>
      <xdr:nvPicPr>
        <xdr:cNvPr id="4" name="Image 3"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D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92480" y="614880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152400</xdr:colOff>
      <xdr:row>3</xdr:row>
      <xdr:rowOff>14702</xdr:rowOff>
    </xdr:from>
    <xdr:to>
      <xdr:col>3</xdr:col>
      <xdr:colOff>438149</xdr:colOff>
      <xdr:row>3</xdr:row>
      <xdr:rowOff>361950</xdr:rowOff>
    </xdr:to>
    <xdr:pic>
      <xdr:nvPicPr>
        <xdr:cNvPr id="9" name="Image 8"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400-000009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472440" y="161490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161365</xdr:colOff>
      <xdr:row>593</xdr:row>
      <xdr:rowOff>95385</xdr:rowOff>
    </xdr:from>
    <xdr:ext cx="289559" cy="351058"/>
    <xdr:pic>
      <xdr:nvPicPr>
        <xdr:cNvPr id="13" name="Image 12"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400-00000D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806824" y="42570161"/>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152400</xdr:colOff>
      <xdr:row>3</xdr:row>
      <xdr:rowOff>14702</xdr:rowOff>
    </xdr:from>
    <xdr:to>
      <xdr:col>3</xdr:col>
      <xdr:colOff>441959</xdr:colOff>
      <xdr:row>3</xdr:row>
      <xdr:rowOff>358140</xdr:rowOff>
    </xdr:to>
    <xdr:pic>
      <xdr:nvPicPr>
        <xdr:cNvPr id="3" name="Image 2"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6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92480" y="184350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152400</xdr:colOff>
      <xdr:row>275</xdr:row>
      <xdr:rowOff>14702</xdr:rowOff>
    </xdr:from>
    <xdr:ext cx="289559" cy="351058"/>
    <xdr:pic>
      <xdr:nvPicPr>
        <xdr:cNvPr id="4" name="Image 3"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6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92480" y="1230576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152400</xdr:colOff>
      <xdr:row>3</xdr:row>
      <xdr:rowOff>14702</xdr:rowOff>
    </xdr:from>
    <xdr:to>
      <xdr:col>3</xdr:col>
      <xdr:colOff>438149</xdr:colOff>
      <xdr:row>3</xdr:row>
      <xdr:rowOff>361950</xdr:rowOff>
    </xdr:to>
    <xdr:pic>
      <xdr:nvPicPr>
        <xdr:cNvPr id="3" name="Image 2"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5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92480" y="184350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152400</xdr:colOff>
      <xdr:row>207</xdr:row>
      <xdr:rowOff>14702</xdr:rowOff>
    </xdr:from>
    <xdr:ext cx="289559" cy="351058"/>
    <xdr:pic>
      <xdr:nvPicPr>
        <xdr:cNvPr id="4" name="Image 3"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5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92480" y="1834080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3</xdr:col>
      <xdr:colOff>152400</xdr:colOff>
      <xdr:row>3</xdr:row>
      <xdr:rowOff>14702</xdr:rowOff>
    </xdr:from>
    <xdr:to>
      <xdr:col>3</xdr:col>
      <xdr:colOff>438149</xdr:colOff>
      <xdr:row>3</xdr:row>
      <xdr:rowOff>361950</xdr:rowOff>
    </xdr:to>
    <xdr:pic>
      <xdr:nvPicPr>
        <xdr:cNvPr id="3" name="Image 2"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7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92480" y="184350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174172</xdr:colOff>
      <xdr:row>271</xdr:row>
      <xdr:rowOff>167102</xdr:rowOff>
    </xdr:from>
    <xdr:ext cx="289559" cy="351058"/>
    <xdr:pic>
      <xdr:nvPicPr>
        <xdr:cNvPr id="4" name="Image 3"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7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827315" y="57273559"/>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152400</xdr:colOff>
      <xdr:row>3</xdr:row>
      <xdr:rowOff>14702</xdr:rowOff>
    </xdr:from>
    <xdr:to>
      <xdr:col>3</xdr:col>
      <xdr:colOff>438149</xdr:colOff>
      <xdr:row>3</xdr:row>
      <xdr:rowOff>361950</xdr:rowOff>
    </xdr:to>
    <xdr:pic>
      <xdr:nvPicPr>
        <xdr:cNvPr id="3" name="Image 2"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8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92480" y="184350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152400</xdr:colOff>
      <xdr:row>301</xdr:row>
      <xdr:rowOff>14702</xdr:rowOff>
    </xdr:from>
    <xdr:ext cx="289559" cy="351058"/>
    <xdr:pic>
      <xdr:nvPicPr>
        <xdr:cNvPr id="4" name="Image 3"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8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92480" y="5165544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3</xdr:col>
      <xdr:colOff>152400</xdr:colOff>
      <xdr:row>3</xdr:row>
      <xdr:rowOff>14702</xdr:rowOff>
    </xdr:from>
    <xdr:to>
      <xdr:col>3</xdr:col>
      <xdr:colOff>441959</xdr:colOff>
      <xdr:row>3</xdr:row>
      <xdr:rowOff>358140</xdr:rowOff>
    </xdr:to>
    <xdr:pic>
      <xdr:nvPicPr>
        <xdr:cNvPr id="3" name="Image 2"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9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92480" y="184350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152400</xdr:colOff>
      <xdr:row>62</xdr:row>
      <xdr:rowOff>14702</xdr:rowOff>
    </xdr:from>
    <xdr:ext cx="289559" cy="351058"/>
    <xdr:pic>
      <xdr:nvPicPr>
        <xdr:cNvPr id="4" name="Image 3"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9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92480" y="852624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3</xdr:col>
      <xdr:colOff>152400</xdr:colOff>
      <xdr:row>3</xdr:row>
      <xdr:rowOff>14702</xdr:rowOff>
    </xdr:from>
    <xdr:to>
      <xdr:col>3</xdr:col>
      <xdr:colOff>441959</xdr:colOff>
      <xdr:row>3</xdr:row>
      <xdr:rowOff>358140</xdr:rowOff>
    </xdr:to>
    <xdr:pic>
      <xdr:nvPicPr>
        <xdr:cNvPr id="2" name="Image 1"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A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81050" y="1828262"/>
          <a:ext cx="285749" cy="343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152400</xdr:colOff>
      <xdr:row>113</xdr:row>
      <xdr:rowOff>14702</xdr:rowOff>
    </xdr:from>
    <xdr:ext cx="289559" cy="351058"/>
    <xdr:pic>
      <xdr:nvPicPr>
        <xdr:cNvPr id="3" name="Image 2"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A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81050" y="2011626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3</xdr:col>
      <xdr:colOff>152400</xdr:colOff>
      <xdr:row>3</xdr:row>
      <xdr:rowOff>14702</xdr:rowOff>
    </xdr:from>
    <xdr:to>
      <xdr:col>3</xdr:col>
      <xdr:colOff>438149</xdr:colOff>
      <xdr:row>3</xdr:row>
      <xdr:rowOff>361950</xdr:rowOff>
    </xdr:to>
    <xdr:pic>
      <xdr:nvPicPr>
        <xdr:cNvPr id="2" name="Image 1"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B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81050" y="1828262"/>
          <a:ext cx="289559" cy="3396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152400</xdr:colOff>
      <xdr:row>108</xdr:row>
      <xdr:rowOff>14702</xdr:rowOff>
    </xdr:from>
    <xdr:ext cx="289559" cy="351058"/>
    <xdr:pic>
      <xdr:nvPicPr>
        <xdr:cNvPr id="3" name="Image 2" descr="Icône De Ligne De Stockage De Base De Données Virtuelle, Signe De Vecteur  De Contour, Pictogramme De Style Linéaire Isolé Sur Blanc. Illustration De  Symbole De Stockage Serveur. Clip Art Libres De">
          <a:extLst>
            <a:ext uri="{FF2B5EF4-FFF2-40B4-BE49-F238E27FC236}">
              <a16:creationId xmlns:a16="http://schemas.microsoft.com/office/drawing/2014/main" id="{00000000-0008-0000-0B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249" t="25979" r="29537" b="25267"/>
        <a:stretch/>
      </xdr:blipFill>
      <xdr:spPr bwMode="auto">
        <a:xfrm>
          <a:off x="781050" y="16344362"/>
          <a:ext cx="289559" cy="3510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serveur\INVENTAIRE\windows\TEMP\Common%20Reporting%20Format%20V1.01.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4_Inventaires%20d'&#233;missions,%20prospective%20et%20&#233;valuation/42_Prospective/421_Sc&#233;narios%20prospectifs%20DGEC/4215_Sc&#233;narios%202023/30-Agr&#233;gations%20&amp;%20r&#233;sultats/Energie/AMS%20run3/Excel_integrateur_DGEC_AMS_Run3_20250429%20-%20usages%20bat%20-%20CC.xlsx?A0C0BF95" TargetMode="External"/><Relationship Id="rId1" Type="http://schemas.openxmlformats.org/officeDocument/2006/relationships/externalLinkPath" Target="file:///\\A0C0BF95\Excel_integrateur_DGEC_AMS_Run3_20250429%20-%20usages%20bat%20-%20CC.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4_Inventaires%20d'&#233;missions,%20prospective%20et%20&#233;valuation/42_Prospective/421_Sc&#233;narios%20prospectifs%20DGEC/4215_Sc&#233;narios%202023/30-Agr&#233;gations%20&amp;%20r&#233;sultats/Energie/AMS%20run3/Pr&#233;-run%203/Excel_integrateur_DGEC_AMS_run3_v0_2023_efuels_correctionCVC.xlsx?1BDB270E" TargetMode="External"/><Relationship Id="rId1" Type="http://schemas.openxmlformats.org/officeDocument/2006/relationships/externalLinkPath" Target="file:///\\1BDB270E\Excel_integrateur_DGEC_AMS_run3_v0_2023_efuels_correctionCV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itepa\INVENTAIRE\FICHES\En%20cours\En_chantier\06-AGRICULTURE\Eleva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 val="générique"/>
      <sheetName val="Emissions"/>
    </sheetNames>
    <sheetDataSet>
      <sheetData sheetId="0">
        <row r="4">
          <cell r="C4" t="str">
            <v>Country</v>
          </cell>
        </row>
        <row r="6">
          <cell r="C6" t="str">
            <v>Year</v>
          </cell>
        </row>
        <row r="30">
          <cell r="C30"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ning"/>
      <sheetName val="Intro"/>
      <sheetName val="Notes"/>
      <sheetName val="Organisation"/>
      <sheetName val="MAJRun3"/>
      <sheetName val="Bouclage_CO2_e-fuels"/>
      <sheetName val="Histo_H2"/>
      <sheetName val="Parametres"/>
      <sheetName val="FE"/>
      <sheetName val="BDD_sorties"/>
      <sheetName val="corr_stats"/>
      <sheetName val="Codes_bilans"/>
      <sheetName val="ind_calc"/>
      <sheetName val="ind_inp"/>
      <sheetName val="res_inp"/>
      <sheetName val="res_calc"/>
      <sheetName val="res_usages"/>
      <sheetName val="ter_calc"/>
      <sheetName val="ter_inp"/>
      <sheetName val="ter_usages"/>
      <sheetName val="tra_inp"/>
      <sheetName val="tra_calc"/>
      <sheetName val="agr_inp"/>
      <sheetName val="agr_calc"/>
      <sheetName val="Offre_inp"/>
      <sheetName val="Offre_calc"/>
      <sheetName val="Contrôle cogé"/>
      <sheetName val="ges_calc"/>
      <sheetName val="ges_inp"/>
      <sheetName val="Bilans_E_AME_Cont"/>
      <sheetName val="Bilans_E_AMS_Cont"/>
      <sheetName val="Bilans_GES_AME_Cont"/>
      <sheetName val="Bilans_GES_AMS_Cont"/>
      <sheetName val="Data_indicateurs_cont"/>
      <sheetName val="Sect_met"/>
      <sheetName val="corr_stats_met"/>
      <sheetName val="Offre_met"/>
      <sheetName val="ges_met"/>
      <sheetName val="Bilans_E_AME_Met"/>
      <sheetName val="Bilans_E_AMS_Met"/>
      <sheetName val="Bilans_GES_AME_Met"/>
      <sheetName val="Bilans_GES_AMS_Met"/>
      <sheetName val="Data_indicateurs_met"/>
      <sheetName val="Sect_kyoto"/>
      <sheetName val="Offre_kyoto"/>
      <sheetName val="ges_kyoto"/>
      <sheetName val="Bilans_E_AME_DROM"/>
      <sheetName val="Bilans_E_AMS_DROM"/>
      <sheetName val="Bilans_E_AME_Kyoto"/>
      <sheetName val="Bilans_E_AMS_Kyoto"/>
      <sheetName val="Bilans_GES_AME_Kyoto"/>
      <sheetName val="Bilans_GES_AMS_Kyoto"/>
      <sheetName val="Data_indicateurs_kyoto"/>
      <sheetName val="Rendements_20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8">
          <cell r="H8" t="str">
            <v>fecms</v>
          </cell>
          <cell r="I8">
            <v>0.34499999999999997</v>
          </cell>
        </row>
        <row r="9">
          <cell r="H9" t="str">
            <v>fecok</v>
          </cell>
          <cell r="I9">
            <v>0.34499999999999997</v>
          </cell>
        </row>
        <row r="10">
          <cell r="H10" t="str">
            <v>fepet</v>
          </cell>
          <cell r="I10">
            <v>0.26351789185686519</v>
          </cell>
        </row>
        <row r="11">
          <cell r="H11" t="str">
            <v>fepptr</v>
          </cell>
          <cell r="I11">
            <v>0.25916666666666666</v>
          </cell>
        </row>
        <row r="12">
          <cell r="H12" t="str">
            <v>feess</v>
          </cell>
          <cell r="I12">
            <v>0.254</v>
          </cell>
        </row>
        <row r="13">
          <cell r="H13" t="str">
            <v>fegzl</v>
          </cell>
          <cell r="I13">
            <v>0.254</v>
          </cell>
        </row>
        <row r="14">
          <cell r="H14" t="str">
            <v>feker</v>
          </cell>
          <cell r="I14">
            <v>0.25900000000000001</v>
          </cell>
        </row>
        <row r="15">
          <cell r="H15" t="str">
            <v>fegpl</v>
          </cell>
          <cell r="I15">
            <v>0.23300000000000001</v>
          </cell>
        </row>
        <row r="16">
          <cell r="H16" t="str">
            <v>fefol</v>
          </cell>
          <cell r="I16">
            <v>0.28299999999999997</v>
          </cell>
        </row>
        <row r="17">
          <cell r="H17" t="str">
            <v>fefod</v>
          </cell>
          <cell r="I17">
            <v>0.27200000000000002</v>
          </cell>
        </row>
        <row r="18">
          <cell r="H18" t="str">
            <v>fegna</v>
          </cell>
          <cell r="I18">
            <v>0.20100000000000001</v>
          </cell>
        </row>
        <row r="19">
          <cell r="H19" t="str">
            <v>fegazrs</v>
          </cell>
          <cell r="I19" t="str">
            <v>(1)</v>
          </cell>
        </row>
        <row r="20">
          <cell r="H20" t="str">
            <v>feelenuc</v>
          </cell>
          <cell r="I20">
            <v>0</v>
          </cell>
        </row>
        <row r="21">
          <cell r="H21" t="str">
            <v>feeleenr</v>
          </cell>
          <cell r="I21">
            <v>0</v>
          </cell>
        </row>
        <row r="22">
          <cell r="H22" t="str">
            <v>febiom</v>
          </cell>
          <cell r="I22">
            <v>0</v>
          </cell>
        </row>
        <row r="23">
          <cell r="H23" t="str">
            <v>fewas</v>
          </cell>
          <cell r="I23">
            <v>0.21199999999999999</v>
          </cell>
        </row>
        <row r="24">
          <cell r="H24" t="str">
            <v>febiopptr</v>
          </cell>
          <cell r="I24">
            <v>0</v>
          </cell>
        </row>
        <row r="25">
          <cell r="H25" t="str">
            <v>fesynpptr</v>
          </cell>
          <cell r="I25">
            <v>0.25900000000000001</v>
          </cell>
        </row>
        <row r="26">
          <cell r="H26" t="str">
            <v>fegbi</v>
          </cell>
          <cell r="I26">
            <v>0</v>
          </cell>
        </row>
        <row r="27">
          <cell r="H27" t="str">
            <v>fegsy</v>
          </cell>
          <cell r="I27">
            <v>0.20100000000000001</v>
          </cell>
        </row>
        <row r="28">
          <cell r="H28" t="str">
            <v>feenvch</v>
          </cell>
          <cell r="I28">
            <v>0</v>
          </cell>
        </row>
        <row r="29">
          <cell r="H29" t="str">
            <v>feenrthoth</v>
          </cell>
          <cell r="I29">
            <v>0</v>
          </cell>
        </row>
        <row r="30">
          <cell r="H30" t="str">
            <v>feelec</v>
          </cell>
          <cell r="I30">
            <v>0</v>
          </cell>
        </row>
        <row r="31">
          <cell r="H31" t="str">
            <v>fechal</v>
          </cell>
          <cell r="I31">
            <v>0</v>
          </cell>
        </row>
        <row r="32">
          <cell r="H32" t="str">
            <v>feh2</v>
          </cell>
          <cell r="I32">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ning"/>
      <sheetName val="Intro"/>
      <sheetName val="Notes"/>
      <sheetName val="Organisation"/>
      <sheetName val="MAJRun3"/>
      <sheetName val="Histo_H2"/>
      <sheetName val="Bouclage_CO2_e-fuels"/>
      <sheetName val="Parametres"/>
      <sheetName val="FE"/>
      <sheetName val="BDD_sorties"/>
      <sheetName val="corr_stats"/>
      <sheetName val="Codes_bilans"/>
      <sheetName val="ind_calc"/>
      <sheetName val="ind_inp"/>
      <sheetName val="res_inp"/>
      <sheetName val="res_calc"/>
      <sheetName val="ter_calc"/>
      <sheetName val="ter_inp"/>
      <sheetName val="tra_inp"/>
      <sheetName val="tra_calc"/>
      <sheetName val="agr_inp"/>
      <sheetName val="agr_calc"/>
      <sheetName val="Offre_inp"/>
      <sheetName val="Offre_calc"/>
      <sheetName val="ges_calc"/>
      <sheetName val="ges_inp"/>
      <sheetName val="Bilans_E_AME_Cont"/>
      <sheetName val="Bilans_E_AMS_Cont"/>
      <sheetName val="Bilans_GES_AME_Cont"/>
      <sheetName val="Bilans_GES_AMS_Cont"/>
      <sheetName val="Data_indicateurs_cont"/>
      <sheetName val="Sect_met"/>
      <sheetName val="corr_stats_met"/>
      <sheetName val="Offre_met"/>
      <sheetName val="ges_met"/>
      <sheetName val="Bilans_E_AME_Met"/>
      <sheetName val="Bilans_E_AMS_Met"/>
      <sheetName val="Bilans_GES_AME_Met"/>
      <sheetName val="Bilans_GES_AMS_Met"/>
      <sheetName val="Data_indicateurs_met"/>
      <sheetName val="Sect_kyoto"/>
      <sheetName val="Offre_kyoto"/>
      <sheetName val="ges_kyoto"/>
      <sheetName val="Bilans_E_AME_DROM"/>
      <sheetName val="Bilans_E_AMS_DROM"/>
      <sheetName val="Bilans_E_AME_Kyoto"/>
      <sheetName val="Bilans_E_AMS_Kyoto"/>
      <sheetName val="Bilans_GES_AME_Kyoto"/>
      <sheetName val="Bilans_GES_AMS_Kyoto"/>
      <sheetName val="Data_indicateurs_kyoto"/>
      <sheetName val="Rendements_20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
          <cell r="B11" t="str">
            <v>Résidentiel</v>
          </cell>
          <cell r="C11" t="str">
            <v>res</v>
          </cell>
        </row>
        <row r="12">
          <cell r="B12" t="str">
            <v>Industrie</v>
          </cell>
          <cell r="C12" t="str">
            <v>ind</v>
          </cell>
        </row>
        <row r="13">
          <cell r="B13" t="str">
            <v>Transport</v>
          </cell>
          <cell r="C13" t="str">
            <v>tra</v>
          </cell>
        </row>
        <row r="14">
          <cell r="B14" t="str">
            <v>Soutes</v>
          </cell>
          <cell r="C14" t="str">
            <v/>
          </cell>
        </row>
        <row r="15">
          <cell r="B15" t="str">
            <v>Tertiaire</v>
          </cell>
          <cell r="C15" t="str">
            <v>ter</v>
          </cell>
        </row>
        <row r="16">
          <cell r="B16" t="str">
            <v>Agriculture</v>
          </cell>
          <cell r="C16" t="str">
            <v>agr</v>
          </cell>
        </row>
        <row r="17">
          <cell r="B17" t="str">
            <v>Puits technologiques</v>
          </cell>
          <cell r="C17" t="str">
            <v>ptech</v>
          </cell>
        </row>
        <row r="18">
          <cell r="B18" t="str">
            <v>Non énergétique</v>
          </cell>
          <cell r="C18" t="str">
            <v>nen</v>
          </cell>
        </row>
        <row r="19">
          <cell r="B19" t="str">
            <v>Offre</v>
          </cell>
          <cell r="C19" t="str">
            <v/>
          </cell>
        </row>
        <row r="20">
          <cell r="B20" t="str">
            <v>Branche énergie</v>
          </cell>
          <cell r="C20" t="str">
            <v/>
          </cell>
        </row>
        <row r="21">
          <cell r="B21" t="str">
            <v>Tous</v>
          </cell>
          <cell r="C21" t="str">
            <v/>
          </cell>
        </row>
        <row r="130">
          <cell r="B130" t="str">
            <v>Charbon</v>
          </cell>
          <cell r="C130" t="str">
            <v>cms</v>
          </cell>
        </row>
        <row r="131">
          <cell r="B131" t="str">
            <v>Coke</v>
          </cell>
          <cell r="C131" t="str">
            <v>cok</v>
          </cell>
        </row>
        <row r="132">
          <cell r="B132" t="str">
            <v>Pétrole brut</v>
          </cell>
          <cell r="C132" t="str">
            <v>pet</v>
          </cell>
        </row>
        <row r="133">
          <cell r="B133" t="str">
            <v>Produits pétroliers</v>
          </cell>
          <cell r="C133" t="str">
            <v>pptr</v>
          </cell>
        </row>
        <row r="134">
          <cell r="B134" t="str">
            <v>Essence</v>
          </cell>
          <cell r="C134" t="str">
            <v>ess</v>
          </cell>
        </row>
        <row r="135">
          <cell r="B135" t="str">
            <v>Diesel</v>
          </cell>
          <cell r="C135" t="str">
            <v>gzl</v>
          </cell>
        </row>
        <row r="136">
          <cell r="B136" t="str">
            <v>Kérosène</v>
          </cell>
          <cell r="C136" t="str">
            <v>ker</v>
          </cell>
        </row>
        <row r="137">
          <cell r="B137" t="str">
            <v>GPL</v>
          </cell>
          <cell r="C137" t="str">
            <v>gpl</v>
          </cell>
        </row>
        <row r="138">
          <cell r="B138" t="str">
            <v>Fioul lourd</v>
          </cell>
          <cell r="C138" t="str">
            <v>fol</v>
          </cell>
        </row>
        <row r="139">
          <cell r="B139" t="str">
            <v>Fioul autres</v>
          </cell>
          <cell r="C139" t="str">
            <v>fod</v>
          </cell>
        </row>
        <row r="140">
          <cell r="B140" t="str">
            <v>Gaz naturel</v>
          </cell>
          <cell r="C140" t="str">
            <v>gna</v>
          </cell>
        </row>
        <row r="141">
          <cell r="B141" t="str">
            <v>Gaz réseau</v>
          </cell>
          <cell r="C141" t="str">
            <v>gazrs</v>
          </cell>
        </row>
        <row r="142">
          <cell r="B142" t="str">
            <v>Nucléaire</v>
          </cell>
          <cell r="C142" t="str">
            <v>elenuc</v>
          </cell>
        </row>
        <row r="143">
          <cell r="B143" t="str">
            <v>EnR électriques</v>
          </cell>
          <cell r="C143" t="str">
            <v>eleenr</v>
          </cell>
        </row>
        <row r="144">
          <cell r="B144" t="str">
            <v>Biomasse solide</v>
          </cell>
          <cell r="C144" t="str">
            <v>biom</v>
          </cell>
        </row>
        <row r="145">
          <cell r="B145" t="str">
            <v>Déchets</v>
          </cell>
          <cell r="C145" t="str">
            <v>was</v>
          </cell>
        </row>
        <row r="146">
          <cell r="B146" t="str">
            <v>Biocarburants</v>
          </cell>
          <cell r="C146" t="str">
            <v>biopptr</v>
          </cell>
        </row>
        <row r="147">
          <cell r="B147" t="str">
            <v>Carburants synthétiques</v>
          </cell>
          <cell r="C147" t="str">
            <v>synpptr</v>
          </cell>
        </row>
        <row r="148">
          <cell r="B148" t="str">
            <v>Gaz renouvelable</v>
          </cell>
          <cell r="C148" t="str">
            <v>gbi</v>
          </cell>
        </row>
        <row r="149">
          <cell r="B149" t="str">
            <v>Gaz synthétique</v>
          </cell>
          <cell r="C149" t="str">
            <v>gsy</v>
          </cell>
        </row>
        <row r="150">
          <cell r="B150" t="str">
            <v>Chaleur de l'environnement</v>
          </cell>
          <cell r="C150" t="str">
            <v>envch</v>
          </cell>
        </row>
        <row r="151">
          <cell r="B151" t="str">
            <v>Solaire thermique et géothermie</v>
          </cell>
          <cell r="C151" t="str">
            <v>enrthoth</v>
          </cell>
        </row>
        <row r="152">
          <cell r="B152" t="str">
            <v>Electricité</v>
          </cell>
          <cell r="C152" t="str">
            <v>elec</v>
          </cell>
        </row>
        <row r="153">
          <cell r="B153" t="str">
            <v>Electricité joule</v>
          </cell>
          <cell r="C153" t="str">
            <v>elecjoule</v>
          </cell>
        </row>
        <row r="154">
          <cell r="B154" t="str">
            <v>Electricité PAC</v>
          </cell>
          <cell r="C154" t="str">
            <v>elecpac</v>
          </cell>
        </row>
        <row r="155">
          <cell r="B155" t="str">
            <v>Chaleur vendue</v>
          </cell>
          <cell r="C155" t="str">
            <v>chal</v>
          </cell>
        </row>
        <row r="156">
          <cell r="B156" t="str">
            <v>Chaleur réseau</v>
          </cell>
          <cell r="C156" t="str">
            <v>chalrcu</v>
          </cell>
        </row>
        <row r="157">
          <cell r="B157" t="str">
            <v>Chaleur directe</v>
          </cell>
          <cell r="C157" t="str">
            <v>chaldir</v>
          </cell>
        </row>
        <row r="158">
          <cell r="B158" t="str">
            <v>Chaleur fatale</v>
          </cell>
          <cell r="C158" t="str">
            <v>chalfat</v>
          </cell>
        </row>
        <row r="159">
          <cell r="B159" t="str">
            <v>Hydrogène</v>
          </cell>
          <cell r="C159" t="str">
            <v>h2</v>
          </cell>
        </row>
        <row r="160">
          <cell r="B160" t="str">
            <v>Flexibilités électriques</v>
          </cell>
          <cell r="C160" t="str">
            <v>flex</v>
          </cell>
        </row>
        <row r="161">
          <cell r="B161" t="str">
            <v>Toutes énergies</v>
          </cell>
          <cell r="C161" t="str">
            <v>tot</v>
          </cell>
        </row>
      </sheetData>
      <sheetData sheetId="8" refreshError="1">
        <row r="8">
          <cell r="H8" t="str">
            <v>fecms</v>
          </cell>
          <cell r="I8">
            <v>0.34499999999999997</v>
          </cell>
        </row>
        <row r="9">
          <cell r="H9" t="str">
            <v>fecok</v>
          </cell>
          <cell r="I9">
            <v>0.34499999999999997</v>
          </cell>
        </row>
        <row r="10">
          <cell r="H10" t="str">
            <v>fepet</v>
          </cell>
          <cell r="I10">
            <v>0.26351789185686519</v>
          </cell>
        </row>
        <row r="11">
          <cell r="H11" t="str">
            <v>fepptr</v>
          </cell>
          <cell r="I11">
            <v>0.25916666666666666</v>
          </cell>
        </row>
        <row r="12">
          <cell r="H12" t="str">
            <v>feess</v>
          </cell>
          <cell r="I12">
            <v>0.254</v>
          </cell>
        </row>
        <row r="13">
          <cell r="H13" t="str">
            <v>fegzl</v>
          </cell>
          <cell r="I13">
            <v>0.254</v>
          </cell>
        </row>
        <row r="14">
          <cell r="H14" t="str">
            <v>feker</v>
          </cell>
          <cell r="I14">
            <v>0.25900000000000001</v>
          </cell>
        </row>
        <row r="15">
          <cell r="H15" t="str">
            <v>fegpl</v>
          </cell>
          <cell r="I15">
            <v>0.23300000000000001</v>
          </cell>
        </row>
        <row r="16">
          <cell r="H16" t="str">
            <v>fefol</v>
          </cell>
          <cell r="I16">
            <v>0.28299999999999997</v>
          </cell>
        </row>
        <row r="17">
          <cell r="H17" t="str">
            <v>fefod</v>
          </cell>
          <cell r="I17">
            <v>0.27200000000000002</v>
          </cell>
        </row>
        <row r="18">
          <cell r="H18" t="str">
            <v>fegna</v>
          </cell>
          <cell r="I18">
            <v>0.20100000000000001</v>
          </cell>
        </row>
        <row r="19">
          <cell r="H19" t="str">
            <v>fegazrs</v>
          </cell>
          <cell r="I19" t="str">
            <v>(1)</v>
          </cell>
        </row>
        <row r="20">
          <cell r="H20" t="str">
            <v>feelenuc</v>
          </cell>
          <cell r="I20">
            <v>0</v>
          </cell>
        </row>
        <row r="21">
          <cell r="H21" t="str">
            <v>feeleenr</v>
          </cell>
          <cell r="I21">
            <v>0</v>
          </cell>
        </row>
        <row r="22">
          <cell r="H22" t="str">
            <v>febiom</v>
          </cell>
          <cell r="I22">
            <v>0</v>
          </cell>
        </row>
        <row r="23">
          <cell r="H23" t="str">
            <v>fewas</v>
          </cell>
          <cell r="I23">
            <v>0.21199999999999999</v>
          </cell>
        </row>
        <row r="24">
          <cell r="H24" t="str">
            <v>febiopptr</v>
          </cell>
          <cell r="I24">
            <v>0</v>
          </cell>
        </row>
        <row r="25">
          <cell r="H25" t="str">
            <v>fesynpptr</v>
          </cell>
          <cell r="I25">
            <v>0.25900000000000001</v>
          </cell>
        </row>
        <row r="26">
          <cell r="H26" t="str">
            <v>fegbi</v>
          </cell>
          <cell r="I26">
            <v>0</v>
          </cell>
        </row>
        <row r="27">
          <cell r="H27" t="str">
            <v>fegsy</v>
          </cell>
          <cell r="I27">
            <v>0.20100000000000001</v>
          </cell>
        </row>
        <row r="28">
          <cell r="H28" t="str">
            <v>feenvch</v>
          </cell>
          <cell r="I28">
            <v>0</v>
          </cell>
        </row>
        <row r="29">
          <cell r="H29" t="str">
            <v>feenrthoth</v>
          </cell>
          <cell r="I29">
            <v>0</v>
          </cell>
        </row>
        <row r="30">
          <cell r="H30" t="str">
            <v>feelec</v>
          </cell>
          <cell r="I30">
            <v>0</v>
          </cell>
        </row>
        <row r="31">
          <cell r="H31" t="str">
            <v>fechal</v>
          </cell>
          <cell r="I31">
            <v>0</v>
          </cell>
        </row>
        <row r="32">
          <cell r="H32" t="str">
            <v>feh2</v>
          </cell>
          <cell r="I32">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énérique"/>
      <sheetName val="Références"/>
      <sheetName val="Suivi"/>
      <sheetName val="Cheptels"/>
      <sheetName val="FE"/>
      <sheetName val="Emissions"/>
      <sheetName val="Mode_Gestion"/>
      <sheetName val="Fermentation_CH4"/>
      <sheetName val="Déjections_CH4"/>
      <sheetName val="Déjections_N2O"/>
      <sheetName val="Déjections_NH3"/>
      <sheetName val="Export_culture"/>
      <sheetName val="Export_ACTIV"/>
      <sheetName val="cheptels DT"/>
      <sheetName val="DOM-TOM 1 (CH4 et NH3)"/>
      <sheetName val="dom-Export_ACTIV"/>
      <sheetName val="tom-Export_EMIS"/>
      <sheetName val="dom-Export_EMIS"/>
      <sheetName val="Export_EMIS"/>
      <sheetName val="tom-Export_ACTIV"/>
      <sheetName val="DOM-TOM 2 (N2O)"/>
      <sheetName val="DOM-TOM 3 (TSP- PM10-PM2.5)"/>
      <sheetName val="Export CRF-int"/>
      <sheetName val="Export CRF"/>
      <sheetName val="déjection-old"/>
      <sheetName val="Beck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0000000}" name="Consommation_IGCE14" displayName="Consommation_IGCE14" ref="E14:K17" totalsRowShown="0" headerRowDxfId="255" dataDxfId="253" headerRowBorderDxfId="254" tableBorderDxfId="252" totalsRowBorderDxfId="251">
  <autoFilter ref="E14:K17" xr:uid="{00000000-0009-0000-0100-00000D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000-000001000000}" name="Population (millions)" dataDxfId="250"/>
    <tableColumn id="2" xr3:uid="{00000000-0010-0000-0000-000002000000}" name="2022" dataDxfId="249"/>
    <tableColumn id="4" xr3:uid="{00000000-0010-0000-0000-000004000000}" name="2030" dataDxfId="248"/>
    <tableColumn id="5" xr3:uid="{00000000-0010-0000-0000-000005000000}" name="2035" dataDxfId="247"/>
    <tableColumn id="6" xr3:uid="{00000000-0010-0000-0000-000006000000}" name="2040" dataDxfId="246"/>
    <tableColumn id="7" xr3:uid="{00000000-0010-0000-0000-000007000000}" name="2045" dataDxfId="245"/>
    <tableColumn id="8" xr3:uid="{00000000-0010-0000-0000-000008000000}" name="2050" dataDxfId="24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2000000}" name="Consommation_IGCE57816182024" displayName="Consommation_IGCE57816182024" ref="E22:K27" totalsRowShown="0" headerRowDxfId="147" dataDxfId="145" headerRowBorderDxfId="146" tableBorderDxfId="144" totalsRowBorderDxfId="143">
  <autoFilter ref="E22:K27" xr:uid="{00000000-0009-0000-0100-000017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200-000001000000}" name="€/hab" dataDxfId="142"/>
    <tableColumn id="2" xr3:uid="{00000000-0010-0000-1200-000002000000}" name="2021" dataDxfId="141"/>
    <tableColumn id="4" xr3:uid="{00000000-0010-0000-1200-000004000000}" name="2030" dataDxfId="140"/>
    <tableColumn id="5" xr3:uid="{00000000-0010-0000-1200-000005000000}" name="2035" dataDxfId="139"/>
    <tableColumn id="6" xr3:uid="{00000000-0010-0000-1200-000006000000}" name="2040" dataDxfId="138"/>
    <tableColumn id="7" xr3:uid="{00000000-0010-0000-1200-000007000000}" name="2045" dataDxfId="137"/>
    <tableColumn id="8" xr3:uid="{00000000-0010-0000-1200-000008000000}" name="2050" dataDxfId="136"/>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Consommation_IGCE5781618202425" displayName="Consommation_IGCE5781618202425" ref="E33:K43" totalsRowShown="0" headerRowDxfId="135" dataDxfId="133" headerRowBorderDxfId="134" tableBorderDxfId="132" totalsRowBorderDxfId="131">
  <autoFilter ref="E33:K43" xr:uid="{00000000-0009-0000-0100-00001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300-000001000000}" name="%" dataDxfId="130"/>
    <tableColumn id="2" xr3:uid="{00000000-0010-0000-1300-000002000000}" name="2021" dataDxfId="129" dataCellStyle="Pourcentage"/>
    <tableColumn id="4" xr3:uid="{00000000-0010-0000-1300-000004000000}" name="2030" dataDxfId="128" dataCellStyle="Pourcentage"/>
    <tableColumn id="5" xr3:uid="{00000000-0010-0000-1300-000005000000}" name="2035" dataDxfId="127"/>
    <tableColumn id="6" xr3:uid="{00000000-0010-0000-1300-000006000000}" name="2040" dataDxfId="126"/>
    <tableColumn id="7" xr3:uid="{00000000-0010-0000-1300-000007000000}" name="2045" dataDxfId="125"/>
    <tableColumn id="8" xr3:uid="{00000000-0010-0000-1300-000008000000}" name="2050" dataDxfId="124" dataCellStyle="Pourcentage"/>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4000000}" name="Consommation_IGCE578161820242526" displayName="Consommation_IGCE578161820242526" ref="E47:K57" totalsRowShown="0" headerRowDxfId="123" dataDxfId="121" headerRowBorderDxfId="122" tableBorderDxfId="120" totalsRowBorderDxfId="119">
  <autoFilter ref="E47:K57" xr:uid="{00000000-0009-0000-0100-000019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400-000001000000}" name="%" dataDxfId="118"/>
    <tableColumn id="2" xr3:uid="{00000000-0010-0000-1400-000002000000}" name="2021" dataDxfId="117" dataCellStyle="Pourcentage"/>
    <tableColumn id="4" xr3:uid="{00000000-0010-0000-1400-000004000000}" name="2030" dataDxfId="116" dataCellStyle="Pourcentage"/>
    <tableColumn id="5" xr3:uid="{00000000-0010-0000-1400-000005000000}" name="2035" dataDxfId="115"/>
    <tableColumn id="6" xr3:uid="{00000000-0010-0000-1400-000006000000}" name="2040" dataDxfId="114"/>
    <tableColumn id="7" xr3:uid="{00000000-0010-0000-1400-000007000000}" name="2045" dataDxfId="113"/>
    <tableColumn id="8" xr3:uid="{00000000-0010-0000-1400-000008000000}" name="2050" dataDxfId="112" dataCellStyle="Pourcentage"/>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5000000}" name="Consommation_IGCE57816182024252627" displayName="Consommation_IGCE57816182024252627" ref="E61:K71" totalsRowShown="0" headerRowDxfId="111" dataDxfId="109" headerRowBorderDxfId="110" tableBorderDxfId="108" totalsRowBorderDxfId="107">
  <autoFilter ref="E61:K71" xr:uid="{00000000-0009-0000-0100-00001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500-000001000000}" name="%" dataDxfId="106"/>
    <tableColumn id="2" xr3:uid="{00000000-0010-0000-1500-000002000000}" name="2021" dataDxfId="105" dataCellStyle="Pourcentage"/>
    <tableColumn id="4" xr3:uid="{00000000-0010-0000-1500-000004000000}" name="2030" dataDxfId="104" dataCellStyle="Pourcentage"/>
    <tableColumn id="5" xr3:uid="{00000000-0010-0000-1500-000005000000}" name="2035" dataDxfId="103"/>
    <tableColumn id="6" xr3:uid="{00000000-0010-0000-1500-000006000000}" name="2040" dataDxfId="102"/>
    <tableColumn id="7" xr3:uid="{00000000-0010-0000-1500-000007000000}" name="2045" dataDxfId="101"/>
    <tableColumn id="8" xr3:uid="{00000000-0010-0000-1500-000008000000}" name="2050" dataDxfId="100" dataCellStyle="Pourcentage"/>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6000000}" name="Consommation_IGCE57816182024252628" displayName="Consommation_IGCE57816182024252628" ref="E75:K85" totalsRowShown="0" headerRowDxfId="99" dataDxfId="97" headerRowBorderDxfId="98" tableBorderDxfId="96" totalsRowBorderDxfId="95">
  <autoFilter ref="E75:K85" xr:uid="{00000000-0009-0000-0100-00001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600-000001000000}" name="%" dataDxfId="94"/>
    <tableColumn id="2" xr3:uid="{00000000-0010-0000-1600-000002000000}" name="2021" dataDxfId="93" dataCellStyle="Pourcentage"/>
    <tableColumn id="4" xr3:uid="{00000000-0010-0000-1600-000004000000}" name="2030" dataDxfId="92" dataCellStyle="Pourcentage"/>
    <tableColumn id="5" xr3:uid="{00000000-0010-0000-1600-000005000000}" name="2035" dataDxfId="91"/>
    <tableColumn id="6" xr3:uid="{00000000-0010-0000-1600-000006000000}" name="2040" dataDxfId="90"/>
    <tableColumn id="7" xr3:uid="{00000000-0010-0000-1600-000007000000}" name="2045" dataDxfId="89"/>
    <tableColumn id="8" xr3:uid="{00000000-0010-0000-1600-000008000000}" name="2050" dataDxfId="88" dataCellStyle="Pourcentage"/>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7000000}" name="Consommation_IGCE5781618202425262829" displayName="Consommation_IGCE5781618202425262829" ref="E89:K99" totalsRowShown="0" headerRowDxfId="87" dataDxfId="85" headerRowBorderDxfId="86" tableBorderDxfId="84" totalsRowBorderDxfId="83">
  <autoFilter ref="E89:K99" xr:uid="{00000000-0009-0000-0100-00001C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700-000001000000}" name="%" dataDxfId="82"/>
    <tableColumn id="2" xr3:uid="{00000000-0010-0000-1700-000002000000}" name="2021" dataDxfId="81" dataCellStyle="Pourcentage"/>
    <tableColumn id="4" xr3:uid="{00000000-0010-0000-1700-000004000000}" name="2030" dataDxfId="80" dataCellStyle="Pourcentage"/>
    <tableColumn id="5" xr3:uid="{00000000-0010-0000-1700-000005000000}" name="2035" dataDxfId="79"/>
    <tableColumn id="6" xr3:uid="{00000000-0010-0000-1700-000006000000}" name="2040" dataDxfId="78"/>
    <tableColumn id="7" xr3:uid="{00000000-0010-0000-1700-000007000000}" name="2045" dataDxfId="77"/>
    <tableColumn id="8" xr3:uid="{00000000-0010-0000-1700-000008000000}" name="2050" dataDxfId="76" dataCellStyle="Pourcentage"/>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D000000}" name="Consommation_IGCE5788" displayName="Consommation_IGCE5788" ref="E12:K14" totalsRowShown="0" headerRowDxfId="75" dataDxfId="73" headerRowBorderDxfId="74" tableBorderDxfId="72" totalsRowBorderDxfId="71">
  <autoFilter ref="E12:K14" xr:uid="{00000000-0009-0000-0100-000007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D00-000001000000}" name="Mt CO₂" dataDxfId="70"/>
    <tableColumn id="2" xr3:uid="{00000000-0010-0000-0D00-000002000000}" name="2020" dataDxfId="69"/>
    <tableColumn id="4" xr3:uid="{00000000-0010-0000-0D00-000004000000}" name="2030" dataDxfId="68"/>
    <tableColumn id="5" xr3:uid="{00000000-0010-0000-0D00-000005000000}" name="2035" dataDxfId="67"/>
    <tableColumn id="6" xr3:uid="{00000000-0010-0000-0D00-000006000000}" name="2040" dataDxfId="66"/>
    <tableColumn id="7" xr3:uid="{00000000-0010-0000-0D00-000007000000}" name="2045" dataDxfId="65"/>
    <tableColumn id="8" xr3:uid="{00000000-0010-0000-0D00-000008000000}" name="2050" dataDxfId="64"/>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Consommation_IGCE5781618" displayName="Consommation_IGCE5781618" ref="E18:K25" totalsRowShown="0" headerRowDxfId="63" dataDxfId="61" headerRowBorderDxfId="62" tableBorderDxfId="60" totalsRowBorderDxfId="59">
  <autoFilter ref="E18:K25" xr:uid="{00000000-0009-0000-0100-000011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E00-000001000000}" name="Mm3" dataDxfId="58"/>
    <tableColumn id="2" xr3:uid="{00000000-0010-0000-0E00-000002000000}" name="2020" dataDxfId="57"/>
    <tableColumn id="4" xr3:uid="{00000000-0010-0000-0E00-000004000000}" name="2030" dataDxfId="56"/>
    <tableColumn id="5" xr3:uid="{00000000-0010-0000-0E00-000005000000}" name="2035" dataDxfId="55"/>
    <tableColumn id="6" xr3:uid="{00000000-0010-0000-0E00-000006000000}" name="2040" dataDxfId="54"/>
    <tableColumn id="7" xr3:uid="{00000000-0010-0000-0E00-000007000000}" name="2045" dataDxfId="53"/>
    <tableColumn id="8" xr3:uid="{00000000-0010-0000-0E00-000008000000}" name="2050" dataDxfId="5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Consommation_IGCE578819" displayName="Consommation_IGCE578819" ref="E34:K36" totalsRowShown="0" headerRowDxfId="51" dataDxfId="49" headerRowBorderDxfId="50" tableBorderDxfId="48" totalsRowBorderDxfId="47">
  <autoFilter ref="E34:K36" xr:uid="{00000000-0009-0000-0100-00001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F00-000001000000}" name="kha/an" dataDxfId="46"/>
    <tableColumn id="2" xr3:uid="{00000000-0010-0000-0F00-000002000000}" name="2021" dataDxfId="45"/>
    <tableColumn id="4" xr3:uid="{00000000-0010-0000-0F00-000004000000}" name="2030" dataDxfId="44"/>
    <tableColumn id="5" xr3:uid="{00000000-0010-0000-0F00-000005000000}" name="2035" dataDxfId="43"/>
    <tableColumn id="6" xr3:uid="{00000000-0010-0000-0F00-000006000000}" name="2040" dataDxfId="42"/>
    <tableColumn id="7" xr3:uid="{00000000-0010-0000-0F00-000007000000}" name="2045" dataDxfId="41"/>
    <tableColumn id="8" xr3:uid="{00000000-0010-0000-0F00-000008000000}" name="2050" dataDxfId="40"/>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0000000}" name="Consommation_IGCE57881921" displayName="Consommation_IGCE57881921" ref="E45:K47" totalsRowShown="0" headerRowDxfId="39" dataDxfId="37" headerRowBorderDxfId="38" tableBorderDxfId="36" totalsRowBorderDxfId="35">
  <autoFilter ref="E45:K47" xr:uid="{00000000-0009-0000-0100-000014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000-000001000000}" name="Mt CO₂" dataDxfId="34"/>
    <tableColumn id="2" xr3:uid="{00000000-0010-0000-1000-000002000000}" name="2020" dataDxfId="33"/>
    <tableColumn id="4" xr3:uid="{00000000-0010-0000-1000-000004000000}" name="2030" dataDxfId="32"/>
    <tableColumn id="5" xr3:uid="{00000000-0010-0000-1000-000005000000}" name="2035" dataDxfId="31"/>
    <tableColumn id="6" xr3:uid="{00000000-0010-0000-1000-000006000000}" name="2040" dataDxfId="30"/>
    <tableColumn id="7" xr3:uid="{00000000-0010-0000-1000-000007000000}" name="2045" dataDxfId="29"/>
    <tableColumn id="8" xr3:uid="{00000000-0010-0000-1000-000008000000}" name="2050" dataDxfId="2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1000000}" name="Production_IGCE15" displayName="Production_IGCE15" ref="E28:K29" totalsRowShown="0" headerRowDxfId="243" dataDxfId="241" headerRowBorderDxfId="242" tableBorderDxfId="240" totalsRowBorderDxfId="239">
  <autoFilter ref="E28:K29" xr:uid="{00000000-0009-0000-0100-00000E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100-000001000000}" name="Evolution du PIB" dataDxfId="238"/>
    <tableColumn id="2" xr3:uid="{00000000-0010-0000-0100-000002000000}" name="2022" dataDxfId="237"/>
    <tableColumn id="4" xr3:uid="{00000000-0010-0000-0100-000004000000}" name="2030" dataDxfId="236"/>
    <tableColumn id="5" xr3:uid="{00000000-0010-0000-0100-000005000000}" name="2035" dataDxfId="235"/>
    <tableColumn id="6" xr3:uid="{00000000-0010-0000-0100-000006000000}" name="2040" dataDxfId="234"/>
    <tableColumn id="7" xr3:uid="{00000000-0010-0000-0100-000007000000}" name="2045" dataDxfId="233"/>
    <tableColumn id="8" xr3:uid="{00000000-0010-0000-0100-000008000000}" name="2050" dataDxfId="2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Consommation_IGCE" displayName="Consommation_IGCE" ref="E11:K20" totalsRowShown="0" headerRowDxfId="231" dataDxfId="229" headerRowBorderDxfId="230" tableBorderDxfId="228" totalsRowBorderDxfId="227">
  <autoFilter ref="E11:K20" xr:uid="{00000000-0009-0000-0100-00000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200-000001000000}" name="Mégatonne (Mt)" dataDxfId="226"/>
    <tableColumn id="2" xr3:uid="{00000000-0010-0000-0200-000002000000}" name="2023" dataDxfId="225"/>
    <tableColumn id="4" xr3:uid="{00000000-0010-0000-0200-000004000000}" name="2030" dataDxfId="224"/>
    <tableColumn id="5" xr3:uid="{00000000-0010-0000-0200-000005000000}" name="2035" dataDxfId="223"/>
    <tableColumn id="6" xr3:uid="{00000000-0010-0000-0200-000006000000}" name="2040" dataDxfId="222"/>
    <tableColumn id="7" xr3:uid="{00000000-0010-0000-0200-000007000000}" name="2045" dataDxfId="221"/>
    <tableColumn id="8" xr3:uid="{00000000-0010-0000-0200-000008000000}" name="2050" dataDxfId="22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Production_IGCE" displayName="Production_IGCE" ref="E31:K44" totalsRowShown="0" headerRowDxfId="219" dataDxfId="217" headerRowBorderDxfId="218" tableBorderDxfId="216" totalsRowBorderDxfId="215">
  <autoFilter ref="E31:K44" xr:uid="{00000000-0009-0000-0100-00000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300-000001000000}" name="Mégatonne (Mt)" dataDxfId="214"/>
    <tableColumn id="2" xr3:uid="{00000000-0010-0000-0300-000002000000}" name="2023" dataDxfId="213"/>
    <tableColumn id="4" xr3:uid="{00000000-0010-0000-0300-000004000000}" name="2030" dataDxfId="212"/>
    <tableColumn id="5" xr3:uid="{00000000-0010-0000-0300-000005000000}" name="2035" dataDxfId="211"/>
    <tableColumn id="6" xr3:uid="{00000000-0010-0000-0300-000006000000}" name="2040" dataDxfId="210"/>
    <tableColumn id="7" xr3:uid="{00000000-0010-0000-0300-000007000000}" name="2045" dataDxfId="209"/>
    <tableColumn id="8" xr3:uid="{00000000-0010-0000-0300-000008000000}" name="2050" dataDxfId="20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Consommation_IGCE57" displayName="Consommation_IGCE57" ref="E18:K22" totalsRowShown="0" headerRowDxfId="207" dataDxfId="205" headerRowBorderDxfId="206" tableBorderDxfId="204" totalsRowBorderDxfId="203">
  <autoFilter ref="E18:K22" xr:uid="{00000000-0009-0000-0100-000006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Millions de véhicules" dataDxfId="202"/>
    <tableColumn id="2" xr3:uid="{00000000-0010-0000-0700-000002000000}" name="2023" dataDxfId="201"/>
    <tableColumn id="4" xr3:uid="{00000000-0010-0000-0700-000004000000}" name="2030" dataDxfId="200"/>
    <tableColumn id="5" xr3:uid="{00000000-0010-0000-0700-000005000000}" name="2035" dataDxfId="199"/>
    <tableColumn id="6" xr3:uid="{00000000-0010-0000-0700-000006000000}" name="2040" dataDxfId="198"/>
    <tableColumn id="7" xr3:uid="{00000000-0010-0000-0700-000007000000}" name="2045" dataDxfId="197"/>
    <tableColumn id="8" xr3:uid="{00000000-0010-0000-0700-000008000000}" name="2050" dataDxfId="19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Consommation_IGCE5712" displayName="Consommation_IGCE5712" ref="E10:K14" totalsRowShown="0" headerRowDxfId="195" dataDxfId="193" headerRowBorderDxfId="194" tableBorderDxfId="192" totalsRowBorderDxfId="191">
  <autoFilter ref="E10:K14" xr:uid="{00000000-0009-0000-0100-00000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800-000001000000}" name="Millions de véhicules" dataDxfId="190"/>
    <tableColumn id="2" xr3:uid="{00000000-0010-0000-0800-000002000000}" name="2023" dataDxfId="189"/>
    <tableColumn id="4" xr3:uid="{00000000-0010-0000-0800-000004000000}" name="2030" dataDxfId="188"/>
    <tableColumn id="5" xr3:uid="{00000000-0010-0000-0800-000005000000}" name="2035" dataDxfId="187"/>
    <tableColumn id="6" xr3:uid="{00000000-0010-0000-0800-000006000000}" name="2040" dataDxfId="186"/>
    <tableColumn id="7" xr3:uid="{00000000-0010-0000-0800-000007000000}" name="2045" dataDxfId="185"/>
    <tableColumn id="8" xr3:uid="{00000000-0010-0000-0800-000008000000}" name="2050" dataDxfId="18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Consommation_IGCE578917" displayName="Consommation_IGCE578917" ref="E11:K12" totalsRowShown="0" headerRowDxfId="183" dataDxfId="181" headerRowBorderDxfId="182" tableBorderDxfId="180" totalsRowBorderDxfId="179">
  <autoFilter ref="E11:K12"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A00-000001000000}" name="Hypothèse" dataDxfId="178"/>
    <tableColumn id="2" xr3:uid="{00000000-0010-0000-0A00-000002000000}" name="2015-2020" dataDxfId="177"/>
    <tableColumn id="4" xr3:uid="{00000000-0010-0000-0A00-000004000000}" name="2020-2030" dataDxfId="176"/>
    <tableColumn id="5" xr3:uid="{00000000-0010-0000-0A00-000005000000}" name="    " dataDxfId="175"/>
    <tableColumn id="6" xr3:uid="{00000000-0010-0000-0A00-000006000000}" name="2030-2040" dataDxfId="174"/>
    <tableColumn id="7" xr3:uid="{00000000-0010-0000-0A00-000007000000}" name="     " dataDxfId="173"/>
    <tableColumn id="8" xr3:uid="{00000000-0010-0000-0A00-000008000000}" name="2040-2050" dataDxfId="17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B000000}" name="Consommation_IGCE578" displayName="Consommation_IGCE578" ref="E12:K20" totalsRowShown="0" headerRowDxfId="171" dataDxfId="169" headerRowBorderDxfId="170" tableBorderDxfId="168" totalsRowBorderDxfId="167">
  <autoFilter ref="E12:K20" xr:uid="{00000000-0009-0000-0100-00000F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B00-000001000000}" name="Mégatonne (Mt)" dataDxfId="166"/>
    <tableColumn id="2" xr3:uid="{00000000-0010-0000-0B00-000002000000}" name="2020" dataDxfId="165"/>
    <tableColumn id="4" xr3:uid="{00000000-0010-0000-0B00-000004000000}" name="2030" dataDxfId="164"/>
    <tableColumn id="5" xr3:uid="{00000000-0010-0000-0B00-000005000000}" name="2035" dataDxfId="163"/>
    <tableColumn id="6" xr3:uid="{00000000-0010-0000-0B00-000006000000}" name="2040" dataDxfId="162"/>
    <tableColumn id="7" xr3:uid="{00000000-0010-0000-0B00-000007000000}" name="2045" dataDxfId="161"/>
    <tableColumn id="8" xr3:uid="{00000000-0010-0000-0B00-000008000000}" name="2050" dataDxfId="16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1000000}" name="Consommation_IGCE578161820" displayName="Consommation_IGCE578161820" ref="E13:K18" totalsRowShown="0" headerRowDxfId="159" dataDxfId="157" headerRowBorderDxfId="158" tableBorderDxfId="156" totalsRowBorderDxfId="155">
  <autoFilter ref="E13:K18" xr:uid="{00000000-0009-0000-0100-000013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100-000001000000}" name="Mhab" dataDxfId="154"/>
    <tableColumn id="2" xr3:uid="{00000000-0010-0000-1100-000002000000}" name="2021" dataDxfId="153"/>
    <tableColumn id="4" xr3:uid="{00000000-0010-0000-1100-000004000000}" name="2030" dataDxfId="152"/>
    <tableColumn id="5" xr3:uid="{00000000-0010-0000-1100-000005000000}" name="2035" dataDxfId="151"/>
    <tableColumn id="6" xr3:uid="{00000000-0010-0000-1100-000006000000}" name="2040" dataDxfId="150"/>
    <tableColumn id="7" xr3:uid="{00000000-0010-0000-1100-000007000000}" name="2045" dataDxfId="149"/>
    <tableColumn id="8" xr3:uid="{00000000-0010-0000-1100-000008000000}" name="2050" dataDxfId="148"/>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14.xml"/><Relationship Id="rId3" Type="http://schemas.openxmlformats.org/officeDocument/2006/relationships/table" Target="../tables/table9.xml"/><Relationship Id="rId7" Type="http://schemas.openxmlformats.org/officeDocument/2006/relationships/table" Target="../tables/table13.xml"/><Relationship Id="rId2" Type="http://schemas.openxmlformats.org/officeDocument/2006/relationships/drawing" Target="../drawings/drawing8.xml"/><Relationship Id="rId1" Type="http://schemas.openxmlformats.org/officeDocument/2006/relationships/printerSettings" Target="../printerSettings/printerSettings10.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 Id="rId9" Type="http://schemas.openxmlformats.org/officeDocument/2006/relationships/table" Target="../tables/table15.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table" Target="../tables/table19.xml"/><Relationship Id="rId5" Type="http://schemas.openxmlformats.org/officeDocument/2006/relationships/table" Target="../tables/table18.xml"/><Relationship Id="rId4" Type="http://schemas.openxmlformats.org/officeDocument/2006/relationships/table" Target="../tables/table1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statistiques.developpement-durable.gouv.fr/sites/default/files/2022-01/methodologie_bilan_energie_franc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0" tint="-0.249977111117893"/>
  </sheetPr>
  <dimension ref="A1:O298"/>
  <sheetViews>
    <sheetView showGridLines="0" tabSelected="1" zoomScale="85" zoomScaleNormal="85" workbookViewId="0">
      <selection activeCell="C9" sqref="C9:F9"/>
    </sheetView>
  </sheetViews>
  <sheetFormatPr baseColWidth="10" defaultColWidth="11.5546875" defaultRowHeight="14.4"/>
  <cols>
    <col min="1" max="1" width="11.5546875" style="578"/>
    <col min="2" max="2" width="23.33203125" style="1" customWidth="1"/>
    <col min="3" max="5" width="11.5546875" style="1"/>
    <col min="6" max="6" width="87.5546875" style="1" customWidth="1"/>
    <col min="7" max="15" width="11.5546875" style="578"/>
    <col min="16" max="16384" width="11.5546875" style="1"/>
  </cols>
  <sheetData>
    <row r="1" spans="1:7" s="578" customFormat="1">
      <c r="A1" s="577"/>
      <c r="B1" s="577"/>
      <c r="C1" s="577"/>
      <c r="D1" s="577"/>
      <c r="E1" s="577"/>
      <c r="F1" s="577"/>
      <c r="G1" s="577"/>
    </row>
    <row r="2" spans="1:7" s="578" customFormat="1">
      <c r="A2" s="577"/>
      <c r="B2" s="577"/>
      <c r="C2" s="577"/>
      <c r="D2" s="577"/>
      <c r="E2" s="577"/>
      <c r="F2" s="577"/>
      <c r="G2" s="577"/>
    </row>
    <row r="3" spans="1:7" ht="66.599999999999994" customHeight="1">
      <c r="A3" s="577"/>
      <c r="B3" s="847" t="s">
        <v>981</v>
      </c>
      <c r="C3" s="847"/>
      <c r="D3" s="847"/>
      <c r="E3" s="847"/>
      <c r="F3" s="847"/>
      <c r="G3" s="577"/>
    </row>
    <row r="4" spans="1:7" s="578" customFormat="1">
      <c r="A4" s="577"/>
      <c r="B4" s="577"/>
      <c r="C4" s="577"/>
      <c r="D4" s="577"/>
      <c r="E4" s="577"/>
      <c r="F4" s="577"/>
      <c r="G4" s="577"/>
    </row>
    <row r="5" spans="1:7" s="578" customFormat="1">
      <c r="A5" s="577"/>
      <c r="B5" s="577"/>
      <c r="C5" s="577"/>
      <c r="D5" s="577"/>
      <c r="E5" s="577"/>
      <c r="F5" s="577"/>
      <c r="G5" s="577"/>
    </row>
    <row r="6" spans="1:7" s="578" customFormat="1">
      <c r="A6" s="577"/>
      <c r="B6" s="577"/>
      <c r="C6" s="577"/>
      <c r="D6" s="577"/>
      <c r="E6" s="577"/>
      <c r="F6" s="577"/>
      <c r="G6" s="577"/>
    </row>
    <row r="7" spans="1:7" ht="40.950000000000003" customHeight="1">
      <c r="A7" s="577"/>
      <c r="B7" s="848" t="s">
        <v>540</v>
      </c>
      <c r="C7" s="848"/>
      <c r="D7" s="848"/>
      <c r="E7" s="848"/>
      <c r="F7" s="848"/>
      <c r="G7" s="577"/>
    </row>
    <row r="8" spans="1:7" s="578" customFormat="1">
      <c r="A8" s="577"/>
      <c r="B8" s="577"/>
      <c r="C8" s="577"/>
      <c r="D8" s="577"/>
      <c r="E8" s="577"/>
      <c r="F8" s="577"/>
      <c r="G8" s="577"/>
    </row>
    <row r="9" spans="1:7" ht="129.6" customHeight="1">
      <c r="A9" s="577"/>
      <c r="B9" s="26" t="s">
        <v>144</v>
      </c>
      <c r="C9" s="846" t="s">
        <v>920</v>
      </c>
      <c r="D9" s="846"/>
      <c r="E9" s="846"/>
      <c r="F9" s="846"/>
      <c r="G9" s="577"/>
    </row>
    <row r="10" spans="1:7" ht="129.6" customHeight="1">
      <c r="A10" s="577"/>
      <c r="B10" s="227" t="s">
        <v>119</v>
      </c>
      <c r="C10" s="846" t="s">
        <v>521</v>
      </c>
      <c r="D10" s="846"/>
      <c r="E10" s="846"/>
      <c r="F10" s="846"/>
      <c r="G10" s="577"/>
    </row>
    <row r="11" spans="1:7" s="578" customFormat="1" ht="13.2" customHeight="1">
      <c r="A11" s="577"/>
      <c r="G11" s="577"/>
    </row>
    <row r="12" spans="1:7" ht="46.2" customHeight="1">
      <c r="A12" s="577"/>
      <c r="B12" s="848" t="s">
        <v>541</v>
      </c>
      <c r="C12" s="848"/>
      <c r="D12" s="848"/>
      <c r="E12" s="848"/>
      <c r="F12" s="848"/>
      <c r="G12" s="577"/>
    </row>
    <row r="13" spans="1:7" s="578" customFormat="1" ht="15.6" customHeight="1">
      <c r="A13" s="577"/>
      <c r="G13" s="577"/>
    </row>
    <row r="14" spans="1:7" ht="126" customHeight="1">
      <c r="A14" s="577"/>
      <c r="B14" s="104" t="s">
        <v>522</v>
      </c>
      <c r="C14" s="846" t="s">
        <v>723</v>
      </c>
      <c r="D14" s="846"/>
      <c r="E14" s="846"/>
      <c r="F14" s="846"/>
      <c r="G14" s="577"/>
    </row>
    <row r="15" spans="1:7" ht="100.95" customHeight="1">
      <c r="A15" s="577"/>
      <c r="B15" s="234" t="s">
        <v>542</v>
      </c>
      <c r="C15" s="846" t="s">
        <v>633</v>
      </c>
      <c r="D15" s="846"/>
      <c r="E15" s="846"/>
      <c r="F15" s="846"/>
      <c r="G15" s="577"/>
    </row>
    <row r="16" spans="1:7" s="578" customFormat="1">
      <c r="A16" s="577"/>
      <c r="B16" s="577"/>
      <c r="C16" s="577"/>
      <c r="D16" s="577"/>
      <c r="E16" s="577"/>
      <c r="F16" s="577"/>
      <c r="G16" s="577"/>
    </row>
    <row r="17" spans="1:7" s="578" customFormat="1">
      <c r="A17" s="577"/>
      <c r="B17" s="577"/>
      <c r="C17" s="577"/>
      <c r="D17" s="577"/>
      <c r="E17" s="577"/>
      <c r="F17" s="577"/>
      <c r="G17" s="577"/>
    </row>
    <row r="18" spans="1:7" s="578" customFormat="1">
      <c r="A18" s="577"/>
      <c r="B18" s="577"/>
      <c r="C18" s="577"/>
      <c r="D18" s="577"/>
      <c r="E18" s="577"/>
      <c r="F18" s="577"/>
      <c r="G18" s="577"/>
    </row>
    <row r="19" spans="1:7" s="578" customFormat="1">
      <c r="A19" s="577"/>
      <c r="B19" s="577"/>
      <c r="C19" s="577"/>
      <c r="D19" s="577"/>
      <c r="E19" s="577"/>
      <c r="F19" s="577"/>
      <c r="G19" s="577"/>
    </row>
    <row r="20" spans="1:7" s="578" customFormat="1">
      <c r="A20" s="577"/>
      <c r="B20" s="577"/>
      <c r="C20" s="577"/>
      <c r="D20" s="577"/>
      <c r="E20" s="577"/>
      <c r="F20" s="577"/>
      <c r="G20" s="577"/>
    </row>
    <row r="21" spans="1:7" s="578" customFormat="1">
      <c r="A21" s="577"/>
      <c r="B21" s="577"/>
      <c r="C21" s="577"/>
      <c r="D21" s="577"/>
      <c r="E21" s="577"/>
      <c r="F21" s="577"/>
      <c r="G21" s="577"/>
    </row>
    <row r="22" spans="1:7" s="578" customFormat="1">
      <c r="A22" s="577"/>
      <c r="B22" s="577"/>
      <c r="C22" s="577"/>
      <c r="D22" s="577"/>
      <c r="E22" s="577"/>
      <c r="F22" s="577"/>
      <c r="G22" s="577"/>
    </row>
    <row r="23" spans="1:7" s="578" customFormat="1">
      <c r="A23" s="577"/>
      <c r="B23" s="577"/>
      <c r="C23" s="577"/>
      <c r="D23" s="577"/>
      <c r="E23" s="577"/>
      <c r="F23" s="577"/>
      <c r="G23" s="577"/>
    </row>
    <row r="24" spans="1:7" s="578" customFormat="1">
      <c r="A24" s="577"/>
      <c r="B24" s="577"/>
      <c r="C24" s="577"/>
      <c r="D24" s="577"/>
      <c r="E24" s="577"/>
      <c r="F24" s="577"/>
      <c r="G24" s="577"/>
    </row>
    <row r="25" spans="1:7" s="578" customFormat="1">
      <c r="A25" s="577"/>
      <c r="B25" s="577"/>
      <c r="C25" s="577"/>
      <c r="D25" s="577"/>
      <c r="E25" s="577"/>
      <c r="F25" s="577"/>
      <c r="G25" s="577"/>
    </row>
    <row r="26" spans="1:7" s="578" customFormat="1">
      <c r="A26" s="577"/>
      <c r="B26" s="577"/>
      <c r="C26" s="577"/>
      <c r="D26" s="577"/>
      <c r="E26" s="577"/>
      <c r="F26" s="577"/>
      <c r="G26" s="577"/>
    </row>
    <row r="27" spans="1:7" s="578" customFormat="1">
      <c r="A27" s="577"/>
      <c r="B27" s="577"/>
      <c r="C27" s="577"/>
      <c r="D27" s="577"/>
      <c r="E27" s="577"/>
      <c r="F27" s="577"/>
      <c r="G27" s="577"/>
    </row>
    <row r="28" spans="1:7" s="578" customFormat="1">
      <c r="A28" s="577"/>
      <c r="B28" s="577"/>
      <c r="C28" s="577"/>
      <c r="D28" s="577"/>
      <c r="E28" s="577"/>
      <c r="F28" s="577"/>
      <c r="G28" s="577"/>
    </row>
    <row r="29" spans="1:7" s="578" customFormat="1">
      <c r="A29" s="577"/>
      <c r="B29" s="577"/>
      <c r="C29" s="577"/>
      <c r="D29" s="577"/>
      <c r="E29" s="577"/>
      <c r="F29" s="577"/>
      <c r="G29" s="577"/>
    </row>
    <row r="30" spans="1:7" s="578" customFormat="1">
      <c r="A30" s="577"/>
      <c r="B30" s="577"/>
      <c r="C30" s="577"/>
      <c r="D30" s="577"/>
      <c r="E30" s="577"/>
      <c r="F30" s="577"/>
      <c r="G30" s="577"/>
    </row>
    <row r="31" spans="1:7" s="578" customFormat="1">
      <c r="A31" s="577"/>
      <c r="B31" s="577"/>
      <c r="C31" s="577"/>
      <c r="D31" s="577"/>
      <c r="E31" s="577"/>
      <c r="F31" s="577"/>
      <c r="G31" s="577"/>
    </row>
    <row r="32" spans="1:7" s="578" customFormat="1">
      <c r="A32" s="577"/>
      <c r="B32" s="577"/>
      <c r="C32" s="577"/>
      <c r="D32" s="577"/>
      <c r="E32" s="577"/>
      <c r="F32" s="577"/>
      <c r="G32" s="577"/>
    </row>
    <row r="33" spans="1:7" s="578" customFormat="1">
      <c r="A33" s="577"/>
      <c r="B33" s="577"/>
      <c r="C33" s="577"/>
      <c r="D33" s="577"/>
      <c r="E33" s="577"/>
      <c r="F33" s="577"/>
      <c r="G33" s="577"/>
    </row>
    <row r="34" spans="1:7" s="578" customFormat="1">
      <c r="A34" s="577"/>
      <c r="B34" s="577"/>
      <c r="C34" s="577"/>
      <c r="D34" s="577"/>
      <c r="E34" s="577"/>
      <c r="F34" s="577"/>
      <c r="G34" s="577"/>
    </row>
    <row r="35" spans="1:7" s="578" customFormat="1">
      <c r="A35" s="577"/>
      <c r="B35" s="577"/>
      <c r="C35" s="577"/>
      <c r="D35" s="577"/>
      <c r="E35" s="577"/>
      <c r="F35" s="577"/>
      <c r="G35" s="577"/>
    </row>
    <row r="36" spans="1:7" s="578" customFormat="1">
      <c r="A36" s="577"/>
      <c r="B36" s="577"/>
      <c r="C36" s="577"/>
      <c r="D36" s="577"/>
      <c r="E36" s="577"/>
      <c r="F36" s="577"/>
      <c r="G36" s="577"/>
    </row>
    <row r="37" spans="1:7" s="578" customFormat="1">
      <c r="A37" s="577"/>
      <c r="B37" s="577"/>
      <c r="C37" s="577"/>
      <c r="D37" s="577"/>
      <c r="E37" s="577"/>
      <c r="F37" s="577"/>
      <c r="G37" s="577"/>
    </row>
    <row r="38" spans="1:7" s="578" customFormat="1">
      <c r="A38" s="577"/>
      <c r="B38" s="577"/>
      <c r="C38" s="577"/>
      <c r="D38" s="577"/>
      <c r="E38" s="577"/>
      <c r="F38" s="577"/>
      <c r="G38" s="577"/>
    </row>
    <row r="39" spans="1:7" s="578" customFormat="1">
      <c r="A39" s="577"/>
      <c r="B39" s="577"/>
      <c r="C39" s="577"/>
      <c r="D39" s="577"/>
      <c r="E39" s="577"/>
      <c r="F39" s="577"/>
      <c r="G39" s="577"/>
    </row>
    <row r="40" spans="1:7" s="578" customFormat="1">
      <c r="A40" s="577"/>
      <c r="B40" s="577"/>
      <c r="C40" s="577"/>
      <c r="D40" s="577"/>
      <c r="E40" s="577"/>
      <c r="F40" s="577"/>
      <c r="G40" s="577"/>
    </row>
    <row r="41" spans="1:7" s="578" customFormat="1">
      <c r="A41" s="577"/>
      <c r="B41" s="577"/>
      <c r="C41" s="577"/>
      <c r="D41" s="577"/>
      <c r="E41" s="577"/>
      <c r="F41" s="577"/>
      <c r="G41" s="577"/>
    </row>
    <row r="42" spans="1:7" s="578" customFormat="1">
      <c r="A42" s="577"/>
      <c r="B42" s="577"/>
      <c r="C42" s="577"/>
      <c r="D42" s="577"/>
      <c r="E42" s="577"/>
      <c r="F42" s="577"/>
      <c r="G42" s="577"/>
    </row>
    <row r="43" spans="1:7" s="578" customFormat="1">
      <c r="A43" s="577"/>
      <c r="B43" s="577"/>
      <c r="C43" s="577"/>
      <c r="D43" s="577"/>
      <c r="E43" s="577"/>
      <c r="F43" s="577"/>
      <c r="G43" s="577"/>
    </row>
    <row r="44" spans="1:7" s="578" customFormat="1">
      <c r="A44" s="577"/>
      <c r="B44" s="577"/>
      <c r="C44" s="577"/>
      <c r="D44" s="577"/>
      <c r="E44" s="577"/>
      <c r="F44" s="577"/>
      <c r="G44" s="577"/>
    </row>
    <row r="45" spans="1:7" s="578" customFormat="1">
      <c r="A45" s="577"/>
      <c r="B45" s="577"/>
      <c r="C45" s="577"/>
      <c r="D45" s="577"/>
      <c r="E45" s="577"/>
      <c r="F45" s="577"/>
      <c r="G45" s="577"/>
    </row>
    <row r="46" spans="1:7" s="578" customFormat="1">
      <c r="A46" s="577"/>
      <c r="B46" s="577"/>
      <c r="C46" s="577"/>
      <c r="D46" s="577"/>
      <c r="E46" s="577"/>
      <c r="F46" s="577"/>
      <c r="G46" s="577"/>
    </row>
    <row r="47" spans="1:7" s="578" customFormat="1">
      <c r="A47" s="577"/>
      <c r="B47" s="577"/>
      <c r="C47" s="577"/>
      <c r="D47" s="577"/>
      <c r="E47" s="577"/>
      <c r="F47" s="577"/>
      <c r="G47" s="577"/>
    </row>
    <row r="48" spans="1:7" s="578" customFormat="1">
      <c r="A48" s="577"/>
      <c r="B48" s="577"/>
      <c r="C48" s="577"/>
      <c r="D48" s="577"/>
      <c r="E48" s="577"/>
      <c r="F48" s="577"/>
      <c r="G48" s="577"/>
    </row>
    <row r="49" spans="1:7" s="578" customFormat="1">
      <c r="A49" s="577"/>
      <c r="B49" s="577"/>
      <c r="C49" s="577"/>
      <c r="D49" s="577"/>
      <c r="E49" s="577"/>
      <c r="F49" s="577"/>
      <c r="G49" s="577"/>
    </row>
    <row r="50" spans="1:7" s="578" customFormat="1">
      <c r="A50" s="577"/>
      <c r="B50" s="577"/>
      <c r="C50" s="577"/>
      <c r="D50" s="577"/>
      <c r="E50" s="577"/>
      <c r="F50" s="577"/>
      <c r="G50" s="577"/>
    </row>
    <row r="51" spans="1:7" s="578" customFormat="1">
      <c r="A51" s="577"/>
      <c r="B51" s="577"/>
      <c r="C51" s="577"/>
      <c r="D51" s="577"/>
      <c r="E51" s="577"/>
      <c r="F51" s="577"/>
      <c r="G51" s="577"/>
    </row>
    <row r="52" spans="1:7" s="578" customFormat="1">
      <c r="A52" s="577"/>
      <c r="B52" s="577"/>
      <c r="C52" s="577"/>
      <c r="D52" s="577"/>
      <c r="E52" s="577"/>
      <c r="F52" s="577"/>
      <c r="G52" s="577"/>
    </row>
    <row r="53" spans="1:7" s="578" customFormat="1">
      <c r="A53" s="577"/>
      <c r="B53" s="577"/>
      <c r="C53" s="577"/>
      <c r="D53" s="577"/>
      <c r="E53" s="577"/>
      <c r="F53" s="577"/>
      <c r="G53" s="577"/>
    </row>
    <row r="54" spans="1:7" s="578" customFormat="1">
      <c r="A54" s="577"/>
      <c r="B54" s="577"/>
      <c r="C54" s="577"/>
      <c r="D54" s="577"/>
      <c r="E54" s="577"/>
      <c r="F54" s="577"/>
      <c r="G54" s="577"/>
    </row>
    <row r="55" spans="1:7" s="578" customFormat="1">
      <c r="A55" s="577"/>
      <c r="B55" s="577"/>
      <c r="C55" s="577"/>
      <c r="D55" s="577"/>
      <c r="E55" s="577"/>
      <c r="F55" s="577"/>
      <c r="G55" s="577"/>
    </row>
    <row r="56" spans="1:7" s="578" customFormat="1">
      <c r="A56" s="577"/>
      <c r="B56" s="577"/>
      <c r="C56" s="577"/>
      <c r="D56" s="577"/>
      <c r="E56" s="577"/>
      <c r="F56" s="577"/>
      <c r="G56" s="577"/>
    </row>
    <row r="57" spans="1:7" s="578" customFormat="1">
      <c r="A57" s="577"/>
      <c r="B57" s="577"/>
      <c r="C57" s="577"/>
      <c r="D57" s="577"/>
      <c r="E57" s="577"/>
      <c r="F57" s="577"/>
      <c r="G57" s="577"/>
    </row>
    <row r="58" spans="1:7" s="578" customFormat="1">
      <c r="A58" s="577"/>
      <c r="B58" s="577"/>
      <c r="C58" s="577"/>
      <c r="D58" s="577"/>
      <c r="E58" s="577"/>
      <c r="F58" s="577"/>
      <c r="G58" s="577"/>
    </row>
    <row r="59" spans="1:7" s="578" customFormat="1">
      <c r="A59" s="577"/>
      <c r="B59" s="577"/>
      <c r="C59" s="577"/>
      <c r="D59" s="577"/>
      <c r="E59" s="577"/>
      <c r="F59" s="577"/>
      <c r="G59" s="577"/>
    </row>
    <row r="60" spans="1:7" s="578" customFormat="1">
      <c r="A60" s="577"/>
      <c r="B60" s="577"/>
      <c r="C60" s="577"/>
      <c r="D60" s="577"/>
      <c r="E60" s="577"/>
      <c r="F60" s="577"/>
      <c r="G60" s="577"/>
    </row>
    <row r="61" spans="1:7" s="578" customFormat="1">
      <c r="A61" s="577"/>
      <c r="B61" s="577"/>
      <c r="C61" s="577"/>
      <c r="D61" s="577"/>
      <c r="E61" s="577"/>
      <c r="F61" s="577"/>
      <c r="G61" s="577"/>
    </row>
    <row r="62" spans="1:7" s="578" customFormat="1">
      <c r="A62" s="577"/>
      <c r="B62" s="577"/>
      <c r="C62" s="577"/>
      <c r="D62" s="577"/>
      <c r="E62" s="577"/>
      <c r="F62" s="577"/>
      <c r="G62" s="577"/>
    </row>
    <row r="63" spans="1:7" s="578" customFormat="1">
      <c r="A63" s="577"/>
      <c r="B63" s="577"/>
      <c r="C63" s="577"/>
      <c r="D63" s="577"/>
      <c r="E63" s="577"/>
      <c r="F63" s="577"/>
      <c r="G63" s="577"/>
    </row>
    <row r="64" spans="1:7" s="578" customFormat="1">
      <c r="A64" s="577"/>
      <c r="B64" s="577"/>
      <c r="C64" s="577"/>
      <c r="D64" s="577"/>
      <c r="E64" s="577"/>
      <c r="F64" s="577"/>
      <c r="G64" s="577"/>
    </row>
    <row r="65" spans="1:7" s="578" customFormat="1">
      <c r="A65" s="577"/>
      <c r="B65" s="577"/>
      <c r="C65" s="577"/>
      <c r="D65" s="577"/>
      <c r="E65" s="577"/>
      <c r="F65" s="577"/>
      <c r="G65" s="577"/>
    </row>
    <row r="66" spans="1:7" s="578" customFormat="1">
      <c r="A66" s="577"/>
      <c r="B66" s="577"/>
      <c r="C66" s="577"/>
      <c r="D66" s="577"/>
      <c r="E66" s="577"/>
      <c r="F66" s="577"/>
      <c r="G66" s="577"/>
    </row>
    <row r="67" spans="1:7" s="578" customFormat="1">
      <c r="A67" s="577"/>
      <c r="B67" s="577"/>
      <c r="C67" s="577"/>
      <c r="D67" s="577"/>
      <c r="E67" s="577"/>
      <c r="F67" s="577"/>
      <c r="G67" s="577"/>
    </row>
    <row r="68" spans="1:7" s="578" customFormat="1">
      <c r="A68" s="577"/>
      <c r="B68" s="577"/>
      <c r="C68" s="577"/>
      <c r="D68" s="577"/>
      <c r="E68" s="577"/>
      <c r="F68" s="577"/>
      <c r="G68" s="577"/>
    </row>
    <row r="69" spans="1:7" s="578" customFormat="1">
      <c r="A69" s="577"/>
      <c r="B69" s="577"/>
      <c r="C69" s="577"/>
      <c r="D69" s="577"/>
      <c r="E69" s="577"/>
      <c r="F69" s="577"/>
      <c r="G69" s="577"/>
    </row>
    <row r="70" spans="1:7" s="578" customFormat="1">
      <c r="A70" s="577"/>
      <c r="B70" s="577"/>
      <c r="C70" s="577"/>
      <c r="D70" s="577"/>
      <c r="E70" s="577"/>
      <c r="F70" s="577"/>
      <c r="G70" s="577"/>
    </row>
    <row r="71" spans="1:7" s="578" customFormat="1">
      <c r="A71" s="577"/>
      <c r="B71" s="577"/>
      <c r="C71" s="577"/>
      <c r="D71" s="577"/>
      <c r="E71" s="577"/>
      <c r="F71" s="577"/>
      <c r="G71" s="577"/>
    </row>
    <row r="72" spans="1:7" s="578" customFormat="1">
      <c r="A72" s="577"/>
      <c r="B72" s="577"/>
      <c r="C72" s="577"/>
      <c r="D72" s="577"/>
      <c r="E72" s="577"/>
      <c r="F72" s="577"/>
      <c r="G72" s="577"/>
    </row>
    <row r="73" spans="1:7" s="578" customFormat="1">
      <c r="A73" s="577"/>
      <c r="B73" s="577"/>
      <c r="C73" s="577"/>
      <c r="D73" s="577"/>
      <c r="E73" s="577"/>
      <c r="F73" s="577"/>
      <c r="G73" s="577"/>
    </row>
    <row r="74" spans="1:7" s="578" customFormat="1">
      <c r="A74" s="577"/>
      <c r="B74" s="577"/>
      <c r="C74" s="577"/>
      <c r="D74" s="577"/>
      <c r="E74" s="577"/>
      <c r="F74" s="577"/>
      <c r="G74" s="577"/>
    </row>
    <row r="75" spans="1:7" s="578" customFormat="1">
      <c r="A75" s="577"/>
      <c r="B75" s="577"/>
      <c r="C75" s="577"/>
      <c r="D75" s="577"/>
      <c r="E75" s="577"/>
      <c r="F75" s="577"/>
      <c r="G75" s="577"/>
    </row>
    <row r="76" spans="1:7" s="578" customFormat="1">
      <c r="A76" s="577"/>
      <c r="B76" s="577"/>
      <c r="C76" s="577"/>
      <c r="D76" s="577"/>
      <c r="E76" s="577"/>
      <c r="F76" s="577"/>
      <c r="G76" s="577"/>
    </row>
    <row r="77" spans="1:7" s="578" customFormat="1">
      <c r="A77" s="577"/>
      <c r="B77" s="577"/>
      <c r="C77" s="577"/>
      <c r="D77" s="577"/>
      <c r="E77" s="577"/>
      <c r="F77" s="577"/>
      <c r="G77" s="577"/>
    </row>
    <row r="78" spans="1:7" s="578" customFormat="1">
      <c r="A78" s="577"/>
      <c r="B78" s="577"/>
      <c r="C78" s="577"/>
      <c r="D78" s="577"/>
      <c r="E78" s="577"/>
      <c r="F78" s="577"/>
      <c r="G78" s="577"/>
    </row>
    <row r="79" spans="1:7" s="578" customFormat="1">
      <c r="A79" s="577"/>
      <c r="B79" s="577"/>
      <c r="C79" s="577"/>
      <c r="D79" s="577"/>
      <c r="E79" s="577"/>
      <c r="F79" s="577"/>
      <c r="G79" s="577"/>
    </row>
    <row r="80" spans="1:7" s="578" customFormat="1">
      <c r="A80" s="577"/>
      <c r="B80" s="577"/>
      <c r="C80" s="577"/>
      <c r="D80" s="577"/>
      <c r="E80" s="577"/>
      <c r="F80" s="577"/>
      <c r="G80" s="577"/>
    </row>
    <row r="81" spans="1:7" s="578" customFormat="1">
      <c r="A81" s="577"/>
      <c r="B81" s="577"/>
      <c r="C81" s="577"/>
      <c r="D81" s="577"/>
      <c r="E81" s="577"/>
      <c r="F81" s="577"/>
      <c r="G81" s="577"/>
    </row>
    <row r="82" spans="1:7" s="578" customFormat="1">
      <c r="A82" s="577"/>
      <c r="B82" s="577"/>
      <c r="C82" s="577"/>
      <c r="D82" s="577"/>
      <c r="E82" s="577"/>
      <c r="F82" s="577"/>
      <c r="G82" s="577"/>
    </row>
    <row r="83" spans="1:7" s="578" customFormat="1">
      <c r="A83" s="577"/>
      <c r="B83" s="577"/>
      <c r="C83" s="577"/>
      <c r="D83" s="577"/>
      <c r="E83" s="577"/>
      <c r="F83" s="577"/>
      <c r="G83" s="577"/>
    </row>
    <row r="84" spans="1:7" s="578" customFormat="1">
      <c r="A84" s="577"/>
      <c r="B84" s="577"/>
      <c r="C84" s="577"/>
      <c r="D84" s="577"/>
      <c r="E84" s="577"/>
      <c r="F84" s="577"/>
      <c r="G84" s="577"/>
    </row>
    <row r="85" spans="1:7" s="578" customFormat="1">
      <c r="A85" s="577"/>
      <c r="B85" s="577"/>
      <c r="C85" s="577"/>
      <c r="D85" s="577"/>
      <c r="E85" s="577"/>
      <c r="F85" s="577"/>
      <c r="G85" s="577"/>
    </row>
    <row r="86" spans="1:7" s="578" customFormat="1">
      <c r="A86" s="577"/>
      <c r="B86" s="577"/>
      <c r="C86" s="577"/>
      <c r="D86" s="577"/>
      <c r="E86" s="577"/>
      <c r="F86" s="577"/>
      <c r="G86" s="577"/>
    </row>
    <row r="87" spans="1:7" s="578" customFormat="1">
      <c r="A87" s="577"/>
      <c r="B87" s="577"/>
      <c r="C87" s="577"/>
      <c r="D87" s="577"/>
      <c r="E87" s="577"/>
      <c r="F87" s="577"/>
      <c r="G87" s="577"/>
    </row>
    <row r="88" spans="1:7" s="578" customFormat="1">
      <c r="A88" s="577"/>
      <c r="B88" s="577"/>
      <c r="C88" s="577"/>
      <c r="D88" s="577"/>
      <c r="E88" s="577"/>
      <c r="F88" s="577"/>
      <c r="G88" s="577"/>
    </row>
    <row r="89" spans="1:7" s="578" customFormat="1">
      <c r="A89" s="577"/>
      <c r="B89" s="577"/>
      <c r="C89" s="577"/>
      <c r="D89" s="577"/>
      <c r="E89" s="577"/>
      <c r="F89" s="577"/>
      <c r="G89" s="577"/>
    </row>
    <row r="90" spans="1:7" s="578" customFormat="1">
      <c r="A90" s="577"/>
      <c r="B90" s="577"/>
      <c r="C90" s="577"/>
      <c r="D90" s="577"/>
      <c r="E90" s="577"/>
      <c r="F90" s="577"/>
      <c r="G90" s="577"/>
    </row>
    <row r="91" spans="1:7" s="578" customFormat="1">
      <c r="A91" s="577"/>
      <c r="B91" s="577"/>
      <c r="C91" s="577"/>
      <c r="D91" s="577"/>
      <c r="E91" s="577"/>
      <c r="F91" s="577"/>
      <c r="G91" s="577"/>
    </row>
    <row r="92" spans="1:7" s="578" customFormat="1">
      <c r="A92" s="577"/>
      <c r="B92" s="577"/>
      <c r="C92" s="577"/>
      <c r="D92" s="577"/>
      <c r="E92" s="577"/>
      <c r="F92" s="577"/>
      <c r="G92" s="577"/>
    </row>
    <row r="93" spans="1:7" s="578" customFormat="1">
      <c r="A93" s="577"/>
      <c r="B93" s="577"/>
      <c r="C93" s="577"/>
      <c r="D93" s="577"/>
      <c r="E93" s="577"/>
      <c r="F93" s="577"/>
      <c r="G93" s="577"/>
    </row>
    <row r="94" spans="1:7" s="578" customFormat="1">
      <c r="A94" s="577"/>
      <c r="B94" s="577"/>
      <c r="C94" s="577"/>
      <c r="D94" s="577"/>
      <c r="E94" s="577"/>
      <c r="F94" s="577"/>
      <c r="G94" s="577"/>
    </row>
    <row r="95" spans="1:7" s="578" customFormat="1">
      <c r="A95" s="577"/>
      <c r="B95" s="577"/>
      <c r="C95" s="577"/>
      <c r="D95" s="577"/>
      <c r="E95" s="577"/>
      <c r="F95" s="577"/>
      <c r="G95" s="577"/>
    </row>
    <row r="96" spans="1:7" s="578" customFormat="1">
      <c r="A96" s="577"/>
      <c r="B96" s="577"/>
      <c r="C96" s="577"/>
      <c r="D96" s="577"/>
      <c r="E96" s="577"/>
      <c r="F96" s="577"/>
      <c r="G96" s="577"/>
    </row>
    <row r="97" spans="1:7" s="578" customFormat="1">
      <c r="A97" s="577"/>
      <c r="B97" s="577"/>
      <c r="C97" s="577"/>
      <c r="D97" s="577"/>
      <c r="E97" s="577"/>
      <c r="F97" s="577"/>
      <c r="G97" s="577"/>
    </row>
    <row r="98" spans="1:7" s="578" customFormat="1">
      <c r="A98" s="577"/>
      <c r="B98" s="577"/>
      <c r="C98" s="577"/>
      <c r="D98" s="577"/>
      <c r="E98" s="577"/>
      <c r="F98" s="577"/>
      <c r="G98" s="577"/>
    </row>
    <row r="99" spans="1:7" s="578" customFormat="1">
      <c r="A99" s="577"/>
      <c r="B99" s="577"/>
      <c r="C99" s="577"/>
      <c r="D99" s="577"/>
      <c r="E99" s="577"/>
      <c r="F99" s="577"/>
      <c r="G99" s="577"/>
    </row>
    <row r="100" spans="1:7" s="578" customFormat="1">
      <c r="A100" s="577"/>
      <c r="B100" s="577"/>
      <c r="C100" s="577"/>
      <c r="D100" s="577"/>
      <c r="E100" s="577"/>
      <c r="F100" s="577"/>
      <c r="G100" s="577"/>
    </row>
    <row r="101" spans="1:7" s="578" customFormat="1">
      <c r="A101" s="577"/>
      <c r="B101" s="577"/>
      <c r="C101" s="577"/>
      <c r="D101" s="577"/>
      <c r="E101" s="577"/>
      <c r="F101" s="577"/>
      <c r="G101" s="577"/>
    </row>
    <row r="102" spans="1:7" s="578" customFormat="1">
      <c r="A102" s="577"/>
      <c r="B102" s="577"/>
      <c r="C102" s="577"/>
      <c r="D102" s="577"/>
      <c r="E102" s="577"/>
      <c r="F102" s="577"/>
      <c r="G102" s="577"/>
    </row>
    <row r="103" spans="1:7" s="578" customFormat="1">
      <c r="A103" s="577"/>
      <c r="B103" s="577"/>
      <c r="C103" s="577"/>
      <c r="D103" s="577"/>
      <c r="E103" s="577"/>
      <c r="F103" s="577"/>
      <c r="G103" s="577"/>
    </row>
    <row r="104" spans="1:7" s="578" customFormat="1">
      <c r="A104" s="577"/>
      <c r="B104" s="577"/>
      <c r="C104" s="577"/>
      <c r="D104" s="577"/>
      <c r="E104" s="577"/>
      <c r="F104" s="577"/>
      <c r="G104" s="577"/>
    </row>
    <row r="105" spans="1:7" s="578" customFormat="1">
      <c r="A105" s="577"/>
      <c r="B105" s="577"/>
      <c r="C105" s="577"/>
      <c r="D105" s="577"/>
      <c r="E105" s="577"/>
      <c r="F105" s="577"/>
      <c r="G105" s="577"/>
    </row>
    <row r="106" spans="1:7" s="578" customFormat="1">
      <c r="A106" s="577"/>
      <c r="B106" s="577"/>
      <c r="C106" s="577"/>
      <c r="D106" s="577"/>
      <c r="E106" s="577"/>
      <c r="F106" s="577"/>
      <c r="G106" s="577"/>
    </row>
    <row r="107" spans="1:7" s="578" customFormat="1">
      <c r="A107" s="577"/>
      <c r="B107" s="577"/>
      <c r="C107" s="577"/>
      <c r="D107" s="577"/>
      <c r="E107" s="577"/>
      <c r="F107" s="577"/>
      <c r="G107" s="577"/>
    </row>
    <row r="108" spans="1:7" s="578" customFormat="1">
      <c r="A108" s="577"/>
      <c r="B108" s="577"/>
      <c r="C108" s="577"/>
      <c r="D108" s="577"/>
      <c r="E108" s="577"/>
      <c r="F108" s="577"/>
      <c r="G108" s="577"/>
    </row>
    <row r="109" spans="1:7" s="578" customFormat="1">
      <c r="A109" s="577"/>
      <c r="B109" s="577"/>
      <c r="C109" s="577"/>
      <c r="D109" s="577"/>
      <c r="E109" s="577"/>
      <c r="F109" s="577"/>
      <c r="G109" s="577"/>
    </row>
    <row r="110" spans="1:7" s="578" customFormat="1">
      <c r="A110" s="577"/>
      <c r="B110" s="577"/>
      <c r="C110" s="577"/>
      <c r="D110" s="577"/>
      <c r="E110" s="577"/>
      <c r="F110" s="577"/>
      <c r="G110" s="577"/>
    </row>
    <row r="111" spans="1:7" s="578" customFormat="1">
      <c r="A111" s="577"/>
      <c r="B111" s="577"/>
      <c r="C111" s="577"/>
      <c r="D111" s="577"/>
      <c r="E111" s="577"/>
      <c r="F111" s="577"/>
      <c r="G111" s="577"/>
    </row>
    <row r="112" spans="1:7" s="578" customFormat="1">
      <c r="A112" s="577"/>
      <c r="B112" s="577"/>
      <c r="C112" s="577"/>
      <c r="D112" s="577"/>
      <c r="E112" s="577"/>
      <c r="F112" s="577"/>
      <c r="G112" s="577"/>
    </row>
    <row r="113" spans="1:7" s="578" customFormat="1">
      <c r="A113" s="577"/>
      <c r="B113" s="577"/>
      <c r="C113" s="577"/>
      <c r="D113" s="577"/>
      <c r="E113" s="577"/>
      <c r="F113" s="577"/>
      <c r="G113" s="577"/>
    </row>
    <row r="114" spans="1:7" s="578" customFormat="1">
      <c r="A114" s="577"/>
      <c r="B114" s="577"/>
      <c r="C114" s="577"/>
      <c r="D114" s="577"/>
      <c r="E114" s="577"/>
      <c r="F114" s="577"/>
      <c r="G114" s="577"/>
    </row>
    <row r="115" spans="1:7" s="578" customFormat="1">
      <c r="A115" s="577"/>
      <c r="B115" s="577"/>
      <c r="C115" s="577"/>
      <c r="D115" s="577"/>
      <c r="E115" s="577"/>
      <c r="F115" s="577"/>
      <c r="G115" s="577"/>
    </row>
    <row r="116" spans="1:7" s="578" customFormat="1">
      <c r="A116" s="577"/>
      <c r="B116" s="577"/>
      <c r="C116" s="577"/>
      <c r="D116" s="577"/>
      <c r="E116" s="577"/>
      <c r="F116" s="577"/>
      <c r="G116" s="577"/>
    </row>
    <row r="117" spans="1:7" s="578" customFormat="1">
      <c r="A117" s="577"/>
      <c r="B117" s="577"/>
      <c r="C117" s="577"/>
      <c r="D117" s="577"/>
      <c r="E117" s="577"/>
      <c r="F117" s="577"/>
      <c r="G117" s="577"/>
    </row>
    <row r="118" spans="1:7" s="578" customFormat="1">
      <c r="A118" s="577"/>
      <c r="B118" s="577"/>
      <c r="C118" s="577"/>
      <c r="D118" s="577"/>
      <c r="E118" s="577"/>
      <c r="F118" s="577"/>
      <c r="G118" s="577"/>
    </row>
    <row r="119" spans="1:7" s="578" customFormat="1">
      <c r="A119" s="577"/>
      <c r="B119" s="577"/>
      <c r="C119" s="577"/>
      <c r="D119" s="577"/>
      <c r="E119" s="577"/>
      <c r="F119" s="577"/>
      <c r="G119" s="577"/>
    </row>
    <row r="120" spans="1:7" s="578" customFormat="1">
      <c r="A120" s="577"/>
      <c r="B120" s="577"/>
      <c r="C120" s="577"/>
      <c r="D120" s="577"/>
      <c r="E120" s="577"/>
      <c r="F120" s="577"/>
      <c r="G120" s="577"/>
    </row>
    <row r="121" spans="1:7" s="578" customFormat="1">
      <c r="A121" s="577"/>
      <c r="B121" s="577"/>
      <c r="C121" s="577"/>
      <c r="D121" s="577"/>
      <c r="E121" s="577"/>
      <c r="F121" s="577"/>
      <c r="G121" s="577"/>
    </row>
    <row r="122" spans="1:7" s="578" customFormat="1">
      <c r="A122" s="577"/>
      <c r="B122" s="577"/>
      <c r="C122" s="577"/>
      <c r="D122" s="577"/>
      <c r="E122" s="577"/>
      <c r="F122" s="577"/>
      <c r="G122" s="577"/>
    </row>
    <row r="123" spans="1:7" s="578" customFormat="1">
      <c r="A123" s="577"/>
      <c r="B123" s="577"/>
      <c r="C123" s="577"/>
      <c r="D123" s="577"/>
      <c r="E123" s="577"/>
      <c r="F123" s="577"/>
      <c r="G123" s="577"/>
    </row>
    <row r="124" spans="1:7" s="578" customFormat="1">
      <c r="A124" s="577"/>
      <c r="B124" s="577"/>
      <c r="C124" s="577"/>
      <c r="D124" s="577"/>
      <c r="E124" s="577"/>
      <c r="F124" s="577"/>
      <c r="G124" s="577"/>
    </row>
    <row r="125" spans="1:7" s="578" customFormat="1">
      <c r="A125" s="577"/>
      <c r="B125" s="577"/>
      <c r="C125" s="577"/>
      <c r="D125" s="577"/>
      <c r="E125" s="577"/>
      <c r="F125" s="577"/>
      <c r="G125" s="577"/>
    </row>
    <row r="126" spans="1:7" s="578" customFormat="1">
      <c r="A126" s="577"/>
      <c r="B126" s="577"/>
      <c r="C126" s="577"/>
      <c r="D126" s="577"/>
      <c r="E126" s="577"/>
      <c r="F126" s="577"/>
      <c r="G126" s="577"/>
    </row>
    <row r="127" spans="1:7" s="578" customFormat="1">
      <c r="A127" s="577"/>
      <c r="B127" s="577"/>
      <c r="C127" s="577"/>
      <c r="D127" s="577"/>
      <c r="E127" s="577"/>
      <c r="F127" s="577"/>
      <c r="G127" s="577"/>
    </row>
    <row r="128" spans="1:7" s="578" customFormat="1">
      <c r="A128" s="577"/>
      <c r="B128" s="577"/>
      <c r="C128" s="577"/>
      <c r="D128" s="577"/>
      <c r="E128" s="577"/>
      <c r="F128" s="577"/>
      <c r="G128" s="577"/>
    </row>
    <row r="129" spans="1:7" s="578" customFormat="1">
      <c r="A129" s="577"/>
      <c r="B129" s="577"/>
      <c r="C129" s="577"/>
      <c r="D129" s="577"/>
      <c r="E129" s="577"/>
      <c r="F129" s="577"/>
      <c r="G129" s="577"/>
    </row>
    <row r="130" spans="1:7" s="578" customFormat="1">
      <c r="A130" s="577"/>
      <c r="B130" s="577"/>
      <c r="C130" s="577"/>
      <c r="D130" s="577"/>
      <c r="E130" s="577"/>
      <c r="F130" s="577"/>
      <c r="G130" s="577"/>
    </row>
    <row r="131" spans="1:7" s="578" customFormat="1">
      <c r="A131" s="577"/>
      <c r="B131" s="577"/>
      <c r="C131" s="577"/>
      <c r="D131" s="577"/>
      <c r="E131" s="577"/>
      <c r="F131" s="577"/>
      <c r="G131" s="577"/>
    </row>
    <row r="132" spans="1:7" s="578" customFormat="1">
      <c r="A132" s="577"/>
      <c r="B132" s="577"/>
      <c r="C132" s="577"/>
      <c r="D132" s="577"/>
      <c r="E132" s="577"/>
      <c r="F132" s="577"/>
      <c r="G132" s="577"/>
    </row>
    <row r="133" spans="1:7" s="578" customFormat="1">
      <c r="A133" s="577"/>
      <c r="B133" s="577"/>
      <c r="C133" s="577"/>
      <c r="D133" s="577"/>
      <c r="E133" s="577"/>
      <c r="F133" s="577"/>
      <c r="G133" s="577"/>
    </row>
    <row r="134" spans="1:7" s="578" customFormat="1">
      <c r="A134" s="577"/>
      <c r="B134" s="577"/>
      <c r="C134" s="577"/>
      <c r="D134" s="577"/>
      <c r="E134" s="577"/>
      <c r="F134" s="577"/>
      <c r="G134" s="577"/>
    </row>
    <row r="135" spans="1:7" s="578" customFormat="1">
      <c r="A135" s="577"/>
      <c r="B135" s="577"/>
      <c r="C135" s="577"/>
      <c r="D135" s="577"/>
      <c r="E135" s="577"/>
      <c r="F135" s="577"/>
      <c r="G135" s="577"/>
    </row>
    <row r="136" spans="1:7" s="578" customFormat="1">
      <c r="A136" s="577"/>
      <c r="B136" s="577"/>
      <c r="C136" s="577"/>
      <c r="D136" s="577"/>
      <c r="E136" s="577"/>
      <c r="F136" s="577"/>
      <c r="G136" s="577"/>
    </row>
    <row r="137" spans="1:7" s="578" customFormat="1">
      <c r="A137" s="577"/>
      <c r="B137" s="577"/>
      <c r="C137" s="577"/>
      <c r="D137" s="577"/>
      <c r="E137" s="577"/>
      <c r="F137" s="577"/>
      <c r="G137" s="577"/>
    </row>
    <row r="138" spans="1:7" s="578" customFormat="1">
      <c r="A138" s="577"/>
      <c r="B138" s="577"/>
      <c r="C138" s="577"/>
      <c r="D138" s="577"/>
      <c r="E138" s="577"/>
      <c r="F138" s="577"/>
      <c r="G138" s="577"/>
    </row>
    <row r="139" spans="1:7" s="578" customFormat="1">
      <c r="A139" s="577"/>
      <c r="B139" s="577"/>
      <c r="C139" s="577"/>
      <c r="D139" s="577"/>
      <c r="E139" s="577"/>
      <c r="F139" s="577"/>
      <c r="G139" s="577"/>
    </row>
    <row r="140" spans="1:7" s="578" customFormat="1">
      <c r="A140" s="577"/>
      <c r="B140" s="577"/>
      <c r="C140" s="577"/>
      <c r="D140" s="577"/>
      <c r="E140" s="577"/>
      <c r="F140" s="577"/>
      <c r="G140" s="577"/>
    </row>
    <row r="141" spans="1:7" s="578" customFormat="1">
      <c r="A141" s="577"/>
      <c r="B141" s="577"/>
      <c r="C141" s="577"/>
      <c r="D141" s="577"/>
      <c r="E141" s="577"/>
      <c r="F141" s="577"/>
      <c r="G141" s="577"/>
    </row>
    <row r="142" spans="1:7" s="578" customFormat="1">
      <c r="A142" s="577"/>
      <c r="B142" s="577"/>
      <c r="C142" s="577"/>
      <c r="D142" s="577"/>
      <c r="E142" s="577"/>
      <c r="F142" s="577"/>
      <c r="G142" s="577"/>
    </row>
    <row r="143" spans="1:7" s="578" customFormat="1">
      <c r="A143" s="577"/>
      <c r="B143" s="577"/>
      <c r="C143" s="577"/>
      <c r="D143" s="577"/>
      <c r="E143" s="577"/>
      <c r="F143" s="577"/>
      <c r="G143" s="577"/>
    </row>
    <row r="144" spans="1:7" s="578" customFormat="1">
      <c r="A144" s="577"/>
      <c r="B144" s="577"/>
      <c r="C144" s="577"/>
      <c r="D144" s="577"/>
      <c r="E144" s="577"/>
      <c r="F144" s="577"/>
      <c r="G144" s="577"/>
    </row>
    <row r="145" spans="1:7" s="578" customFormat="1">
      <c r="A145" s="577"/>
      <c r="B145" s="577"/>
      <c r="C145" s="577"/>
      <c r="D145" s="577"/>
      <c r="E145" s="577"/>
      <c r="F145" s="577"/>
      <c r="G145" s="577"/>
    </row>
    <row r="146" spans="1:7" s="578" customFormat="1">
      <c r="A146" s="577"/>
      <c r="B146" s="577"/>
      <c r="C146" s="577"/>
      <c r="D146" s="577"/>
      <c r="E146" s="577"/>
      <c r="F146" s="577"/>
      <c r="G146" s="577"/>
    </row>
    <row r="147" spans="1:7" s="578" customFormat="1">
      <c r="A147" s="577"/>
      <c r="B147" s="577"/>
      <c r="C147" s="577"/>
      <c r="D147" s="577"/>
      <c r="E147" s="577"/>
      <c r="F147" s="577"/>
      <c r="G147" s="577"/>
    </row>
    <row r="148" spans="1:7" s="578" customFormat="1">
      <c r="A148" s="577"/>
      <c r="B148" s="577"/>
      <c r="C148" s="577"/>
      <c r="D148" s="577"/>
      <c r="E148" s="577"/>
      <c r="F148" s="577"/>
      <c r="G148" s="577"/>
    </row>
    <row r="149" spans="1:7" s="578" customFormat="1">
      <c r="A149" s="577"/>
      <c r="B149" s="577"/>
      <c r="C149" s="577"/>
      <c r="D149" s="577"/>
      <c r="E149" s="577"/>
      <c r="F149" s="577"/>
      <c r="G149" s="577"/>
    </row>
    <row r="150" spans="1:7" s="578" customFormat="1">
      <c r="A150" s="577"/>
      <c r="B150" s="577"/>
      <c r="C150" s="577"/>
      <c r="D150" s="577"/>
      <c r="E150" s="577"/>
      <c r="F150" s="577"/>
      <c r="G150" s="577"/>
    </row>
    <row r="151" spans="1:7" s="578" customFormat="1">
      <c r="A151" s="577"/>
      <c r="B151" s="577"/>
      <c r="C151" s="577"/>
      <c r="D151" s="577"/>
      <c r="E151" s="577"/>
      <c r="F151" s="577"/>
      <c r="G151" s="577"/>
    </row>
    <row r="152" spans="1:7" s="578" customFormat="1">
      <c r="A152" s="577"/>
      <c r="B152" s="577"/>
      <c r="C152" s="577"/>
      <c r="D152" s="577"/>
      <c r="E152" s="577"/>
      <c r="F152" s="577"/>
      <c r="G152" s="577"/>
    </row>
    <row r="153" spans="1:7" s="578" customFormat="1">
      <c r="A153" s="577"/>
      <c r="B153" s="577"/>
      <c r="C153" s="577"/>
      <c r="D153" s="577"/>
      <c r="E153" s="577"/>
      <c r="F153" s="577"/>
      <c r="G153" s="577"/>
    </row>
    <row r="154" spans="1:7" s="578" customFormat="1">
      <c r="A154" s="577"/>
      <c r="B154" s="577"/>
      <c r="C154" s="577"/>
      <c r="D154" s="577"/>
      <c r="E154" s="577"/>
      <c r="F154" s="577"/>
      <c r="G154" s="577"/>
    </row>
    <row r="155" spans="1:7" s="578" customFormat="1">
      <c r="A155" s="577"/>
      <c r="B155" s="577"/>
      <c r="C155" s="577"/>
      <c r="D155" s="577"/>
      <c r="E155" s="577"/>
      <c r="F155" s="577"/>
      <c r="G155" s="577"/>
    </row>
    <row r="156" spans="1:7" s="578" customFormat="1">
      <c r="A156" s="577"/>
      <c r="B156" s="577"/>
      <c r="C156" s="577"/>
      <c r="D156" s="577"/>
      <c r="E156" s="577"/>
      <c r="F156" s="577"/>
      <c r="G156" s="577"/>
    </row>
    <row r="157" spans="1:7" s="578" customFormat="1">
      <c r="A157" s="577"/>
      <c r="B157" s="577"/>
      <c r="C157" s="577"/>
      <c r="D157" s="577"/>
      <c r="E157" s="577"/>
      <c r="F157" s="577"/>
      <c r="G157" s="577"/>
    </row>
    <row r="158" spans="1:7" s="578" customFormat="1">
      <c r="A158" s="577"/>
      <c r="B158" s="577"/>
      <c r="C158" s="577"/>
      <c r="D158" s="577"/>
      <c r="E158" s="577"/>
      <c r="F158" s="577"/>
      <c r="G158" s="577"/>
    </row>
    <row r="159" spans="1:7" s="578" customFormat="1">
      <c r="A159" s="577"/>
      <c r="B159" s="577"/>
      <c r="C159" s="577"/>
      <c r="D159" s="577"/>
      <c r="E159" s="577"/>
      <c r="F159" s="577"/>
      <c r="G159" s="577"/>
    </row>
    <row r="160" spans="1:7" s="578" customFormat="1">
      <c r="A160" s="577"/>
      <c r="B160" s="577"/>
      <c r="C160" s="577"/>
      <c r="D160" s="577"/>
      <c r="E160" s="577"/>
      <c r="F160" s="577"/>
      <c r="G160" s="577"/>
    </row>
    <row r="161" spans="1:7" s="578" customFormat="1">
      <c r="A161" s="577"/>
      <c r="B161" s="577"/>
      <c r="C161" s="577"/>
      <c r="D161" s="577"/>
      <c r="E161" s="577"/>
      <c r="F161" s="577"/>
      <c r="G161" s="577"/>
    </row>
    <row r="162" spans="1:7" s="578" customFormat="1">
      <c r="A162" s="577"/>
      <c r="B162" s="577"/>
      <c r="C162" s="577"/>
      <c r="D162" s="577"/>
      <c r="E162" s="577"/>
      <c r="F162" s="577"/>
      <c r="G162" s="577"/>
    </row>
    <row r="163" spans="1:7" s="578" customFormat="1">
      <c r="A163" s="577"/>
      <c r="B163" s="577"/>
      <c r="C163" s="577"/>
      <c r="D163" s="577"/>
      <c r="E163" s="577"/>
      <c r="F163" s="577"/>
      <c r="G163" s="577"/>
    </row>
    <row r="164" spans="1:7" s="578" customFormat="1">
      <c r="A164" s="577"/>
      <c r="B164" s="577"/>
      <c r="C164" s="577"/>
      <c r="D164" s="577"/>
      <c r="E164" s="577"/>
      <c r="F164" s="577"/>
      <c r="G164" s="577"/>
    </row>
    <row r="165" spans="1:7" s="578" customFormat="1">
      <c r="A165" s="577"/>
      <c r="B165" s="577"/>
      <c r="C165" s="577"/>
      <c r="D165" s="577"/>
      <c r="E165" s="577"/>
      <c r="F165" s="577"/>
      <c r="G165" s="577"/>
    </row>
    <row r="166" spans="1:7" s="578" customFormat="1">
      <c r="A166" s="577"/>
      <c r="B166" s="577"/>
      <c r="C166" s="577"/>
      <c r="D166" s="577"/>
      <c r="E166" s="577"/>
      <c r="F166" s="577"/>
      <c r="G166" s="577"/>
    </row>
    <row r="167" spans="1:7" s="578" customFormat="1">
      <c r="A167" s="577"/>
      <c r="B167" s="577"/>
      <c r="C167" s="577"/>
      <c r="D167" s="577"/>
      <c r="E167" s="577"/>
      <c r="F167" s="577"/>
      <c r="G167" s="577"/>
    </row>
    <row r="168" spans="1:7" s="578" customFormat="1">
      <c r="A168" s="577"/>
      <c r="B168" s="577"/>
      <c r="C168" s="577"/>
      <c r="D168" s="577"/>
      <c r="E168" s="577"/>
      <c r="F168" s="577"/>
      <c r="G168" s="577"/>
    </row>
    <row r="169" spans="1:7" s="578" customFormat="1">
      <c r="A169" s="577"/>
      <c r="B169" s="577"/>
      <c r="C169" s="577"/>
      <c r="D169" s="577"/>
      <c r="E169" s="577"/>
      <c r="F169" s="577"/>
      <c r="G169" s="577"/>
    </row>
    <row r="170" spans="1:7" s="578" customFormat="1">
      <c r="A170" s="577"/>
      <c r="B170" s="577"/>
      <c r="C170" s="577"/>
      <c r="D170" s="577"/>
      <c r="E170" s="577"/>
      <c r="F170" s="577"/>
      <c r="G170" s="577"/>
    </row>
    <row r="171" spans="1:7" s="578" customFormat="1">
      <c r="A171" s="577"/>
      <c r="B171" s="577"/>
      <c r="C171" s="577"/>
      <c r="D171" s="577"/>
      <c r="E171" s="577"/>
      <c r="F171" s="577"/>
      <c r="G171" s="577"/>
    </row>
    <row r="172" spans="1:7" s="578" customFormat="1">
      <c r="A172" s="577"/>
      <c r="B172" s="577"/>
      <c r="C172" s="577"/>
      <c r="D172" s="577"/>
      <c r="E172" s="577"/>
      <c r="F172" s="577"/>
      <c r="G172" s="577"/>
    </row>
    <row r="173" spans="1:7" s="578" customFormat="1">
      <c r="A173" s="577"/>
      <c r="B173" s="577"/>
      <c r="C173" s="577"/>
      <c r="D173" s="577"/>
      <c r="E173" s="577"/>
      <c r="F173" s="577"/>
      <c r="G173" s="577"/>
    </row>
    <row r="174" spans="1:7" s="578" customFormat="1">
      <c r="A174" s="577"/>
      <c r="B174" s="577"/>
      <c r="C174" s="577"/>
      <c r="D174" s="577"/>
      <c r="E174" s="577"/>
      <c r="F174" s="577"/>
      <c r="G174" s="577"/>
    </row>
    <row r="175" spans="1:7" s="578" customFormat="1">
      <c r="A175" s="577"/>
      <c r="B175" s="577"/>
      <c r="C175" s="577"/>
      <c r="D175" s="577"/>
      <c r="E175" s="577"/>
      <c r="F175" s="577"/>
      <c r="G175" s="577"/>
    </row>
    <row r="176" spans="1:7" s="578" customFormat="1">
      <c r="A176" s="577"/>
      <c r="B176" s="577"/>
      <c r="C176" s="577"/>
      <c r="D176" s="577"/>
      <c r="E176" s="577"/>
      <c r="F176" s="577"/>
      <c r="G176" s="577"/>
    </row>
    <row r="177" spans="1:7" s="578" customFormat="1">
      <c r="A177" s="577"/>
      <c r="B177" s="577"/>
      <c r="C177" s="577"/>
      <c r="D177" s="577"/>
      <c r="E177" s="577"/>
      <c r="F177" s="577"/>
      <c r="G177" s="577"/>
    </row>
    <row r="178" spans="1:7" s="578" customFormat="1">
      <c r="A178" s="577"/>
      <c r="B178" s="577"/>
      <c r="C178" s="577"/>
      <c r="D178" s="577"/>
      <c r="E178" s="577"/>
      <c r="F178" s="577"/>
      <c r="G178" s="577"/>
    </row>
    <row r="179" spans="1:7" s="578" customFormat="1">
      <c r="A179" s="577"/>
      <c r="B179" s="577"/>
      <c r="C179" s="577"/>
      <c r="D179" s="577"/>
      <c r="E179" s="577"/>
      <c r="F179" s="577"/>
      <c r="G179" s="577"/>
    </row>
    <row r="180" spans="1:7" s="578" customFormat="1">
      <c r="A180" s="577"/>
      <c r="B180" s="577"/>
      <c r="C180" s="577"/>
      <c r="D180" s="577"/>
      <c r="E180" s="577"/>
      <c r="F180" s="577"/>
      <c r="G180" s="577"/>
    </row>
    <row r="181" spans="1:7" s="578" customFormat="1">
      <c r="A181" s="577"/>
      <c r="B181" s="577"/>
      <c r="C181" s="577"/>
      <c r="D181" s="577"/>
      <c r="E181" s="577"/>
      <c r="F181" s="577"/>
      <c r="G181" s="577"/>
    </row>
    <row r="182" spans="1:7" s="578" customFormat="1">
      <c r="A182" s="577"/>
      <c r="B182" s="577"/>
      <c r="C182" s="577"/>
      <c r="D182" s="577"/>
      <c r="E182" s="577"/>
      <c r="F182" s="577"/>
      <c r="G182" s="577"/>
    </row>
    <row r="183" spans="1:7" s="578" customFormat="1">
      <c r="A183" s="577"/>
      <c r="B183" s="577"/>
      <c r="C183" s="577"/>
      <c r="D183" s="577"/>
      <c r="E183" s="577"/>
      <c r="F183" s="577"/>
      <c r="G183" s="577"/>
    </row>
    <row r="184" spans="1:7" s="578" customFormat="1">
      <c r="A184" s="577"/>
      <c r="B184" s="577"/>
      <c r="C184" s="577"/>
      <c r="D184" s="577"/>
      <c r="E184" s="577"/>
      <c r="F184" s="577"/>
      <c r="G184" s="577"/>
    </row>
    <row r="185" spans="1:7" s="578" customFormat="1">
      <c r="A185" s="577"/>
      <c r="B185" s="577"/>
      <c r="C185" s="577"/>
      <c r="D185" s="577"/>
      <c r="E185" s="577"/>
      <c r="F185" s="577"/>
      <c r="G185" s="577"/>
    </row>
    <row r="186" spans="1:7" s="578" customFormat="1">
      <c r="A186" s="577"/>
      <c r="B186" s="577"/>
      <c r="C186" s="577"/>
      <c r="D186" s="577"/>
      <c r="E186" s="577"/>
      <c r="F186" s="577"/>
      <c r="G186" s="577"/>
    </row>
    <row r="187" spans="1:7" s="578" customFormat="1">
      <c r="A187" s="577"/>
      <c r="B187" s="577"/>
      <c r="C187" s="577"/>
      <c r="D187" s="577"/>
      <c r="E187" s="577"/>
      <c r="F187" s="577"/>
      <c r="G187" s="577"/>
    </row>
    <row r="188" spans="1:7" s="578" customFormat="1">
      <c r="A188" s="577"/>
      <c r="B188" s="577"/>
      <c r="C188" s="577"/>
      <c r="D188" s="577"/>
      <c r="E188" s="577"/>
      <c r="F188" s="577"/>
      <c r="G188" s="577"/>
    </row>
    <row r="189" spans="1:7" s="578" customFormat="1">
      <c r="A189" s="577"/>
      <c r="B189" s="577"/>
      <c r="C189" s="577"/>
      <c r="D189" s="577"/>
      <c r="E189" s="577"/>
      <c r="F189" s="577"/>
      <c r="G189" s="577"/>
    </row>
    <row r="190" spans="1:7" s="578" customFormat="1">
      <c r="A190" s="577"/>
      <c r="B190" s="577"/>
      <c r="C190" s="577"/>
      <c r="D190" s="577"/>
      <c r="E190" s="577"/>
      <c r="F190" s="577"/>
      <c r="G190" s="577"/>
    </row>
    <row r="191" spans="1:7" s="578" customFormat="1">
      <c r="A191" s="577"/>
      <c r="B191" s="577"/>
      <c r="C191" s="577"/>
      <c r="D191" s="577"/>
      <c r="E191" s="577"/>
      <c r="F191" s="577"/>
      <c r="G191" s="577"/>
    </row>
    <row r="192" spans="1:7" s="578" customFormat="1">
      <c r="A192" s="577"/>
      <c r="B192" s="577"/>
      <c r="C192" s="577"/>
      <c r="D192" s="577"/>
      <c r="E192" s="577"/>
      <c r="F192" s="577"/>
      <c r="G192" s="577"/>
    </row>
    <row r="193" spans="1:7" s="578" customFormat="1">
      <c r="A193" s="577"/>
      <c r="B193" s="577"/>
      <c r="C193" s="577"/>
      <c r="D193" s="577"/>
      <c r="E193" s="577"/>
      <c r="F193" s="577"/>
      <c r="G193" s="577"/>
    </row>
    <row r="194" spans="1:7" s="578" customFormat="1">
      <c r="A194" s="577"/>
      <c r="B194" s="577"/>
      <c r="C194" s="577"/>
      <c r="D194" s="577"/>
      <c r="E194" s="577"/>
      <c r="F194" s="577"/>
      <c r="G194" s="577"/>
    </row>
    <row r="195" spans="1:7" s="578" customFormat="1">
      <c r="A195" s="577"/>
      <c r="B195" s="577"/>
      <c r="C195" s="577"/>
      <c r="D195" s="577"/>
      <c r="E195" s="577"/>
      <c r="F195" s="577"/>
      <c r="G195" s="577"/>
    </row>
    <row r="196" spans="1:7" s="578" customFormat="1">
      <c r="A196" s="577"/>
      <c r="B196" s="577"/>
      <c r="C196" s="577"/>
      <c r="D196" s="577"/>
      <c r="E196" s="577"/>
      <c r="F196" s="577"/>
      <c r="G196" s="577"/>
    </row>
    <row r="197" spans="1:7" s="578" customFormat="1">
      <c r="A197" s="577"/>
      <c r="B197" s="577"/>
      <c r="C197" s="577"/>
      <c r="D197" s="577"/>
      <c r="E197" s="577"/>
      <c r="F197" s="577"/>
      <c r="G197" s="577"/>
    </row>
    <row r="198" spans="1:7" s="578" customFormat="1">
      <c r="A198" s="577"/>
      <c r="B198" s="577"/>
      <c r="C198" s="577"/>
      <c r="D198" s="577"/>
      <c r="E198" s="577"/>
      <c r="F198" s="577"/>
      <c r="G198" s="577"/>
    </row>
    <row r="199" spans="1:7" s="578" customFormat="1">
      <c r="A199" s="577"/>
      <c r="B199" s="577"/>
      <c r="C199" s="577"/>
      <c r="D199" s="577"/>
      <c r="E199" s="577"/>
      <c r="F199" s="577"/>
      <c r="G199" s="577"/>
    </row>
    <row r="200" spans="1:7" s="578" customFormat="1">
      <c r="A200" s="577"/>
      <c r="B200" s="577"/>
      <c r="C200" s="577"/>
      <c r="D200" s="577"/>
      <c r="E200" s="577"/>
      <c r="F200" s="577"/>
      <c r="G200" s="577"/>
    </row>
    <row r="201" spans="1:7" s="578" customFormat="1">
      <c r="A201" s="577"/>
      <c r="B201" s="577"/>
      <c r="C201" s="577"/>
      <c r="D201" s="577"/>
      <c r="E201" s="577"/>
      <c r="F201" s="577"/>
      <c r="G201" s="577"/>
    </row>
    <row r="202" spans="1:7" s="578" customFormat="1">
      <c r="A202" s="577"/>
      <c r="B202" s="577"/>
      <c r="C202" s="577"/>
      <c r="D202" s="577"/>
      <c r="E202" s="577"/>
      <c r="F202" s="577"/>
      <c r="G202" s="577"/>
    </row>
    <row r="203" spans="1:7" s="578" customFormat="1">
      <c r="A203" s="577"/>
      <c r="B203" s="577"/>
      <c r="C203" s="577"/>
      <c r="D203" s="577"/>
      <c r="E203" s="577"/>
      <c r="F203" s="577"/>
      <c r="G203" s="577"/>
    </row>
    <row r="204" spans="1:7" s="578" customFormat="1">
      <c r="A204" s="577"/>
      <c r="B204" s="577"/>
      <c r="C204" s="577"/>
      <c r="D204" s="577"/>
      <c r="E204" s="577"/>
      <c r="F204" s="577"/>
      <c r="G204" s="577"/>
    </row>
    <row r="205" spans="1:7" s="578" customFormat="1">
      <c r="A205" s="577"/>
      <c r="B205" s="577"/>
      <c r="C205" s="577"/>
      <c r="D205" s="577"/>
      <c r="E205" s="577"/>
      <c r="F205" s="577"/>
      <c r="G205" s="577"/>
    </row>
    <row r="206" spans="1:7" s="578" customFormat="1">
      <c r="A206" s="577"/>
      <c r="B206" s="577"/>
      <c r="C206" s="577"/>
      <c r="D206" s="577"/>
      <c r="E206" s="577"/>
      <c r="F206" s="577"/>
      <c r="G206" s="577"/>
    </row>
    <row r="207" spans="1:7" s="578" customFormat="1">
      <c r="A207" s="577"/>
      <c r="B207" s="577"/>
      <c r="C207" s="577"/>
      <c r="D207" s="577"/>
      <c r="E207" s="577"/>
      <c r="F207" s="577"/>
      <c r="G207" s="577"/>
    </row>
    <row r="208" spans="1:7" s="578" customFormat="1">
      <c r="A208" s="577"/>
      <c r="B208" s="577"/>
      <c r="C208" s="577"/>
      <c r="D208" s="577"/>
      <c r="E208" s="577"/>
      <c r="F208" s="577"/>
      <c r="G208" s="577"/>
    </row>
    <row r="209" spans="1:7" s="578" customFormat="1">
      <c r="A209" s="577"/>
      <c r="B209" s="577"/>
      <c r="C209" s="577"/>
      <c r="D209" s="577"/>
      <c r="E209" s="577"/>
      <c r="F209" s="577"/>
      <c r="G209" s="577"/>
    </row>
    <row r="210" spans="1:7" s="578" customFormat="1">
      <c r="A210" s="577"/>
      <c r="B210" s="577"/>
      <c r="C210" s="577"/>
      <c r="D210" s="577"/>
      <c r="E210" s="577"/>
      <c r="F210" s="577"/>
      <c r="G210" s="577"/>
    </row>
    <row r="211" spans="1:7" s="578" customFormat="1">
      <c r="A211" s="577"/>
      <c r="B211" s="577"/>
      <c r="C211" s="577"/>
      <c r="D211" s="577"/>
      <c r="E211" s="577"/>
      <c r="F211" s="577"/>
      <c r="G211" s="577"/>
    </row>
    <row r="212" spans="1:7" s="578" customFormat="1">
      <c r="A212" s="577"/>
      <c r="B212" s="577"/>
      <c r="C212" s="577"/>
      <c r="D212" s="577"/>
      <c r="E212" s="577"/>
      <c r="F212" s="577"/>
      <c r="G212" s="577"/>
    </row>
    <row r="213" spans="1:7" s="578" customFormat="1">
      <c r="A213" s="577"/>
      <c r="B213" s="577"/>
      <c r="C213" s="577"/>
      <c r="D213" s="577"/>
      <c r="E213" s="577"/>
      <c r="F213" s="577"/>
      <c r="G213" s="577"/>
    </row>
    <row r="214" spans="1:7" s="578" customFormat="1">
      <c r="A214" s="577"/>
      <c r="B214" s="577"/>
      <c r="C214" s="577"/>
      <c r="D214" s="577"/>
      <c r="E214" s="577"/>
      <c r="F214" s="577"/>
      <c r="G214" s="577"/>
    </row>
    <row r="215" spans="1:7" s="578" customFormat="1">
      <c r="A215" s="577"/>
      <c r="B215" s="577"/>
      <c r="C215" s="577"/>
      <c r="D215" s="577"/>
      <c r="E215" s="577"/>
      <c r="F215" s="577"/>
      <c r="G215" s="577"/>
    </row>
    <row r="216" spans="1:7" s="578" customFormat="1">
      <c r="A216" s="577"/>
      <c r="B216" s="577"/>
      <c r="C216" s="577"/>
      <c r="D216" s="577"/>
      <c r="E216" s="577"/>
      <c r="F216" s="577"/>
      <c r="G216" s="577"/>
    </row>
    <row r="217" spans="1:7" s="578" customFormat="1">
      <c r="A217" s="577"/>
      <c r="B217" s="577"/>
      <c r="C217" s="577"/>
      <c r="D217" s="577"/>
      <c r="E217" s="577"/>
      <c r="F217" s="577"/>
      <c r="G217" s="577"/>
    </row>
    <row r="218" spans="1:7" s="578" customFormat="1">
      <c r="A218" s="577"/>
      <c r="B218" s="577"/>
      <c r="C218" s="577"/>
      <c r="D218" s="577"/>
      <c r="E218" s="577"/>
      <c r="F218" s="577"/>
      <c r="G218" s="577"/>
    </row>
    <row r="219" spans="1:7" s="578" customFormat="1">
      <c r="A219" s="577"/>
      <c r="B219" s="577"/>
      <c r="C219" s="577"/>
      <c r="D219" s="577"/>
      <c r="E219" s="577"/>
      <c r="F219" s="577"/>
      <c r="G219" s="577"/>
    </row>
    <row r="220" spans="1:7" s="578" customFormat="1">
      <c r="A220" s="577"/>
      <c r="B220" s="577"/>
      <c r="C220" s="577"/>
      <c r="D220" s="577"/>
      <c r="E220" s="577"/>
      <c r="F220" s="577"/>
      <c r="G220" s="577"/>
    </row>
    <row r="221" spans="1:7" s="578" customFormat="1">
      <c r="A221" s="577"/>
      <c r="B221" s="577"/>
      <c r="C221" s="577"/>
      <c r="D221" s="577"/>
      <c r="E221" s="577"/>
      <c r="F221" s="577"/>
      <c r="G221" s="577"/>
    </row>
    <row r="222" spans="1:7" s="578" customFormat="1">
      <c r="A222" s="577"/>
      <c r="B222" s="577"/>
      <c r="C222" s="577"/>
      <c r="D222" s="577"/>
      <c r="E222" s="577"/>
      <c r="F222" s="577"/>
      <c r="G222" s="577"/>
    </row>
    <row r="223" spans="1:7" s="578" customFormat="1">
      <c r="A223" s="577"/>
      <c r="B223" s="577"/>
      <c r="C223" s="577"/>
      <c r="D223" s="577"/>
      <c r="E223" s="577"/>
      <c r="F223" s="577"/>
      <c r="G223" s="577"/>
    </row>
    <row r="224" spans="1:7" s="578" customFormat="1">
      <c r="A224" s="577"/>
      <c r="B224" s="577"/>
      <c r="C224" s="577"/>
      <c r="D224" s="577"/>
      <c r="E224" s="577"/>
      <c r="F224" s="577"/>
      <c r="G224" s="577"/>
    </row>
    <row r="225" spans="1:7" s="578" customFormat="1">
      <c r="A225" s="577"/>
      <c r="B225" s="577"/>
      <c r="C225" s="577"/>
      <c r="D225" s="577"/>
      <c r="E225" s="577"/>
      <c r="F225" s="577"/>
      <c r="G225" s="577"/>
    </row>
    <row r="226" spans="1:7" s="578" customFormat="1">
      <c r="A226" s="577"/>
      <c r="B226" s="577"/>
      <c r="C226" s="577"/>
      <c r="D226" s="577"/>
      <c r="E226" s="577"/>
      <c r="F226" s="577"/>
      <c r="G226" s="577"/>
    </row>
    <row r="227" spans="1:7" s="578" customFormat="1">
      <c r="A227" s="577"/>
      <c r="B227" s="577"/>
      <c r="C227" s="577"/>
      <c r="D227" s="577"/>
      <c r="E227" s="577"/>
      <c r="F227" s="577"/>
      <c r="G227" s="577"/>
    </row>
    <row r="228" spans="1:7" s="578" customFormat="1">
      <c r="A228" s="577"/>
      <c r="B228" s="577"/>
      <c r="C228" s="577"/>
      <c r="D228" s="577"/>
      <c r="E228" s="577"/>
      <c r="F228" s="577"/>
      <c r="G228" s="577"/>
    </row>
    <row r="229" spans="1:7" s="578" customFormat="1">
      <c r="A229" s="577"/>
      <c r="B229" s="577"/>
      <c r="C229" s="577"/>
      <c r="D229" s="577"/>
      <c r="E229" s="577"/>
      <c r="F229" s="577"/>
      <c r="G229" s="577"/>
    </row>
    <row r="230" spans="1:7" s="578" customFormat="1">
      <c r="A230" s="577"/>
      <c r="B230" s="577"/>
      <c r="C230" s="577"/>
      <c r="D230" s="577"/>
      <c r="E230" s="577"/>
      <c r="F230" s="577"/>
      <c r="G230" s="577"/>
    </row>
    <row r="231" spans="1:7" s="578" customFormat="1">
      <c r="A231" s="577"/>
      <c r="B231" s="577"/>
      <c r="C231" s="577"/>
      <c r="D231" s="577"/>
      <c r="E231" s="577"/>
      <c r="F231" s="577"/>
      <c r="G231" s="577"/>
    </row>
    <row r="232" spans="1:7" s="578" customFormat="1">
      <c r="A232" s="577"/>
      <c r="B232" s="577"/>
      <c r="C232" s="577"/>
      <c r="D232" s="577"/>
      <c r="E232" s="577"/>
      <c r="F232" s="577"/>
      <c r="G232" s="577"/>
    </row>
    <row r="233" spans="1:7" s="578" customFormat="1">
      <c r="A233" s="577"/>
      <c r="B233" s="577"/>
      <c r="C233" s="577"/>
      <c r="D233" s="577"/>
      <c r="E233" s="577"/>
      <c r="F233" s="577"/>
      <c r="G233" s="577"/>
    </row>
    <row r="234" spans="1:7" s="578" customFormat="1">
      <c r="A234" s="577"/>
      <c r="B234" s="577"/>
      <c r="C234" s="577"/>
      <c r="D234" s="577"/>
      <c r="E234" s="577"/>
      <c r="F234" s="577"/>
      <c r="G234" s="577"/>
    </row>
    <row r="235" spans="1:7" s="578" customFormat="1">
      <c r="A235" s="577"/>
      <c r="B235" s="577"/>
      <c r="C235" s="577"/>
      <c r="D235" s="577"/>
      <c r="E235" s="577"/>
      <c r="F235" s="577"/>
      <c r="G235" s="577"/>
    </row>
    <row r="236" spans="1:7" s="578" customFormat="1">
      <c r="A236" s="577"/>
      <c r="B236" s="577"/>
      <c r="C236" s="577"/>
      <c r="D236" s="577"/>
      <c r="E236" s="577"/>
      <c r="F236" s="577"/>
      <c r="G236" s="577"/>
    </row>
    <row r="237" spans="1:7" s="578" customFormat="1">
      <c r="A237" s="577"/>
      <c r="B237" s="577"/>
      <c r="C237" s="577"/>
      <c r="D237" s="577"/>
      <c r="E237" s="577"/>
      <c r="F237" s="577"/>
      <c r="G237" s="577"/>
    </row>
    <row r="238" spans="1:7" s="578" customFormat="1">
      <c r="A238" s="577"/>
      <c r="B238" s="577"/>
      <c r="C238" s="577"/>
      <c r="D238" s="577"/>
      <c r="E238" s="577"/>
      <c r="F238" s="577"/>
      <c r="G238" s="577"/>
    </row>
    <row r="239" spans="1:7" s="578" customFormat="1">
      <c r="A239" s="577"/>
      <c r="B239" s="577"/>
      <c r="C239" s="577"/>
      <c r="D239" s="577"/>
      <c r="E239" s="577"/>
      <c r="F239" s="577"/>
      <c r="G239" s="577"/>
    </row>
    <row r="240" spans="1:7" s="578" customFormat="1">
      <c r="A240" s="577"/>
      <c r="B240" s="577"/>
      <c r="C240" s="577"/>
      <c r="D240" s="577"/>
      <c r="E240" s="577"/>
      <c r="F240" s="577"/>
      <c r="G240" s="577"/>
    </row>
    <row r="241" spans="1:7" s="578" customFormat="1">
      <c r="A241" s="577"/>
      <c r="B241" s="577"/>
      <c r="C241" s="577"/>
      <c r="D241" s="577"/>
      <c r="E241" s="577"/>
      <c r="F241" s="577"/>
      <c r="G241" s="577"/>
    </row>
    <row r="242" spans="1:7" s="578" customFormat="1">
      <c r="A242" s="577"/>
      <c r="B242" s="577"/>
      <c r="C242" s="577"/>
      <c r="D242" s="577"/>
      <c r="E242" s="577"/>
      <c r="F242" s="577"/>
      <c r="G242" s="577"/>
    </row>
    <row r="243" spans="1:7" s="578" customFormat="1">
      <c r="A243" s="577"/>
      <c r="B243" s="577"/>
      <c r="C243" s="577"/>
      <c r="D243" s="577"/>
      <c r="E243" s="577"/>
      <c r="F243" s="577"/>
      <c r="G243" s="577"/>
    </row>
    <row r="244" spans="1:7" s="578" customFormat="1">
      <c r="A244" s="577"/>
      <c r="B244" s="577"/>
      <c r="C244" s="577"/>
      <c r="D244" s="577"/>
      <c r="E244" s="577"/>
      <c r="F244" s="577"/>
      <c r="G244" s="577"/>
    </row>
    <row r="245" spans="1:7" s="578" customFormat="1">
      <c r="A245" s="577"/>
      <c r="B245" s="577"/>
      <c r="C245" s="577"/>
      <c r="D245" s="577"/>
      <c r="E245" s="577"/>
      <c r="F245" s="577"/>
      <c r="G245" s="577"/>
    </row>
    <row r="246" spans="1:7" s="578" customFormat="1">
      <c r="A246" s="577"/>
      <c r="B246" s="577"/>
      <c r="C246" s="577"/>
      <c r="D246" s="577"/>
      <c r="E246" s="577"/>
      <c r="F246" s="577"/>
      <c r="G246" s="577"/>
    </row>
    <row r="247" spans="1:7" s="578" customFormat="1"/>
    <row r="248" spans="1:7" s="578" customFormat="1"/>
    <row r="249" spans="1:7" s="578" customFormat="1"/>
    <row r="250" spans="1:7" s="578" customFormat="1"/>
    <row r="251" spans="1:7" s="578" customFormat="1"/>
    <row r="252" spans="1:7" s="578" customFormat="1"/>
    <row r="253" spans="1:7" s="578" customFormat="1"/>
    <row r="254" spans="1:7" s="578" customFormat="1"/>
    <row r="255" spans="1:7" s="578" customFormat="1"/>
    <row r="256" spans="1:7" s="578" customFormat="1"/>
    <row r="257" s="578" customFormat="1"/>
    <row r="258" s="578" customFormat="1"/>
    <row r="259" s="578" customFormat="1"/>
    <row r="260" s="578" customFormat="1"/>
    <row r="261" s="578" customFormat="1"/>
    <row r="262" s="578" customFormat="1"/>
    <row r="263" s="578" customFormat="1"/>
    <row r="264" s="578" customFormat="1"/>
    <row r="265" s="578" customFormat="1"/>
    <row r="266" s="578" customFormat="1"/>
    <row r="267" s="578" customFormat="1"/>
    <row r="268" s="578" customFormat="1"/>
    <row r="269" s="578" customFormat="1"/>
    <row r="270" s="578" customFormat="1"/>
    <row r="271" s="578" customFormat="1"/>
    <row r="272" s="578" customFormat="1"/>
    <row r="273" s="578" customFormat="1"/>
    <row r="274" s="578" customFormat="1"/>
    <row r="275" s="578" customFormat="1"/>
    <row r="276" s="578" customFormat="1"/>
    <row r="277" s="578" customFormat="1"/>
    <row r="278" s="578" customFormat="1"/>
    <row r="279" s="578" customFormat="1"/>
    <row r="280" s="578" customFormat="1"/>
    <row r="281" s="578" customFormat="1"/>
    <row r="282" s="578" customFormat="1"/>
    <row r="283" s="578" customFormat="1"/>
    <row r="284" s="578" customFormat="1"/>
    <row r="285" s="578" customFormat="1"/>
    <row r="286" s="578" customFormat="1"/>
    <row r="287" s="578" customFormat="1"/>
    <row r="288" s="578" customFormat="1"/>
    <row r="289" s="578" customFormat="1"/>
    <row r="290" s="578" customFormat="1"/>
    <row r="291" s="578" customFormat="1"/>
    <row r="292" s="578" customFormat="1"/>
    <row r="293" s="578" customFormat="1"/>
    <row r="294" s="578" customFormat="1"/>
    <row r="295" s="578" customFormat="1"/>
    <row r="296" s="578" customFormat="1"/>
    <row r="297" s="578" customFormat="1"/>
    <row r="298" s="578" customFormat="1"/>
  </sheetData>
  <mergeCells count="7">
    <mergeCell ref="C15:F15"/>
    <mergeCell ref="B3:F3"/>
    <mergeCell ref="B7:F7"/>
    <mergeCell ref="C9:F9"/>
    <mergeCell ref="C14:F14"/>
    <mergeCell ref="C10:F10"/>
    <mergeCell ref="B12:F1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73277"/>
  </sheetPr>
  <dimension ref="A1:O134"/>
  <sheetViews>
    <sheetView showGridLines="0" zoomScale="76" zoomScaleNormal="76" workbookViewId="0">
      <pane ySplit="2" topLeftCell="A3" activePane="bottomLeft" state="frozen"/>
      <selection activeCell="P8" sqref="P8"/>
      <selection pane="bottomLeft" activeCell="E122" sqref="E122"/>
    </sheetView>
  </sheetViews>
  <sheetFormatPr baseColWidth="10" defaultColWidth="11.5546875" defaultRowHeight="14.4" outlineLevelRow="4"/>
  <cols>
    <col min="1" max="1" width="3.109375" style="241" customWidth="1"/>
    <col min="2" max="2" width="3.109375" style="242" customWidth="1"/>
    <col min="3" max="3" width="3.109375" style="241" customWidth="1"/>
    <col min="4" max="4" width="7.33203125" style="241" customWidth="1"/>
    <col min="5" max="5" width="32.6640625" style="241" customWidth="1"/>
    <col min="6" max="7" width="11.5546875" style="241"/>
    <col min="8" max="8" width="11.5546875" style="241" customWidth="1"/>
    <col min="9" max="9" width="11.5546875" style="241"/>
    <col min="10" max="10" width="11.5546875" style="241" customWidth="1"/>
    <col min="11" max="12" width="11.5546875" style="241"/>
    <col min="13" max="13" width="10.88671875" style="241" customWidth="1"/>
    <col min="14" max="14" width="12.5546875" style="241" customWidth="1"/>
    <col min="15" max="15" width="13.5546875" style="241" customWidth="1"/>
    <col min="16" max="16" width="13" style="241" customWidth="1"/>
    <col min="17" max="16384" width="11.5546875" style="241"/>
  </cols>
  <sheetData>
    <row r="1" spans="1:15" ht="25.95" customHeight="1" thickBot="1">
      <c r="D1" s="220"/>
      <c r="E1" s="849" t="s">
        <v>607</v>
      </c>
      <c r="F1" s="849"/>
      <c r="G1" s="849"/>
      <c r="H1" s="849"/>
      <c r="I1" s="849"/>
      <c r="J1" s="849"/>
      <c r="K1" s="849"/>
      <c r="L1" s="849"/>
      <c r="M1" s="849"/>
      <c r="O1" s="536"/>
    </row>
    <row r="2" spans="1:15" ht="22.2" customHeight="1" thickTop="1">
      <c r="D2" s="2"/>
      <c r="E2" s="59"/>
      <c r="F2" s="59"/>
      <c r="G2" s="59"/>
      <c r="H2" s="59"/>
      <c r="I2" s="59"/>
      <c r="J2" s="59"/>
      <c r="K2" s="59"/>
      <c r="L2" s="59"/>
      <c r="M2" s="59"/>
    </row>
    <row r="4" spans="1:15" ht="32.4" customHeight="1" thickBot="1">
      <c r="A4" s="215"/>
      <c r="C4" s="60" t="str">
        <f>IF(ISBLANK(E4),IF(ISBLANK(F4),"",F4),E4)</f>
        <v>Hypothèses</v>
      </c>
      <c r="D4" s="221"/>
      <c r="E4" s="854" t="s">
        <v>116</v>
      </c>
      <c r="F4" s="854"/>
      <c r="G4" s="854"/>
      <c r="H4" s="854"/>
      <c r="I4" s="854"/>
      <c r="J4" s="854"/>
      <c r="K4" s="854"/>
      <c r="L4" s="854"/>
      <c r="M4" s="221"/>
      <c r="N4" s="58"/>
    </row>
    <row r="5" spans="1:15" ht="15" thickTop="1">
      <c r="A5" s="215"/>
      <c r="C5" s="60" t="str">
        <f t="shared" ref="C5:C68" si="0">IF(ISBLANK(E5),IF(ISBLANK(F5),"",F5),E5)</f>
        <v/>
      </c>
      <c r="D5" s="3"/>
      <c r="E5" s="3"/>
      <c r="F5" s="3"/>
      <c r="G5" s="3"/>
      <c r="H5" s="3"/>
      <c r="I5" s="3"/>
      <c r="J5" s="3"/>
      <c r="K5" s="3"/>
      <c r="L5" s="3"/>
      <c r="M5" s="3"/>
    </row>
    <row r="6" spans="1:15" s="403" customFormat="1">
      <c r="A6" s="215"/>
      <c r="B6" s="242"/>
      <c r="C6" s="60"/>
      <c r="D6" s="535"/>
      <c r="E6" s="901" t="s">
        <v>782</v>
      </c>
      <c r="F6" s="901"/>
      <c r="G6" s="901"/>
      <c r="H6" s="901"/>
      <c r="I6" s="901"/>
      <c r="J6" s="901"/>
      <c r="K6" s="901"/>
      <c r="L6" s="901"/>
      <c r="M6" s="901"/>
    </row>
    <row r="7" spans="1:15" ht="38.4" customHeight="1">
      <c r="A7" s="215"/>
      <c r="C7" s="60" t="str">
        <f t="shared" si="0"/>
        <v/>
      </c>
      <c r="D7" s="535"/>
      <c r="E7" s="901"/>
      <c r="F7" s="901"/>
      <c r="G7" s="901"/>
      <c r="H7" s="901"/>
      <c r="I7" s="901"/>
      <c r="J7" s="901"/>
      <c r="K7" s="901"/>
      <c r="L7" s="901"/>
      <c r="M7" s="901"/>
    </row>
    <row r="8" spans="1:15" ht="28.8" thickBot="1">
      <c r="A8" s="215"/>
      <c r="B8" s="216"/>
      <c r="C8" s="60" t="str">
        <f>IF(ISBLANK(E8),IF(ISBLANK(F8),"",F8),E8)</f>
        <v>Cadrage macro-économique</v>
      </c>
      <c r="D8" s="221"/>
      <c r="E8" s="222"/>
      <c r="F8" s="854" t="s">
        <v>627</v>
      </c>
      <c r="G8" s="854"/>
      <c r="H8" s="854"/>
      <c r="I8" s="854"/>
      <c r="J8" s="854"/>
      <c r="K8" s="854"/>
      <c r="L8" s="854"/>
      <c r="M8" s="854"/>
    </row>
    <row r="9" spans="1:15" ht="15" thickTop="1">
      <c r="A9" s="215"/>
      <c r="B9" s="216"/>
      <c r="C9" s="60" t="str">
        <f t="shared" si="0"/>
        <v/>
      </c>
    </row>
    <row r="10" spans="1:15" outlineLevel="1">
      <c r="A10" s="215"/>
      <c r="B10" s="216"/>
      <c r="C10" s="60" t="str">
        <f t="shared" si="0"/>
        <v/>
      </c>
      <c r="D10" s="32"/>
      <c r="E10" s="32"/>
      <c r="F10" s="32"/>
      <c r="G10" s="32"/>
      <c r="H10" s="32"/>
      <c r="I10" s="32"/>
      <c r="J10" s="32"/>
      <c r="K10" s="32"/>
      <c r="L10" s="32"/>
      <c r="M10" s="32"/>
    </row>
    <row r="11" spans="1:15" outlineLevel="1">
      <c r="A11" s="215"/>
      <c r="B11" s="216"/>
      <c r="C11" s="60" t="str">
        <f t="shared" si="0"/>
        <v/>
      </c>
      <c r="D11" s="32"/>
      <c r="E11" s="32"/>
      <c r="F11" s="32"/>
      <c r="G11" s="32"/>
      <c r="H11" s="32"/>
      <c r="I11" s="32"/>
      <c r="J11" s="32"/>
      <c r="K11" s="32"/>
      <c r="L11" s="32"/>
      <c r="M11" s="32"/>
    </row>
    <row r="12" spans="1:15" ht="15" outlineLevel="1" thickBot="1">
      <c r="A12" s="215"/>
      <c r="B12" s="216"/>
      <c r="C12" s="60" t="str">
        <f t="shared" si="0"/>
        <v>Evolution de la population</v>
      </c>
      <c r="D12" s="32"/>
      <c r="E12" s="850" t="s">
        <v>611</v>
      </c>
      <c r="F12" s="850"/>
      <c r="G12" s="850"/>
      <c r="H12" s="850"/>
      <c r="I12" s="850"/>
      <c r="J12" s="850"/>
      <c r="K12" s="850"/>
      <c r="L12" s="851"/>
      <c r="M12" s="32"/>
    </row>
    <row r="13" spans="1:15" outlineLevel="2">
      <c r="A13" s="215"/>
      <c r="B13" s="216"/>
      <c r="C13" s="60" t="str">
        <f t="shared" si="0"/>
        <v>Mhab</v>
      </c>
      <c r="D13" s="32"/>
      <c r="E13" s="99" t="s">
        <v>612</v>
      </c>
      <c r="F13" s="100" t="s">
        <v>247</v>
      </c>
      <c r="G13" s="100" t="s">
        <v>113</v>
      </c>
      <c r="H13" s="100" t="s">
        <v>248</v>
      </c>
      <c r="I13" s="100" t="s">
        <v>249</v>
      </c>
      <c r="J13" s="100" t="s">
        <v>250</v>
      </c>
      <c r="K13" s="101" t="s">
        <v>115</v>
      </c>
      <c r="L13" s="237"/>
      <c r="M13" s="32"/>
    </row>
    <row r="14" spans="1:15" outlineLevel="2">
      <c r="A14" s="215"/>
      <c r="B14" s="216"/>
      <c r="C14" s="60" t="str">
        <f t="shared" si="0"/>
        <v>Guadeloupe</v>
      </c>
      <c r="D14" s="32"/>
      <c r="E14" s="155" t="s">
        <v>493</v>
      </c>
      <c r="F14" s="274">
        <v>0.384239</v>
      </c>
      <c r="G14" s="275">
        <v>0.35307901907356942</v>
      </c>
      <c r="H14" s="275">
        <v>0.33237057220708449</v>
      </c>
      <c r="I14" s="275">
        <v>0.31269754768392377</v>
      </c>
      <c r="J14" s="275">
        <v>0.29302452316076288</v>
      </c>
      <c r="K14" s="276">
        <v>0.27335149863760216</v>
      </c>
      <c r="L14" s="32"/>
      <c r="M14" s="32"/>
    </row>
    <row r="15" spans="1:15" outlineLevel="2">
      <c r="A15" s="215"/>
      <c r="B15" s="216"/>
      <c r="C15" s="60" t="str">
        <f t="shared" si="0"/>
        <v>Martinique</v>
      </c>
      <c r="D15" s="32"/>
      <c r="E15" s="99" t="s">
        <v>492</v>
      </c>
      <c r="F15" s="277">
        <v>0.36899999999999999</v>
      </c>
      <c r="G15" s="279">
        <v>0.32553314121037463</v>
      </c>
      <c r="H15" s="278">
        <v>0.30620461095100865</v>
      </c>
      <c r="I15" s="279">
        <v>0.28687608069164267</v>
      </c>
      <c r="J15" s="278">
        <v>0.26754755043227663</v>
      </c>
      <c r="K15" s="279">
        <v>0.24821902017291067</v>
      </c>
      <c r="L15" s="32"/>
      <c r="M15" s="32"/>
    </row>
    <row r="16" spans="1:15" outlineLevel="2">
      <c r="A16" s="215"/>
      <c r="B16" s="216"/>
      <c r="C16" s="60" t="str">
        <f t="shared" si="0"/>
        <v>Guyane</v>
      </c>
      <c r="D16" s="32"/>
      <c r="E16" s="99" t="s">
        <v>494</v>
      </c>
      <c r="F16" s="277">
        <v>0.28167799999999998</v>
      </c>
      <c r="G16" s="279">
        <v>0.28927152317880789</v>
      </c>
      <c r="H16" s="278">
        <v>0.30993377483443707</v>
      </c>
      <c r="I16" s="279">
        <v>0.32887417218543047</v>
      </c>
      <c r="J16" s="278">
        <v>0.34695364238410598</v>
      </c>
      <c r="K16" s="279">
        <v>0.36245033112582781</v>
      </c>
      <c r="L16" s="32"/>
      <c r="M16" s="32"/>
    </row>
    <row r="17" spans="1:13" outlineLevel="2">
      <c r="A17" s="215"/>
      <c r="B17" s="216"/>
      <c r="C17" s="60" t="str">
        <f t="shared" si="0"/>
        <v>Mayotte</v>
      </c>
      <c r="D17" s="32"/>
      <c r="E17" s="99" t="s">
        <v>495</v>
      </c>
      <c r="F17" s="277">
        <v>0.26700000000000002</v>
      </c>
      <c r="G17" s="279">
        <v>0.36199999999999999</v>
      </c>
      <c r="H17" s="278">
        <v>0.41699999999999998</v>
      </c>
      <c r="I17" s="279">
        <v>0.48</v>
      </c>
      <c r="J17" s="278">
        <v>0.55000000000000004</v>
      </c>
      <c r="K17" s="279">
        <v>0.626</v>
      </c>
      <c r="L17" s="32"/>
      <c r="M17" s="32"/>
    </row>
    <row r="18" spans="1:13" ht="15" outlineLevel="2" thickBot="1">
      <c r="A18" s="215"/>
      <c r="B18" s="216"/>
      <c r="C18" s="60" t="str">
        <f t="shared" si="0"/>
        <v>Réunion</v>
      </c>
      <c r="D18" s="32"/>
      <c r="E18" s="92" t="s">
        <v>609</v>
      </c>
      <c r="F18" s="277">
        <v>0.86121000000000003</v>
      </c>
      <c r="G18" s="279">
        <v>0.89300000000000002</v>
      </c>
      <c r="H18" s="168">
        <v>0.90400000000000003</v>
      </c>
      <c r="I18" s="279">
        <v>0.91300000000000003</v>
      </c>
      <c r="J18" s="168">
        <v>0.91700000000000004</v>
      </c>
      <c r="K18" s="279">
        <v>0.91800000000000004</v>
      </c>
      <c r="L18" s="543"/>
      <c r="M18" s="32"/>
    </row>
    <row r="19" spans="1:13" ht="14.4" customHeight="1" outlineLevel="2">
      <c r="A19" s="215"/>
      <c r="B19" s="216"/>
      <c r="C19" s="60" t="str">
        <f t="shared" si="0"/>
        <v>Source: Projections de population régionales et départementales à l'horizon 2070 - scénario médian</v>
      </c>
      <c r="D19" s="32"/>
      <c r="E19" s="857" t="s">
        <v>780</v>
      </c>
      <c r="F19" s="857"/>
      <c r="G19" s="857"/>
      <c r="H19" s="857"/>
      <c r="I19" s="857"/>
      <c r="J19" s="857"/>
      <c r="K19" s="857"/>
      <c r="L19" s="858"/>
      <c r="M19" s="32"/>
    </row>
    <row r="20" spans="1:13" outlineLevel="1">
      <c r="A20" s="215"/>
      <c r="B20" s="216"/>
      <c r="C20" s="60" t="str">
        <f t="shared" si="0"/>
        <v/>
      </c>
      <c r="D20" s="32"/>
      <c r="E20" s="32"/>
      <c r="F20" s="32"/>
      <c r="G20" s="32"/>
      <c r="H20" s="32"/>
      <c r="I20" s="32"/>
      <c r="J20" s="32"/>
      <c r="K20" s="32"/>
      <c r="L20" s="32"/>
      <c r="M20" s="32"/>
    </row>
    <row r="21" spans="1:13" ht="15" outlineLevel="1" thickBot="1">
      <c r="A21" s="215"/>
      <c r="B21" s="216"/>
      <c r="C21" s="60" t="str">
        <f t="shared" si="0"/>
        <v>Evolution du PIB/hab</v>
      </c>
      <c r="D21" s="32"/>
      <c r="E21" s="850" t="s">
        <v>608</v>
      </c>
      <c r="F21" s="850"/>
      <c r="G21" s="850"/>
      <c r="H21" s="850"/>
      <c r="I21" s="850"/>
      <c r="J21" s="850"/>
      <c r="K21" s="850"/>
      <c r="L21" s="851"/>
      <c r="M21" s="32"/>
    </row>
    <row r="22" spans="1:13" outlineLevel="2">
      <c r="A22" s="215"/>
      <c r="B22" s="216"/>
      <c r="C22" s="60" t="str">
        <f t="shared" si="0"/>
        <v>€/hab</v>
      </c>
      <c r="D22" s="32"/>
      <c r="E22" s="99" t="s">
        <v>610</v>
      </c>
      <c r="F22" s="100" t="s">
        <v>247</v>
      </c>
      <c r="G22" s="100" t="s">
        <v>113</v>
      </c>
      <c r="H22" s="100" t="s">
        <v>248</v>
      </c>
      <c r="I22" s="100" t="s">
        <v>249</v>
      </c>
      <c r="J22" s="100" t="s">
        <v>250</v>
      </c>
      <c r="K22" s="101" t="s">
        <v>115</v>
      </c>
      <c r="L22" s="237"/>
      <c r="M22" s="32"/>
    </row>
    <row r="23" spans="1:13" outlineLevel="2">
      <c r="A23" s="215"/>
      <c r="B23" s="216"/>
      <c r="C23" s="60" t="str">
        <f t="shared" si="0"/>
        <v>Guadeloupe</v>
      </c>
      <c r="D23" s="32"/>
      <c r="E23" s="155" t="s">
        <v>493</v>
      </c>
      <c r="F23" s="111">
        <v>24105</v>
      </c>
      <c r="G23" s="119">
        <v>26169.940713011489</v>
      </c>
      <c r="H23" s="119">
        <v>27166.144900475545</v>
      </c>
      <c r="I23" s="119">
        <v>28200.271328345272</v>
      </c>
      <c r="J23" s="119">
        <v>29273.763572481406</v>
      </c>
      <c r="K23" s="270">
        <v>30388.120160963837</v>
      </c>
      <c r="L23" s="32"/>
      <c r="M23" s="32"/>
    </row>
    <row r="24" spans="1:13" outlineLevel="2">
      <c r="A24" s="215"/>
      <c r="B24" s="216"/>
      <c r="C24" s="60" t="str">
        <f t="shared" si="0"/>
        <v>Martinique</v>
      </c>
      <c r="D24" s="32"/>
      <c r="E24" s="99" t="s">
        <v>492</v>
      </c>
      <c r="F24" s="271">
        <v>25075</v>
      </c>
      <c r="G24" s="273">
        <v>26780.502987701049</v>
      </c>
      <c r="H24" s="272">
        <v>27593.617078040013</v>
      </c>
      <c r="I24" s="273">
        <v>28431.419073763402</v>
      </c>
      <c r="J24" s="272">
        <v>29294.658553164736</v>
      </c>
      <c r="K24" s="273">
        <v>30184.107853358473</v>
      </c>
      <c r="L24" s="32"/>
      <c r="M24" s="32"/>
    </row>
    <row r="25" spans="1:13" outlineLevel="2">
      <c r="A25" s="215"/>
      <c r="B25" s="216"/>
      <c r="C25" s="60" t="str">
        <f t="shared" si="0"/>
        <v>Guyane</v>
      </c>
      <c r="D25" s="32"/>
      <c r="E25" s="99" t="s">
        <v>494</v>
      </c>
      <c r="F25" s="271">
        <v>15270</v>
      </c>
      <c r="G25" s="273">
        <v>18084.9887194451</v>
      </c>
      <c r="H25" s="272">
        <v>19530.703228487579</v>
      </c>
      <c r="I25" s="273">
        <v>21091.988196217084</v>
      </c>
      <c r="J25" s="272">
        <v>22778.082328365334</v>
      </c>
      <c r="K25" s="273">
        <v>24598.962873061206</v>
      </c>
      <c r="L25" s="32"/>
      <c r="M25" s="32"/>
    </row>
    <row r="26" spans="1:13" outlineLevel="2">
      <c r="A26" s="215"/>
      <c r="B26" s="216"/>
      <c r="C26" s="60" t="str">
        <f t="shared" si="0"/>
        <v>Mayotte</v>
      </c>
      <c r="D26" s="32"/>
      <c r="E26" s="99" t="s">
        <v>495</v>
      </c>
      <c r="F26" s="271">
        <v>9261</v>
      </c>
      <c r="G26" s="273">
        <v>14484.71322699245</v>
      </c>
      <c r="H26" s="272">
        <v>17750.323510346832</v>
      </c>
      <c r="I26" s="273">
        <v>21752.172775835639</v>
      </c>
      <c r="J26" s="272">
        <v>25041.602686422335</v>
      </c>
      <c r="K26" s="273">
        <v>26903.496576724814</v>
      </c>
      <c r="L26" s="32"/>
      <c r="M26" s="32"/>
    </row>
    <row r="27" spans="1:13" outlineLevel="2">
      <c r="A27" s="215"/>
      <c r="B27" s="216"/>
      <c r="C27" s="60" t="str">
        <f t="shared" si="0"/>
        <v>Réunion</v>
      </c>
      <c r="D27" s="32"/>
      <c r="E27" s="92" t="s">
        <v>609</v>
      </c>
      <c r="F27" s="271">
        <v>22948</v>
      </c>
      <c r="G27" s="273">
        <v>24913.826985363521</v>
      </c>
      <c r="H27" s="120">
        <v>25862.215024937261</v>
      </c>
      <c r="I27" s="273">
        <v>26846.705100305633</v>
      </c>
      <c r="J27" s="120">
        <v>27868.671498083524</v>
      </c>
      <c r="K27" s="273">
        <v>28929.540819489652</v>
      </c>
      <c r="L27" s="32"/>
      <c r="M27" s="32"/>
    </row>
    <row r="28" spans="1:13" ht="15" outlineLevel="2">
      <c r="A28" s="215"/>
      <c r="B28" s="216"/>
      <c r="C28" s="60" t="str">
        <f t="shared" si="0"/>
        <v>Source: à partir des bilans prévisionnels de l’équilibre offre-demande d’électricité  d'EDF</v>
      </c>
      <c r="D28" s="32"/>
      <c r="E28" s="900" t="s">
        <v>781</v>
      </c>
      <c r="F28" s="900"/>
      <c r="G28" s="900"/>
      <c r="H28" s="900"/>
      <c r="I28" s="900"/>
      <c r="J28" s="900"/>
      <c r="K28" s="900"/>
      <c r="L28" s="900"/>
      <c r="M28" s="32"/>
    </row>
    <row r="29" spans="1:13" outlineLevel="1">
      <c r="A29" s="215"/>
      <c r="B29" s="216"/>
      <c r="C29" s="60" t="str">
        <f t="shared" si="0"/>
        <v/>
      </c>
      <c r="D29" s="32"/>
      <c r="E29" s="32"/>
      <c r="F29" s="32"/>
      <c r="G29" s="32"/>
      <c r="H29" s="32"/>
      <c r="I29" s="32"/>
      <c r="J29" s="32"/>
      <c r="K29" s="32"/>
      <c r="L29" s="32"/>
      <c r="M29" s="32"/>
    </row>
    <row r="30" spans="1:13" ht="28.8" thickBot="1">
      <c r="A30" s="215"/>
      <c r="B30" s="216"/>
      <c r="C30" s="60" t="str">
        <f>IF(ISBLANK(E30),IF(ISBLANK(F30),"",F30),E30)</f>
        <v>Mix électrique</v>
      </c>
      <c r="D30" s="221"/>
      <c r="E30" s="222"/>
      <c r="F30" s="854" t="s">
        <v>626</v>
      </c>
      <c r="G30" s="854"/>
      <c r="H30" s="854"/>
      <c r="I30" s="854"/>
      <c r="J30" s="854"/>
      <c r="K30" s="854"/>
      <c r="L30" s="854"/>
      <c r="M30" s="854"/>
    </row>
    <row r="31" spans="1:13" ht="15" outlineLevel="1" thickTop="1">
      <c r="A31" s="215"/>
      <c r="B31" s="216"/>
      <c r="C31" s="60" t="str">
        <f t="shared" si="0"/>
        <v/>
      </c>
      <c r="D31" s="32"/>
      <c r="E31" s="32"/>
      <c r="F31" s="32"/>
      <c r="G31" s="32"/>
      <c r="H31" s="32"/>
      <c r="I31" s="32"/>
      <c r="J31" s="32"/>
      <c r="K31" s="32"/>
      <c r="L31" s="32"/>
      <c r="M31" s="32"/>
    </row>
    <row r="32" spans="1:13" ht="15" outlineLevel="1" thickBot="1">
      <c r="A32" s="215"/>
      <c r="B32" s="216"/>
      <c r="C32" s="60" t="str">
        <f t="shared" si="0"/>
        <v>Evolution du mix électrique - Guadeloupe</v>
      </c>
      <c r="D32" s="32"/>
      <c r="E32" s="850" t="s">
        <v>613</v>
      </c>
      <c r="F32" s="850"/>
      <c r="G32" s="850"/>
      <c r="H32" s="850"/>
      <c r="I32" s="850"/>
      <c r="J32" s="850"/>
      <c r="K32" s="850"/>
      <c r="L32" s="851"/>
      <c r="M32" s="32"/>
    </row>
    <row r="33" spans="1:13" outlineLevel="2">
      <c r="A33" s="215"/>
      <c r="B33" s="216"/>
      <c r="C33" s="60" t="str">
        <f t="shared" si="0"/>
        <v>%</v>
      </c>
      <c r="D33" s="32"/>
      <c r="E33" s="99" t="s">
        <v>112</v>
      </c>
      <c r="F33" s="100" t="s">
        <v>247</v>
      </c>
      <c r="G33" s="100" t="s">
        <v>113</v>
      </c>
      <c r="H33" s="100" t="s">
        <v>248</v>
      </c>
      <c r="I33" s="100" t="s">
        <v>249</v>
      </c>
      <c r="J33" s="100" t="s">
        <v>250</v>
      </c>
      <c r="K33" s="101" t="s">
        <v>115</v>
      </c>
      <c r="L33" s="237"/>
      <c r="M33" s="32"/>
    </row>
    <row r="34" spans="1:13" outlineLevel="2">
      <c r="A34" s="215"/>
      <c r="B34" s="216"/>
      <c r="C34" s="60" t="str">
        <f t="shared" si="0"/>
        <v>Charbon</v>
      </c>
      <c r="D34" s="32"/>
      <c r="E34" s="99" t="s">
        <v>147</v>
      </c>
      <c r="F34" s="796">
        <v>0.14000000000000001</v>
      </c>
      <c r="G34" s="358">
        <v>0</v>
      </c>
      <c r="H34" s="272"/>
      <c r="I34" s="273"/>
      <c r="J34" s="272"/>
      <c r="K34" s="505">
        <v>0</v>
      </c>
      <c r="L34" s="32"/>
      <c r="M34" s="32"/>
    </row>
    <row r="35" spans="1:13" outlineLevel="2">
      <c r="A35" s="215"/>
      <c r="B35" s="216"/>
      <c r="C35" s="60" t="str">
        <f t="shared" si="0"/>
        <v>Produits pétroliers raffinés</v>
      </c>
      <c r="D35" s="32"/>
      <c r="E35" s="99" t="s">
        <v>149</v>
      </c>
      <c r="F35" s="796">
        <v>0.52</v>
      </c>
      <c r="G35" s="358">
        <v>0.02</v>
      </c>
      <c r="H35" s="272"/>
      <c r="I35" s="273"/>
      <c r="J35" s="272"/>
      <c r="K35" s="505">
        <v>0</v>
      </c>
      <c r="L35" s="32"/>
      <c r="M35" s="32"/>
    </row>
    <row r="36" spans="1:13" outlineLevel="2">
      <c r="A36" s="215"/>
      <c r="B36" s="216"/>
      <c r="C36" s="60" t="str">
        <f t="shared" si="0"/>
        <v>Photovoltaïque</v>
      </c>
      <c r="D36" s="32"/>
      <c r="E36" s="99" t="s">
        <v>614</v>
      </c>
      <c r="F36" s="796">
        <v>7.0000000000000007E-2</v>
      </c>
      <c r="G36" s="358">
        <v>0.11</v>
      </c>
      <c r="H36" s="272"/>
      <c r="I36" s="273"/>
      <c r="J36" s="272"/>
      <c r="K36" s="505">
        <v>0.22</v>
      </c>
      <c r="L36" s="32"/>
      <c r="M36" s="32"/>
    </row>
    <row r="37" spans="1:13" outlineLevel="2">
      <c r="A37" s="215"/>
      <c r="B37" s="216"/>
      <c r="C37" s="60" t="str">
        <f t="shared" si="0"/>
        <v>Géothermie</v>
      </c>
      <c r="D37" s="32"/>
      <c r="E37" s="92" t="s">
        <v>615</v>
      </c>
      <c r="F37" s="796">
        <v>0.05</v>
      </c>
      <c r="G37" s="358">
        <v>0.2</v>
      </c>
      <c r="H37" s="272"/>
      <c r="I37" s="273"/>
      <c r="J37" s="272"/>
      <c r="K37" s="505">
        <v>0.25</v>
      </c>
      <c r="L37" s="32"/>
      <c r="M37" s="32"/>
    </row>
    <row r="38" spans="1:13" outlineLevel="2">
      <c r="A38" s="215"/>
      <c r="B38" s="216"/>
      <c r="C38" s="60" t="str">
        <f t="shared" si="0"/>
        <v>Déchets</v>
      </c>
      <c r="D38" s="32"/>
      <c r="E38" s="155" t="s">
        <v>24</v>
      </c>
      <c r="F38" s="796">
        <v>0</v>
      </c>
      <c r="G38" s="358">
        <v>0</v>
      </c>
      <c r="H38" s="272"/>
      <c r="I38" s="273"/>
      <c r="J38" s="272"/>
      <c r="K38" s="505">
        <v>0</v>
      </c>
      <c r="L38" s="32"/>
      <c r="M38" s="32"/>
    </row>
    <row r="39" spans="1:13" outlineLevel="2">
      <c r="A39" s="215"/>
      <c r="B39" s="216"/>
      <c r="C39" s="60" t="str">
        <f t="shared" si="0"/>
        <v>Biocarburants</v>
      </c>
      <c r="D39" s="32"/>
      <c r="E39" s="99" t="s">
        <v>160</v>
      </c>
      <c r="F39" s="796">
        <v>0</v>
      </c>
      <c r="G39" s="358">
        <v>0.24</v>
      </c>
      <c r="H39" s="272"/>
      <c r="I39" s="273"/>
      <c r="J39" s="272"/>
      <c r="K39" s="505">
        <v>0.15834604338480721</v>
      </c>
      <c r="L39" s="32"/>
      <c r="M39" s="32"/>
    </row>
    <row r="40" spans="1:13" outlineLevel="2">
      <c r="A40" s="215"/>
      <c r="B40" s="216"/>
      <c r="C40" s="60" t="str">
        <f t="shared" si="0"/>
        <v>Biomasse solide</v>
      </c>
      <c r="D40" s="32"/>
      <c r="E40" s="99" t="s">
        <v>159</v>
      </c>
      <c r="F40" s="796">
        <v>0.14000000000000001</v>
      </c>
      <c r="G40" s="358">
        <v>0.28000000000000003</v>
      </c>
      <c r="H40" s="272"/>
      <c r="I40" s="273"/>
      <c r="J40" s="272"/>
      <c r="K40" s="505">
        <v>0.18473705061560841</v>
      </c>
      <c r="L40" s="32"/>
      <c r="M40" s="32"/>
    </row>
    <row r="41" spans="1:13" outlineLevel="2">
      <c r="A41" s="215"/>
      <c r="B41" s="216"/>
      <c r="C41" s="60" t="str">
        <f t="shared" si="0"/>
        <v>Eolien</v>
      </c>
      <c r="D41" s="32"/>
      <c r="E41" s="99" t="s">
        <v>616</v>
      </c>
      <c r="F41" s="796">
        <v>0.06</v>
      </c>
      <c r="G41" s="358">
        <v>0.13</v>
      </c>
      <c r="H41" s="272"/>
      <c r="I41" s="273"/>
      <c r="J41" s="272"/>
      <c r="K41" s="505">
        <v>0.17</v>
      </c>
      <c r="L41" s="32"/>
      <c r="M41" s="32"/>
    </row>
    <row r="42" spans="1:13" outlineLevel="2">
      <c r="A42" s="215"/>
      <c r="B42" s="216"/>
      <c r="C42" s="60" t="str">
        <f t="shared" si="0"/>
        <v>Hydraulique</v>
      </c>
      <c r="D42" s="32"/>
      <c r="E42" s="92" t="s">
        <v>382</v>
      </c>
      <c r="F42" s="796">
        <v>0.01</v>
      </c>
      <c r="G42" s="358">
        <v>0.01</v>
      </c>
      <c r="H42" s="272"/>
      <c r="I42" s="273"/>
      <c r="J42" s="272"/>
      <c r="K42" s="505">
        <v>8.4584529997922143E-3</v>
      </c>
      <c r="L42" s="32"/>
      <c r="M42" s="32"/>
    </row>
    <row r="43" spans="1:13" outlineLevel="2">
      <c r="A43" s="215"/>
      <c r="B43" s="216"/>
      <c r="C43" s="60" t="str">
        <f t="shared" si="0"/>
        <v>Gaz Renouvelable</v>
      </c>
      <c r="D43" s="32"/>
      <c r="E43" s="92" t="s">
        <v>617</v>
      </c>
      <c r="F43" s="796">
        <v>0.01</v>
      </c>
      <c r="G43" s="358">
        <v>0.01</v>
      </c>
      <c r="H43" s="272"/>
      <c r="I43" s="273"/>
      <c r="J43" s="272"/>
      <c r="K43" s="505">
        <v>8.4584529997922143E-3</v>
      </c>
      <c r="L43" s="32"/>
      <c r="M43" s="32"/>
    </row>
    <row r="44" spans="1:13" outlineLevel="2">
      <c r="A44" s="215"/>
      <c r="B44" s="216"/>
      <c r="C44" s="60" t="str">
        <f t="shared" si="0"/>
        <v/>
      </c>
      <c r="D44" s="32"/>
      <c r="E44" s="32"/>
      <c r="F44" s="32"/>
      <c r="G44" s="32"/>
      <c r="H44" s="32"/>
      <c r="I44" s="32"/>
      <c r="J44" s="32"/>
      <c r="K44" s="32"/>
      <c r="L44" s="32"/>
      <c r="M44" s="32"/>
    </row>
    <row r="45" spans="1:13" outlineLevel="1">
      <c r="A45" s="215"/>
      <c r="B45" s="216"/>
      <c r="C45" s="60"/>
      <c r="D45" s="32"/>
      <c r="E45" s="32"/>
      <c r="F45" s="32"/>
      <c r="G45" s="32"/>
      <c r="H45" s="32"/>
      <c r="I45" s="32"/>
      <c r="J45" s="32"/>
      <c r="K45" s="32"/>
      <c r="L45" s="32"/>
      <c r="M45" s="32"/>
    </row>
    <row r="46" spans="1:13" ht="15" outlineLevel="1" thickBot="1">
      <c r="A46" s="215"/>
      <c r="B46" s="216"/>
      <c r="C46" s="60" t="str">
        <f t="shared" si="0"/>
        <v>Evolution du mix électrique - Guyane</v>
      </c>
      <c r="D46" s="32"/>
      <c r="E46" s="850" t="s">
        <v>618</v>
      </c>
      <c r="F46" s="850"/>
      <c r="G46" s="850"/>
      <c r="H46" s="850"/>
      <c r="I46" s="850"/>
      <c r="J46" s="850"/>
      <c r="K46" s="850"/>
      <c r="L46" s="851"/>
      <c r="M46" s="32"/>
    </row>
    <row r="47" spans="1:13" outlineLevel="2">
      <c r="A47" s="215"/>
      <c r="B47" s="216"/>
      <c r="C47" s="60" t="str">
        <f t="shared" si="0"/>
        <v>%</v>
      </c>
      <c r="D47" s="32"/>
      <c r="E47" s="99" t="s">
        <v>112</v>
      </c>
      <c r="F47" s="100" t="s">
        <v>247</v>
      </c>
      <c r="G47" s="100" t="s">
        <v>113</v>
      </c>
      <c r="H47" s="100" t="s">
        <v>248</v>
      </c>
      <c r="I47" s="100" t="s">
        <v>249</v>
      </c>
      <c r="J47" s="100" t="s">
        <v>250</v>
      </c>
      <c r="K47" s="101" t="s">
        <v>115</v>
      </c>
      <c r="L47" s="237"/>
      <c r="M47" s="32"/>
    </row>
    <row r="48" spans="1:13" outlineLevel="2">
      <c r="A48" s="215"/>
      <c r="B48" s="216"/>
      <c r="C48" s="60" t="str">
        <f t="shared" si="0"/>
        <v>Charbon</v>
      </c>
      <c r="D48" s="32"/>
      <c r="E48" s="99" t="s">
        <v>147</v>
      </c>
      <c r="F48" s="796">
        <v>0</v>
      </c>
      <c r="G48" s="358"/>
      <c r="H48" s="272"/>
      <c r="I48" s="273"/>
      <c r="J48" s="272"/>
      <c r="K48" s="505"/>
      <c r="L48" s="32"/>
      <c r="M48" s="32"/>
    </row>
    <row r="49" spans="1:13" outlineLevel="2">
      <c r="A49" s="215"/>
      <c r="B49" s="216"/>
      <c r="C49" s="60" t="str">
        <f t="shared" si="0"/>
        <v>Produits pétroliers raffinés</v>
      </c>
      <c r="D49" s="32"/>
      <c r="E49" s="99" t="s">
        <v>149</v>
      </c>
      <c r="F49" s="796">
        <v>0.31</v>
      </c>
      <c r="G49" s="358">
        <v>0</v>
      </c>
      <c r="H49" s="272"/>
      <c r="I49" s="273"/>
      <c r="J49" s="272"/>
      <c r="K49" s="505">
        <v>0</v>
      </c>
      <c r="L49" s="32"/>
      <c r="M49" s="32"/>
    </row>
    <row r="50" spans="1:13" outlineLevel="2">
      <c r="A50" s="215"/>
      <c r="B50" s="216"/>
      <c r="C50" s="60" t="str">
        <f t="shared" si="0"/>
        <v>Photovoltaïque</v>
      </c>
      <c r="D50" s="32"/>
      <c r="E50" s="99" t="s">
        <v>614</v>
      </c>
      <c r="F50" s="796">
        <v>0.06</v>
      </c>
      <c r="G50" s="358">
        <v>0.16</v>
      </c>
      <c r="H50" s="272"/>
      <c r="I50" s="273"/>
      <c r="J50" s="272"/>
      <c r="K50" s="505">
        <v>0.33545691374349623</v>
      </c>
      <c r="L50" s="32"/>
      <c r="M50" s="32"/>
    </row>
    <row r="51" spans="1:13" outlineLevel="2">
      <c r="A51" s="215"/>
      <c r="B51" s="216"/>
      <c r="C51" s="60" t="str">
        <f t="shared" si="0"/>
        <v>Géothermie</v>
      </c>
      <c r="D51" s="32"/>
      <c r="E51" s="92" t="s">
        <v>615</v>
      </c>
      <c r="F51" s="796">
        <v>0</v>
      </c>
      <c r="G51" s="358">
        <v>0</v>
      </c>
      <c r="H51" s="272"/>
      <c r="I51" s="273"/>
      <c r="J51" s="272"/>
      <c r="K51" s="505">
        <v>0</v>
      </c>
      <c r="L51" s="32"/>
      <c r="M51" s="32"/>
    </row>
    <row r="52" spans="1:13" outlineLevel="2">
      <c r="A52" s="215"/>
      <c r="B52" s="216"/>
      <c r="C52" s="60" t="str">
        <f t="shared" si="0"/>
        <v>Déchets</v>
      </c>
      <c r="D52" s="32"/>
      <c r="E52" s="155" t="s">
        <v>24</v>
      </c>
      <c r="F52" s="796">
        <v>0</v>
      </c>
      <c r="G52" s="358">
        <v>0.02</v>
      </c>
      <c r="H52" s="272"/>
      <c r="I52" s="273"/>
      <c r="J52" s="272"/>
      <c r="K52" s="505">
        <v>0.02</v>
      </c>
      <c r="L52" s="32"/>
      <c r="M52" s="32"/>
    </row>
    <row r="53" spans="1:13" outlineLevel="2">
      <c r="A53" s="215"/>
      <c r="B53" s="216"/>
      <c r="C53" s="60" t="str">
        <f t="shared" si="0"/>
        <v>Biocarburants</v>
      </c>
      <c r="D53" s="32"/>
      <c r="E53" s="99" t="s">
        <v>160</v>
      </c>
      <c r="F53" s="796">
        <v>0</v>
      </c>
      <c r="G53" s="358">
        <v>0.23</v>
      </c>
      <c r="H53" s="272"/>
      <c r="I53" s="273"/>
      <c r="J53" s="272"/>
      <c r="K53" s="505">
        <v>0.14000285542710533</v>
      </c>
      <c r="L53" s="32"/>
      <c r="M53" s="32"/>
    </row>
    <row r="54" spans="1:13" outlineLevel="2">
      <c r="A54" s="215"/>
      <c r="B54" s="216"/>
      <c r="C54" s="60" t="str">
        <f t="shared" si="0"/>
        <v>Biomasse solide</v>
      </c>
      <c r="D54" s="32"/>
      <c r="E54" s="99" t="s">
        <v>159</v>
      </c>
      <c r="F54" s="796">
        <v>0.04</v>
      </c>
      <c r="G54" s="358">
        <v>0.1</v>
      </c>
      <c r="H54" s="272"/>
      <c r="I54" s="273"/>
      <c r="J54" s="272"/>
      <c r="K54" s="505">
        <v>0.10036303858382151</v>
      </c>
      <c r="L54" s="32"/>
      <c r="M54" s="32"/>
    </row>
    <row r="55" spans="1:13" outlineLevel="2">
      <c r="A55" s="215"/>
      <c r="B55" s="216"/>
      <c r="C55" s="60" t="str">
        <f t="shared" si="0"/>
        <v>Eolien</v>
      </c>
      <c r="D55" s="32"/>
      <c r="E55" s="99" t="s">
        <v>616</v>
      </c>
      <c r="F55" s="796">
        <v>0</v>
      </c>
      <c r="G55" s="358">
        <v>0</v>
      </c>
      <c r="H55" s="272"/>
      <c r="I55" s="273"/>
      <c r="J55" s="272"/>
      <c r="K55" s="505">
        <v>0.09</v>
      </c>
      <c r="L55" s="32"/>
      <c r="M55" s="32"/>
    </row>
    <row r="56" spans="1:13" outlineLevel="2">
      <c r="A56" s="215"/>
      <c r="B56" s="216"/>
      <c r="C56" s="60" t="str">
        <f t="shared" si="0"/>
        <v>Hydraulique</v>
      </c>
      <c r="D56" s="32"/>
      <c r="E56" s="92" t="s">
        <v>382</v>
      </c>
      <c r="F56" s="796">
        <v>0.6</v>
      </c>
      <c r="G56" s="358">
        <v>0.5</v>
      </c>
      <c r="H56" s="272"/>
      <c r="I56" s="273"/>
      <c r="J56" s="272"/>
      <c r="K56" s="505">
        <v>0.30748632300665557</v>
      </c>
      <c r="L56" s="32"/>
      <c r="M56" s="32"/>
    </row>
    <row r="57" spans="1:13" outlineLevel="2">
      <c r="A57" s="215"/>
      <c r="B57" s="216"/>
      <c r="C57" s="60" t="str">
        <f t="shared" si="0"/>
        <v>Gaz Renouvelable</v>
      </c>
      <c r="D57" s="32"/>
      <c r="E57" s="92" t="s">
        <v>617</v>
      </c>
      <c r="F57" s="796">
        <v>0</v>
      </c>
      <c r="G57" s="358">
        <v>0</v>
      </c>
      <c r="H57" s="272"/>
      <c r="I57" s="273"/>
      <c r="J57" s="272"/>
      <c r="K57" s="505">
        <v>6.6908692389214342E-3</v>
      </c>
      <c r="L57" s="32"/>
      <c r="M57" s="32"/>
    </row>
    <row r="58" spans="1:13" outlineLevel="2">
      <c r="A58" s="215"/>
      <c r="B58" s="216"/>
      <c r="C58" s="60" t="str">
        <f t="shared" si="0"/>
        <v/>
      </c>
      <c r="D58" s="32"/>
      <c r="E58" s="32"/>
      <c r="F58" s="32"/>
      <c r="G58" s="32"/>
      <c r="H58" s="32"/>
      <c r="I58" s="32"/>
      <c r="J58" s="32"/>
      <c r="K58" s="32"/>
      <c r="L58" s="32"/>
      <c r="M58" s="32"/>
    </row>
    <row r="59" spans="1:13" outlineLevel="1">
      <c r="A59" s="215"/>
      <c r="B59" s="216"/>
      <c r="C59" s="60"/>
      <c r="D59" s="32"/>
      <c r="E59" s="32"/>
      <c r="F59" s="32"/>
      <c r="G59" s="32"/>
      <c r="H59" s="32"/>
      <c r="I59" s="32"/>
      <c r="J59" s="32"/>
      <c r="K59" s="32"/>
      <c r="L59" s="32"/>
      <c r="M59" s="32"/>
    </row>
    <row r="60" spans="1:13" ht="15" outlineLevel="1" thickBot="1">
      <c r="A60" s="215"/>
      <c r="B60" s="216"/>
      <c r="C60" s="60" t="str">
        <f t="shared" si="0"/>
        <v>Evolution du mix électrique - Martinique</v>
      </c>
      <c r="D60" s="32"/>
      <c r="E60" s="850" t="s">
        <v>619</v>
      </c>
      <c r="F60" s="850"/>
      <c r="G60" s="850"/>
      <c r="H60" s="850"/>
      <c r="I60" s="850"/>
      <c r="J60" s="850"/>
      <c r="K60" s="850"/>
      <c r="L60" s="851"/>
      <c r="M60" s="32"/>
    </row>
    <row r="61" spans="1:13" outlineLevel="2">
      <c r="A61" s="215"/>
      <c r="B61" s="216"/>
      <c r="C61" s="60" t="str">
        <f t="shared" si="0"/>
        <v>%</v>
      </c>
      <c r="D61" s="32"/>
      <c r="E61" s="99" t="s">
        <v>112</v>
      </c>
      <c r="F61" s="100" t="s">
        <v>247</v>
      </c>
      <c r="G61" s="100" t="s">
        <v>113</v>
      </c>
      <c r="H61" s="100" t="s">
        <v>248</v>
      </c>
      <c r="I61" s="100" t="s">
        <v>249</v>
      </c>
      <c r="J61" s="100" t="s">
        <v>250</v>
      </c>
      <c r="K61" s="101" t="s">
        <v>115</v>
      </c>
      <c r="L61" s="237"/>
      <c r="M61" s="32"/>
    </row>
    <row r="62" spans="1:13" outlineLevel="2">
      <c r="A62" s="215"/>
      <c r="B62" s="216"/>
      <c r="C62" s="60" t="str">
        <f t="shared" si="0"/>
        <v>Charbon</v>
      </c>
      <c r="D62" s="32"/>
      <c r="E62" s="99" t="s">
        <v>147</v>
      </c>
      <c r="F62" s="796">
        <v>0</v>
      </c>
      <c r="G62" s="358">
        <v>0</v>
      </c>
      <c r="H62" s="272"/>
      <c r="I62" s="273"/>
      <c r="J62" s="272"/>
      <c r="K62" s="505">
        <v>0</v>
      </c>
      <c r="L62" s="32"/>
      <c r="M62" s="32"/>
    </row>
    <row r="63" spans="1:13" outlineLevel="2">
      <c r="A63" s="215"/>
      <c r="B63" s="216"/>
      <c r="C63" s="60" t="str">
        <f t="shared" si="0"/>
        <v>Produits pétroliers raffinés</v>
      </c>
      <c r="D63" s="32"/>
      <c r="E63" s="99" t="s">
        <v>149</v>
      </c>
      <c r="F63" s="796">
        <v>0.75</v>
      </c>
      <c r="G63" s="358">
        <v>0.1</v>
      </c>
      <c r="H63" s="272"/>
      <c r="I63" s="273"/>
      <c r="J63" s="272"/>
      <c r="K63" s="505">
        <v>0</v>
      </c>
      <c r="L63" s="32"/>
      <c r="M63" s="32"/>
    </row>
    <row r="64" spans="1:13" outlineLevel="2">
      <c r="A64" s="215"/>
      <c r="B64" s="216"/>
      <c r="C64" s="60" t="str">
        <f t="shared" si="0"/>
        <v>Photovoltaïque</v>
      </c>
      <c r="D64" s="32"/>
      <c r="E64" s="99" t="s">
        <v>614</v>
      </c>
      <c r="F64" s="796">
        <v>0.06</v>
      </c>
      <c r="G64" s="358">
        <v>0.17</v>
      </c>
      <c r="H64" s="272"/>
      <c r="I64" s="273"/>
      <c r="J64" s="272"/>
      <c r="K64" s="505">
        <v>0.25</v>
      </c>
      <c r="L64" s="32"/>
      <c r="M64" s="32"/>
    </row>
    <row r="65" spans="1:13" outlineLevel="2">
      <c r="A65" s="215"/>
      <c r="B65" s="216"/>
      <c r="C65" s="60" t="str">
        <f t="shared" si="0"/>
        <v>Géothermie</v>
      </c>
      <c r="D65" s="32"/>
      <c r="E65" s="92" t="s">
        <v>615</v>
      </c>
      <c r="F65" s="796">
        <v>0</v>
      </c>
      <c r="G65" s="358">
        <v>0.05</v>
      </c>
      <c r="H65" s="272"/>
      <c r="I65" s="273"/>
      <c r="J65" s="272"/>
      <c r="K65" s="505">
        <v>0.28000000000000003</v>
      </c>
      <c r="L65" s="32"/>
      <c r="M65" s="32"/>
    </row>
    <row r="66" spans="1:13" outlineLevel="2">
      <c r="A66" s="215"/>
      <c r="B66" s="216"/>
      <c r="C66" s="60" t="str">
        <f t="shared" si="0"/>
        <v>Déchets</v>
      </c>
      <c r="D66" s="32"/>
      <c r="E66" s="155" t="s">
        <v>24</v>
      </c>
      <c r="F66" s="796">
        <v>0.02</v>
      </c>
      <c r="G66" s="358">
        <v>0.04</v>
      </c>
      <c r="H66" s="272"/>
      <c r="I66" s="273"/>
      <c r="J66" s="272"/>
      <c r="K66" s="505">
        <v>0.04</v>
      </c>
      <c r="L66" s="32"/>
      <c r="M66" s="32"/>
    </row>
    <row r="67" spans="1:13" outlineLevel="2">
      <c r="A67" s="215"/>
      <c r="B67" s="216"/>
      <c r="C67" s="60" t="str">
        <f t="shared" si="0"/>
        <v>Biocarburants</v>
      </c>
      <c r="D67" s="32"/>
      <c r="E67" s="99" t="s">
        <v>160</v>
      </c>
      <c r="F67" s="796">
        <v>0</v>
      </c>
      <c r="G67" s="358">
        <v>0.39</v>
      </c>
      <c r="H67" s="272"/>
      <c r="I67" s="273"/>
      <c r="J67" s="272"/>
      <c r="K67" s="505">
        <v>0.17</v>
      </c>
      <c r="L67" s="32"/>
      <c r="M67" s="32"/>
    </row>
    <row r="68" spans="1:13" outlineLevel="2">
      <c r="A68" s="215"/>
      <c r="B68" s="216"/>
      <c r="C68" s="60" t="str">
        <f t="shared" si="0"/>
        <v>Biomasse solide</v>
      </c>
      <c r="D68" s="32"/>
      <c r="E68" s="99" t="s">
        <v>159</v>
      </c>
      <c r="F68" s="796">
        <v>0.15</v>
      </c>
      <c r="G68" s="358">
        <v>0.18</v>
      </c>
      <c r="H68" s="272"/>
      <c r="I68" s="273"/>
      <c r="J68" s="272"/>
      <c r="K68" s="505">
        <v>0.16</v>
      </c>
      <c r="L68" s="32"/>
      <c r="M68" s="32"/>
    </row>
    <row r="69" spans="1:13" outlineLevel="2">
      <c r="A69" s="215"/>
      <c r="B69" s="216"/>
      <c r="C69" s="60" t="str">
        <f t="shared" ref="C69:C122" si="1">IF(ISBLANK(E69),IF(ISBLANK(F69),"",F69),E69)</f>
        <v>Eolien</v>
      </c>
      <c r="D69" s="32"/>
      <c r="E69" s="99" t="s">
        <v>616</v>
      </c>
      <c r="F69" s="796">
        <v>0.03</v>
      </c>
      <c r="G69" s="358">
        <v>0.05</v>
      </c>
      <c r="H69" s="272"/>
      <c r="I69" s="273"/>
      <c r="J69" s="272"/>
      <c r="K69" s="505">
        <v>0.09</v>
      </c>
      <c r="L69" s="32"/>
      <c r="M69" s="32"/>
    </row>
    <row r="70" spans="1:13" outlineLevel="2">
      <c r="A70" s="215"/>
      <c r="B70" s="216"/>
      <c r="C70" s="60" t="str">
        <f t="shared" si="1"/>
        <v>Hydraulique</v>
      </c>
      <c r="D70" s="32"/>
      <c r="E70" s="92" t="s">
        <v>382</v>
      </c>
      <c r="F70" s="796">
        <v>0</v>
      </c>
      <c r="G70" s="358">
        <v>0.01</v>
      </c>
      <c r="H70" s="272"/>
      <c r="I70" s="273"/>
      <c r="J70" s="272"/>
      <c r="K70" s="505">
        <v>0.01</v>
      </c>
      <c r="L70" s="32"/>
      <c r="M70" s="32"/>
    </row>
    <row r="71" spans="1:13" outlineLevel="2">
      <c r="A71" s="215"/>
      <c r="B71" s="216"/>
      <c r="C71" s="60" t="str">
        <f t="shared" si="1"/>
        <v>Gaz Renouvelable</v>
      </c>
      <c r="D71" s="32"/>
      <c r="E71" s="92" t="s">
        <v>617</v>
      </c>
      <c r="F71" s="796">
        <v>0</v>
      </c>
      <c r="G71" s="358">
        <v>0.01</v>
      </c>
      <c r="H71" s="272"/>
      <c r="I71" s="273"/>
      <c r="J71" s="272"/>
      <c r="K71" s="505">
        <v>0</v>
      </c>
      <c r="L71" s="32"/>
      <c r="M71" s="32"/>
    </row>
    <row r="72" spans="1:13" outlineLevel="2">
      <c r="A72" s="215"/>
      <c r="B72" s="216"/>
      <c r="C72" s="60" t="str">
        <f t="shared" si="1"/>
        <v/>
      </c>
      <c r="D72" s="32"/>
      <c r="E72" s="32"/>
      <c r="F72" s="32"/>
      <c r="G72" s="32"/>
      <c r="H72" s="32"/>
      <c r="I72" s="32"/>
      <c r="J72" s="32"/>
      <c r="K72" s="32"/>
      <c r="L72" s="32"/>
      <c r="M72" s="32"/>
    </row>
    <row r="73" spans="1:13" outlineLevel="1">
      <c r="A73" s="215"/>
      <c r="B73" s="216"/>
      <c r="C73" s="60"/>
      <c r="D73" s="32"/>
      <c r="E73" s="32"/>
      <c r="F73" s="32"/>
      <c r="G73" s="32"/>
      <c r="H73" s="32"/>
      <c r="I73" s="32"/>
      <c r="J73" s="32"/>
      <c r="K73" s="32"/>
      <c r="L73" s="32"/>
      <c r="M73" s="32"/>
    </row>
    <row r="74" spans="1:13" ht="15" outlineLevel="1" thickBot="1">
      <c r="A74" s="215"/>
      <c r="B74" s="216"/>
      <c r="C74" s="60" t="str">
        <f t="shared" si="1"/>
        <v>Evolution du mix électrique - Mayotte</v>
      </c>
      <c r="D74" s="32"/>
      <c r="E74" s="850" t="s">
        <v>620</v>
      </c>
      <c r="F74" s="850"/>
      <c r="G74" s="850"/>
      <c r="H74" s="850"/>
      <c r="I74" s="850"/>
      <c r="J74" s="850"/>
      <c r="K74" s="850"/>
      <c r="L74" s="851"/>
      <c r="M74" s="32"/>
    </row>
    <row r="75" spans="1:13" outlineLevel="2">
      <c r="A75" s="215"/>
      <c r="B75" s="216"/>
      <c r="C75" s="60" t="str">
        <f t="shared" si="1"/>
        <v>%</v>
      </c>
      <c r="D75" s="32"/>
      <c r="E75" s="99" t="s">
        <v>112</v>
      </c>
      <c r="F75" s="100" t="s">
        <v>247</v>
      </c>
      <c r="G75" s="100" t="s">
        <v>113</v>
      </c>
      <c r="H75" s="100" t="s">
        <v>248</v>
      </c>
      <c r="I75" s="100" t="s">
        <v>249</v>
      </c>
      <c r="J75" s="100" t="s">
        <v>250</v>
      </c>
      <c r="K75" s="101" t="s">
        <v>115</v>
      </c>
      <c r="L75" s="237"/>
      <c r="M75" s="32"/>
    </row>
    <row r="76" spans="1:13" outlineLevel="2">
      <c r="A76" s="215"/>
      <c r="B76" s="216"/>
      <c r="C76" s="60" t="str">
        <f t="shared" si="1"/>
        <v>Charbon</v>
      </c>
      <c r="D76" s="32"/>
      <c r="E76" s="99" t="s">
        <v>147</v>
      </c>
      <c r="F76" s="796">
        <v>0</v>
      </c>
      <c r="G76" s="358">
        <v>0</v>
      </c>
      <c r="H76" s="272"/>
      <c r="I76" s="273"/>
      <c r="J76" s="272"/>
      <c r="K76" s="505">
        <v>0</v>
      </c>
      <c r="L76" s="32"/>
      <c r="M76" s="32"/>
    </row>
    <row r="77" spans="1:13" outlineLevel="2">
      <c r="A77" s="215"/>
      <c r="B77" s="216"/>
      <c r="C77" s="60" t="str">
        <f t="shared" si="1"/>
        <v>Produits pétroliers raffinés</v>
      </c>
      <c r="D77" s="32"/>
      <c r="E77" s="99" t="s">
        <v>149</v>
      </c>
      <c r="F77" s="796">
        <v>0.96</v>
      </c>
      <c r="G77" s="358">
        <v>0</v>
      </c>
      <c r="H77" s="272"/>
      <c r="I77" s="273"/>
      <c r="J77" s="272"/>
      <c r="K77" s="505">
        <v>0</v>
      </c>
      <c r="L77" s="32"/>
      <c r="M77" s="32"/>
    </row>
    <row r="78" spans="1:13" outlineLevel="2">
      <c r="A78" s="215"/>
      <c r="B78" s="216"/>
      <c r="C78" s="60" t="str">
        <f t="shared" si="1"/>
        <v>Photovoltaïque</v>
      </c>
      <c r="D78" s="32"/>
      <c r="E78" s="99" t="s">
        <v>614</v>
      </c>
      <c r="F78" s="796">
        <v>0.04</v>
      </c>
      <c r="G78" s="358">
        <v>0.12783439165582841</v>
      </c>
      <c r="H78" s="272"/>
      <c r="I78" s="273"/>
      <c r="J78" s="272"/>
      <c r="K78" s="505">
        <v>0.39310054984309173</v>
      </c>
      <c r="L78" s="32"/>
      <c r="M78" s="32"/>
    </row>
    <row r="79" spans="1:13" outlineLevel="2">
      <c r="A79" s="215"/>
      <c r="B79" s="216"/>
      <c r="C79" s="60" t="str">
        <f t="shared" si="1"/>
        <v>Géothermie</v>
      </c>
      <c r="D79" s="32"/>
      <c r="E79" s="92" t="s">
        <v>615</v>
      </c>
      <c r="F79" s="796">
        <v>0</v>
      </c>
      <c r="G79" s="358">
        <v>0</v>
      </c>
      <c r="H79" s="272"/>
      <c r="I79" s="273"/>
      <c r="J79" s="272"/>
      <c r="K79" s="505">
        <v>0</v>
      </c>
      <c r="L79" s="32"/>
      <c r="M79" s="32"/>
    </row>
    <row r="80" spans="1:13" outlineLevel="2">
      <c r="A80" s="215"/>
      <c r="B80" s="216"/>
      <c r="C80" s="60" t="str">
        <f t="shared" si="1"/>
        <v>Déchets</v>
      </c>
      <c r="D80" s="32"/>
      <c r="E80" s="155" t="s">
        <v>24</v>
      </c>
      <c r="F80" s="796">
        <v>0</v>
      </c>
      <c r="G80" s="358">
        <v>0</v>
      </c>
      <c r="H80" s="272"/>
      <c r="I80" s="273"/>
      <c r="J80" s="272"/>
      <c r="K80" s="505">
        <v>0</v>
      </c>
      <c r="L80" s="32"/>
      <c r="M80" s="32"/>
    </row>
    <row r="81" spans="1:13" outlineLevel="2">
      <c r="A81" s="215"/>
      <c r="B81" s="216"/>
      <c r="C81" s="60" t="str">
        <f t="shared" si="1"/>
        <v>Biocarburants</v>
      </c>
      <c r="D81" s="32"/>
      <c r="E81" s="99" t="s">
        <v>160</v>
      </c>
      <c r="F81" s="796">
        <v>0</v>
      </c>
      <c r="G81" s="358">
        <v>0.55750775398983232</v>
      </c>
      <c r="H81" s="272"/>
      <c r="I81" s="273"/>
      <c r="J81" s="272"/>
      <c r="K81" s="505">
        <v>0.32</v>
      </c>
      <c r="L81" s="32"/>
      <c r="M81" s="32"/>
    </row>
    <row r="82" spans="1:13" outlineLevel="2">
      <c r="A82" s="215"/>
      <c r="B82" s="216"/>
      <c r="C82" s="60" t="str">
        <f t="shared" si="1"/>
        <v>Biomasse solide</v>
      </c>
      <c r="D82" s="32"/>
      <c r="E82" s="99" t="s">
        <v>159</v>
      </c>
      <c r="F82" s="796">
        <v>0</v>
      </c>
      <c r="G82" s="358">
        <v>0.17582871952733101</v>
      </c>
      <c r="H82" s="272"/>
      <c r="I82" s="273"/>
      <c r="J82" s="272"/>
      <c r="K82" s="505">
        <v>7.0290049418241032E-2</v>
      </c>
      <c r="L82" s="32"/>
      <c r="M82" s="32"/>
    </row>
    <row r="83" spans="1:13" outlineLevel="2">
      <c r="A83" s="215"/>
      <c r="B83" s="216"/>
      <c r="C83" s="60" t="str">
        <f t="shared" si="1"/>
        <v>Eolien</v>
      </c>
      <c r="D83" s="32"/>
      <c r="E83" s="99" t="s">
        <v>616</v>
      </c>
      <c r="F83" s="796">
        <v>0</v>
      </c>
      <c r="G83" s="358">
        <v>4.7251676739856682E-2</v>
      </c>
      <c r="H83" s="272"/>
      <c r="I83" s="273"/>
      <c r="J83" s="272"/>
      <c r="K83" s="505">
        <v>0.18</v>
      </c>
      <c r="L83" s="32"/>
      <c r="M83" s="32"/>
    </row>
    <row r="84" spans="1:13" outlineLevel="2">
      <c r="A84" s="215"/>
      <c r="B84" s="216"/>
      <c r="C84" s="60" t="str">
        <f t="shared" si="1"/>
        <v>Hydraulique</v>
      </c>
      <c r="D84" s="32"/>
      <c r="E84" s="92" t="s">
        <v>382</v>
      </c>
      <c r="F84" s="796">
        <v>0</v>
      </c>
      <c r="G84" s="358">
        <v>9.1577458087151578E-2</v>
      </c>
      <c r="H84" s="272"/>
      <c r="I84" s="273"/>
      <c r="J84" s="272"/>
      <c r="K84" s="505">
        <v>3.6609400738667211E-2</v>
      </c>
      <c r="L84" s="32"/>
      <c r="M84" s="32"/>
    </row>
    <row r="85" spans="1:13" outlineLevel="2">
      <c r="A85" s="215"/>
      <c r="B85" s="216"/>
      <c r="C85" s="60" t="str">
        <f t="shared" si="1"/>
        <v>Gaz Renouvelable</v>
      </c>
      <c r="D85" s="32"/>
      <c r="E85" s="92" t="s">
        <v>617</v>
      </c>
      <c r="F85" s="796">
        <v>0</v>
      </c>
      <c r="G85" s="358">
        <v>0</v>
      </c>
      <c r="H85" s="272"/>
      <c r="I85" s="273"/>
      <c r="J85" s="272"/>
      <c r="K85" s="505">
        <v>0</v>
      </c>
      <c r="L85" s="32"/>
      <c r="M85" s="32"/>
    </row>
    <row r="86" spans="1:13" outlineLevel="2">
      <c r="A86" s="215"/>
      <c r="B86" s="216"/>
      <c r="C86" s="60" t="str">
        <f t="shared" si="1"/>
        <v/>
      </c>
      <c r="D86" s="32"/>
      <c r="E86" s="32"/>
      <c r="F86" s="32"/>
      <c r="G86" s="32"/>
      <c r="H86" s="32"/>
      <c r="I86" s="32"/>
      <c r="J86" s="32"/>
      <c r="K86" s="32"/>
      <c r="L86" s="32"/>
      <c r="M86" s="32"/>
    </row>
    <row r="87" spans="1:13" outlineLevel="1">
      <c r="A87" s="215"/>
      <c r="B87" s="216"/>
      <c r="C87" s="60"/>
      <c r="D87" s="32"/>
      <c r="E87" s="32"/>
      <c r="F87" s="32"/>
      <c r="G87" s="32"/>
      <c r="H87" s="32"/>
      <c r="I87" s="32"/>
      <c r="J87" s="32"/>
      <c r="K87" s="32"/>
      <c r="L87" s="32"/>
      <c r="M87" s="32"/>
    </row>
    <row r="88" spans="1:13" ht="15" outlineLevel="1" thickBot="1">
      <c r="A88" s="215"/>
      <c r="B88" s="216"/>
      <c r="C88" s="60" t="str">
        <f t="shared" si="1"/>
        <v>Evolution du mix électrique - Réunion</v>
      </c>
      <c r="D88" s="32"/>
      <c r="E88" s="850" t="s">
        <v>621</v>
      </c>
      <c r="F88" s="850"/>
      <c r="G88" s="850"/>
      <c r="H88" s="850"/>
      <c r="I88" s="850"/>
      <c r="J88" s="850"/>
      <c r="K88" s="850"/>
      <c r="L88" s="851"/>
      <c r="M88" s="32"/>
    </row>
    <row r="89" spans="1:13" outlineLevel="2">
      <c r="A89" s="215"/>
      <c r="B89" s="216"/>
      <c r="C89" s="60" t="str">
        <f t="shared" si="1"/>
        <v>%</v>
      </c>
      <c r="D89" s="32"/>
      <c r="E89" s="99" t="s">
        <v>112</v>
      </c>
      <c r="F89" s="100" t="s">
        <v>247</v>
      </c>
      <c r="G89" s="100" t="s">
        <v>113</v>
      </c>
      <c r="H89" s="100" t="s">
        <v>248</v>
      </c>
      <c r="I89" s="100" t="s">
        <v>249</v>
      </c>
      <c r="J89" s="100" t="s">
        <v>250</v>
      </c>
      <c r="K89" s="101" t="s">
        <v>115</v>
      </c>
      <c r="L89" s="237"/>
      <c r="M89" s="32"/>
    </row>
    <row r="90" spans="1:13" outlineLevel="2">
      <c r="A90" s="215"/>
      <c r="B90" s="216"/>
      <c r="C90" s="60" t="str">
        <f t="shared" si="1"/>
        <v>Charbon</v>
      </c>
      <c r="D90" s="32"/>
      <c r="E90" s="99" t="s">
        <v>147</v>
      </c>
      <c r="F90" s="796">
        <v>0.3</v>
      </c>
      <c r="G90" s="358">
        <v>0</v>
      </c>
      <c r="H90" s="272"/>
      <c r="I90" s="273"/>
      <c r="J90" s="272"/>
      <c r="K90" s="505">
        <v>0</v>
      </c>
      <c r="L90" s="32"/>
      <c r="M90" s="32"/>
    </row>
    <row r="91" spans="1:13" outlineLevel="2">
      <c r="A91" s="215"/>
      <c r="B91" s="216"/>
      <c r="C91" s="60" t="str">
        <f t="shared" si="1"/>
        <v>Produits pétroliers raffinés</v>
      </c>
      <c r="D91" s="32"/>
      <c r="E91" s="99" t="s">
        <v>149</v>
      </c>
      <c r="F91" s="796">
        <v>0.42</v>
      </c>
      <c r="G91" s="358">
        <v>0</v>
      </c>
      <c r="H91" s="272"/>
      <c r="I91" s="273"/>
      <c r="J91" s="272"/>
      <c r="K91" s="505">
        <v>0</v>
      </c>
      <c r="L91" s="32"/>
      <c r="M91" s="32"/>
    </row>
    <row r="92" spans="1:13" outlineLevel="2">
      <c r="A92" s="215"/>
      <c r="B92" s="216"/>
      <c r="C92" s="60" t="str">
        <f t="shared" si="1"/>
        <v>Photovoltaïque</v>
      </c>
      <c r="D92" s="32"/>
      <c r="E92" s="99" t="s">
        <v>614</v>
      </c>
      <c r="F92" s="796">
        <v>0.09</v>
      </c>
      <c r="G92" s="358">
        <v>0.21</v>
      </c>
      <c r="H92" s="272"/>
      <c r="I92" s="273"/>
      <c r="J92" s="272"/>
      <c r="K92" s="505">
        <v>0.42273539093298407</v>
      </c>
      <c r="L92" s="32"/>
      <c r="M92" s="32"/>
    </row>
    <row r="93" spans="1:13" outlineLevel="2">
      <c r="A93" s="215"/>
      <c r="B93" s="216"/>
      <c r="C93" s="60" t="str">
        <f t="shared" si="1"/>
        <v>Géothermie</v>
      </c>
      <c r="D93" s="32"/>
      <c r="E93" s="92" t="s">
        <v>615</v>
      </c>
      <c r="F93" s="796">
        <v>0</v>
      </c>
      <c r="G93" s="358">
        <v>0.01</v>
      </c>
      <c r="H93" s="272"/>
      <c r="I93" s="273"/>
      <c r="J93" s="272"/>
      <c r="K93" s="505">
        <v>5.5952761840424789E-3</v>
      </c>
      <c r="L93" s="32"/>
      <c r="M93" s="32"/>
    </row>
    <row r="94" spans="1:13" outlineLevel="2">
      <c r="A94" s="215"/>
      <c r="B94" s="216"/>
      <c r="C94" s="60" t="str">
        <f t="shared" si="1"/>
        <v>Déchets</v>
      </c>
      <c r="D94" s="32"/>
      <c r="E94" s="155" t="s">
        <v>24</v>
      </c>
      <c r="F94" s="796">
        <v>0</v>
      </c>
      <c r="G94" s="358">
        <v>7.0000000000000007E-2</v>
      </c>
      <c r="H94" s="272"/>
      <c r="I94" s="273"/>
      <c r="J94" s="272"/>
      <c r="K94" s="505">
        <v>3.9166933288297352E-2</v>
      </c>
      <c r="L94" s="32"/>
      <c r="M94" s="32"/>
    </row>
    <row r="95" spans="1:13" outlineLevel="2">
      <c r="A95" s="215"/>
      <c r="B95" s="216"/>
      <c r="C95" s="60" t="str">
        <f t="shared" si="1"/>
        <v>Biocarburants</v>
      </c>
      <c r="D95" s="32"/>
      <c r="E95" s="99" t="s">
        <v>160</v>
      </c>
      <c r="F95" s="796">
        <v>0</v>
      </c>
      <c r="G95" s="358">
        <v>0.16</v>
      </c>
      <c r="H95" s="272"/>
      <c r="I95" s="273"/>
      <c r="J95" s="272"/>
      <c r="K95" s="505">
        <v>8.9524418944679662E-2</v>
      </c>
      <c r="L95" s="32"/>
      <c r="M95" s="32"/>
    </row>
    <row r="96" spans="1:13" outlineLevel="2">
      <c r="A96" s="215"/>
      <c r="B96" s="216"/>
      <c r="C96" s="60" t="str">
        <f t="shared" si="1"/>
        <v>Biomasse solide</v>
      </c>
      <c r="D96" s="32"/>
      <c r="E96" s="99" t="s">
        <v>159</v>
      </c>
      <c r="F96" s="796">
        <v>7.0000000000000007E-2</v>
      </c>
      <c r="G96" s="358">
        <v>0.28999999999999998</v>
      </c>
      <c r="H96" s="272"/>
      <c r="I96" s="273"/>
      <c r="J96" s="272"/>
      <c r="K96" s="505">
        <v>0.16226300933723187</v>
      </c>
      <c r="L96" s="32"/>
      <c r="M96" s="32"/>
    </row>
    <row r="97" spans="1:13" outlineLevel="2">
      <c r="A97" s="215"/>
      <c r="B97" s="216"/>
      <c r="C97" s="60" t="str">
        <f t="shared" si="1"/>
        <v>Eolien</v>
      </c>
      <c r="D97" s="32"/>
      <c r="E97" s="99" t="s">
        <v>616</v>
      </c>
      <c r="F97" s="796">
        <v>0</v>
      </c>
      <c r="G97" s="358">
        <v>0.08</v>
      </c>
      <c r="H97" s="272"/>
      <c r="I97" s="273"/>
      <c r="J97" s="272"/>
      <c r="K97" s="505">
        <v>0.18</v>
      </c>
      <c r="L97" s="32"/>
      <c r="M97" s="32"/>
    </row>
    <row r="98" spans="1:13" outlineLevel="2">
      <c r="A98" s="215"/>
      <c r="B98" s="216"/>
      <c r="C98" s="60" t="str">
        <f t="shared" si="1"/>
        <v>Hydraulique</v>
      </c>
      <c r="D98" s="32"/>
      <c r="E98" s="92" t="s">
        <v>382</v>
      </c>
      <c r="F98" s="796">
        <v>0.12</v>
      </c>
      <c r="G98" s="358">
        <v>0.17</v>
      </c>
      <c r="H98" s="272"/>
      <c r="I98" s="273"/>
      <c r="J98" s="272"/>
      <c r="K98" s="505">
        <v>9.5119695128722134E-2</v>
      </c>
      <c r="L98" s="32"/>
      <c r="M98" s="32"/>
    </row>
    <row r="99" spans="1:13" outlineLevel="2">
      <c r="A99" s="215"/>
      <c r="B99" s="216"/>
      <c r="C99" s="60" t="str">
        <f t="shared" si="1"/>
        <v>Gaz Renouvelable</v>
      </c>
      <c r="D99" s="32"/>
      <c r="E99" s="92" t="s">
        <v>617</v>
      </c>
      <c r="F99" s="796">
        <v>0.01</v>
      </c>
      <c r="G99" s="358">
        <v>0.01</v>
      </c>
      <c r="H99" s="272"/>
      <c r="I99" s="273"/>
      <c r="J99" s="272"/>
      <c r="K99" s="505">
        <v>5.5952761840424789E-3</v>
      </c>
      <c r="L99" s="32"/>
      <c r="M99" s="32"/>
    </row>
    <row r="100" spans="1:13" outlineLevel="2">
      <c r="A100" s="215"/>
      <c r="B100" s="216"/>
      <c r="C100" s="60" t="str">
        <f t="shared" si="1"/>
        <v/>
      </c>
      <c r="D100" s="32"/>
      <c r="E100" s="32"/>
      <c r="F100" s="32"/>
      <c r="G100" s="32"/>
      <c r="H100" s="32"/>
      <c r="I100" s="32"/>
      <c r="J100" s="32"/>
      <c r="K100" s="32"/>
      <c r="L100" s="32"/>
      <c r="M100" s="32"/>
    </row>
    <row r="101" spans="1:13" outlineLevel="1">
      <c r="A101" s="215"/>
      <c r="B101" s="216"/>
      <c r="C101" s="60"/>
      <c r="D101" s="32"/>
      <c r="E101" s="32"/>
      <c r="F101" s="32"/>
      <c r="G101" s="32"/>
      <c r="H101" s="32"/>
      <c r="I101" s="32"/>
      <c r="J101" s="32"/>
      <c r="K101" s="32"/>
      <c r="L101" s="32"/>
      <c r="M101" s="32"/>
    </row>
    <row r="102" spans="1:13" ht="15" outlineLevel="1" thickBot="1">
      <c r="A102" s="215"/>
      <c r="B102" s="216"/>
      <c r="C102" s="60" t="str">
        <f t="shared" si="1"/>
        <v>Evolution de la demande électrique</v>
      </c>
      <c r="D102" s="32"/>
      <c r="E102" s="851" t="s">
        <v>622</v>
      </c>
      <c r="F102" s="851"/>
      <c r="G102" s="851"/>
      <c r="H102" s="851"/>
      <c r="I102" s="851"/>
      <c r="J102" s="851"/>
      <c r="K102" s="851"/>
      <c r="L102" s="851"/>
      <c r="M102" s="32"/>
    </row>
    <row r="103" spans="1:13" outlineLevel="2">
      <c r="A103" s="215"/>
      <c r="B103" s="216"/>
      <c r="C103" s="60" t="str">
        <f t="shared" si="1"/>
        <v>MWh</v>
      </c>
      <c r="D103" s="32"/>
      <c r="E103" s="254" t="s">
        <v>623</v>
      </c>
      <c r="F103" s="255" t="s">
        <v>247</v>
      </c>
      <c r="G103" s="255" t="s">
        <v>113</v>
      </c>
      <c r="H103" s="255" t="s">
        <v>248</v>
      </c>
      <c r="I103" s="255" t="s">
        <v>249</v>
      </c>
      <c r="J103" s="255" t="s">
        <v>250</v>
      </c>
      <c r="K103" s="256" t="s">
        <v>115</v>
      </c>
      <c r="L103" s="32"/>
      <c r="M103" s="32"/>
    </row>
    <row r="104" spans="1:13" outlineLevel="2">
      <c r="A104" s="215"/>
      <c r="B104" s="216"/>
      <c r="C104" s="60" t="str">
        <f t="shared" si="1"/>
        <v>Guadeloupe</v>
      </c>
      <c r="D104" s="32"/>
      <c r="E104" s="113" t="s">
        <v>493</v>
      </c>
      <c r="F104" s="111">
        <v>1807.15138742</v>
      </c>
      <c r="G104" s="119">
        <v>1581.0560061538451</v>
      </c>
      <c r="H104" s="119">
        <v>1637.9263633067951</v>
      </c>
      <c r="I104" s="119">
        <v>1844.6238669207337</v>
      </c>
      <c r="J104" s="119">
        <v>1860.893756819514</v>
      </c>
      <c r="K104" s="280">
        <v>1869.2023307248792</v>
      </c>
      <c r="L104" s="32"/>
      <c r="M104" s="32"/>
    </row>
    <row r="105" spans="1:13" outlineLevel="2">
      <c r="A105" s="215"/>
      <c r="B105" s="216"/>
      <c r="C105" s="60" t="str">
        <f t="shared" si="1"/>
        <v>Martinique</v>
      </c>
      <c r="D105" s="32"/>
      <c r="E105" s="281" t="s">
        <v>492</v>
      </c>
      <c r="F105" s="271">
        <v>1638.27624664</v>
      </c>
      <c r="G105" s="273">
        <v>1202.8225056329425</v>
      </c>
      <c r="H105" s="272">
        <v>1162.3963617209756</v>
      </c>
      <c r="I105" s="273">
        <v>1101.0040281850863</v>
      </c>
      <c r="J105" s="272">
        <v>1022.2786125543507</v>
      </c>
      <c r="K105" s="282">
        <v>1100.5326118548392</v>
      </c>
      <c r="L105" s="32"/>
      <c r="M105" s="32"/>
    </row>
    <row r="106" spans="1:13" outlineLevel="2">
      <c r="A106" s="215"/>
      <c r="B106" s="216"/>
      <c r="C106" s="60" t="str">
        <f t="shared" si="1"/>
        <v>Guyane</v>
      </c>
      <c r="D106" s="32"/>
      <c r="E106" s="281" t="s">
        <v>494</v>
      </c>
      <c r="F106" s="271">
        <v>905.54299986000001</v>
      </c>
      <c r="G106" s="273">
        <v>983.11646367756919</v>
      </c>
      <c r="H106" s="272">
        <v>1080.633568191859</v>
      </c>
      <c r="I106" s="273">
        <v>1289.9782898399637</v>
      </c>
      <c r="J106" s="272">
        <v>1434.8572118071183</v>
      </c>
      <c r="K106" s="282">
        <v>1615.0869634482003</v>
      </c>
      <c r="L106" s="32"/>
      <c r="M106" s="32"/>
    </row>
    <row r="107" spans="1:13" outlineLevel="2">
      <c r="A107" s="215"/>
      <c r="B107" s="216"/>
      <c r="C107" s="60" t="str">
        <f t="shared" si="1"/>
        <v>Mayotte</v>
      </c>
      <c r="D107" s="32"/>
      <c r="E107" s="281" t="s">
        <v>495</v>
      </c>
      <c r="F107" s="271">
        <v>456.30908701999999</v>
      </c>
      <c r="G107" s="273">
        <v>565.19966759999909</v>
      </c>
      <c r="H107" s="272">
        <v>753.32770242733523</v>
      </c>
      <c r="I107" s="273">
        <v>990.69284542473065</v>
      </c>
      <c r="J107" s="272">
        <v>1205.1248280298132</v>
      </c>
      <c r="K107" s="282">
        <v>1413.8321804279624</v>
      </c>
      <c r="L107" s="32"/>
      <c r="M107" s="32"/>
    </row>
    <row r="108" spans="1:13" ht="15" outlineLevel="2" thickBot="1">
      <c r="A108" s="215"/>
      <c r="B108" s="216"/>
      <c r="C108" s="60" t="str">
        <f t="shared" si="1"/>
        <v>Réunion</v>
      </c>
      <c r="D108" s="32"/>
      <c r="E108" s="192" t="s">
        <v>609</v>
      </c>
      <c r="F108" s="283">
        <v>3178.5221286735</v>
      </c>
      <c r="G108" s="285">
        <v>3201.9414092054126</v>
      </c>
      <c r="H108" s="284">
        <v>3967.1770964428301</v>
      </c>
      <c r="I108" s="285">
        <v>4818.5359463777941</v>
      </c>
      <c r="J108" s="284">
        <v>5371.5518556606257</v>
      </c>
      <c r="K108" s="286">
        <v>5722.5797331277972</v>
      </c>
      <c r="L108" s="32"/>
      <c r="M108" s="32"/>
    </row>
    <row r="109" spans="1:13" outlineLevel="2">
      <c r="A109" s="215"/>
      <c r="B109" s="216"/>
      <c r="C109" s="60" t="str">
        <f t="shared" si="1"/>
        <v>Source 2021 : SDES, bilans de l'énergie DROM, 2023</v>
      </c>
      <c r="D109" s="32"/>
      <c r="E109" s="902" t="s">
        <v>779</v>
      </c>
      <c r="F109" s="902"/>
      <c r="G109" s="902"/>
      <c r="H109" s="902"/>
      <c r="I109" s="902"/>
      <c r="J109" s="902"/>
      <c r="K109" s="902"/>
      <c r="L109" s="902"/>
      <c r="M109" s="32"/>
    </row>
    <row r="110" spans="1:13" outlineLevel="1">
      <c r="A110" s="215"/>
      <c r="B110" s="216"/>
      <c r="C110" s="60" t="str">
        <f t="shared" si="1"/>
        <v/>
      </c>
      <c r="D110" s="32"/>
      <c r="E110" s="32"/>
      <c r="F110" s="32"/>
      <c r="G110" s="32"/>
      <c r="H110" s="32"/>
      <c r="I110" s="32"/>
      <c r="J110" s="32"/>
      <c r="K110" s="32"/>
      <c r="L110" s="32"/>
      <c r="M110" s="32"/>
    </row>
    <row r="111" spans="1:13" outlineLevel="1">
      <c r="A111" s="215"/>
      <c r="B111" s="216"/>
      <c r="C111" s="60" t="str">
        <f t="shared" si="1"/>
        <v/>
      </c>
      <c r="D111" s="32"/>
      <c r="E111" s="32"/>
      <c r="F111" s="32"/>
      <c r="G111" s="32"/>
      <c r="H111" s="32"/>
      <c r="I111" s="32"/>
      <c r="J111" s="32"/>
      <c r="K111" s="32"/>
      <c r="L111" s="32"/>
      <c r="M111" s="32"/>
    </row>
    <row r="112" spans="1:13" outlineLevel="1">
      <c r="A112" s="215"/>
      <c r="B112" s="216"/>
      <c r="C112" s="60" t="str">
        <f t="shared" si="1"/>
        <v/>
      </c>
      <c r="D112" s="32"/>
      <c r="E112" s="32"/>
      <c r="F112" s="32"/>
      <c r="G112" s="32"/>
      <c r="H112" s="32"/>
      <c r="I112" s="32"/>
      <c r="J112" s="32"/>
      <c r="K112" s="32"/>
      <c r="L112" s="32"/>
      <c r="M112" s="32"/>
    </row>
    <row r="113" spans="1:13">
      <c r="A113" s="242"/>
      <c r="C113" s="60" t="str">
        <f t="shared" si="1"/>
        <v/>
      </c>
      <c r="D113" s="860"/>
      <c r="E113" s="860"/>
      <c r="F113" s="860"/>
      <c r="G113" s="860"/>
      <c r="H113" s="245"/>
      <c r="I113" s="245"/>
      <c r="J113" s="245"/>
    </row>
    <row r="114" spans="1:13" ht="28.8" thickBot="1">
      <c r="A114" s="218"/>
      <c r="C114" s="60" t="str">
        <f t="shared" si="1"/>
        <v>Résultats</v>
      </c>
      <c r="D114" s="223"/>
      <c r="E114" s="861" t="s">
        <v>119</v>
      </c>
      <c r="F114" s="861"/>
      <c r="G114" s="861"/>
      <c r="H114" s="861"/>
      <c r="I114" s="861"/>
      <c r="J114" s="861"/>
      <c r="K114" s="861"/>
      <c r="L114" s="861"/>
      <c r="M114" s="223"/>
    </row>
    <row r="115" spans="1:13" ht="15" thickTop="1">
      <c r="A115" s="218"/>
      <c r="C115" s="60" t="str">
        <f t="shared" si="1"/>
        <v/>
      </c>
      <c r="D115" s="3"/>
      <c r="E115" s="3"/>
      <c r="F115" s="3"/>
      <c r="G115" s="3"/>
      <c r="H115" s="3"/>
      <c r="I115" s="3"/>
      <c r="J115" s="3"/>
      <c r="K115" s="3"/>
      <c r="L115" s="3"/>
      <c r="M115" s="3"/>
    </row>
    <row r="116" spans="1:13" s="436" customFormat="1" ht="15.6">
      <c r="C116" s="731" t="str">
        <f t="shared" si="1"/>
        <v/>
      </c>
      <c r="D116" s="732"/>
      <c r="E116" s="733"/>
      <c r="F116" s="733"/>
      <c r="G116" s="733"/>
      <c r="H116" s="733"/>
      <c r="I116" s="733"/>
      <c r="J116" s="733"/>
      <c r="K116" s="733"/>
      <c r="L116" s="733"/>
      <c r="M116" s="732"/>
    </row>
    <row r="117" spans="1:13" ht="28.8" thickBot="1">
      <c r="A117" s="218"/>
      <c r="B117" s="219"/>
      <c r="C117" s="60" t="str">
        <f t="shared" si="1"/>
        <v>Emissions de gaz à effet de serre</v>
      </c>
      <c r="D117" s="223"/>
      <c r="E117" s="224"/>
      <c r="F117" s="861" t="s">
        <v>124</v>
      </c>
      <c r="G117" s="861"/>
      <c r="H117" s="861"/>
      <c r="I117" s="861"/>
      <c r="J117" s="861"/>
      <c r="K117" s="861"/>
      <c r="L117" s="861"/>
      <c r="M117" s="861"/>
    </row>
    <row r="118" spans="1:13" ht="15" thickTop="1">
      <c r="A118" s="218"/>
      <c r="B118" s="219"/>
      <c r="C118" s="60" t="str">
        <f t="shared" si="1"/>
        <v/>
      </c>
    </row>
    <row r="119" spans="1:13" outlineLevel="1">
      <c r="A119" s="42"/>
      <c r="C119" s="60" t="str">
        <f t="shared" si="1"/>
        <v/>
      </c>
      <c r="D119" s="32"/>
      <c r="E119" s="32"/>
      <c r="F119" s="32"/>
      <c r="G119" s="32"/>
      <c r="H119" s="32"/>
      <c r="I119" s="32"/>
      <c r="J119" s="32"/>
      <c r="K119" s="32"/>
      <c r="L119" s="32"/>
      <c r="M119" s="32"/>
    </row>
    <row r="120" spans="1:13" ht="15" outlineLevel="1" thickBot="1">
      <c r="A120" s="42"/>
      <c r="C120" s="60" t="str">
        <f t="shared" si="1"/>
        <v>Emissions des DROM</v>
      </c>
      <c r="D120" s="32"/>
      <c r="E120" s="851" t="s">
        <v>624</v>
      </c>
      <c r="F120" s="851"/>
      <c r="G120" s="851"/>
      <c r="H120" s="851"/>
      <c r="I120" s="851"/>
      <c r="J120" s="851"/>
      <c r="K120" s="851"/>
      <c r="L120" s="851"/>
      <c r="M120" s="32"/>
    </row>
    <row r="121" spans="1:13" outlineLevel="1">
      <c r="A121" s="42"/>
      <c r="C121" s="60" t="str">
        <f t="shared" si="1"/>
        <v>Mt CO₂e</v>
      </c>
      <c r="D121" s="32"/>
      <c r="E121" s="206" t="s">
        <v>982</v>
      </c>
      <c r="F121" s="207">
        <v>2023</v>
      </c>
      <c r="G121" s="207">
        <v>2030</v>
      </c>
      <c r="H121" s="207">
        <v>2035</v>
      </c>
      <c r="I121" s="207">
        <v>2040</v>
      </c>
      <c r="J121" s="207">
        <v>2045</v>
      </c>
      <c r="K121" s="208">
        <v>2050</v>
      </c>
      <c r="L121" s="32"/>
      <c r="M121" s="32"/>
    </row>
    <row r="122" spans="1:13" outlineLevel="1">
      <c r="A122" s="42"/>
      <c r="C122" s="60" t="str">
        <f t="shared" si="1"/>
        <v>Total (hors UTCATF)</v>
      </c>
      <c r="D122" s="32"/>
      <c r="E122" s="209" t="s">
        <v>625</v>
      </c>
      <c r="F122" s="210">
        <v>11.749900844996148</v>
      </c>
      <c r="G122" s="814">
        <f t="shared" ref="G122:J122" si="2">SUM(G123:G128)</f>
        <v>6.7130479451141536</v>
      </c>
      <c r="H122" s="814">
        <f t="shared" si="2"/>
        <v>5.3850295874843432</v>
      </c>
      <c r="I122" s="814">
        <f t="shared" si="2"/>
        <v>4.0415060505348368</v>
      </c>
      <c r="J122" s="814">
        <f t="shared" si="2"/>
        <v>3.0438139721308328</v>
      </c>
      <c r="K122" s="815">
        <f>SUM(K123:K128)</f>
        <v>1.9782571818349823</v>
      </c>
      <c r="L122" s="32"/>
      <c r="M122" s="32"/>
    </row>
    <row r="123" spans="1:13" outlineLevel="1">
      <c r="A123" s="42"/>
      <c r="C123" s="60"/>
      <c r="D123" s="32"/>
      <c r="E123" s="211" t="s">
        <v>32</v>
      </c>
      <c r="F123" s="212">
        <v>3.8054707260142493</v>
      </c>
      <c r="G123" s="253">
        <v>0.28140166290684121</v>
      </c>
      <c r="H123" s="253">
        <v>0.26422860570569995</v>
      </c>
      <c r="I123" s="253">
        <v>0.17212471764237236</v>
      </c>
      <c r="J123" s="253">
        <v>0.13160112750746311</v>
      </c>
      <c r="K123" s="736">
        <v>0.11861401491024637</v>
      </c>
      <c r="L123" s="32"/>
      <c r="M123" s="32"/>
    </row>
    <row r="124" spans="1:13" outlineLevel="1">
      <c r="A124" s="42"/>
      <c r="C124" s="60"/>
      <c r="D124" s="32"/>
      <c r="E124" s="211" t="s">
        <v>33</v>
      </c>
      <c r="F124" s="212">
        <v>0.29541778206760227</v>
      </c>
      <c r="G124" s="253">
        <v>0.22155131261593652</v>
      </c>
      <c r="H124" s="253">
        <v>0.15377489008678324</v>
      </c>
      <c r="I124" s="253">
        <v>0.10543061079130922</v>
      </c>
      <c r="J124" s="253">
        <v>7.3345606044908251E-2</v>
      </c>
      <c r="K124" s="736">
        <v>7.00814174503952E-2</v>
      </c>
      <c r="L124" s="32"/>
      <c r="M124" s="32"/>
    </row>
    <row r="125" spans="1:13" outlineLevel="1">
      <c r="A125" s="42"/>
      <c r="C125" s="60"/>
      <c r="D125" s="32"/>
      <c r="E125" s="213" t="s">
        <v>34</v>
      </c>
      <c r="F125" s="212">
        <v>1.070694738114609</v>
      </c>
      <c r="G125" s="253">
        <v>1.0547681989983904</v>
      </c>
      <c r="H125" s="253">
        <v>1.0068062373325226</v>
      </c>
      <c r="I125" s="253">
        <v>0.98549954390700023</v>
      </c>
      <c r="J125" s="253">
        <v>0.97340078747814918</v>
      </c>
      <c r="K125" s="736">
        <v>0.96484576898256247</v>
      </c>
      <c r="L125" s="32"/>
      <c r="M125" s="32"/>
    </row>
    <row r="126" spans="1:13" outlineLevel="1">
      <c r="A126" s="42"/>
      <c r="C126" s="60"/>
      <c r="D126" s="32"/>
      <c r="E126" s="213" t="s">
        <v>35</v>
      </c>
      <c r="F126" s="212">
        <v>0.85753234802101019</v>
      </c>
      <c r="G126" s="253">
        <v>0.67069838621615219</v>
      </c>
      <c r="H126" s="253">
        <v>0.49139951484826838</v>
      </c>
      <c r="I126" s="253">
        <v>0.38849870870920888</v>
      </c>
      <c r="J126" s="253">
        <v>0.28431009128720319</v>
      </c>
      <c r="K126" s="736">
        <v>0.17032894879903226</v>
      </c>
      <c r="L126" s="32"/>
      <c r="M126" s="32"/>
    </row>
    <row r="127" spans="1:13" outlineLevel="1">
      <c r="A127" s="42"/>
      <c r="C127" s="60"/>
      <c r="D127" s="32"/>
      <c r="E127" s="213" t="s">
        <v>109</v>
      </c>
      <c r="F127" s="212">
        <v>0.48413935182634305</v>
      </c>
      <c r="G127" s="253">
        <v>0.4959026480992037</v>
      </c>
      <c r="H127" s="253">
        <v>0.4912440851217923</v>
      </c>
      <c r="I127" s="253">
        <v>0.49040684897034481</v>
      </c>
      <c r="J127" s="253">
        <v>0.48707609201547797</v>
      </c>
      <c r="K127" s="736">
        <v>0.47569869998115877</v>
      </c>
      <c r="L127" s="32"/>
      <c r="M127" s="32"/>
    </row>
    <row r="128" spans="1:13" ht="15" outlineLevel="1" thickBot="1">
      <c r="A128" s="42"/>
      <c r="C128" s="60"/>
      <c r="D128" s="32"/>
      <c r="E128" s="213" t="s">
        <v>36</v>
      </c>
      <c r="F128" s="773">
        <v>5.2366458989523466</v>
      </c>
      <c r="G128" s="826">
        <v>3.9887257362776296</v>
      </c>
      <c r="H128" s="826">
        <v>2.9775762543892768</v>
      </c>
      <c r="I128" s="826">
        <v>1.8995456205146013</v>
      </c>
      <c r="J128" s="826">
        <v>1.0940802677976311</v>
      </c>
      <c r="K128" s="827">
        <v>0.17868833171158732</v>
      </c>
      <c r="L128" s="32"/>
      <c r="M128" s="32"/>
    </row>
    <row r="129" spans="1:13" ht="15" outlineLevel="1" thickBot="1">
      <c r="A129" s="42"/>
      <c r="C129" s="60"/>
      <c r="D129" s="32"/>
      <c r="E129" s="774" t="s">
        <v>39</v>
      </c>
      <c r="F129" s="775">
        <v>-6.5050904123076165</v>
      </c>
      <c r="G129" s="828">
        <v>-4.289705155679032</v>
      </c>
      <c r="H129" s="828">
        <v>-2.6005282134535603</v>
      </c>
      <c r="I129" s="828">
        <v>-0.91006053568408163</v>
      </c>
      <c r="J129" s="828">
        <v>0.78183893895649992</v>
      </c>
      <c r="K129" s="829">
        <v>2.4744601684105412</v>
      </c>
      <c r="L129" s="32"/>
      <c r="M129" s="32"/>
    </row>
    <row r="130" spans="1:13" outlineLevel="1">
      <c r="A130" s="42"/>
      <c r="C130" s="60"/>
      <c r="D130" s="32"/>
      <c r="E130" s="858" t="s">
        <v>974</v>
      </c>
      <c r="F130" s="858"/>
      <c r="G130" s="858"/>
      <c r="H130" s="858"/>
      <c r="I130" s="858"/>
      <c r="J130" s="858"/>
      <c r="K130" s="858"/>
      <c r="L130" s="858"/>
      <c r="M130" s="32"/>
    </row>
    <row r="131" spans="1:13" outlineLevel="4">
      <c r="A131" s="42"/>
      <c r="C131" s="60"/>
      <c r="D131" s="32"/>
      <c r="E131" s="246"/>
      <c r="F131" s="839"/>
      <c r="G131" s="839"/>
      <c r="H131" s="839"/>
      <c r="I131" s="839"/>
      <c r="J131" s="839"/>
      <c r="K131" s="839"/>
      <c r="L131" s="246"/>
      <c r="M131" s="32"/>
    </row>
    <row r="132" spans="1:13" outlineLevel="4">
      <c r="A132" s="42"/>
      <c r="C132" s="60" t="str">
        <f>IF(ISBLANK(E132),IF(ISBLANK(F132),"",F132),E132)</f>
        <v/>
      </c>
      <c r="D132" s="32"/>
      <c r="E132" s="858"/>
      <c r="F132" s="858"/>
      <c r="G132" s="858"/>
      <c r="H132" s="858"/>
      <c r="I132" s="858"/>
      <c r="J132" s="858"/>
      <c r="K132" s="858"/>
      <c r="L132" s="858"/>
      <c r="M132" s="32"/>
    </row>
    <row r="133" spans="1:13">
      <c r="A133" s="60" t="str">
        <f t="shared" ref="A133:C134" si="3">IF(ISBLANK(C133),IF(ISBLANK(D133),"",D133),C133)</f>
        <v/>
      </c>
      <c r="C133" s="60" t="str">
        <f t="shared" si="3"/>
        <v/>
      </c>
      <c r="D133" s="893"/>
      <c r="E133" s="893"/>
      <c r="F133" s="893"/>
      <c r="G133" s="840"/>
      <c r="H133" s="840"/>
      <c r="I133" s="840"/>
      <c r="J133" s="840"/>
      <c r="K133" s="840"/>
    </row>
    <row r="134" spans="1:13">
      <c r="C134" s="60" t="str">
        <f t="shared" si="3"/>
        <v/>
      </c>
    </row>
  </sheetData>
  <mergeCells count="23">
    <mergeCell ref="D133:F133"/>
    <mergeCell ref="E32:L32"/>
    <mergeCell ref="E46:L46"/>
    <mergeCell ref="E60:L60"/>
    <mergeCell ref="E74:L74"/>
    <mergeCell ref="E88:L88"/>
    <mergeCell ref="E102:L102"/>
    <mergeCell ref="E109:L109"/>
    <mergeCell ref="D113:G113"/>
    <mergeCell ref="E114:L114"/>
    <mergeCell ref="F117:M117"/>
    <mergeCell ref="E120:L120"/>
    <mergeCell ref="E130:L130"/>
    <mergeCell ref="E132:L132"/>
    <mergeCell ref="F30:M30"/>
    <mergeCell ref="E4:L4"/>
    <mergeCell ref="F8:M8"/>
    <mergeCell ref="E1:M1"/>
    <mergeCell ref="E28:L28"/>
    <mergeCell ref="E6:M7"/>
    <mergeCell ref="E12:L12"/>
    <mergeCell ref="E19:L19"/>
    <mergeCell ref="E21:L21"/>
  </mergeCells>
  <pageMargins left="0.7" right="0.7" top="0.75" bottom="0.75" header="0.3" footer="0.3"/>
  <pageSetup paperSize="9" orientation="portrait" r:id="rId1"/>
  <drawing r:id="rId2"/>
  <tableParts count="7">
    <tablePart r:id="rId3"/>
    <tablePart r:id="rId4"/>
    <tablePart r:id="rId5"/>
    <tablePart r:id="rId6"/>
    <tablePart r:id="rId7"/>
    <tablePart r:id="rId8"/>
    <tablePart r:id="rId9"/>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73277"/>
  </sheetPr>
  <dimension ref="A1:O131"/>
  <sheetViews>
    <sheetView showGridLines="0" zoomScale="85" zoomScaleNormal="85" workbookViewId="0">
      <pane ySplit="2" topLeftCell="A3" activePane="bottomLeft" state="frozen"/>
      <selection pane="bottomLeft" activeCell="O112" sqref="O112"/>
    </sheetView>
  </sheetViews>
  <sheetFormatPr baseColWidth="10" defaultColWidth="11.5546875" defaultRowHeight="14.4" outlineLevelRow="5"/>
  <cols>
    <col min="1" max="1" width="3.109375" style="241" customWidth="1"/>
    <col min="2" max="2" width="3.109375" style="242" customWidth="1"/>
    <col min="3" max="3" width="3.109375" style="241" customWidth="1"/>
    <col min="4" max="4" width="7.33203125" style="241" customWidth="1"/>
    <col min="5" max="5" width="32.6640625" style="241" customWidth="1"/>
    <col min="6" max="7" width="11.5546875" style="241"/>
    <col min="8" max="8" width="11.5546875" style="241" customWidth="1"/>
    <col min="9" max="9" width="11.5546875" style="241"/>
    <col min="10" max="10" width="11.5546875" style="241" customWidth="1"/>
    <col min="11" max="11" width="11.5546875" style="241"/>
    <col min="12" max="12" width="11.5546875" style="241" customWidth="1"/>
    <col min="13" max="13" width="10.88671875" style="241" customWidth="1"/>
    <col min="14" max="14" width="12.5546875" style="241" customWidth="1"/>
    <col min="15" max="15" width="13.5546875" style="241" customWidth="1"/>
    <col min="16" max="16" width="13" style="241" customWidth="1"/>
    <col min="17" max="16384" width="11.5546875" style="241"/>
  </cols>
  <sheetData>
    <row r="1" spans="1:15" ht="25.95" customHeight="1" thickBot="1">
      <c r="D1" s="220"/>
      <c r="E1" s="849" t="s">
        <v>39</v>
      </c>
      <c r="F1" s="849"/>
      <c r="G1" s="849"/>
      <c r="H1" s="849"/>
      <c r="I1" s="849"/>
      <c r="J1" s="849"/>
      <c r="K1" s="849"/>
      <c r="L1" s="849"/>
      <c r="M1" s="849"/>
      <c r="O1" s="536"/>
    </row>
    <row r="2" spans="1:15" ht="22.2" customHeight="1" thickTop="1">
      <c r="D2" s="2"/>
      <c r="E2" s="59"/>
      <c r="F2" s="59"/>
      <c r="G2" s="59"/>
      <c r="H2" s="59"/>
      <c r="I2" s="59"/>
      <c r="J2" s="59"/>
      <c r="K2" s="59"/>
      <c r="L2" s="59"/>
      <c r="M2" s="59"/>
    </row>
    <row r="4" spans="1:15" ht="32.4" customHeight="1" thickBot="1">
      <c r="A4" s="215"/>
      <c r="C4" s="60" t="str">
        <f>IF(ISBLANK(E4),IF(ISBLANK(F4),"",F4),E4)</f>
        <v>Hypothèses</v>
      </c>
      <c r="D4" s="221"/>
      <c r="E4" s="854" t="s">
        <v>116</v>
      </c>
      <c r="F4" s="854"/>
      <c r="G4" s="854"/>
      <c r="H4" s="854"/>
      <c r="I4" s="854"/>
      <c r="J4" s="854"/>
      <c r="K4" s="854"/>
      <c r="L4" s="854"/>
      <c r="M4" s="221"/>
      <c r="N4" s="58"/>
    </row>
    <row r="5" spans="1:15" ht="15" thickTop="1">
      <c r="A5" s="215"/>
      <c r="C5" s="60" t="str">
        <f t="shared" ref="C5:C99" si="0">IF(ISBLANK(E5),IF(ISBLANK(F5),"",F5),E5)</f>
        <v/>
      </c>
      <c r="D5" s="3"/>
      <c r="E5" s="3"/>
      <c r="F5" s="3"/>
      <c r="G5" s="3"/>
      <c r="H5" s="3"/>
      <c r="I5" s="3"/>
      <c r="J5" s="3"/>
      <c r="K5" s="3"/>
      <c r="L5" s="3"/>
      <c r="M5" s="3"/>
    </row>
    <row r="6" spans="1:15" s="436" customFormat="1" ht="14.4" customHeight="1">
      <c r="C6" s="731" t="str">
        <f t="shared" si="0"/>
        <v/>
      </c>
      <c r="D6" s="732"/>
      <c r="E6" s="733"/>
      <c r="F6" s="733"/>
      <c r="G6" s="733"/>
      <c r="H6" s="733"/>
      <c r="I6" s="733"/>
      <c r="J6" s="733"/>
      <c r="K6" s="733"/>
      <c r="L6" s="733"/>
      <c r="M6" s="732"/>
    </row>
    <row r="7" spans="1:15" ht="28.8" thickBot="1">
      <c r="A7" s="215"/>
      <c r="B7" s="216"/>
      <c r="C7" s="60" t="str">
        <f t="shared" si="0"/>
        <v>Forêts</v>
      </c>
      <c r="D7" s="221"/>
      <c r="E7" s="222"/>
      <c r="F7" s="854" t="s">
        <v>26</v>
      </c>
      <c r="G7" s="854"/>
      <c r="H7" s="854"/>
      <c r="I7" s="854"/>
      <c r="J7" s="854"/>
      <c r="K7" s="854"/>
      <c r="L7" s="854"/>
      <c r="M7" s="854"/>
      <c r="N7" s="430"/>
    </row>
    <row r="8" spans="1:15" ht="15" thickTop="1">
      <c r="A8" s="215"/>
      <c r="B8" s="216"/>
      <c r="C8" s="60" t="str">
        <f t="shared" si="0"/>
        <v/>
      </c>
    </row>
    <row r="9" spans="1:15" outlineLevel="1">
      <c r="A9" s="215"/>
      <c r="B9" s="216"/>
      <c r="C9" s="60" t="str">
        <f t="shared" si="0"/>
        <v/>
      </c>
      <c r="D9" s="32"/>
      <c r="E9" s="32"/>
      <c r="F9" s="32"/>
      <c r="G9" s="32"/>
      <c r="H9" s="32"/>
      <c r="I9" s="32"/>
      <c r="J9" s="32"/>
      <c r="K9" s="32"/>
      <c r="L9" s="32"/>
      <c r="M9" s="32"/>
    </row>
    <row r="10" spans="1:15" outlineLevel="1">
      <c r="A10" s="215"/>
      <c r="B10" s="216"/>
      <c r="C10" s="60" t="str">
        <f t="shared" si="0"/>
        <v/>
      </c>
      <c r="D10" s="32"/>
      <c r="E10" s="32"/>
      <c r="F10" s="32"/>
      <c r="G10" s="32"/>
      <c r="H10" s="32"/>
      <c r="I10" s="32"/>
      <c r="J10" s="32"/>
      <c r="K10" s="32"/>
      <c r="L10" s="32"/>
      <c r="M10" s="32"/>
    </row>
    <row r="11" spans="1:15" ht="15" outlineLevel="1" thickBot="1">
      <c r="A11" s="215"/>
      <c r="B11" s="216"/>
      <c r="C11" s="60" t="str">
        <f t="shared" si="0"/>
        <v>Evolution de la mortalité et de l'accroissement (Mt CO₂)</v>
      </c>
      <c r="D11" s="32"/>
      <c r="E11" s="850" t="s">
        <v>986</v>
      </c>
      <c r="F11" s="850"/>
      <c r="G11" s="850"/>
      <c r="H11" s="850"/>
      <c r="I11" s="850"/>
      <c r="J11" s="850"/>
      <c r="K11" s="850"/>
      <c r="L11" s="851"/>
      <c r="M11" s="32"/>
    </row>
    <row r="12" spans="1:15" outlineLevel="2">
      <c r="A12" s="215"/>
      <c r="B12" s="216"/>
      <c r="C12" s="60" t="str">
        <f t="shared" si="0"/>
        <v>Mt CO₂</v>
      </c>
      <c r="D12" s="32"/>
      <c r="E12" s="99" t="s">
        <v>983</v>
      </c>
      <c r="F12" s="100" t="s">
        <v>442</v>
      </c>
      <c r="G12" s="100" t="s">
        <v>113</v>
      </c>
      <c r="H12" s="100" t="s">
        <v>248</v>
      </c>
      <c r="I12" s="100" t="s">
        <v>249</v>
      </c>
      <c r="J12" s="100" t="s">
        <v>250</v>
      </c>
      <c r="K12" s="101" t="s">
        <v>115</v>
      </c>
      <c r="L12" s="237"/>
      <c r="M12" s="32"/>
    </row>
    <row r="13" spans="1:15" outlineLevel="2">
      <c r="A13" s="215"/>
      <c r="B13" s="216"/>
      <c r="C13" s="60" t="str">
        <f t="shared" si="0"/>
        <v>Mortalité</v>
      </c>
      <c r="D13" s="32"/>
      <c r="E13" s="92" t="s">
        <v>579</v>
      </c>
      <c r="F13" s="49">
        <v>40.6</v>
      </c>
      <c r="G13" s="50">
        <v>29.000000000000004</v>
      </c>
      <c r="H13" s="50"/>
      <c r="I13" s="50">
        <v>32.5</v>
      </c>
      <c r="J13" s="50"/>
      <c r="K13" s="94">
        <v>35</v>
      </c>
      <c r="L13" s="32"/>
      <c r="M13" s="32"/>
    </row>
    <row r="14" spans="1:15" ht="15" outlineLevel="2" thickBot="1">
      <c r="A14" s="215"/>
      <c r="B14" s="216"/>
      <c r="C14" s="60" t="str">
        <f t="shared" si="0"/>
        <v>Accroissement</v>
      </c>
      <c r="D14" s="32"/>
      <c r="E14" s="92" t="s">
        <v>580</v>
      </c>
      <c r="F14" s="49">
        <v>144.93250744071864</v>
      </c>
      <c r="G14" s="50">
        <v>138.33195263233145</v>
      </c>
      <c r="H14" s="50"/>
      <c r="I14" s="50">
        <v>139.15214490458462</v>
      </c>
      <c r="J14" s="50"/>
      <c r="K14" s="94">
        <v>140.62035839636502</v>
      </c>
      <c r="L14" s="237"/>
      <c r="M14" s="32"/>
    </row>
    <row r="15" spans="1:15" ht="14.4" customHeight="1" outlineLevel="2">
      <c r="A15" s="215"/>
      <c r="B15" s="216"/>
      <c r="C15" s="60" t="str">
        <f t="shared" si="0"/>
        <v>Périmètre hexagone. L'accroissement inclut l'accroissement lié aux boisements et accrus du scénario.</v>
      </c>
      <c r="D15" s="32"/>
      <c r="E15" s="857" t="s">
        <v>798</v>
      </c>
      <c r="F15" s="857"/>
      <c r="G15" s="857"/>
      <c r="H15" s="857"/>
      <c r="I15" s="857"/>
      <c r="J15" s="857"/>
      <c r="K15" s="857"/>
      <c r="L15" s="858"/>
      <c r="M15" s="32"/>
    </row>
    <row r="16" spans="1:15" outlineLevel="1">
      <c r="A16" s="215"/>
      <c r="B16" s="216"/>
      <c r="C16" s="60" t="str">
        <f t="shared" si="0"/>
        <v/>
      </c>
      <c r="D16" s="32"/>
      <c r="E16" s="303"/>
      <c r="F16" s="32"/>
      <c r="G16" s="32"/>
      <c r="H16" s="32"/>
      <c r="I16" s="32"/>
      <c r="J16" s="32"/>
      <c r="K16" s="32"/>
      <c r="L16" s="32"/>
      <c r="M16" s="32"/>
    </row>
    <row r="17" spans="1:13" ht="15" outlineLevel="1" thickBot="1">
      <c r="A17" s="215"/>
      <c r="B17" s="216"/>
      <c r="C17" s="60" t="str">
        <f t="shared" si="0"/>
        <v>Evolution de la récolte (Mm3)</v>
      </c>
      <c r="D17" s="32"/>
      <c r="E17" s="850" t="s">
        <v>775</v>
      </c>
      <c r="F17" s="850"/>
      <c r="G17" s="850"/>
      <c r="H17" s="850"/>
      <c r="I17" s="850"/>
      <c r="J17" s="850"/>
      <c r="K17" s="850"/>
      <c r="L17" s="851"/>
      <c r="M17" s="32"/>
    </row>
    <row r="18" spans="1:13" outlineLevel="2">
      <c r="A18" s="215"/>
      <c r="B18" s="216"/>
      <c r="C18" s="60" t="str">
        <f t="shared" si="0"/>
        <v>Mm3</v>
      </c>
      <c r="D18" s="32"/>
      <c r="E18" s="99" t="s">
        <v>776</v>
      </c>
      <c r="F18" s="100" t="s">
        <v>442</v>
      </c>
      <c r="G18" s="100" t="s">
        <v>113</v>
      </c>
      <c r="H18" s="100" t="s">
        <v>248</v>
      </c>
      <c r="I18" s="100" t="s">
        <v>249</v>
      </c>
      <c r="J18" s="100" t="s">
        <v>250</v>
      </c>
      <c r="K18" s="101" t="s">
        <v>115</v>
      </c>
      <c r="L18" s="237"/>
      <c r="M18" s="32"/>
    </row>
    <row r="19" spans="1:13" outlineLevel="2">
      <c r="A19" s="215"/>
      <c r="B19" s="216"/>
      <c r="C19" s="60"/>
      <c r="D19" s="32"/>
      <c r="E19" s="91" t="s">
        <v>654</v>
      </c>
      <c r="F19" s="46">
        <f>SUM(F20:F24)</f>
        <v>52.605327000000003</v>
      </c>
      <c r="G19" s="47">
        <f>SUM(G20:G24)</f>
        <v>60</v>
      </c>
      <c r="H19" s="47"/>
      <c r="I19" s="47">
        <f>SUM(I20:I24)</f>
        <v>61.000000000000007</v>
      </c>
      <c r="J19" s="47"/>
      <c r="K19" s="47">
        <f>SUM(K20:K24)</f>
        <v>62</v>
      </c>
      <c r="L19" s="32"/>
      <c r="M19" s="32"/>
    </row>
    <row r="20" spans="1:13" outlineLevel="2">
      <c r="A20" s="215"/>
      <c r="B20" s="216"/>
      <c r="C20" s="60"/>
      <c r="D20" s="32"/>
      <c r="E20" s="99" t="s">
        <v>648</v>
      </c>
      <c r="F20" s="212">
        <v>4.7513559999999995</v>
      </c>
      <c r="G20" s="253">
        <v>6.8573814041745713</v>
      </c>
      <c r="H20" s="252"/>
      <c r="I20" s="253">
        <v>7.5236434108527126</v>
      </c>
      <c r="J20" s="252"/>
      <c r="K20" s="253">
        <v>9.2544704264099042</v>
      </c>
      <c r="L20" s="32"/>
      <c r="M20" s="32"/>
    </row>
    <row r="21" spans="1:13" outlineLevel="2">
      <c r="A21" s="215"/>
      <c r="B21" s="216"/>
      <c r="C21" s="60"/>
      <c r="D21" s="32"/>
      <c r="E21" s="99" t="s">
        <v>649</v>
      </c>
      <c r="F21" s="212">
        <v>13.71161</v>
      </c>
      <c r="G21" s="253">
        <v>15.842618595825426</v>
      </c>
      <c r="H21" s="252"/>
      <c r="I21" s="253">
        <v>18.326356589147288</v>
      </c>
      <c r="J21" s="252"/>
      <c r="K21" s="253">
        <v>19.745529573590098</v>
      </c>
      <c r="L21" s="32"/>
      <c r="M21" s="32"/>
    </row>
    <row r="22" spans="1:13" outlineLevel="2">
      <c r="A22" s="215"/>
      <c r="B22" s="216"/>
      <c r="C22" s="60"/>
      <c r="D22" s="32"/>
      <c r="E22" s="99" t="s">
        <v>650</v>
      </c>
      <c r="F22" s="212">
        <v>4.1042439999999996</v>
      </c>
      <c r="G22" s="253">
        <v>4.1252558497194993</v>
      </c>
      <c r="H22" s="252"/>
      <c r="I22" s="253">
        <v>6.5457851285319313</v>
      </c>
      <c r="J22" s="252"/>
      <c r="K22" s="253">
        <v>8.9663144073443615</v>
      </c>
      <c r="L22" s="32"/>
      <c r="M22" s="32"/>
    </row>
    <row r="23" spans="1:13" outlineLevel="2">
      <c r="A23" s="215"/>
      <c r="B23" s="216"/>
      <c r="C23" s="60"/>
      <c r="D23" s="32"/>
      <c r="E23" s="92" t="s">
        <v>651</v>
      </c>
      <c r="F23" s="212">
        <v>5.9181170000000005</v>
      </c>
      <c r="G23" s="253">
        <v>6.9747441502805003</v>
      </c>
      <c r="H23" s="50"/>
      <c r="I23" s="253">
        <v>6.5042148714680694</v>
      </c>
      <c r="J23" s="50"/>
      <c r="K23" s="253">
        <v>6.0336855926556385</v>
      </c>
      <c r="L23" s="32"/>
      <c r="M23" s="32"/>
    </row>
    <row r="24" spans="1:13" outlineLevel="2">
      <c r="A24" s="215"/>
      <c r="B24" s="216"/>
      <c r="C24" s="60"/>
      <c r="D24" s="32"/>
      <c r="E24" s="92" t="s">
        <v>652</v>
      </c>
      <c r="F24" s="49">
        <v>24.12</v>
      </c>
      <c r="G24" s="50">
        <v>26.2</v>
      </c>
      <c r="H24" s="50"/>
      <c r="I24" s="50">
        <v>22.1</v>
      </c>
      <c r="J24" s="50"/>
      <c r="K24" s="94">
        <v>18</v>
      </c>
      <c r="L24" s="32"/>
      <c r="M24" s="32"/>
    </row>
    <row r="25" spans="1:13" ht="15" outlineLevel="2" thickBot="1">
      <c r="A25" s="215"/>
      <c r="B25" s="216"/>
      <c r="C25" s="60" t="str">
        <f>IF(ISBLANK(E23),IF(ISBLANK(F23),"",F23),E23)</f>
        <v>Résineux bois d'industrie</v>
      </c>
      <c r="D25" s="32"/>
      <c r="E25" s="95" t="s">
        <v>653</v>
      </c>
      <c r="F25" s="96">
        <v>13.984</v>
      </c>
      <c r="G25" s="97">
        <v>15.949367088607588</v>
      </c>
      <c r="H25" s="97"/>
      <c r="I25" s="97">
        <v>16.215189873417721</v>
      </c>
      <c r="J25" s="97"/>
      <c r="K25" s="98">
        <v>16.48101265822784</v>
      </c>
      <c r="L25" s="237"/>
      <c r="M25" s="32"/>
    </row>
    <row r="26" spans="1:13" ht="14.4" customHeight="1" outlineLevel="2">
      <c r="A26" s="215"/>
      <c r="B26" s="216"/>
      <c r="C26" s="60" t="str">
        <f t="shared" si="0"/>
        <v>Périmètre hexagone</v>
      </c>
      <c r="D26" s="32"/>
      <c r="E26" s="857" t="s">
        <v>629</v>
      </c>
      <c r="F26" s="857"/>
      <c r="G26" s="857"/>
      <c r="H26" s="857"/>
      <c r="I26" s="857"/>
      <c r="J26" s="857"/>
      <c r="K26" s="857"/>
      <c r="L26" s="858"/>
      <c r="M26" s="32"/>
    </row>
    <row r="27" spans="1:13" outlineLevel="1">
      <c r="A27" s="215"/>
      <c r="B27" s="216"/>
      <c r="C27" s="60"/>
      <c r="D27" s="32"/>
      <c r="E27" s="32"/>
      <c r="F27" s="32"/>
      <c r="G27" s="32"/>
      <c r="H27" s="32"/>
      <c r="I27" s="32"/>
      <c r="J27" s="32"/>
      <c r="K27" s="32"/>
      <c r="L27" s="32"/>
      <c r="M27" s="32"/>
    </row>
    <row r="28" spans="1:13" ht="15" outlineLevel="1" thickBot="1">
      <c r="A28" s="215"/>
      <c r="B28" s="216"/>
      <c r="C28" s="60"/>
      <c r="D28" s="32"/>
      <c r="E28" s="851" t="s">
        <v>985</v>
      </c>
      <c r="F28" s="851"/>
      <c r="G28" s="851"/>
      <c r="H28" s="851"/>
      <c r="I28" s="851"/>
      <c r="J28" s="851"/>
      <c r="K28" s="851"/>
      <c r="L28" s="851"/>
      <c r="M28" s="32"/>
    </row>
    <row r="29" spans="1:13" outlineLevel="2">
      <c r="A29" s="215"/>
      <c r="B29" s="216"/>
      <c r="C29" s="60"/>
      <c r="D29" s="32"/>
      <c r="E29" s="112" t="s">
        <v>983</v>
      </c>
      <c r="F29" s="533">
        <v>2021</v>
      </c>
      <c r="G29" s="533">
        <v>2030</v>
      </c>
      <c r="H29" s="533">
        <v>2035</v>
      </c>
      <c r="I29" s="533">
        <v>2040</v>
      </c>
      <c r="J29" s="533">
        <v>2045</v>
      </c>
      <c r="K29" s="534">
        <v>2050</v>
      </c>
      <c r="L29" s="32"/>
      <c r="M29" s="32"/>
    </row>
    <row r="30" spans="1:13" ht="15" outlineLevel="2" thickBot="1">
      <c r="A30" s="215"/>
      <c r="B30" s="216"/>
      <c r="C30" s="60"/>
      <c r="D30" s="303"/>
      <c r="E30" s="192" t="s">
        <v>655</v>
      </c>
      <c r="F30" s="257">
        <v>78.88</v>
      </c>
      <c r="G30" s="258">
        <v>85.319620253164544</v>
      </c>
      <c r="H30" s="258"/>
      <c r="I30" s="258">
        <v>86.741613924050611</v>
      </c>
      <c r="J30" s="258"/>
      <c r="K30" s="259">
        <v>88.163607594936693</v>
      </c>
      <c r="L30" s="487"/>
      <c r="M30" s="32"/>
    </row>
    <row r="31" spans="1:13" outlineLevel="2">
      <c r="A31" s="215"/>
      <c r="B31" s="216"/>
      <c r="C31" s="60"/>
      <c r="D31" s="32"/>
      <c r="E31" s="857" t="s">
        <v>629</v>
      </c>
      <c r="F31" s="857"/>
      <c r="G31" s="857"/>
      <c r="H31" s="857"/>
      <c r="I31" s="857"/>
      <c r="J31" s="857"/>
      <c r="K31" s="857"/>
      <c r="L31" s="858"/>
      <c r="M31" s="32"/>
    </row>
    <row r="32" spans="1:13" outlineLevel="1">
      <c r="A32" s="215"/>
      <c r="B32" s="216"/>
      <c r="C32" s="60"/>
      <c r="D32" s="32"/>
      <c r="E32" s="32"/>
      <c r="F32" s="32"/>
      <c r="G32" s="32"/>
      <c r="H32" s="32"/>
      <c r="I32" s="32"/>
      <c r="J32" s="32"/>
      <c r="K32" s="32"/>
      <c r="L32" s="32"/>
      <c r="M32" s="32"/>
    </row>
    <row r="33" spans="1:13" outlineLevel="1">
      <c r="A33" s="215"/>
      <c r="B33" s="216"/>
      <c r="C33" s="60"/>
      <c r="D33" s="32"/>
      <c r="E33" s="851" t="s">
        <v>645</v>
      </c>
      <c r="F33" s="851"/>
      <c r="G33" s="851"/>
      <c r="H33" s="851"/>
      <c r="I33" s="851"/>
      <c r="J33" s="851"/>
      <c r="K33" s="851"/>
      <c r="L33" s="851"/>
      <c r="M33" s="32"/>
    </row>
    <row r="34" spans="1:13" outlineLevel="2">
      <c r="A34" s="215"/>
      <c r="B34" s="216"/>
      <c r="C34" s="60"/>
      <c r="D34" s="32"/>
      <c r="E34" s="99" t="s">
        <v>582</v>
      </c>
      <c r="F34" s="100" t="s">
        <v>247</v>
      </c>
      <c r="G34" s="100" t="s">
        <v>113</v>
      </c>
      <c r="H34" s="100" t="s">
        <v>248</v>
      </c>
      <c r="I34" s="100" t="s">
        <v>249</v>
      </c>
      <c r="J34" s="100" t="s">
        <v>250</v>
      </c>
      <c r="K34" s="101" t="s">
        <v>115</v>
      </c>
      <c r="L34" s="32"/>
      <c r="M34" s="32"/>
    </row>
    <row r="35" spans="1:13" outlineLevel="2">
      <c r="A35" s="215"/>
      <c r="B35" s="216"/>
      <c r="C35" s="60"/>
      <c r="D35" s="32"/>
      <c r="E35" s="92" t="s">
        <v>581</v>
      </c>
      <c r="F35" s="49">
        <v>73.67</v>
      </c>
      <c r="G35" s="50">
        <v>25</v>
      </c>
      <c r="H35" s="50"/>
      <c r="I35" s="50">
        <v>20</v>
      </c>
      <c r="J35" s="50"/>
      <c r="K35" s="94">
        <v>15</v>
      </c>
      <c r="L35" s="32"/>
      <c r="M35" s="32"/>
    </row>
    <row r="36" spans="1:13" outlineLevel="2">
      <c r="A36" s="215"/>
      <c r="B36" s="216"/>
      <c r="C36" s="60"/>
      <c r="D36" s="32"/>
      <c r="E36" s="95" t="s">
        <v>656</v>
      </c>
      <c r="F36" s="96">
        <v>0</v>
      </c>
      <c r="G36" s="97">
        <v>20</v>
      </c>
      <c r="H36" s="97"/>
      <c r="I36" s="97">
        <v>19.545454545454501</v>
      </c>
      <c r="J36" s="97"/>
      <c r="K36" s="98">
        <v>15</v>
      </c>
      <c r="L36" s="32"/>
      <c r="M36" s="32"/>
    </row>
    <row r="37" spans="1:13" outlineLevel="2">
      <c r="A37" s="215"/>
      <c r="B37" s="216"/>
      <c r="C37" s="60"/>
      <c r="D37" s="32"/>
      <c r="E37" s="858" t="s">
        <v>629</v>
      </c>
      <c r="F37" s="858"/>
      <c r="G37" s="858"/>
      <c r="H37" s="858"/>
      <c r="I37" s="858"/>
      <c r="J37" s="858"/>
      <c r="K37" s="858"/>
      <c r="L37" s="858"/>
      <c r="M37" s="32"/>
    </row>
    <row r="38" spans="1:13" outlineLevel="1">
      <c r="A38" s="215"/>
      <c r="B38" s="216"/>
      <c r="C38" s="60"/>
      <c r="D38" s="32"/>
      <c r="E38" s="302"/>
      <c r="F38" s="302"/>
      <c r="G38" s="302"/>
      <c r="H38" s="302"/>
      <c r="I38" s="302"/>
      <c r="J38" s="302"/>
      <c r="K38" s="302"/>
      <c r="L38" s="302"/>
      <c r="M38" s="32"/>
    </row>
    <row r="39" spans="1:13" ht="15" outlineLevel="1" thickBot="1">
      <c r="A39" s="215"/>
      <c r="B39" s="216"/>
      <c r="C39" s="60"/>
      <c r="D39" s="32"/>
      <c r="E39" s="851" t="s">
        <v>658</v>
      </c>
      <c r="F39" s="851"/>
      <c r="G39" s="851"/>
      <c r="H39" s="851"/>
      <c r="I39" s="851"/>
      <c r="J39" s="851"/>
      <c r="K39" s="851"/>
      <c r="L39" s="851"/>
      <c r="M39" s="32"/>
    </row>
    <row r="40" spans="1:13" outlineLevel="2">
      <c r="A40" s="215"/>
      <c r="B40" s="216"/>
      <c r="C40" s="60"/>
      <c r="D40" s="32"/>
      <c r="E40" s="182" t="s">
        <v>290</v>
      </c>
      <c r="F40" s="314">
        <v>2020</v>
      </c>
      <c r="G40" s="314">
        <v>2030</v>
      </c>
      <c r="H40" s="314">
        <v>2035</v>
      </c>
      <c r="I40" s="314">
        <v>2040</v>
      </c>
      <c r="J40" s="314">
        <v>2045</v>
      </c>
      <c r="K40" s="315">
        <v>2050</v>
      </c>
      <c r="L40" s="32"/>
      <c r="M40" s="32"/>
    </row>
    <row r="41" spans="1:13" ht="15" outlineLevel="2" thickBot="1">
      <c r="A41" s="215"/>
      <c r="B41" s="216"/>
      <c r="C41" s="60"/>
      <c r="D41" s="32"/>
      <c r="E41" s="115" t="s">
        <v>657</v>
      </c>
      <c r="F41" s="320">
        <v>18459.551558846048</v>
      </c>
      <c r="G41" s="321">
        <v>18814.998565850969</v>
      </c>
      <c r="H41" s="321"/>
      <c r="I41" s="321"/>
      <c r="J41" s="321"/>
      <c r="K41" s="322">
        <v>19468.930304193258</v>
      </c>
      <c r="L41" s="32"/>
      <c r="M41" s="32"/>
    </row>
    <row r="42" spans="1:13" outlineLevel="2">
      <c r="A42" s="215"/>
      <c r="B42" s="216"/>
      <c r="C42" s="60"/>
      <c r="D42" s="32"/>
      <c r="E42" s="858" t="s">
        <v>629</v>
      </c>
      <c r="F42" s="858"/>
      <c r="G42" s="858"/>
      <c r="H42" s="858"/>
      <c r="I42" s="858"/>
      <c r="J42" s="858"/>
      <c r="K42" s="858"/>
      <c r="L42" s="858"/>
      <c r="M42" s="32"/>
    </row>
    <row r="43" spans="1:13" outlineLevel="1">
      <c r="A43" s="215"/>
      <c r="B43" s="216"/>
      <c r="C43" s="60"/>
      <c r="D43" s="32"/>
      <c r="E43" s="163"/>
      <c r="F43" s="163"/>
      <c r="G43" s="163"/>
      <c r="H43" s="163"/>
      <c r="I43" s="163"/>
      <c r="J43" s="163"/>
      <c r="K43" s="163"/>
      <c r="L43" s="163"/>
      <c r="M43" s="32"/>
    </row>
    <row r="44" spans="1:13" outlineLevel="1">
      <c r="A44" s="215"/>
      <c r="B44" s="216"/>
      <c r="C44" s="60"/>
      <c r="D44" s="32"/>
      <c r="E44" s="851" t="s">
        <v>984</v>
      </c>
      <c r="F44" s="851"/>
      <c r="G44" s="851"/>
      <c r="H44" s="851"/>
      <c r="I44" s="851"/>
      <c r="J44" s="851"/>
      <c r="K44" s="851"/>
      <c r="L44" s="851"/>
      <c r="M44" s="32"/>
    </row>
    <row r="45" spans="1:13" outlineLevel="2">
      <c r="A45" s="215"/>
      <c r="B45" s="216"/>
      <c r="C45" s="60"/>
      <c r="D45" s="32"/>
      <c r="E45" s="99" t="s">
        <v>983</v>
      </c>
      <c r="F45" s="100" t="s">
        <v>442</v>
      </c>
      <c r="G45" s="100" t="s">
        <v>113</v>
      </c>
      <c r="H45" s="100" t="s">
        <v>248</v>
      </c>
      <c r="I45" s="100" t="s">
        <v>249</v>
      </c>
      <c r="J45" s="100" t="s">
        <v>250</v>
      </c>
      <c r="K45" s="101" t="s">
        <v>115</v>
      </c>
      <c r="L45" s="32"/>
      <c r="M45" s="32"/>
    </row>
    <row r="46" spans="1:13" outlineLevel="2">
      <c r="A46" s="215"/>
      <c r="B46" s="216"/>
      <c r="C46" s="60"/>
      <c r="D46" s="32"/>
      <c r="E46" s="92" t="s">
        <v>601</v>
      </c>
      <c r="F46" s="49">
        <v>10.8789901431538</v>
      </c>
      <c r="G46" s="50">
        <v>12.1030457608702</v>
      </c>
      <c r="H46" s="50"/>
      <c r="I46" s="50">
        <v>12.7971990135428</v>
      </c>
      <c r="J46" s="50"/>
      <c r="K46" s="94">
        <v>14.010942894986099</v>
      </c>
      <c r="L46" s="32"/>
      <c r="M46" s="32"/>
    </row>
    <row r="47" spans="1:13" outlineLevel="2">
      <c r="A47" s="215"/>
      <c r="B47" s="216"/>
      <c r="C47" s="60"/>
      <c r="D47" s="32"/>
      <c r="E47" s="95" t="s">
        <v>596</v>
      </c>
      <c r="F47" s="96">
        <v>15.116960192823006</v>
      </c>
      <c r="G47" s="97">
        <v>6.885963531540801</v>
      </c>
      <c r="H47" s="97"/>
      <c r="I47" s="97">
        <v>5.0851328051909377</v>
      </c>
      <c r="J47" s="97"/>
      <c r="K47" s="97">
        <v>4.658419464503095</v>
      </c>
      <c r="L47" s="303"/>
      <c r="M47" s="32"/>
    </row>
    <row r="48" spans="1:13" outlineLevel="2">
      <c r="A48" s="215"/>
      <c r="B48" s="216"/>
      <c r="C48" s="60"/>
      <c r="D48" s="32"/>
      <c r="E48" s="866" t="s">
        <v>777</v>
      </c>
      <c r="F48" s="866"/>
      <c r="G48" s="866"/>
      <c r="H48" s="866"/>
      <c r="I48" s="866"/>
      <c r="J48" s="866"/>
      <c r="K48" s="866"/>
      <c r="L48" s="866"/>
      <c r="M48" s="32"/>
    </row>
    <row r="49" spans="1:13" outlineLevel="1">
      <c r="A49" s="215"/>
      <c r="B49" s="216"/>
      <c r="C49" s="60"/>
      <c r="D49" s="32"/>
      <c r="E49" s="303"/>
      <c r="F49" s="32"/>
      <c r="G49" s="32"/>
      <c r="H49" s="32"/>
      <c r="I49" s="32"/>
      <c r="J49" s="32"/>
      <c r="K49" s="32"/>
      <c r="L49" s="32"/>
      <c r="M49" s="32"/>
    </row>
    <row r="50" spans="1:13" outlineLevel="1">
      <c r="A50" s="215"/>
      <c r="B50" s="216"/>
      <c r="C50" s="60"/>
      <c r="D50" s="32"/>
      <c r="E50" s="32"/>
      <c r="F50" s="32"/>
      <c r="G50" s="32"/>
      <c r="H50" s="32"/>
      <c r="I50" s="32"/>
      <c r="J50" s="32"/>
      <c r="K50" s="32"/>
      <c r="L50" s="32"/>
      <c r="M50" s="32"/>
    </row>
    <row r="51" spans="1:13" ht="28.8" thickBot="1">
      <c r="A51" s="215"/>
      <c r="B51" s="216"/>
      <c r="C51" s="60" t="str">
        <f t="shared" si="0"/>
        <v>Produits bois</v>
      </c>
      <c r="D51" s="221"/>
      <c r="E51" s="222"/>
      <c r="F51" s="854" t="s">
        <v>29</v>
      </c>
      <c r="G51" s="854"/>
      <c r="H51" s="854"/>
      <c r="I51" s="854"/>
      <c r="J51" s="854"/>
      <c r="K51" s="854"/>
      <c r="L51" s="854"/>
      <c r="M51" s="854"/>
    </row>
    <row r="52" spans="1:13" ht="13.2" customHeight="1" thickTop="1">
      <c r="A52" s="215"/>
      <c r="B52" s="217"/>
      <c r="C52" s="60" t="str">
        <f t="shared" si="0"/>
        <v/>
      </c>
      <c r="D52" s="243"/>
      <c r="E52" s="243"/>
      <c r="F52" s="243"/>
    </row>
    <row r="53" spans="1:13" ht="14.4" customHeight="1" outlineLevel="1">
      <c r="A53" s="215"/>
      <c r="B53" s="217"/>
      <c r="C53" s="60" t="str">
        <f t="shared" si="0"/>
        <v/>
      </c>
      <c r="D53" s="32"/>
      <c r="E53" s="32"/>
      <c r="F53" s="32"/>
      <c r="G53" s="32"/>
      <c r="H53" s="32"/>
      <c r="I53" s="32"/>
      <c r="J53" s="32"/>
      <c r="K53" s="32"/>
      <c r="L53" s="32"/>
      <c r="M53" s="32"/>
    </row>
    <row r="54" spans="1:13" ht="15" customHeight="1" outlineLevel="1">
      <c r="A54" s="215"/>
      <c r="B54" s="217"/>
      <c r="C54" s="60" t="str">
        <f t="shared" si="0"/>
        <v/>
      </c>
      <c r="D54" s="32"/>
      <c r="E54" s="32"/>
      <c r="F54" s="32"/>
      <c r="G54" s="32"/>
      <c r="H54" s="32"/>
      <c r="I54" s="32"/>
      <c r="J54" s="32"/>
      <c r="K54" s="32"/>
      <c r="L54" s="32"/>
      <c r="M54" s="32"/>
    </row>
    <row r="55" spans="1:13" ht="15" outlineLevel="1" thickBot="1">
      <c r="A55" s="215"/>
      <c r="B55" s="217"/>
      <c r="C55" s="60" t="str">
        <f t="shared" si="0"/>
        <v>Allocation de la récolte dans les produits bois, le papier et l'énergie (%)</v>
      </c>
      <c r="D55" s="32"/>
      <c r="E55" s="851" t="s">
        <v>646</v>
      </c>
      <c r="F55" s="851"/>
      <c r="G55" s="851"/>
      <c r="H55" s="851"/>
      <c r="I55" s="851"/>
      <c r="J55" s="851"/>
      <c r="K55" s="851"/>
      <c r="L55" s="851"/>
      <c r="M55" s="32"/>
    </row>
    <row r="56" spans="1:13" outlineLevel="2">
      <c r="A56" s="215"/>
      <c r="B56" s="217"/>
      <c r="C56" s="60" t="str">
        <f t="shared" si="0"/>
        <v>Part de la récolte (%)</v>
      </c>
      <c r="D56" s="32"/>
      <c r="E56" s="287" t="s">
        <v>583</v>
      </c>
      <c r="F56" s="183">
        <v>2021</v>
      </c>
      <c r="G56" s="183">
        <v>2030</v>
      </c>
      <c r="H56" s="183">
        <v>2035</v>
      </c>
      <c r="I56" s="183">
        <v>2040</v>
      </c>
      <c r="J56" s="183">
        <v>2045</v>
      </c>
      <c r="K56" s="184">
        <v>2050</v>
      </c>
      <c r="L56" s="32"/>
      <c r="M56" s="32"/>
    </row>
    <row r="57" spans="1:13" outlineLevel="2">
      <c r="A57" s="215"/>
      <c r="B57" s="217"/>
      <c r="C57" s="60" t="str">
        <f t="shared" si="0"/>
        <v>Produits bois</v>
      </c>
      <c r="D57" s="32"/>
      <c r="E57" s="113" t="s">
        <v>29</v>
      </c>
      <c r="F57" s="251">
        <f t="shared" ref="F57:G57" si="1">SUM(F58,F64)</f>
        <v>0.24050995344712101</v>
      </c>
      <c r="G57" s="249">
        <f t="shared" si="1"/>
        <v>0.24678333333333335</v>
      </c>
      <c r="H57" s="249"/>
      <c r="I57" s="249">
        <v>0.28194005376344089</v>
      </c>
      <c r="J57" s="249"/>
      <c r="K57" s="841">
        <f>SUM(K58,K64)</f>
        <v>0.32403225806451608</v>
      </c>
      <c r="L57" s="32"/>
      <c r="M57" s="32"/>
    </row>
    <row r="58" spans="1:13" outlineLevel="2">
      <c r="A58" s="215"/>
      <c r="B58" s="217"/>
      <c r="C58" s="60" t="str">
        <f t="shared" si="0"/>
        <v>dont sciages</v>
      </c>
      <c r="D58" s="32"/>
      <c r="E58" s="113" t="s">
        <v>584</v>
      </c>
      <c r="F58" s="78">
        <v>0.11685085722981391</v>
      </c>
      <c r="G58" s="75">
        <v>0.11728333333333334</v>
      </c>
      <c r="H58" s="75"/>
      <c r="I58" s="75">
        <v>0.13136885245901639</v>
      </c>
      <c r="J58" s="75"/>
      <c r="K58" s="191">
        <v>0.14499999999999999</v>
      </c>
      <c r="L58" s="32"/>
      <c r="M58" s="32"/>
    </row>
    <row r="59" spans="1:13" outlineLevel="2">
      <c r="A59" s="215"/>
      <c r="B59" s="217"/>
      <c r="C59" s="60" t="str">
        <f t="shared" si="0"/>
        <v>Emballages en bois</v>
      </c>
      <c r="D59" s="32"/>
      <c r="E59" s="311" t="s">
        <v>585</v>
      </c>
      <c r="F59" s="78">
        <v>4.9299750658057966E-2</v>
      </c>
      <c r="G59" s="75">
        <v>4.9640807071191617E-2</v>
      </c>
      <c r="H59" s="75"/>
      <c r="I59" s="75">
        <v>5.5602579452168836E-2</v>
      </c>
      <c r="J59" s="75"/>
      <c r="K59" s="842">
        <v>6.1372036595050021E-2</v>
      </c>
      <c r="L59" s="32"/>
      <c r="M59" s="32"/>
    </row>
    <row r="60" spans="1:13" outlineLevel="2">
      <c r="A60" s="215"/>
      <c r="B60" s="217"/>
      <c r="C60" s="60" t="str">
        <f t="shared" si="0"/>
        <v>Ameublement</v>
      </c>
      <c r="D60" s="32"/>
      <c r="E60" s="311" t="s">
        <v>586</v>
      </c>
      <c r="F60" s="78">
        <v>3.7162867700110021E-3</v>
      </c>
      <c r="G60" s="75">
        <v>4.3501340099217755E-3</v>
      </c>
      <c r="H60" s="75"/>
      <c r="I60" s="75">
        <v>4.8725773448318578E-3</v>
      </c>
      <c r="J60" s="75"/>
      <c r="K60" s="191">
        <v>5.3781676689383887E-3</v>
      </c>
      <c r="L60" s="32"/>
      <c r="M60" s="32"/>
    </row>
    <row r="61" spans="1:13" outlineLevel="2">
      <c r="A61" s="215"/>
      <c r="B61" s="217"/>
      <c r="C61" s="60" t="str">
        <f t="shared" si="0"/>
        <v>Agencement et menuiseries</v>
      </c>
      <c r="D61" s="32"/>
      <c r="E61" s="311" t="s">
        <v>587</v>
      </c>
      <c r="F61" s="78">
        <v>1.21168899267273E-2</v>
      </c>
      <c r="G61" s="75">
        <v>1.2360551979958095E-2</v>
      </c>
      <c r="H61" s="75"/>
      <c r="I61" s="75">
        <v>1.3845032224247133E-2</v>
      </c>
      <c r="J61" s="75"/>
      <c r="K61" s="191">
        <v>1.5281626009042976E-2</v>
      </c>
      <c r="L61" s="32"/>
      <c r="M61" s="32"/>
    </row>
    <row r="62" spans="1:13" outlineLevel="2">
      <c r="A62" s="215"/>
      <c r="B62" s="217"/>
      <c r="C62" s="60"/>
      <c r="D62" s="32"/>
      <c r="E62" s="311" t="s">
        <v>588</v>
      </c>
      <c r="F62" s="78">
        <v>4.4519984758026897E-2</v>
      </c>
      <c r="G62" s="75">
        <v>4.3280623761078767E-2</v>
      </c>
      <c r="H62" s="75"/>
      <c r="I62" s="75">
        <v>4.8478549471678456E-2</v>
      </c>
      <c r="J62" s="75"/>
      <c r="K62" s="191">
        <v>5.350880015935558E-2</v>
      </c>
      <c r="L62" s="32"/>
      <c r="M62" s="32"/>
    </row>
    <row r="63" spans="1:13" ht="15" outlineLevel="2" thickBot="1">
      <c r="A63" s="215"/>
      <c r="B63" s="217"/>
      <c r="C63" s="60"/>
      <c r="D63" s="32"/>
      <c r="E63" s="555" t="s">
        <v>589</v>
      </c>
      <c r="F63" s="260">
        <v>7.197945116990759E-3</v>
      </c>
      <c r="G63" s="261">
        <v>7.6512165111830913E-3</v>
      </c>
      <c r="H63" s="261"/>
      <c r="I63" s="261">
        <v>8.5701139660901079E-3</v>
      </c>
      <c r="J63" s="261"/>
      <c r="K63" s="556">
        <v>9.45936956761303E-3</v>
      </c>
      <c r="L63" s="32"/>
      <c r="M63" s="32"/>
    </row>
    <row r="64" spans="1:13" outlineLevel="2">
      <c r="A64" s="215"/>
      <c r="B64" s="217"/>
      <c r="C64" s="60"/>
      <c r="D64" s="32"/>
      <c r="E64" s="113" t="s">
        <v>659</v>
      </c>
      <c r="F64" s="78">
        <v>0.12365909621730711</v>
      </c>
      <c r="G64" s="75">
        <v>0.1295</v>
      </c>
      <c r="H64" s="75"/>
      <c r="I64" s="75">
        <v>0.15403278688524591</v>
      </c>
      <c r="J64" s="75"/>
      <c r="K64" s="191">
        <v>0.17903225806451611</v>
      </c>
      <c r="L64" s="32"/>
      <c r="M64" s="32"/>
    </row>
    <row r="65" spans="1:13" outlineLevel="2">
      <c r="A65" s="215"/>
      <c r="B65" s="217"/>
      <c r="C65" s="60"/>
      <c r="D65" s="32"/>
      <c r="E65" s="311" t="s">
        <v>590</v>
      </c>
      <c r="F65" s="78">
        <v>0.10741681747875953</v>
      </c>
      <c r="G65" s="75">
        <v>0.1124</v>
      </c>
      <c r="H65" s="75"/>
      <c r="I65" s="75">
        <v>0.1242</v>
      </c>
      <c r="J65" s="75"/>
      <c r="K65" s="191">
        <v>0.13600000000000001</v>
      </c>
      <c r="L65" s="32"/>
      <c r="M65" s="32"/>
    </row>
    <row r="66" spans="1:13" ht="15" outlineLevel="2" thickBot="1">
      <c r="A66" s="215"/>
      <c r="B66" s="217"/>
      <c r="C66" s="60"/>
      <c r="D66" s="32"/>
      <c r="E66" s="555" t="s">
        <v>591</v>
      </c>
      <c r="F66" s="260">
        <v>1.6071926037358786E-2</v>
      </c>
      <c r="G66" s="261">
        <v>1.7100000000000001E-2</v>
      </c>
      <c r="H66" s="261"/>
      <c r="I66" s="261">
        <v>2.9832786885245904E-2</v>
      </c>
      <c r="J66" s="261"/>
      <c r="K66" s="556">
        <v>4.3032258064516105E-2</v>
      </c>
      <c r="L66" s="32"/>
      <c r="M66" s="32"/>
    </row>
    <row r="67" spans="1:13" ht="15" outlineLevel="2" thickBot="1">
      <c r="A67" s="215"/>
      <c r="B67" s="217"/>
      <c r="C67" s="60"/>
      <c r="D67" s="32"/>
      <c r="E67" s="557" t="s">
        <v>595</v>
      </c>
      <c r="F67" s="260">
        <v>7.0755940094776676E-2</v>
      </c>
      <c r="G67" s="261">
        <v>6.0999999999999999E-2</v>
      </c>
      <c r="H67" s="261"/>
      <c r="I67" s="261">
        <v>6.0499999999999998E-2</v>
      </c>
      <c r="J67" s="261"/>
      <c r="K67" s="556">
        <v>0.06</v>
      </c>
      <c r="L67" s="32"/>
      <c r="M67" s="32"/>
    </row>
    <row r="68" spans="1:13" ht="15" outlineLevel="2" thickBot="1">
      <c r="A68" s="215"/>
      <c r="B68" s="217"/>
      <c r="C68" s="60" t="str">
        <f t="shared" si="0"/>
        <v>Energie</v>
      </c>
      <c r="D68" s="32"/>
      <c r="E68" s="557" t="s">
        <v>244</v>
      </c>
      <c r="F68" s="260">
        <v>0.62551789613982323</v>
      </c>
      <c r="G68" s="261">
        <v>0.6392026117089129</v>
      </c>
      <c r="H68" s="261"/>
      <c r="I68" s="261">
        <v>0.59156993681666648</v>
      </c>
      <c r="J68" s="261"/>
      <c r="K68" s="556">
        <v>0.54547379982416977</v>
      </c>
      <c r="L68" s="32"/>
      <c r="M68" s="32"/>
    </row>
    <row r="69" spans="1:13" s="403" customFormat="1" ht="15" outlineLevel="2" thickBot="1">
      <c r="A69" s="215"/>
      <c r="B69" s="217"/>
      <c r="C69" s="60"/>
      <c r="D69" s="32"/>
      <c r="E69" s="135" t="s">
        <v>778</v>
      </c>
      <c r="F69" s="193">
        <v>6.3216210318279051E-2</v>
      </c>
      <c r="G69" s="194">
        <v>5.3014054957753756E-2</v>
      </c>
      <c r="H69" s="194"/>
      <c r="I69" s="194">
        <v>6.2528423839071229E-2</v>
      </c>
      <c r="J69" s="194"/>
      <c r="K69" s="195">
        <v>7.0493942111314128E-2</v>
      </c>
      <c r="L69" s="32"/>
      <c r="M69" s="32"/>
    </row>
    <row r="70" spans="1:13" outlineLevel="2">
      <c r="A70" s="215"/>
      <c r="B70" s="217"/>
      <c r="C70" s="60" t="str">
        <f t="shared" si="0"/>
        <v>Périmètre hexagone</v>
      </c>
      <c r="D70" s="32"/>
      <c r="E70" s="858" t="s">
        <v>629</v>
      </c>
      <c r="F70" s="858"/>
      <c r="G70" s="858"/>
      <c r="H70" s="858"/>
      <c r="I70" s="858"/>
      <c r="J70" s="858"/>
      <c r="K70" s="858"/>
      <c r="L70" s="858"/>
      <c r="M70" s="32"/>
    </row>
    <row r="71" spans="1:13" outlineLevel="1">
      <c r="A71" s="215"/>
      <c r="B71" s="217"/>
      <c r="C71" s="60"/>
      <c r="D71" s="32"/>
      <c r="E71" s="353"/>
      <c r="F71" s="353"/>
      <c r="G71" s="353"/>
      <c r="H71" s="353"/>
      <c r="I71" s="353"/>
      <c r="J71" s="353"/>
      <c r="K71" s="353"/>
      <c r="L71" s="353"/>
      <c r="M71" s="32"/>
    </row>
    <row r="72" spans="1:13" ht="15" outlineLevel="1" thickBot="1">
      <c r="A72" s="215"/>
      <c r="B72" s="217"/>
      <c r="C72" s="60" t="str">
        <f t="shared" si="0"/>
        <v>Hypothèses de demi-vie des produits bois (années)</v>
      </c>
      <c r="D72" s="32"/>
      <c r="E72" s="851" t="s">
        <v>597</v>
      </c>
      <c r="F72" s="851"/>
      <c r="G72" s="851"/>
      <c r="H72" s="851"/>
      <c r="I72" s="851"/>
      <c r="J72" s="851"/>
      <c r="K72" s="851"/>
      <c r="L72" s="851"/>
      <c r="M72" s="32"/>
    </row>
    <row r="73" spans="1:13" outlineLevel="2">
      <c r="A73" s="215"/>
      <c r="B73" s="217"/>
      <c r="C73" s="60"/>
      <c r="D73" s="32"/>
      <c r="E73" s="287" t="s">
        <v>647</v>
      </c>
      <c r="F73" s="268">
        <v>2021</v>
      </c>
      <c r="G73" s="183">
        <v>2030</v>
      </c>
      <c r="H73" s="183">
        <v>2035</v>
      </c>
      <c r="I73" s="183">
        <v>2040</v>
      </c>
      <c r="J73" s="183">
        <v>2045</v>
      </c>
      <c r="K73" s="184">
        <v>2050</v>
      </c>
      <c r="L73" s="32"/>
      <c r="M73" s="32"/>
    </row>
    <row r="74" spans="1:13" outlineLevel="2">
      <c r="A74" s="215"/>
      <c r="B74" s="217"/>
      <c r="C74" s="60"/>
      <c r="D74" s="303"/>
      <c r="E74" s="113" t="s">
        <v>592</v>
      </c>
      <c r="F74" s="181"/>
      <c r="G74" s="157"/>
      <c r="H74" s="157"/>
      <c r="I74" s="157"/>
      <c r="J74" s="157"/>
      <c r="K74" s="294"/>
      <c r="L74" s="307"/>
      <c r="M74" s="32"/>
    </row>
    <row r="75" spans="1:13" outlineLevel="2">
      <c r="A75" s="215"/>
      <c r="B75" s="217"/>
      <c r="C75" s="60"/>
      <c r="D75" s="32"/>
      <c r="E75" s="311" t="s">
        <v>585</v>
      </c>
      <c r="F75" s="181">
        <v>3</v>
      </c>
      <c r="G75" s="157">
        <v>3.12</v>
      </c>
      <c r="H75" s="157"/>
      <c r="I75" s="157">
        <v>3.18</v>
      </c>
      <c r="J75" s="157"/>
      <c r="K75" s="294">
        <v>3.24</v>
      </c>
      <c r="L75" s="32"/>
      <c r="M75" s="32"/>
    </row>
    <row r="76" spans="1:13" outlineLevel="2">
      <c r="A76" s="215"/>
      <c r="B76" s="217"/>
      <c r="C76" s="60"/>
      <c r="D76" s="32"/>
      <c r="E76" s="311" t="s">
        <v>586</v>
      </c>
      <c r="F76" s="181">
        <v>10</v>
      </c>
      <c r="G76" s="157">
        <v>10.4</v>
      </c>
      <c r="H76" s="157"/>
      <c r="I76" s="157">
        <v>10.600000000000001</v>
      </c>
      <c r="J76" s="157"/>
      <c r="K76" s="294">
        <v>10.8</v>
      </c>
      <c r="L76" s="32"/>
      <c r="M76" s="32"/>
    </row>
    <row r="77" spans="1:13" outlineLevel="2">
      <c r="A77" s="215"/>
      <c r="B77" s="217"/>
      <c r="C77" s="60"/>
      <c r="D77" s="32"/>
      <c r="E77" s="311" t="s">
        <v>587</v>
      </c>
      <c r="F77" s="181">
        <v>15</v>
      </c>
      <c r="G77" s="157">
        <v>15.6</v>
      </c>
      <c r="H77" s="157"/>
      <c r="I77" s="157">
        <v>15.899999999999999</v>
      </c>
      <c r="J77" s="157"/>
      <c r="K77" s="294">
        <v>16.2</v>
      </c>
      <c r="L77" s="32"/>
      <c r="M77" s="32"/>
    </row>
    <row r="78" spans="1:13" outlineLevel="2">
      <c r="A78" s="215"/>
      <c r="B78" s="217"/>
      <c r="C78" s="60"/>
      <c r="D78" s="32"/>
      <c r="E78" s="311" t="s">
        <v>588</v>
      </c>
      <c r="F78" s="181">
        <v>50</v>
      </c>
      <c r="G78" s="157">
        <v>52</v>
      </c>
      <c r="H78" s="157"/>
      <c r="I78" s="157">
        <v>53</v>
      </c>
      <c r="J78" s="157"/>
      <c r="K78" s="294">
        <v>54</v>
      </c>
      <c r="L78" s="32"/>
      <c r="M78" s="32"/>
    </row>
    <row r="79" spans="1:13" ht="15" outlineLevel="2" thickBot="1">
      <c r="A79" s="215"/>
      <c r="B79" s="217"/>
      <c r="C79" s="60"/>
      <c r="D79" s="32"/>
      <c r="E79" s="312" t="s">
        <v>589</v>
      </c>
      <c r="F79" s="506">
        <v>30</v>
      </c>
      <c r="G79" s="295">
        <v>31.2</v>
      </c>
      <c r="H79" s="295"/>
      <c r="I79" s="295">
        <v>31.799999999999997</v>
      </c>
      <c r="J79" s="295"/>
      <c r="K79" s="296">
        <v>32.4</v>
      </c>
      <c r="L79" s="32"/>
      <c r="M79" s="32"/>
    </row>
    <row r="80" spans="1:13" outlineLevel="2">
      <c r="A80" s="215"/>
      <c r="B80" s="217"/>
      <c r="C80" s="60"/>
      <c r="D80" s="32"/>
      <c r="E80" s="308" t="s">
        <v>593</v>
      </c>
      <c r="F80" s="507">
        <v>25</v>
      </c>
      <c r="G80" s="309">
        <v>26</v>
      </c>
      <c r="H80" s="309"/>
      <c r="I80" s="309">
        <v>26.5</v>
      </c>
      <c r="J80" s="309"/>
      <c r="K80" s="310">
        <v>27</v>
      </c>
      <c r="L80" s="32"/>
      <c r="M80" s="32"/>
    </row>
    <row r="81" spans="1:13" outlineLevel="2">
      <c r="A81" s="215"/>
      <c r="B81" s="217"/>
      <c r="C81" s="60"/>
      <c r="D81" s="32"/>
      <c r="E81" s="262" t="s">
        <v>594</v>
      </c>
      <c r="F81" s="181">
        <v>30</v>
      </c>
      <c r="G81" s="157">
        <v>31</v>
      </c>
      <c r="H81" s="157"/>
      <c r="I81" s="157">
        <v>31.5</v>
      </c>
      <c r="J81" s="157"/>
      <c r="K81" s="265">
        <v>32</v>
      </c>
      <c r="L81" s="32"/>
      <c r="M81" s="32"/>
    </row>
    <row r="82" spans="1:13" ht="15" outlineLevel="2" thickBot="1">
      <c r="A82" s="215"/>
      <c r="B82" s="217"/>
      <c r="C82" s="60"/>
      <c r="D82" s="32"/>
      <c r="E82" s="263" t="s">
        <v>595</v>
      </c>
      <c r="F82" s="508">
        <v>7</v>
      </c>
      <c r="G82" s="266">
        <v>7</v>
      </c>
      <c r="H82" s="266"/>
      <c r="I82" s="266">
        <v>7</v>
      </c>
      <c r="J82" s="266"/>
      <c r="K82" s="267">
        <v>7</v>
      </c>
      <c r="L82" s="32"/>
      <c r="M82" s="32"/>
    </row>
    <row r="83" spans="1:13" ht="15" outlineLevel="2" thickBot="1">
      <c r="A83" s="215"/>
      <c r="B83" s="217"/>
      <c r="C83" s="60"/>
      <c r="D83" s="32"/>
      <c r="E83" s="263" t="s">
        <v>596</v>
      </c>
      <c r="F83" s="508">
        <v>10</v>
      </c>
      <c r="G83" s="266">
        <v>10</v>
      </c>
      <c r="H83" s="266"/>
      <c r="I83" s="266">
        <v>10</v>
      </c>
      <c r="J83" s="266"/>
      <c r="K83" s="267">
        <v>10</v>
      </c>
      <c r="L83" s="554"/>
      <c r="M83" s="32"/>
    </row>
    <row r="84" spans="1:13" outlineLevel="2">
      <c r="A84" s="215"/>
      <c r="B84" s="217"/>
      <c r="C84" s="60"/>
      <c r="D84" s="32"/>
      <c r="E84" s="857" t="s">
        <v>629</v>
      </c>
      <c r="F84" s="857"/>
      <c r="G84" s="857"/>
      <c r="H84" s="857"/>
      <c r="I84" s="857"/>
      <c r="J84" s="857"/>
      <c r="K84" s="857"/>
      <c r="L84" s="858"/>
      <c r="M84" s="32"/>
    </row>
    <row r="85" spans="1:13" outlineLevel="1">
      <c r="A85" s="215"/>
      <c r="B85" s="217"/>
      <c r="C85" s="60"/>
      <c r="D85" s="32"/>
      <c r="E85" s="244"/>
      <c r="F85" s="244"/>
      <c r="G85" s="244"/>
      <c r="H85" s="244"/>
      <c r="I85" s="244"/>
      <c r="J85" s="244"/>
      <c r="K85" s="244"/>
      <c r="L85" s="244"/>
      <c r="M85" s="32"/>
    </row>
    <row r="86" spans="1:13" ht="15" outlineLevel="1" thickBot="1">
      <c r="A86" s="215"/>
      <c r="B86" s="217"/>
      <c r="C86" s="60"/>
      <c r="D86" s="32"/>
      <c r="E86" s="851" t="s">
        <v>598</v>
      </c>
      <c r="F86" s="851"/>
      <c r="G86" s="851"/>
      <c r="H86" s="851"/>
      <c r="I86" s="851"/>
      <c r="J86" s="851"/>
      <c r="K86" s="851"/>
      <c r="L86" s="851"/>
      <c r="M86" s="32"/>
    </row>
    <row r="87" spans="1:13" ht="15.6" customHeight="1" outlineLevel="2">
      <c r="A87" s="215"/>
      <c r="B87" s="217"/>
      <c r="C87" s="60"/>
      <c r="D87" s="32"/>
      <c r="E87" s="287" t="s">
        <v>112</v>
      </c>
      <c r="F87" s="183">
        <v>2021</v>
      </c>
      <c r="G87" s="183">
        <v>2030</v>
      </c>
      <c r="H87" s="183">
        <v>2035</v>
      </c>
      <c r="I87" s="183">
        <v>2040</v>
      </c>
      <c r="J87" s="183">
        <v>2045</v>
      </c>
      <c r="K87" s="184">
        <v>2050</v>
      </c>
      <c r="L87" s="32"/>
      <c r="M87" s="32"/>
    </row>
    <row r="88" spans="1:13" outlineLevel="2">
      <c r="A88" s="215"/>
      <c r="B88" s="217"/>
      <c r="C88" s="60"/>
      <c r="D88" s="32"/>
      <c r="E88" s="113" t="s">
        <v>599</v>
      </c>
      <c r="F88" s="81">
        <v>0.2988505747126437</v>
      </c>
      <c r="G88" s="82">
        <v>0.35</v>
      </c>
      <c r="H88" s="82"/>
      <c r="I88" s="82">
        <v>0.45</v>
      </c>
      <c r="J88" s="82"/>
      <c r="K88" s="250">
        <v>0.55000000000000004</v>
      </c>
      <c r="L88" s="32"/>
      <c r="M88" s="32"/>
    </row>
    <row r="89" spans="1:13" outlineLevel="2">
      <c r="A89" s="215"/>
      <c r="B89" s="217"/>
      <c r="C89" s="60"/>
      <c r="D89" s="32"/>
      <c r="E89" s="113" t="s">
        <v>244</v>
      </c>
      <c r="F89" s="81">
        <v>0.3</v>
      </c>
      <c r="G89" s="82">
        <v>0.37701149425287361</v>
      </c>
      <c r="H89" s="82"/>
      <c r="I89" s="82">
        <v>0.35775862068965519</v>
      </c>
      <c r="J89" s="82"/>
      <c r="K89" s="250">
        <v>0.33850574712643677</v>
      </c>
      <c r="L89" s="32"/>
      <c r="M89" s="32"/>
    </row>
    <row r="90" spans="1:13" ht="15" outlineLevel="2" thickBot="1">
      <c r="A90" s="215"/>
      <c r="B90" s="217"/>
      <c r="C90" s="60"/>
      <c r="D90" s="32"/>
      <c r="E90" s="115" t="s">
        <v>600</v>
      </c>
      <c r="F90" s="193">
        <v>0.18</v>
      </c>
      <c r="G90" s="194">
        <v>0.1</v>
      </c>
      <c r="H90" s="194"/>
      <c r="I90" s="313">
        <v>7.5000000000000011E-2</v>
      </c>
      <c r="J90" s="194"/>
      <c r="K90" s="195">
        <v>0.05</v>
      </c>
      <c r="L90" s="32"/>
      <c r="M90" s="32"/>
    </row>
    <row r="91" spans="1:13" outlineLevel="2">
      <c r="A91" s="215"/>
      <c r="B91" s="217"/>
      <c r="C91" s="60"/>
      <c r="D91" s="32"/>
      <c r="E91" s="858" t="s">
        <v>629</v>
      </c>
      <c r="F91" s="858"/>
      <c r="G91" s="858"/>
      <c r="H91" s="858"/>
      <c r="I91" s="858"/>
      <c r="J91" s="858"/>
      <c r="K91" s="858"/>
      <c r="L91" s="858"/>
      <c r="M91" s="32"/>
    </row>
    <row r="92" spans="1:13" outlineLevel="1">
      <c r="A92" s="215"/>
      <c r="B92" s="217"/>
      <c r="C92" s="60"/>
      <c r="D92" s="32"/>
      <c r="E92" s="244"/>
      <c r="F92" s="244"/>
      <c r="G92" s="244"/>
      <c r="H92" s="244"/>
      <c r="I92" s="244"/>
      <c r="J92" s="244"/>
      <c r="K92" s="244"/>
      <c r="L92" s="244"/>
      <c r="M92" s="32"/>
    </row>
    <row r="93" spans="1:13" ht="28.8" thickBot="1">
      <c r="A93" s="215"/>
      <c r="B93" s="217"/>
      <c r="C93" s="60" t="str">
        <f t="shared" si="0"/>
        <v>Autres utilisations des terres</v>
      </c>
      <c r="D93" s="221"/>
      <c r="E93" s="222"/>
      <c r="F93" s="854" t="s">
        <v>602</v>
      </c>
      <c r="G93" s="854"/>
      <c r="H93" s="854"/>
      <c r="I93" s="854"/>
      <c r="J93" s="854"/>
      <c r="K93" s="854"/>
      <c r="L93" s="854"/>
      <c r="M93" s="854"/>
    </row>
    <row r="94" spans="1:13" ht="15" thickTop="1">
      <c r="A94" s="215"/>
      <c r="B94" s="217"/>
      <c r="C94" s="60" t="str">
        <f t="shared" si="0"/>
        <v/>
      </c>
      <c r="D94" s="243"/>
      <c r="E94" s="243"/>
      <c r="F94" s="243"/>
    </row>
    <row r="95" spans="1:13" ht="11.4" customHeight="1" outlineLevel="1">
      <c r="A95" s="215"/>
      <c r="B95" s="217"/>
      <c r="C95" s="60" t="str">
        <f t="shared" si="0"/>
        <v/>
      </c>
      <c r="D95" s="32"/>
      <c r="E95" s="852"/>
      <c r="F95" s="853"/>
      <c r="G95" s="853"/>
      <c r="H95" s="853"/>
      <c r="I95" s="853"/>
      <c r="J95" s="853"/>
      <c r="K95" s="853"/>
      <c r="L95" s="853"/>
      <c r="M95" s="32"/>
    </row>
    <row r="96" spans="1:13" ht="15" customHeight="1" outlineLevel="1">
      <c r="A96" s="215"/>
      <c r="B96" s="217"/>
      <c r="C96" s="60" t="str">
        <f t="shared" si="0"/>
        <v/>
      </c>
      <c r="D96" s="32"/>
      <c r="E96" s="903"/>
      <c r="F96" s="904"/>
      <c r="G96" s="904"/>
      <c r="H96" s="904"/>
      <c r="I96" s="904"/>
      <c r="J96" s="904"/>
      <c r="K96" s="904"/>
      <c r="L96" s="904"/>
      <c r="M96" s="32"/>
    </row>
    <row r="97" spans="1:13" ht="15" outlineLevel="1" thickBot="1">
      <c r="A97" s="215"/>
      <c r="B97" s="217"/>
      <c r="C97" s="60" t="str">
        <f t="shared" si="0"/>
        <v>Evolution des surfaces hors forêt (kha)</v>
      </c>
      <c r="D97" s="32"/>
      <c r="E97" s="851" t="s">
        <v>660</v>
      </c>
      <c r="F97" s="851"/>
      <c r="G97" s="851"/>
      <c r="H97" s="851"/>
      <c r="I97" s="851"/>
      <c r="J97" s="851"/>
      <c r="K97" s="851"/>
      <c r="L97" s="851"/>
      <c r="M97" s="32"/>
    </row>
    <row r="98" spans="1:13" outlineLevel="2">
      <c r="A98" s="215"/>
      <c r="B98" s="217"/>
      <c r="C98" s="60" t="str">
        <f t="shared" si="0"/>
        <v>kha</v>
      </c>
      <c r="D98" s="32"/>
      <c r="E98" s="182" t="s">
        <v>290</v>
      </c>
      <c r="F98" s="314">
        <v>2020</v>
      </c>
      <c r="G98" s="314">
        <v>2030</v>
      </c>
      <c r="H98" s="314">
        <v>2035</v>
      </c>
      <c r="I98" s="314">
        <v>2040</v>
      </c>
      <c r="J98" s="314">
        <v>2045</v>
      </c>
      <c r="K98" s="315">
        <v>2050</v>
      </c>
      <c r="L98" s="32"/>
      <c r="M98" s="32"/>
    </row>
    <row r="99" spans="1:13" outlineLevel="2">
      <c r="A99" s="215"/>
      <c r="B99" s="217"/>
      <c r="C99" s="60" t="str">
        <f t="shared" si="0"/>
        <v>Prairies totales</v>
      </c>
      <c r="D99" s="32"/>
      <c r="E99" s="113" t="s">
        <v>603</v>
      </c>
      <c r="F99" s="305">
        <v>8197.2312124999808</v>
      </c>
      <c r="G99" s="306">
        <v>7753.9136811619082</v>
      </c>
      <c r="H99" s="306"/>
      <c r="I99" s="306"/>
      <c r="J99" s="306"/>
      <c r="K99" s="316">
        <v>7335.2765006404588</v>
      </c>
      <c r="L99" s="32"/>
      <c r="M99" s="32"/>
    </row>
    <row r="100" spans="1:13" outlineLevel="2">
      <c r="A100" s="215"/>
      <c r="B100" s="217"/>
      <c r="C100" s="60" t="str">
        <f t="shared" ref="A100:C131" si="2">IF(ISBLANK(E100),IF(ISBLANK(F100),"",F100),E100)</f>
        <v>Cultures annuelles</v>
      </c>
      <c r="D100" s="32"/>
      <c r="E100" s="113" t="s">
        <v>604</v>
      </c>
      <c r="F100" s="196">
        <v>21696.139147499998</v>
      </c>
      <c r="G100" s="197">
        <v>21679.541468754844</v>
      </c>
      <c r="H100" s="197"/>
      <c r="I100" s="197"/>
      <c r="J100" s="197"/>
      <c r="K100" s="198">
        <v>21349.36204982227</v>
      </c>
      <c r="L100" s="32"/>
      <c r="M100" s="32"/>
    </row>
    <row r="101" spans="1:13" outlineLevel="2">
      <c r="A101" s="215"/>
      <c r="B101" s="217"/>
      <c r="C101" s="60"/>
      <c r="D101" s="32"/>
      <c r="E101" s="113" t="s">
        <v>606</v>
      </c>
      <c r="F101" s="196">
        <v>178.65011999999999</v>
      </c>
      <c r="G101" s="197">
        <v>200.6030546939798</v>
      </c>
      <c r="H101" s="197"/>
      <c r="I101" s="197"/>
      <c r="J101" s="197"/>
      <c r="K101" s="198">
        <v>248.53490431779062</v>
      </c>
      <c r="L101" s="32"/>
      <c r="M101" s="32"/>
    </row>
    <row r="102" spans="1:13" outlineLevel="2">
      <c r="A102" s="215"/>
      <c r="B102" s="217"/>
      <c r="C102" s="60"/>
      <c r="D102" s="32"/>
      <c r="E102" s="113" t="s">
        <v>605</v>
      </c>
      <c r="F102" s="196">
        <v>572.46890999999903</v>
      </c>
      <c r="G102" s="197">
        <v>548.27257014744828</v>
      </c>
      <c r="H102" s="197"/>
      <c r="I102" s="197"/>
      <c r="J102" s="197"/>
      <c r="K102" s="198">
        <v>545.08366615316868</v>
      </c>
      <c r="L102" s="32"/>
      <c r="M102" s="32"/>
    </row>
    <row r="103" spans="1:13" outlineLevel="2">
      <c r="A103" s="215"/>
      <c r="B103" s="217"/>
      <c r="C103" s="60" t="str">
        <f>IF(ISBLANK(E102),IF(ISBLANK(F102),"",F102),E102)</f>
        <v>Vignes</v>
      </c>
      <c r="D103" s="32"/>
      <c r="E103" s="113" t="s">
        <v>28</v>
      </c>
      <c r="F103" s="196">
        <v>4776.3209499999903</v>
      </c>
      <c r="G103" s="197">
        <v>4883.0325582368596</v>
      </c>
      <c r="H103" s="197"/>
      <c r="I103" s="197"/>
      <c r="J103" s="197"/>
      <c r="K103" s="198">
        <v>4933.1744737190566</v>
      </c>
      <c r="L103" s="32"/>
      <c r="M103" s="32"/>
    </row>
    <row r="104" spans="1:13" s="403" customFormat="1" ht="15" outlineLevel="2" thickBot="1">
      <c r="A104" s="215"/>
      <c r="B104" s="217"/>
      <c r="C104" s="60"/>
      <c r="D104" s="32"/>
      <c r="E104" s="115" t="s">
        <v>208</v>
      </c>
      <c r="F104" s="317">
        <v>1039.7023511538459</v>
      </c>
      <c r="G104" s="318">
        <v>1039.7023511538459</v>
      </c>
      <c r="H104" s="318"/>
      <c r="I104" s="318"/>
      <c r="J104" s="318"/>
      <c r="K104" s="319">
        <v>1039.7023511538459</v>
      </c>
      <c r="L104" s="32"/>
      <c r="M104" s="32"/>
    </row>
    <row r="105" spans="1:13" ht="30.6" customHeight="1" outlineLevel="2">
      <c r="A105" s="215"/>
      <c r="B105" s="217"/>
      <c r="C105" s="60" t="str">
        <f t="shared" si="2"/>
        <v>Périmètre hexagone. Les surfaces indiquées ici peuvent ne pas correspondre aux surfaces indiquées dans le secteur de l'agriculture car les surfaces indiquées ici relèvent de périmètres appliqués pour le secteur UTCATF qui peuvent être différents.</v>
      </c>
      <c r="D105" s="32"/>
      <c r="E105" s="905" t="s">
        <v>697</v>
      </c>
      <c r="F105" s="905"/>
      <c r="G105" s="905"/>
      <c r="H105" s="905"/>
      <c r="I105" s="905"/>
      <c r="J105" s="905"/>
      <c r="K105" s="905"/>
      <c r="L105" s="905"/>
      <c r="M105" s="32"/>
    </row>
    <row r="106" spans="1:13" outlineLevel="1">
      <c r="A106" s="215"/>
      <c r="B106" s="217"/>
      <c r="C106" s="60" t="str">
        <f t="shared" si="2"/>
        <v/>
      </c>
      <c r="D106" s="32"/>
      <c r="E106" s="244"/>
      <c r="F106" s="244"/>
      <c r="G106" s="244"/>
      <c r="H106" s="244"/>
      <c r="I106" s="244"/>
      <c r="J106" s="244"/>
      <c r="K106" s="244"/>
      <c r="L106" s="244"/>
      <c r="M106" s="32"/>
    </row>
    <row r="107" spans="1:13">
      <c r="A107" s="215"/>
      <c r="B107" s="217"/>
      <c r="C107" s="60" t="str">
        <f t="shared" si="2"/>
        <v/>
      </c>
      <c r="D107" s="243"/>
      <c r="E107" s="243"/>
      <c r="F107" s="243"/>
    </row>
    <row r="108" spans="1:13">
      <c r="A108" s="242"/>
      <c r="C108" s="60" t="str">
        <f t="shared" si="2"/>
        <v/>
      </c>
      <c r="D108" s="860"/>
      <c r="E108" s="860"/>
      <c r="F108" s="860"/>
      <c r="G108" s="860"/>
      <c r="H108" s="243"/>
      <c r="I108" s="243"/>
      <c r="J108" s="243"/>
    </row>
    <row r="109" spans="1:13" ht="28.8" thickBot="1">
      <c r="A109" s="218"/>
      <c r="C109" s="60" t="str">
        <f t="shared" si="2"/>
        <v>Résultats</v>
      </c>
      <c r="D109" s="223"/>
      <c r="E109" s="861" t="s">
        <v>119</v>
      </c>
      <c r="F109" s="861"/>
      <c r="G109" s="861"/>
      <c r="H109" s="861"/>
      <c r="I109" s="861"/>
      <c r="J109" s="861"/>
      <c r="K109" s="861"/>
      <c r="L109" s="861"/>
      <c r="M109" s="223"/>
    </row>
    <row r="110" spans="1:13" ht="15" thickTop="1">
      <c r="A110" s="218"/>
      <c r="C110" s="60" t="str">
        <f t="shared" si="2"/>
        <v/>
      </c>
      <c r="D110" s="3"/>
      <c r="E110" s="3"/>
      <c r="F110" s="3"/>
      <c r="G110" s="3"/>
      <c r="H110" s="3"/>
      <c r="I110" s="3"/>
      <c r="J110" s="3"/>
      <c r="K110" s="3"/>
      <c r="L110" s="3"/>
      <c r="M110" s="3"/>
    </row>
    <row r="111" spans="1:13" s="436" customFormat="1" ht="15.6">
      <c r="C111" s="731" t="str">
        <f t="shared" si="2"/>
        <v/>
      </c>
      <c r="D111" s="732"/>
      <c r="E111" s="733"/>
      <c r="F111" s="733"/>
      <c r="G111" s="733"/>
      <c r="H111" s="733"/>
      <c r="I111" s="733"/>
      <c r="J111" s="733"/>
      <c r="K111" s="733"/>
      <c r="L111" s="733"/>
      <c r="M111" s="732"/>
    </row>
    <row r="112" spans="1:13" ht="28.8" thickBot="1">
      <c r="A112" s="218"/>
      <c r="B112" s="219"/>
      <c r="C112" s="60" t="str">
        <f t="shared" si="2"/>
        <v>Emissions de gaz à effet de serre</v>
      </c>
      <c r="D112" s="223"/>
      <c r="E112" s="224"/>
      <c r="F112" s="861" t="s">
        <v>124</v>
      </c>
      <c r="G112" s="861"/>
      <c r="H112" s="861"/>
      <c r="I112" s="861"/>
      <c r="J112" s="861"/>
      <c r="K112" s="861"/>
      <c r="L112" s="861"/>
      <c r="M112" s="861"/>
    </row>
    <row r="113" spans="1:13" ht="15" thickTop="1">
      <c r="A113" s="218"/>
      <c r="B113" s="219"/>
      <c r="C113" s="60" t="str">
        <f t="shared" si="2"/>
        <v/>
      </c>
    </row>
    <row r="114" spans="1:13" outlineLevel="1">
      <c r="A114" s="42"/>
      <c r="C114" s="60" t="str">
        <f t="shared" si="2"/>
        <v/>
      </c>
      <c r="D114" s="32"/>
      <c r="E114" s="32"/>
      <c r="F114" s="32"/>
      <c r="G114" s="32"/>
      <c r="H114" s="32"/>
      <c r="I114" s="32"/>
      <c r="J114" s="32"/>
      <c r="K114" s="32"/>
      <c r="L114" s="32"/>
      <c r="M114" s="32"/>
    </row>
    <row r="115" spans="1:13" outlineLevel="1">
      <c r="A115" s="42"/>
      <c r="C115" s="60" t="str">
        <f t="shared" si="2"/>
        <v/>
      </c>
      <c r="D115" s="32"/>
      <c r="E115" s="32"/>
      <c r="F115" s="32"/>
      <c r="G115" s="32"/>
      <c r="H115" s="32"/>
      <c r="I115" s="32"/>
      <c r="J115" s="32"/>
      <c r="K115" s="32"/>
      <c r="L115" s="32"/>
      <c r="M115" s="32"/>
    </row>
    <row r="116" spans="1:13" ht="15" outlineLevel="1" thickBot="1">
      <c r="A116" s="42"/>
      <c r="C116" s="60" t="str">
        <f t="shared" si="2"/>
        <v>Emissions du secteur UTCATF (Mt CO₂e)</v>
      </c>
      <c r="D116" s="32"/>
      <c r="E116" s="851" t="s">
        <v>1036</v>
      </c>
      <c r="F116" s="851"/>
      <c r="G116" s="851"/>
      <c r="H116" s="851"/>
      <c r="I116" s="851"/>
      <c r="J116" s="851"/>
      <c r="K116" s="851"/>
      <c r="L116" s="851"/>
      <c r="M116" s="32"/>
    </row>
    <row r="117" spans="1:13" outlineLevel="5">
      <c r="A117" s="42"/>
      <c r="C117" s="60"/>
      <c r="D117" s="32"/>
      <c r="E117" s="206" t="s">
        <v>982</v>
      </c>
      <c r="F117" s="207">
        <v>2024</v>
      </c>
      <c r="G117" s="207">
        <v>2030</v>
      </c>
      <c r="H117" s="207">
        <v>2035</v>
      </c>
      <c r="I117" s="207">
        <v>2040</v>
      </c>
      <c r="J117" s="207">
        <v>2045</v>
      </c>
      <c r="K117" s="208">
        <v>2050</v>
      </c>
      <c r="L117" s="32"/>
      <c r="M117" s="32"/>
    </row>
    <row r="118" spans="1:13" outlineLevel="5">
      <c r="A118" s="42"/>
      <c r="C118" s="60"/>
      <c r="D118" s="32"/>
      <c r="E118" s="209" t="s">
        <v>125</v>
      </c>
      <c r="F118" s="210">
        <f>GES!F174</f>
        <v>-51.956436582909788</v>
      </c>
      <c r="G118" s="188">
        <f>GES!I174</f>
        <v>-32.939620003038797</v>
      </c>
      <c r="H118" s="188">
        <f>GES!K174</f>
        <v>-32.358636923333698</v>
      </c>
      <c r="I118" s="188">
        <f>GES!M174</f>
        <v>-29.777241691911136</v>
      </c>
      <c r="J118" s="188">
        <f>GES!N174</f>
        <v>-26.166075479933617</v>
      </c>
      <c r="K118" s="189">
        <f>GES!O174</f>
        <v>-23.336986514861689</v>
      </c>
      <c r="L118" s="32"/>
      <c r="M118" s="32"/>
    </row>
    <row r="119" spans="1:13" outlineLevel="5">
      <c r="A119" s="42"/>
      <c r="C119" s="60"/>
      <c r="D119" s="32"/>
      <c r="E119" s="211" t="s">
        <v>876</v>
      </c>
      <c r="F119" s="212">
        <f>GES!F166</f>
        <v>-64.510982514242073</v>
      </c>
      <c r="G119" s="727">
        <f>GES!I166</f>
        <v>-35.069970426989109</v>
      </c>
      <c r="H119" s="727">
        <f>GES!K166</f>
        <v>-31.553732899139145</v>
      </c>
      <c r="I119" s="727">
        <f>GES!M166</f>
        <v>-26.219266450771663</v>
      </c>
      <c r="J119" s="727">
        <f>GES!N166</f>
        <v>-20.730443291057405</v>
      </c>
      <c r="K119" s="728">
        <f>GES!O166</f>
        <v>-16.640210785824838</v>
      </c>
      <c r="L119" s="32"/>
      <c r="M119" s="32"/>
    </row>
    <row r="120" spans="1:13" outlineLevel="5">
      <c r="A120" s="42"/>
      <c r="C120" s="60"/>
      <c r="D120" s="32"/>
      <c r="E120" s="211" t="s">
        <v>102</v>
      </c>
      <c r="F120" s="212">
        <f>GES!F167</f>
        <v>11.666741343683022</v>
      </c>
      <c r="G120" s="727">
        <f>GES!I167</f>
        <v>11.940572746553755</v>
      </c>
      <c r="H120" s="727">
        <f>GES!K167</f>
        <v>10.780785759299254</v>
      </c>
      <c r="I120" s="727">
        <f>GES!M167</f>
        <v>10.039825324892371</v>
      </c>
      <c r="J120" s="727">
        <f>GES!N167</f>
        <v>8.9671033455743423</v>
      </c>
      <c r="K120" s="728">
        <f>GES!O167</f>
        <v>8.7389240868723164</v>
      </c>
      <c r="L120" s="32"/>
      <c r="M120" s="32"/>
    </row>
    <row r="121" spans="1:13" outlineLevel="5">
      <c r="A121" s="42"/>
      <c r="C121" s="60"/>
      <c r="D121" s="32"/>
      <c r="E121" s="213" t="s">
        <v>103</v>
      </c>
      <c r="F121" s="212">
        <f>GES!F168</f>
        <v>-5.7005452129143155</v>
      </c>
      <c r="G121" s="727">
        <f>GES!I168</f>
        <v>-9.4533749138552636</v>
      </c>
      <c r="H121" s="727">
        <f>GES!K168</f>
        <v>-9.7788861958766056</v>
      </c>
      <c r="I121" s="727">
        <f>GES!M168</f>
        <v>-10.582789659766583</v>
      </c>
      <c r="J121" s="727">
        <f>GES!N168</f>
        <v>-10.807512661095242</v>
      </c>
      <c r="K121" s="728">
        <f>GES!O168</f>
        <v>-10.875215192439754</v>
      </c>
      <c r="L121" s="32"/>
      <c r="M121" s="32"/>
    </row>
    <row r="122" spans="1:13" outlineLevel="5">
      <c r="A122" s="42"/>
      <c r="C122" s="60"/>
      <c r="D122" s="32"/>
      <c r="E122" s="213" t="s">
        <v>27</v>
      </c>
      <c r="F122" s="212">
        <f>GES!F169</f>
        <v>0.84080296868992976</v>
      </c>
      <c r="G122" s="727">
        <f>GES!I169</f>
        <v>0.39517964522127041</v>
      </c>
      <c r="H122" s="727">
        <f>GES!K169</f>
        <v>0.36466396594960243</v>
      </c>
      <c r="I122" s="727">
        <f>GES!M169</f>
        <v>0.35564117154224301</v>
      </c>
      <c r="J122" s="727">
        <f>GES!N169</f>
        <v>0.35434706271016425</v>
      </c>
      <c r="K122" s="728">
        <f>GES!O169</f>
        <v>0.34801733457021633</v>
      </c>
      <c r="L122" s="32"/>
      <c r="M122" s="32"/>
    </row>
    <row r="123" spans="1:13" outlineLevel="5">
      <c r="A123" s="42"/>
      <c r="C123" s="60"/>
      <c r="D123" s="32"/>
      <c r="E123" s="213" t="s">
        <v>28</v>
      </c>
      <c r="F123" s="212">
        <f>GES!F170</f>
        <v>4.9760615770502596</v>
      </c>
      <c r="G123" s="727">
        <f>GES!I170</f>
        <v>3.0977799175869611</v>
      </c>
      <c r="H123" s="727">
        <f>GES!K170</f>
        <v>2.7323861936936256</v>
      </c>
      <c r="I123" s="727">
        <f>GES!M170</f>
        <v>2.5194680328031858</v>
      </c>
      <c r="J123" s="727">
        <f>GES!N170</f>
        <v>2.8447322021900421</v>
      </c>
      <c r="K123" s="728">
        <f>GES!O170</f>
        <v>2.7134992163132692</v>
      </c>
      <c r="L123" s="32"/>
      <c r="M123" s="32"/>
    </row>
    <row r="124" spans="1:13" outlineLevel="5">
      <c r="A124" s="42"/>
      <c r="C124" s="60"/>
      <c r="D124" s="32"/>
      <c r="E124" s="213" t="s">
        <v>104</v>
      </c>
      <c r="F124" s="212">
        <f>GES!F171</f>
        <v>0.13031406038953</v>
      </c>
      <c r="G124" s="727">
        <f>GES!I171</f>
        <v>9.311857725747448E-2</v>
      </c>
      <c r="H124" s="727">
        <f>GES!K171</f>
        <v>6.9976393220326477E-2</v>
      </c>
      <c r="I124" s="727">
        <f>GES!M171</f>
        <v>5.6357875347824875E-2</v>
      </c>
      <c r="J124" s="727">
        <f>GES!N171</f>
        <v>6.0439232668073779E-2</v>
      </c>
      <c r="K124" s="728">
        <f>GES!O171</f>
        <v>4.7402065600970288E-2</v>
      </c>
      <c r="L124" s="32"/>
      <c r="M124" s="32"/>
    </row>
    <row r="125" spans="1:13" outlineLevel="5">
      <c r="A125" s="42"/>
      <c r="C125" s="60"/>
      <c r="D125" s="32"/>
      <c r="E125" s="213" t="s">
        <v>29</v>
      </c>
      <c r="F125" s="212">
        <f>GES!F172</f>
        <v>0.37426852776719255</v>
      </c>
      <c r="G125" s="727">
        <f>GES!I172</f>
        <v>-4.1966375488138823</v>
      </c>
      <c r="H125" s="727">
        <f>GES!K172</f>
        <v>-5.223364192470906</v>
      </c>
      <c r="I125" s="727">
        <f>GES!M172</f>
        <v>-6.1931248254828279</v>
      </c>
      <c r="J125" s="727">
        <f>GES!N172</f>
        <v>-7.0999327948531716</v>
      </c>
      <c r="K125" s="728">
        <f>GES!O172</f>
        <v>-7.9138610031021699</v>
      </c>
      <c r="L125" s="32"/>
      <c r="M125" s="32"/>
    </row>
    <row r="126" spans="1:13" ht="15" outlineLevel="5" thickBot="1">
      <c r="A126" s="42"/>
      <c r="C126" s="60" t="str">
        <f t="shared" si="2"/>
        <v>Barrages</v>
      </c>
      <c r="D126" s="32"/>
      <c r="E126" s="214" t="s">
        <v>105</v>
      </c>
      <c r="F126" s="843">
        <f>GES!F173</f>
        <v>0.26690266666666668</v>
      </c>
      <c r="G126" s="729">
        <f>GES!I173</f>
        <v>0.25371199999999994</v>
      </c>
      <c r="H126" s="729">
        <f>GES!K173</f>
        <v>0.24953405199015327</v>
      </c>
      <c r="I126" s="729">
        <f>GES!M173</f>
        <v>0.24664683952431291</v>
      </c>
      <c r="J126" s="729">
        <f>GES!N173</f>
        <v>0.24519142392957613</v>
      </c>
      <c r="K126" s="730">
        <f>GES!O173</f>
        <v>0.24445776314829851</v>
      </c>
      <c r="L126" s="32"/>
      <c r="M126" s="32"/>
    </row>
    <row r="127" spans="1:13" outlineLevel="5">
      <c r="A127" s="42"/>
      <c r="C127" s="60"/>
      <c r="D127" s="32"/>
      <c r="E127" s="858" t="s">
        <v>1037</v>
      </c>
      <c r="F127" s="858"/>
      <c r="G127" s="858"/>
      <c r="H127" s="858"/>
      <c r="I127" s="858"/>
      <c r="J127" s="858"/>
      <c r="K127" s="858"/>
      <c r="L127" s="858"/>
      <c r="M127" s="32"/>
    </row>
    <row r="128" spans="1:13" outlineLevel="4">
      <c r="A128" s="42"/>
      <c r="C128" s="60"/>
      <c r="D128" s="32"/>
      <c r="E128" s="244"/>
      <c r="F128" s="244"/>
      <c r="G128" s="244"/>
      <c r="H128" s="244"/>
      <c r="I128" s="244"/>
      <c r="J128" s="244"/>
      <c r="K128" s="244"/>
      <c r="L128" s="244"/>
      <c r="M128" s="32"/>
    </row>
    <row r="129" spans="1:13" outlineLevel="4">
      <c r="A129" s="42"/>
      <c r="C129" s="60" t="str">
        <f>IF(ISBLANK(E129),IF(ISBLANK(F129),"",F129),E129)</f>
        <v/>
      </c>
      <c r="D129" s="32"/>
      <c r="E129" s="858"/>
      <c r="F129" s="858"/>
      <c r="G129" s="858"/>
      <c r="H129" s="858"/>
      <c r="I129" s="858"/>
      <c r="J129" s="858"/>
      <c r="K129" s="858"/>
      <c r="L129" s="858"/>
      <c r="M129" s="32"/>
    </row>
    <row r="130" spans="1:13">
      <c r="A130" s="60" t="str">
        <f t="shared" si="2"/>
        <v/>
      </c>
      <c r="C130" s="60" t="str">
        <f t="shared" si="2"/>
        <v/>
      </c>
      <c r="D130" s="893"/>
      <c r="E130" s="893"/>
      <c r="F130" s="893"/>
    </row>
    <row r="131" spans="1:13">
      <c r="C131" s="60" t="str">
        <f t="shared" si="2"/>
        <v/>
      </c>
    </row>
  </sheetData>
  <mergeCells count="34">
    <mergeCell ref="E48:L48"/>
    <mergeCell ref="E28:L28"/>
    <mergeCell ref="E33:L33"/>
    <mergeCell ref="E39:L39"/>
    <mergeCell ref="E42:L42"/>
    <mergeCell ref="E44:L44"/>
    <mergeCell ref="E31:L31"/>
    <mergeCell ref="E37:L37"/>
    <mergeCell ref="F7:M7"/>
    <mergeCell ref="E4:L4"/>
    <mergeCell ref="E11:L11"/>
    <mergeCell ref="E15:L15"/>
    <mergeCell ref="E17:L17"/>
    <mergeCell ref="E1:M1"/>
    <mergeCell ref="E109:L109"/>
    <mergeCell ref="E55:L55"/>
    <mergeCell ref="E70:L70"/>
    <mergeCell ref="F93:M93"/>
    <mergeCell ref="E95:L95"/>
    <mergeCell ref="E96:L96"/>
    <mergeCell ref="E84:L84"/>
    <mergeCell ref="E97:L97"/>
    <mergeCell ref="E105:L105"/>
    <mergeCell ref="D108:G108"/>
    <mergeCell ref="E72:L72"/>
    <mergeCell ref="E86:L86"/>
    <mergeCell ref="E91:L91"/>
    <mergeCell ref="E26:L26"/>
    <mergeCell ref="F51:M51"/>
    <mergeCell ref="F112:M112"/>
    <mergeCell ref="E116:L116"/>
    <mergeCell ref="E127:L127"/>
    <mergeCell ref="E129:L129"/>
    <mergeCell ref="D130:F130"/>
  </mergeCells>
  <phoneticPr fontId="280" type="noConversion"/>
  <pageMargins left="0.7" right="0.7" top="0.75" bottom="0.75" header="0.3" footer="0.3"/>
  <pageSetup paperSize="9" orientation="portrait" r:id="rId1"/>
  <drawing r:id="rId2"/>
  <tableParts count="4">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6">
    <tabColor theme="9" tint="-0.499984740745262"/>
  </sheetPr>
  <dimension ref="A1"/>
  <sheetViews>
    <sheetView showGridLines="0" workbookViewId="0">
      <selection activeCell="A2" sqref="A2"/>
    </sheetView>
  </sheetViews>
  <sheetFormatPr baseColWidth="10" defaultRowHeight="14.4"/>
  <sheetData>
    <row r="1" spans="1:1">
      <c r="A1" s="53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925B6-5D37-4D4C-BD8D-5D8DAD739328}">
  <sheetPr>
    <tabColor theme="9" tint="-0.249977111117893"/>
  </sheetPr>
  <dimension ref="A1:O197"/>
  <sheetViews>
    <sheetView showGridLines="0" zoomScale="85" zoomScaleNormal="85" workbookViewId="0">
      <selection activeCell="I25" sqref="I25"/>
    </sheetView>
  </sheetViews>
  <sheetFormatPr baseColWidth="10" defaultColWidth="16" defaultRowHeight="14.4"/>
  <cols>
    <col min="1" max="1" width="46.33203125" style="403" customWidth="1"/>
    <col min="2" max="2" width="16" style="403"/>
    <col min="3" max="3" width="14.5546875" style="403" customWidth="1"/>
    <col min="4" max="4" width="16" style="403"/>
    <col min="5" max="15" width="16.33203125" style="403" customWidth="1"/>
    <col min="16" max="18" width="12.88671875" style="403" bestFit="1" customWidth="1"/>
    <col min="19" max="19" width="0" style="403" hidden="1" customWidth="1"/>
    <col min="20" max="16384" width="16" style="403"/>
  </cols>
  <sheetData>
    <row r="1" spans="1:15" ht="25.8">
      <c r="A1" s="672" t="s">
        <v>988</v>
      </c>
      <c r="B1" s="673" t="s">
        <v>30</v>
      </c>
      <c r="C1" s="674"/>
      <c r="D1" s="674"/>
      <c r="E1" s="674"/>
      <c r="F1" s="674"/>
      <c r="G1" s="674"/>
      <c r="H1" s="674"/>
      <c r="I1" s="674"/>
      <c r="J1" s="674"/>
      <c r="K1" s="674"/>
      <c r="L1" s="674"/>
      <c r="M1" s="674"/>
      <c r="N1" s="674"/>
      <c r="O1" s="674"/>
    </row>
    <row r="2" spans="1:15">
      <c r="A2" s="229" t="s">
        <v>989</v>
      </c>
    </row>
    <row r="9" spans="1:15" ht="18">
      <c r="A9" s="4" t="s">
        <v>31</v>
      </c>
      <c r="B9" s="5"/>
      <c r="C9" s="5"/>
      <c r="D9" s="5"/>
      <c r="E9" s="5"/>
      <c r="F9" s="5"/>
      <c r="G9" s="906" t="s">
        <v>108</v>
      </c>
      <c r="H9" s="906"/>
      <c r="I9" s="906"/>
      <c r="J9" s="906"/>
      <c r="K9" s="906"/>
      <c r="L9" s="906"/>
      <c r="M9" s="906"/>
      <c r="N9" s="906"/>
      <c r="O9" s="906"/>
    </row>
    <row r="10" spans="1:15" ht="26.4">
      <c r="A10" s="6" t="s">
        <v>987</v>
      </c>
      <c r="B10" s="7">
        <v>2020</v>
      </c>
      <c r="C10" s="7">
        <v>2021</v>
      </c>
      <c r="D10" s="7">
        <v>2022</v>
      </c>
      <c r="E10" s="7">
        <v>2023</v>
      </c>
      <c r="F10" s="7">
        <v>2024</v>
      </c>
      <c r="G10" s="7">
        <v>2025</v>
      </c>
      <c r="H10" s="7">
        <v>2028</v>
      </c>
      <c r="I10" s="7">
        <v>2030</v>
      </c>
      <c r="J10" s="7">
        <v>2033</v>
      </c>
      <c r="K10" s="7">
        <v>2035</v>
      </c>
      <c r="L10" s="7">
        <v>2038</v>
      </c>
      <c r="M10" s="7">
        <v>2040</v>
      </c>
      <c r="N10" s="7">
        <v>2045</v>
      </c>
      <c r="O10" s="7">
        <v>2050</v>
      </c>
    </row>
    <row r="11" spans="1:15">
      <c r="A11" s="8" t="s">
        <v>32</v>
      </c>
      <c r="B11" s="629">
        <v>40.87477297965782</v>
      </c>
      <c r="C11" s="629">
        <v>42.934743089421012</v>
      </c>
      <c r="D11" s="629">
        <v>44.565597730561855</v>
      </c>
      <c r="E11" s="629">
        <v>36.724562952835441</v>
      </c>
      <c r="F11" s="629">
        <v>31.184861868989</v>
      </c>
      <c r="G11" s="629">
        <v>31.335240672053626</v>
      </c>
      <c r="H11" s="629">
        <v>27.20714137074112</v>
      </c>
      <c r="I11" s="629">
        <v>24.73401712911258</v>
      </c>
      <c r="J11" s="629">
        <v>22.793630033526952</v>
      </c>
      <c r="K11" s="629">
        <v>21.014509411345131</v>
      </c>
      <c r="L11" s="629">
        <v>16.184789857493168</v>
      </c>
      <c r="M11" s="629">
        <v>11.663761224890262</v>
      </c>
      <c r="N11" s="629">
        <v>7.2511568913807647</v>
      </c>
      <c r="O11" s="629">
        <v>3.1737472934132493</v>
      </c>
    </row>
    <row r="12" spans="1:15">
      <c r="A12" s="8" t="s">
        <v>33</v>
      </c>
      <c r="B12" s="629">
        <v>72.525924893201605</v>
      </c>
      <c r="C12" s="629">
        <v>78.987384512532543</v>
      </c>
      <c r="D12" s="629">
        <v>71.598228306385124</v>
      </c>
      <c r="E12" s="629">
        <v>63.863485869353489</v>
      </c>
      <c r="F12" s="629">
        <v>61.589519583891281</v>
      </c>
      <c r="G12" s="629">
        <v>58.387693678382441</v>
      </c>
      <c r="H12" s="629">
        <v>50.081242387919794</v>
      </c>
      <c r="I12" s="629">
        <v>41.748411586551981</v>
      </c>
      <c r="J12" s="629">
        <v>34.800590911316384</v>
      </c>
      <c r="K12" s="629">
        <v>29.977700444140535</v>
      </c>
      <c r="L12" s="629">
        <v>24.10336873816183</v>
      </c>
      <c r="M12" s="629">
        <v>20.41423992268896</v>
      </c>
      <c r="N12" s="629">
        <v>9.8328584553592595</v>
      </c>
      <c r="O12" s="629">
        <v>5.8982980593517347</v>
      </c>
    </row>
    <row r="13" spans="1:15" ht="15" customHeight="1">
      <c r="A13" s="8" t="s">
        <v>34</v>
      </c>
      <c r="B13" s="629">
        <v>16.209150864119447</v>
      </c>
      <c r="C13" s="629">
        <v>15.705900326551793</v>
      </c>
      <c r="D13" s="629">
        <v>15.696156505890128</v>
      </c>
      <c r="E13" s="629">
        <v>15.637949931842066</v>
      </c>
      <c r="F13" s="629">
        <v>15.295171620457175</v>
      </c>
      <c r="G13" s="629">
        <v>15.295171620457175</v>
      </c>
      <c r="H13" s="629">
        <v>13.055099101998175</v>
      </c>
      <c r="I13" s="629">
        <v>12.043144929796446</v>
      </c>
      <c r="J13" s="629">
        <v>10.995400943598096</v>
      </c>
      <c r="K13" s="629">
        <v>10.399392626195841</v>
      </c>
      <c r="L13" s="629">
        <v>9.6282962516858355</v>
      </c>
      <c r="M13" s="629">
        <v>9.174752613993558</v>
      </c>
      <c r="N13" s="629">
        <v>8.2426816901842095</v>
      </c>
      <c r="O13" s="629">
        <v>7.5197778035884886</v>
      </c>
    </row>
    <row r="14" spans="1:15">
      <c r="A14" s="8" t="s">
        <v>35</v>
      </c>
      <c r="B14" s="629">
        <v>72.213717875469953</v>
      </c>
      <c r="C14" s="629">
        <v>74.736417848220754</v>
      </c>
      <c r="D14" s="629">
        <v>62.554405696514181</v>
      </c>
      <c r="E14" s="629">
        <v>57.013635485785869</v>
      </c>
      <c r="F14" s="629">
        <v>56.073036238656101</v>
      </c>
      <c r="G14" s="629">
        <v>54.885695689219922</v>
      </c>
      <c r="H14" s="629">
        <v>43.686793585892829</v>
      </c>
      <c r="I14" s="629">
        <v>36.599521776252246</v>
      </c>
      <c r="J14" s="629">
        <v>27.821980606270881</v>
      </c>
      <c r="K14" s="629">
        <v>23.284503128513336</v>
      </c>
      <c r="L14" s="629">
        <v>16.93756447451953</v>
      </c>
      <c r="M14" s="629">
        <v>13.184663806182851</v>
      </c>
      <c r="N14" s="629">
        <v>8.3258519620099243</v>
      </c>
      <c r="O14" s="629">
        <v>3.070096585096219</v>
      </c>
    </row>
    <row r="15" spans="1:15">
      <c r="A15" s="8" t="s">
        <v>109</v>
      </c>
      <c r="B15" s="629">
        <v>82.056869751146948</v>
      </c>
      <c r="C15" s="629">
        <v>81.80840470669412</v>
      </c>
      <c r="D15" s="629">
        <v>78.946351136464827</v>
      </c>
      <c r="E15" s="629">
        <v>78.094679786033225</v>
      </c>
      <c r="F15" s="629">
        <v>77.525901354915774</v>
      </c>
      <c r="G15" s="629">
        <v>76.550543234742392</v>
      </c>
      <c r="H15" s="629">
        <v>70.79957159572136</v>
      </c>
      <c r="I15" s="629">
        <v>68.320807910034347</v>
      </c>
      <c r="J15" s="629">
        <v>64.319140316695069</v>
      </c>
      <c r="K15" s="629">
        <v>61.716671298289775</v>
      </c>
      <c r="L15" s="629">
        <v>57.796065414777729</v>
      </c>
      <c r="M15" s="629">
        <v>55.26716166084929</v>
      </c>
      <c r="N15" s="629">
        <v>48.931110701211082</v>
      </c>
      <c r="O15" s="629">
        <v>43.208267074696188</v>
      </c>
    </row>
    <row r="16" spans="1:15">
      <c r="A16" s="8" t="s">
        <v>36</v>
      </c>
      <c r="B16" s="629">
        <v>114.07313621478562</v>
      </c>
      <c r="C16" s="629">
        <v>128.21958653706838</v>
      </c>
      <c r="D16" s="629">
        <v>132.42550485834025</v>
      </c>
      <c r="E16" s="629">
        <v>126.89433532844097</v>
      </c>
      <c r="F16" s="629">
        <v>125.35019040656164</v>
      </c>
      <c r="G16" s="629">
        <v>122.90893028907092</v>
      </c>
      <c r="H16" s="629">
        <v>103.51462430327881</v>
      </c>
      <c r="I16" s="629">
        <v>92.227516646303286</v>
      </c>
      <c r="J16" s="629">
        <v>73.242483245068016</v>
      </c>
      <c r="K16" s="629">
        <v>60.681617161393461</v>
      </c>
      <c r="L16" s="629">
        <v>42.052317283805621</v>
      </c>
      <c r="M16" s="629">
        <v>29.696793742870533</v>
      </c>
      <c r="N16" s="629">
        <v>8.4298489387022872</v>
      </c>
      <c r="O16" s="629">
        <v>0.6236852467810573</v>
      </c>
    </row>
    <row r="17" spans="1:15">
      <c r="A17" s="9" t="s">
        <v>37</v>
      </c>
      <c r="B17" s="629">
        <v>10.892703819658015</v>
      </c>
      <c r="C17" s="629">
        <v>12.05223797781859</v>
      </c>
      <c r="D17" s="629">
        <v>18.247870310771422</v>
      </c>
      <c r="E17" s="629">
        <v>20.4746516126479</v>
      </c>
      <c r="F17" s="629">
        <v>22.255119189950666</v>
      </c>
      <c r="G17" s="629">
        <v>22.659339808966589</v>
      </c>
      <c r="H17" s="629">
        <v>21.771688987532283</v>
      </c>
      <c r="I17" s="629">
        <v>20.84110479779055</v>
      </c>
      <c r="J17" s="629">
        <v>18.199289782541115</v>
      </c>
      <c r="K17" s="629">
        <v>16.43289263933065</v>
      </c>
      <c r="L17" s="629">
        <v>13.782703138904129</v>
      </c>
      <c r="M17" s="629">
        <v>12.014864128447655</v>
      </c>
      <c r="N17" s="629">
        <v>8.0757352588263327</v>
      </c>
      <c r="O17" s="629">
        <v>2.5718071640679332</v>
      </c>
    </row>
    <row r="18" spans="1:15">
      <c r="A18" s="10" t="s">
        <v>819</v>
      </c>
      <c r="B18" s="630">
        <v>397.9535725783814</v>
      </c>
      <c r="C18" s="630">
        <v>422.39243702048861</v>
      </c>
      <c r="D18" s="630">
        <v>405.78624423415636</v>
      </c>
      <c r="E18" s="630">
        <v>378.22864935429106</v>
      </c>
      <c r="F18" s="630">
        <v>367.01868107347099</v>
      </c>
      <c r="G18" s="630">
        <v>359.36327518392648</v>
      </c>
      <c r="H18" s="630">
        <v>308.34447234555211</v>
      </c>
      <c r="I18" s="630">
        <v>275.6734199780509</v>
      </c>
      <c r="J18" s="630">
        <v>233.97322605647537</v>
      </c>
      <c r="K18" s="630">
        <v>207.07439406987808</v>
      </c>
      <c r="L18" s="630">
        <v>166.70240202044371</v>
      </c>
      <c r="M18" s="630">
        <v>139.40137297147547</v>
      </c>
      <c r="N18" s="630">
        <v>91.013508638847526</v>
      </c>
      <c r="O18" s="630">
        <v>63.49387206292694</v>
      </c>
    </row>
    <row r="19" spans="1:15">
      <c r="A19" s="9" t="s">
        <v>820</v>
      </c>
      <c r="B19" s="629"/>
      <c r="C19" s="629"/>
      <c r="D19" s="629"/>
      <c r="E19" s="629"/>
      <c r="F19" s="629"/>
      <c r="G19" s="629"/>
      <c r="H19" s="629">
        <v>0</v>
      </c>
      <c r="I19" s="629">
        <v>0</v>
      </c>
      <c r="J19" s="629">
        <v>0</v>
      </c>
      <c r="K19" s="629">
        <v>-1.0886706452096644</v>
      </c>
      <c r="L19" s="629">
        <v>-2.6023383442880732</v>
      </c>
      <c r="M19" s="629">
        <v>-3.9492964331739611</v>
      </c>
      <c r="N19" s="629">
        <v>-8.6957456845284948</v>
      </c>
      <c r="O19" s="629">
        <v>-8.863632290911811</v>
      </c>
    </row>
    <row r="20" spans="1:15">
      <c r="A20" s="9" t="s">
        <v>821</v>
      </c>
      <c r="B20" s="629"/>
      <c r="C20" s="629"/>
      <c r="D20" s="629"/>
      <c r="E20" s="629"/>
      <c r="F20" s="629"/>
      <c r="G20" s="629"/>
      <c r="H20" s="629">
        <v>0</v>
      </c>
      <c r="I20" s="629">
        <v>-0.33483835491694236</v>
      </c>
      <c r="J20" s="629">
        <v>-0.60199616365192521</v>
      </c>
      <c r="K20" s="629">
        <v>-1.2550391775045955</v>
      </c>
      <c r="L20" s="629">
        <v>-3.0929487952450625</v>
      </c>
      <c r="M20" s="629">
        <v>-5.4159496170135979</v>
      </c>
      <c r="N20" s="629">
        <v>-7.9415824544411331</v>
      </c>
      <c r="O20" s="629">
        <v>-7.6050524172612155</v>
      </c>
    </row>
    <row r="21" spans="1:15">
      <c r="A21" s="9" t="s">
        <v>107</v>
      </c>
      <c r="B21" s="629"/>
      <c r="C21" s="629"/>
      <c r="D21" s="629"/>
      <c r="E21" s="629"/>
      <c r="F21" s="629"/>
      <c r="G21" s="629"/>
      <c r="H21" s="629">
        <v>0</v>
      </c>
      <c r="I21" s="629">
        <v>0</v>
      </c>
      <c r="J21" s="629">
        <v>0</v>
      </c>
      <c r="K21" s="629">
        <v>0</v>
      </c>
      <c r="L21" s="629"/>
      <c r="M21" s="629">
        <v>-2</v>
      </c>
      <c r="N21" s="629">
        <v>-4</v>
      </c>
      <c r="O21" s="629">
        <v>-6</v>
      </c>
    </row>
    <row r="22" spans="1:15">
      <c r="A22" s="10" t="s">
        <v>38</v>
      </c>
      <c r="B22" s="630">
        <v>397.9535725783814</v>
      </c>
      <c r="C22" s="630">
        <v>422.39243702048861</v>
      </c>
      <c r="D22" s="630">
        <v>405.78624423415636</v>
      </c>
      <c r="E22" s="630">
        <v>378.22864935429106</v>
      </c>
      <c r="F22" s="630">
        <v>367.01868107347099</v>
      </c>
      <c r="G22" s="630">
        <v>359.36327518392648</v>
      </c>
      <c r="H22" s="630">
        <v>308.34447234555211</v>
      </c>
      <c r="I22" s="630">
        <v>275.33858162313396</v>
      </c>
      <c r="J22" s="630">
        <v>233.37122989282344</v>
      </c>
      <c r="K22" s="630">
        <v>204.73068424716382</v>
      </c>
      <c r="L22" s="630">
        <v>161.00711488091059</v>
      </c>
      <c r="M22" s="630">
        <v>128.03612692128792</v>
      </c>
      <c r="N22" s="630">
        <v>70.376180499877904</v>
      </c>
      <c r="O22" s="630">
        <v>41.025187354753911</v>
      </c>
    </row>
    <row r="23" spans="1:15">
      <c r="A23" s="8" t="s">
        <v>39</v>
      </c>
      <c r="B23" s="631">
        <v>-58.318163476379446</v>
      </c>
      <c r="C23" s="631">
        <v>-50.941383697468943</v>
      </c>
      <c r="D23" s="631">
        <v>-48.763582504549369</v>
      </c>
      <c r="E23" s="631">
        <v>-50.166280989161613</v>
      </c>
      <c r="F23" s="631">
        <v>-51.956436582909788</v>
      </c>
      <c r="G23" s="631">
        <v>-51.337304351736087</v>
      </c>
      <c r="H23" s="631">
        <v>-37.808549267451028</v>
      </c>
      <c r="I23" s="631">
        <v>-32.939620003038797</v>
      </c>
      <c r="J23" s="631">
        <v>-32.665560216813105</v>
      </c>
      <c r="K23" s="631">
        <v>-32.358636923333698</v>
      </c>
      <c r="L23" s="631">
        <v>-29.833720430973322</v>
      </c>
      <c r="M23" s="631">
        <v>-29.777241691911136</v>
      </c>
      <c r="N23" s="631">
        <v>-26.166075479933617</v>
      </c>
      <c r="O23" s="631">
        <v>-23.336986514861689</v>
      </c>
    </row>
    <row r="24" spans="1:15">
      <c r="A24" s="10" t="s">
        <v>40</v>
      </c>
      <c r="B24" s="630">
        <v>339.63540910200197</v>
      </c>
      <c r="C24" s="630">
        <v>371.45105332301966</v>
      </c>
      <c r="D24" s="630">
        <v>357.02266172960697</v>
      </c>
      <c r="E24" s="630">
        <v>328.06236836512943</v>
      </c>
      <c r="F24" s="630">
        <v>315.06224449056117</v>
      </c>
      <c r="G24" s="630">
        <v>308.02597083219041</v>
      </c>
      <c r="H24" s="630">
        <v>270.53592307810106</v>
      </c>
      <c r="I24" s="630">
        <v>242.39896162009518</v>
      </c>
      <c r="J24" s="630">
        <v>200.70566967601033</v>
      </c>
      <c r="K24" s="630">
        <v>172.37204732383012</v>
      </c>
      <c r="L24" s="630">
        <v>131.17339444993726</v>
      </c>
      <c r="M24" s="630">
        <v>98.258885229376773</v>
      </c>
      <c r="N24" s="630">
        <v>44.210105019944287</v>
      </c>
      <c r="O24" s="630">
        <v>17.688200839892222</v>
      </c>
    </row>
    <row r="25" spans="1:15">
      <c r="A25" s="784" t="s">
        <v>925</v>
      </c>
      <c r="B25" s="783">
        <v>0</v>
      </c>
      <c r="C25" s="783">
        <v>0</v>
      </c>
      <c r="D25" s="783">
        <v>0</v>
      </c>
      <c r="E25" s="783">
        <v>0</v>
      </c>
      <c r="F25" s="783">
        <v>0</v>
      </c>
      <c r="G25" s="783"/>
      <c r="H25" s="783">
        <f>H176</f>
        <v>-12.104572950212454</v>
      </c>
      <c r="I25" s="783">
        <f t="shared" ref="I25:O25" si="0">I176</f>
        <v>-12.103045760870225</v>
      </c>
      <c r="J25" s="783">
        <f t="shared" si="0"/>
        <v>-12.160573470894406</v>
      </c>
      <c r="K25" s="783">
        <f t="shared" si="0"/>
        <v>-12.244467045566733</v>
      </c>
      <c r="L25" s="783">
        <f t="shared" si="0"/>
        <v>-12.575835018183929</v>
      </c>
      <c r="M25" s="783">
        <f t="shared" si="0"/>
        <v>-12.797199013542771</v>
      </c>
      <c r="N25" s="783">
        <f t="shared" si="0"/>
        <v>-13.383631533424424</v>
      </c>
      <c r="O25" s="783">
        <f t="shared" si="0"/>
        <v>-14.010942894986051</v>
      </c>
    </row>
    <row r="26" spans="1:15">
      <c r="A26" s="782" t="s">
        <v>926</v>
      </c>
      <c r="B26" s="630">
        <f>B24</f>
        <v>339.63540910200197</v>
      </c>
      <c r="C26" s="630">
        <f t="shared" ref="C26:F26" si="1">C24</f>
        <v>371.45105332301966</v>
      </c>
      <c r="D26" s="630">
        <f t="shared" si="1"/>
        <v>357.02266172960697</v>
      </c>
      <c r="E26" s="630">
        <f t="shared" si="1"/>
        <v>328.06236836512943</v>
      </c>
      <c r="F26" s="630">
        <f t="shared" si="1"/>
        <v>315.06224449056117</v>
      </c>
      <c r="G26" s="630">
        <f>G24+G25</f>
        <v>308.02597083219041</v>
      </c>
      <c r="H26" s="630">
        <f t="shared" ref="H26:O26" si="2">H24+H25</f>
        <v>258.43135012788861</v>
      </c>
      <c r="I26" s="630">
        <f t="shared" si="2"/>
        <v>230.29591585922495</v>
      </c>
      <c r="J26" s="630">
        <f t="shared" si="2"/>
        <v>188.54509620511593</v>
      </c>
      <c r="K26" s="630">
        <f t="shared" si="2"/>
        <v>160.12758027826339</v>
      </c>
      <c r="L26" s="630">
        <f t="shared" si="2"/>
        <v>118.59755943175334</v>
      </c>
      <c r="M26" s="630">
        <f t="shared" si="2"/>
        <v>85.461686215834007</v>
      </c>
      <c r="N26" s="630">
        <f t="shared" si="2"/>
        <v>30.826473486519863</v>
      </c>
      <c r="O26" s="630">
        <f t="shared" si="2"/>
        <v>3.6772579449061702</v>
      </c>
    </row>
    <row r="29" spans="1:15" ht="17.399999999999999" customHeight="1">
      <c r="A29" s="4" t="s">
        <v>41</v>
      </c>
      <c r="B29" s="5"/>
      <c r="C29" s="5"/>
      <c r="D29" s="5"/>
      <c r="E29" s="5"/>
      <c r="F29" s="5"/>
      <c r="G29" s="906" t="s">
        <v>108</v>
      </c>
      <c r="H29" s="906"/>
      <c r="I29" s="906"/>
      <c r="J29" s="906"/>
      <c r="K29" s="906"/>
      <c r="L29" s="906"/>
      <c r="M29" s="906"/>
      <c r="N29" s="906"/>
      <c r="O29" s="906"/>
    </row>
    <row r="30" spans="1:15">
      <c r="A30" s="632" t="s">
        <v>32</v>
      </c>
      <c r="B30" s="633"/>
      <c r="C30" s="633"/>
      <c r="D30" s="633"/>
      <c r="E30" s="633"/>
      <c r="F30" s="633"/>
      <c r="G30" s="633"/>
      <c r="H30" s="633"/>
      <c r="I30" s="633"/>
      <c r="J30" s="633"/>
      <c r="K30" s="633"/>
      <c r="L30" s="633"/>
      <c r="M30" s="633"/>
      <c r="N30" s="633"/>
      <c r="O30" s="633"/>
    </row>
    <row r="31" spans="1:15">
      <c r="A31" s="634" t="s">
        <v>990</v>
      </c>
      <c r="B31" s="7">
        <v>2020</v>
      </c>
      <c r="C31" s="7">
        <v>2021</v>
      </c>
      <c r="D31" s="7">
        <v>2022</v>
      </c>
      <c r="E31" s="7">
        <v>2023</v>
      </c>
      <c r="F31" s="7">
        <v>2024</v>
      </c>
      <c r="G31" s="7">
        <v>2025</v>
      </c>
      <c r="H31" s="7">
        <v>2028</v>
      </c>
      <c r="I31" s="7">
        <v>2030</v>
      </c>
      <c r="J31" s="7">
        <v>2033</v>
      </c>
      <c r="K31" s="7">
        <v>2035</v>
      </c>
      <c r="L31" s="7">
        <v>2038</v>
      </c>
      <c r="M31" s="7">
        <v>2040</v>
      </c>
      <c r="N31" s="7">
        <v>2045</v>
      </c>
      <c r="O31" s="7">
        <v>2050</v>
      </c>
    </row>
    <row r="32" spans="1:15">
      <c r="A32" s="635" t="s">
        <v>141</v>
      </c>
      <c r="B32" s="636">
        <v>17.674498507630027</v>
      </c>
      <c r="C32" s="636">
        <v>19.815952178360035</v>
      </c>
      <c r="D32" s="636">
        <v>21.876715120993367</v>
      </c>
      <c r="E32" s="636">
        <v>14.017594053572907</v>
      </c>
      <c r="F32" s="636">
        <v>9.7087582935093888</v>
      </c>
      <c r="G32" s="636">
        <v>9.7320603812507525</v>
      </c>
      <c r="H32" s="636">
        <v>7.322014787929195</v>
      </c>
      <c r="I32" s="636">
        <v>5.5295028770822228</v>
      </c>
      <c r="J32" s="636">
        <v>5.149481864402107</v>
      </c>
      <c r="K32" s="636">
        <v>4.901831898473211</v>
      </c>
      <c r="L32" s="636">
        <v>2.932738982198968</v>
      </c>
      <c r="M32" s="636">
        <v>1.9160955900540164</v>
      </c>
      <c r="N32" s="636">
        <v>0.93182545554125673</v>
      </c>
      <c r="O32" s="636">
        <v>7.3495222181242922E-2</v>
      </c>
    </row>
    <row r="33" spans="1:15">
      <c r="A33" s="635" t="s">
        <v>822</v>
      </c>
      <c r="B33" s="636">
        <v>0</v>
      </c>
      <c r="C33" s="636">
        <v>0</v>
      </c>
      <c r="D33" s="636">
        <v>0</v>
      </c>
      <c r="E33" s="636">
        <v>0</v>
      </c>
      <c r="F33" s="636">
        <v>0</v>
      </c>
      <c r="G33" s="636">
        <v>0</v>
      </c>
      <c r="H33" s="636">
        <v>0</v>
      </c>
      <c r="I33" s="636">
        <v>0</v>
      </c>
      <c r="J33" s="636">
        <v>0</v>
      </c>
      <c r="K33" s="636">
        <v>0</v>
      </c>
      <c r="L33" s="636">
        <v>0</v>
      </c>
      <c r="M33" s="636">
        <v>0</v>
      </c>
      <c r="N33" s="636">
        <v>0</v>
      </c>
      <c r="O33" s="636">
        <v>0</v>
      </c>
    </row>
    <row r="34" spans="1:15">
      <c r="A34" s="635" t="s">
        <v>823</v>
      </c>
      <c r="B34" s="636">
        <v>0</v>
      </c>
      <c r="C34" s="636">
        <v>0</v>
      </c>
      <c r="D34" s="636">
        <v>0</v>
      </c>
      <c r="E34" s="636">
        <v>0</v>
      </c>
      <c r="F34" s="636">
        <v>0</v>
      </c>
      <c r="G34" s="636">
        <v>0</v>
      </c>
      <c r="H34" s="636">
        <v>0</v>
      </c>
      <c r="I34" s="636">
        <v>0</v>
      </c>
      <c r="J34" s="636">
        <v>0</v>
      </c>
      <c r="K34" s="636">
        <v>0</v>
      </c>
      <c r="L34" s="636">
        <v>0</v>
      </c>
      <c r="M34" s="636">
        <v>0</v>
      </c>
      <c r="N34" s="636">
        <v>0</v>
      </c>
      <c r="O34" s="636">
        <v>0</v>
      </c>
    </row>
    <row r="35" spans="1:15">
      <c r="A35" s="635" t="s">
        <v>142</v>
      </c>
      <c r="B35" s="636">
        <v>5.3449687224474705</v>
      </c>
      <c r="C35" s="636">
        <v>5.9934826222932278</v>
      </c>
      <c r="D35" s="636">
        <v>5.269696079710724</v>
      </c>
      <c r="E35" s="636">
        <v>5.084082497698784</v>
      </c>
      <c r="F35" s="636">
        <v>4.6089377197070123</v>
      </c>
      <c r="G35" s="636">
        <v>4.5101861869156332</v>
      </c>
      <c r="H35" s="636">
        <v>4.9631003617920024</v>
      </c>
      <c r="I35" s="636">
        <v>5.3721962900340809</v>
      </c>
      <c r="J35" s="636">
        <v>5.2751584929691884</v>
      </c>
      <c r="K35" s="636">
        <v>5.1667333651345482</v>
      </c>
      <c r="L35" s="636">
        <v>4.1080185154822146</v>
      </c>
      <c r="M35" s="636">
        <v>3.4676933148377693</v>
      </c>
      <c r="N35" s="636">
        <v>2.0732141052360098</v>
      </c>
      <c r="O35" s="636">
        <v>0.22108699355974021</v>
      </c>
    </row>
    <row r="36" spans="1:15">
      <c r="A36" s="635" t="s">
        <v>824</v>
      </c>
      <c r="B36" s="636">
        <v>0</v>
      </c>
      <c r="C36" s="636">
        <v>0</v>
      </c>
      <c r="D36" s="636">
        <v>0</v>
      </c>
      <c r="E36" s="636">
        <v>0</v>
      </c>
      <c r="F36" s="636">
        <v>0</v>
      </c>
      <c r="G36" s="636">
        <v>0</v>
      </c>
      <c r="H36" s="636">
        <v>0</v>
      </c>
      <c r="I36" s="636">
        <v>0</v>
      </c>
      <c r="J36" s="636">
        <v>0</v>
      </c>
      <c r="K36" s="636">
        <v>0</v>
      </c>
      <c r="L36" s="636">
        <v>0</v>
      </c>
      <c r="M36" s="636">
        <v>0</v>
      </c>
      <c r="N36" s="636">
        <v>0</v>
      </c>
      <c r="O36" s="636">
        <v>0</v>
      </c>
    </row>
    <row r="37" spans="1:15">
      <c r="A37" s="635" t="s">
        <v>825</v>
      </c>
      <c r="B37" s="636">
        <v>0</v>
      </c>
      <c r="C37" s="636">
        <v>0</v>
      </c>
      <c r="D37" s="636">
        <v>0</v>
      </c>
      <c r="E37" s="636">
        <v>0</v>
      </c>
      <c r="F37" s="636">
        <v>0</v>
      </c>
      <c r="G37" s="636">
        <v>0</v>
      </c>
      <c r="H37" s="636">
        <v>0</v>
      </c>
      <c r="I37" s="636">
        <v>0</v>
      </c>
      <c r="J37" s="636">
        <v>0</v>
      </c>
      <c r="K37" s="636">
        <v>-0.7</v>
      </c>
      <c r="L37" s="636">
        <v>-1.8459999999999999</v>
      </c>
      <c r="M37" s="636">
        <v>-2.61</v>
      </c>
      <c r="N37" s="636">
        <v>-5.0999999999999996</v>
      </c>
      <c r="O37" s="636">
        <v>-5.7399999999999993</v>
      </c>
    </row>
    <row r="38" spans="1:15">
      <c r="A38" s="635" t="s">
        <v>143</v>
      </c>
      <c r="B38" s="636">
        <v>7.1803520824334299</v>
      </c>
      <c r="C38" s="636">
        <v>6.5126458946549848</v>
      </c>
      <c r="D38" s="636">
        <v>6.7419620697575899</v>
      </c>
      <c r="E38" s="636">
        <v>7.1151809610308208</v>
      </c>
      <c r="F38" s="636">
        <v>6.9069384482554979</v>
      </c>
      <c r="G38" s="636">
        <v>7.0909423164692473</v>
      </c>
      <c r="H38" s="636">
        <v>5.5846621847842952</v>
      </c>
      <c r="I38" s="636">
        <v>4.9962991856854186</v>
      </c>
      <c r="J38" s="636">
        <v>4.3714255104000088</v>
      </c>
      <c r="K38" s="636">
        <v>3.9610457501371235</v>
      </c>
      <c r="L38" s="636">
        <v>3.4044530449883839</v>
      </c>
      <c r="M38" s="636">
        <v>3.0365207317602785</v>
      </c>
      <c r="N38" s="636">
        <v>2.1499327777097621</v>
      </c>
      <c r="O38" s="636">
        <v>1.2641670141152124</v>
      </c>
    </row>
    <row r="39" spans="1:15">
      <c r="A39" s="635" t="s">
        <v>826</v>
      </c>
      <c r="B39" s="636">
        <v>0</v>
      </c>
      <c r="C39" s="636">
        <v>0</v>
      </c>
      <c r="D39" s="636">
        <v>0</v>
      </c>
      <c r="E39" s="636">
        <v>0</v>
      </c>
      <c r="F39" s="636">
        <v>0</v>
      </c>
      <c r="G39" s="636">
        <v>0</v>
      </c>
      <c r="H39" s="636">
        <v>0</v>
      </c>
      <c r="I39" s="636">
        <v>0</v>
      </c>
      <c r="J39" s="636">
        <v>0</v>
      </c>
      <c r="K39" s="636">
        <v>0</v>
      </c>
      <c r="L39" s="636">
        <v>0</v>
      </c>
      <c r="M39" s="636">
        <v>-1.6621537104997177</v>
      </c>
      <c r="N39" s="636">
        <v>-1.168479408658923</v>
      </c>
      <c r="O39" s="636">
        <v>-0.73902036323610387</v>
      </c>
    </row>
    <row r="40" spans="1:15">
      <c r="A40" s="635" t="s">
        <v>827</v>
      </c>
      <c r="B40" s="636">
        <v>0</v>
      </c>
      <c r="C40" s="636">
        <v>0</v>
      </c>
      <c r="D40" s="636">
        <v>0</v>
      </c>
      <c r="E40" s="636">
        <v>0</v>
      </c>
      <c r="F40" s="636">
        <v>0</v>
      </c>
      <c r="G40" s="636">
        <v>0</v>
      </c>
      <c r="H40" s="636">
        <v>0</v>
      </c>
      <c r="I40" s="636">
        <v>0</v>
      </c>
      <c r="J40" s="636">
        <v>0</v>
      </c>
      <c r="K40" s="636">
        <v>0</v>
      </c>
      <c r="L40" s="636">
        <v>0</v>
      </c>
      <c r="M40" s="636">
        <v>-0.33784628950028217</v>
      </c>
      <c r="N40" s="636">
        <v>-2.3275205913410772</v>
      </c>
      <c r="O40" s="636">
        <v>-2.3009796367638962</v>
      </c>
    </row>
    <row r="41" spans="1:15">
      <c r="A41" s="635" t="s">
        <v>25</v>
      </c>
      <c r="B41" s="636">
        <v>2.1192845397919959</v>
      </c>
      <c r="C41" s="636">
        <v>2.1689551211212486</v>
      </c>
      <c r="D41" s="636">
        <v>2.2036988040208163</v>
      </c>
      <c r="E41" s="636">
        <v>2.0459288999826093</v>
      </c>
      <c r="F41" s="636">
        <v>1.761153633973332</v>
      </c>
      <c r="G41" s="636">
        <v>1.8564987954350622</v>
      </c>
      <c r="H41" s="636">
        <v>1.4264069741480319</v>
      </c>
      <c r="I41" s="636">
        <v>1.0940053588438836</v>
      </c>
      <c r="J41" s="636">
        <v>0.88549939038356096</v>
      </c>
      <c r="K41" s="636">
        <v>0.75423869534726329</v>
      </c>
      <c r="L41" s="636">
        <v>0.61329996472875126</v>
      </c>
      <c r="M41" s="636">
        <v>0.52478052962202626</v>
      </c>
      <c r="N41" s="636">
        <v>1.0906529605321253E-3</v>
      </c>
      <c r="O41" s="636">
        <v>1.0906529605321253E-3</v>
      </c>
    </row>
    <row r="42" spans="1:15">
      <c r="A42" s="635" t="s">
        <v>16</v>
      </c>
      <c r="B42" s="636">
        <v>5.0026666666666683E-3</v>
      </c>
      <c r="C42" s="636">
        <v>1.8760000000000001E-3</v>
      </c>
      <c r="D42" s="636">
        <v>1.8760000000000001E-3</v>
      </c>
      <c r="E42" s="636">
        <v>1.8760000000000001E-3</v>
      </c>
      <c r="F42" s="636">
        <v>1.8760000000000001E-3</v>
      </c>
      <c r="G42" s="636">
        <v>1.8760000000000001E-3</v>
      </c>
      <c r="H42" s="636">
        <v>1.313199999999997E-3</v>
      </c>
      <c r="I42" s="636">
        <v>1.313199999999997E-3</v>
      </c>
      <c r="J42" s="636">
        <v>1.313199999999997E-3</v>
      </c>
      <c r="K42" s="636">
        <v>1.313199999999997E-3</v>
      </c>
      <c r="L42" s="636">
        <v>1.313199999999997E-3</v>
      </c>
      <c r="M42" s="636">
        <v>1.313199999999997E-3</v>
      </c>
      <c r="N42" s="636">
        <v>1.313199999999997E-3</v>
      </c>
      <c r="O42" s="636">
        <v>1.313199999999997E-3</v>
      </c>
    </row>
    <row r="43" spans="1:15">
      <c r="A43" s="635" t="s">
        <v>17</v>
      </c>
      <c r="B43" s="636">
        <v>0.10255535131879857</v>
      </c>
      <c r="C43" s="636">
        <v>0.10381730886638101</v>
      </c>
      <c r="D43" s="636">
        <v>9.4200381029796151E-2</v>
      </c>
      <c r="E43" s="636">
        <v>9.3045215025569783E-2</v>
      </c>
      <c r="F43" s="636">
        <v>8.7072063651540785E-2</v>
      </c>
      <c r="G43" s="636">
        <v>9.022755788850445E-2</v>
      </c>
      <c r="H43" s="636">
        <v>8.9976446226573248E-2</v>
      </c>
      <c r="I43" s="636">
        <v>8.710951770872627E-2</v>
      </c>
      <c r="J43" s="636">
        <v>6.3972016850233529E-2</v>
      </c>
      <c r="K43" s="636">
        <v>4.8611833107348422E-2</v>
      </c>
      <c r="L43" s="636">
        <v>2.5848028740344448E-2</v>
      </c>
      <c r="M43" s="636">
        <v>1.0683058317873684E-2</v>
      </c>
      <c r="N43" s="636">
        <v>6.2884393310052265E-3</v>
      </c>
      <c r="O43" s="636">
        <v>4.6172325755693862E-3</v>
      </c>
    </row>
    <row r="44" spans="1:15">
      <c r="A44" s="635" t="s">
        <v>18</v>
      </c>
      <c r="B44" s="636">
        <v>1.2637253507731623</v>
      </c>
      <c r="C44" s="636">
        <v>1.1937605887312088</v>
      </c>
      <c r="D44" s="636">
        <v>1.2466191444175163</v>
      </c>
      <c r="E44" s="636">
        <v>1.2252034182808875</v>
      </c>
      <c r="F44" s="636">
        <v>0.9876958334792596</v>
      </c>
      <c r="G44" s="636">
        <v>0.96261587057891029</v>
      </c>
      <c r="H44" s="636">
        <v>0.95796303610991029</v>
      </c>
      <c r="I44" s="636">
        <v>0.89221190845960341</v>
      </c>
      <c r="J44" s="636">
        <v>0.77280827927177442</v>
      </c>
      <c r="K44" s="636">
        <v>0.70616534034321876</v>
      </c>
      <c r="L44" s="636">
        <v>0.55736434879783936</v>
      </c>
      <c r="M44" s="636">
        <v>0.45214053329667581</v>
      </c>
      <c r="N44" s="636">
        <v>0.31109354076564516</v>
      </c>
      <c r="O44" s="636">
        <v>0.15204509424979326</v>
      </c>
    </row>
    <row r="45" spans="1:15">
      <c r="A45" s="635" t="s">
        <v>828</v>
      </c>
      <c r="B45" s="636">
        <v>1.8791422524855167E-3</v>
      </c>
      <c r="C45" s="636">
        <v>1.7344065605321252E-3</v>
      </c>
      <c r="D45" s="636">
        <v>1.7391105605321254E-3</v>
      </c>
      <c r="E45" s="636">
        <v>1.7438817605321254E-3</v>
      </c>
      <c r="F45" s="636">
        <v>1.7438817605321254E-3</v>
      </c>
      <c r="G45" s="636">
        <v>3.2721019267644928E-3</v>
      </c>
      <c r="H45" s="636">
        <v>6.39184E-4</v>
      </c>
      <c r="I45" s="636">
        <v>6.39184E-4</v>
      </c>
      <c r="J45" s="636">
        <v>6.39184E-4</v>
      </c>
      <c r="K45" s="636">
        <v>6.39184E-4</v>
      </c>
      <c r="L45" s="636">
        <v>6.39184E-4</v>
      </c>
      <c r="M45" s="636">
        <v>6.39184E-4</v>
      </c>
      <c r="N45" s="636">
        <v>6.39184E-4</v>
      </c>
      <c r="O45" s="636">
        <v>6.39184E-4</v>
      </c>
    </row>
    <row r="46" spans="1:15">
      <c r="A46" s="635" t="s">
        <v>829</v>
      </c>
      <c r="B46" s="636">
        <v>7.182506616343777</v>
      </c>
      <c r="C46" s="636">
        <v>7.142518968833385</v>
      </c>
      <c r="D46" s="636">
        <v>7.1290910200715132</v>
      </c>
      <c r="E46" s="636">
        <v>7.1399080254833303</v>
      </c>
      <c r="F46" s="636">
        <v>7.1206859946524341</v>
      </c>
      <c r="G46" s="636">
        <v>7.0875614615887512</v>
      </c>
      <c r="H46" s="636">
        <v>6.8610651957511148</v>
      </c>
      <c r="I46" s="636">
        <v>6.760739607298647</v>
      </c>
      <c r="J46" s="636">
        <v>6.2733320952500788</v>
      </c>
      <c r="K46" s="636">
        <v>5.945259499592753</v>
      </c>
      <c r="L46" s="636">
        <v>5.4487762442685908</v>
      </c>
      <c r="M46" s="636">
        <v>5.1145986498276592</v>
      </c>
      <c r="N46" s="636">
        <v>4.6510138513080577</v>
      </c>
      <c r="O46" s="636">
        <v>4.1716604088593465</v>
      </c>
    </row>
    <row r="47" spans="1:15">
      <c r="A47" s="635" t="s">
        <v>830</v>
      </c>
      <c r="B47" s="636">
        <v>0</v>
      </c>
      <c r="C47" s="636">
        <v>0</v>
      </c>
      <c r="D47" s="636">
        <v>0</v>
      </c>
      <c r="E47" s="636">
        <v>0</v>
      </c>
      <c r="F47" s="636">
        <v>0</v>
      </c>
      <c r="G47" s="636">
        <v>0</v>
      </c>
      <c r="H47" s="636">
        <v>0</v>
      </c>
      <c r="I47" s="636">
        <v>0</v>
      </c>
      <c r="J47" s="636">
        <v>0</v>
      </c>
      <c r="K47" s="636">
        <v>-0.47132935479033544</v>
      </c>
      <c r="L47" s="636">
        <v>-0.90766165571192658</v>
      </c>
      <c r="M47" s="636">
        <v>-1.1985498563263208</v>
      </c>
      <c r="N47" s="636">
        <v>-1.7067749068125821</v>
      </c>
      <c r="O47" s="636">
        <v>-1.9773473458520834</v>
      </c>
    </row>
    <row r="48" spans="1:15">
      <c r="A48" s="637" t="s">
        <v>831</v>
      </c>
      <c r="B48" s="636">
        <v>0</v>
      </c>
      <c r="C48" s="636">
        <v>0</v>
      </c>
      <c r="D48" s="636">
        <v>0</v>
      </c>
      <c r="E48" s="636">
        <v>0</v>
      </c>
      <c r="F48" s="636">
        <v>0</v>
      </c>
      <c r="G48" s="636">
        <v>0</v>
      </c>
      <c r="H48" s="636">
        <v>0</v>
      </c>
      <c r="I48" s="636">
        <v>0</v>
      </c>
      <c r="J48" s="636">
        <v>0</v>
      </c>
      <c r="K48" s="636">
        <v>-0.38867064520966454</v>
      </c>
      <c r="L48" s="636">
        <v>-0.75633834428807334</v>
      </c>
      <c r="M48" s="636">
        <v>-1.0014501436736791</v>
      </c>
      <c r="N48" s="636">
        <v>-1.2682250931874177</v>
      </c>
      <c r="O48" s="636">
        <v>-0.82265265414791666</v>
      </c>
    </row>
    <row r="49" spans="1:15">
      <c r="A49" s="638" t="s">
        <v>832</v>
      </c>
      <c r="B49" s="639">
        <v>40.87477297965782</v>
      </c>
      <c r="C49" s="639">
        <v>42.934743089421012</v>
      </c>
      <c r="D49" s="639">
        <v>44.565597730561855</v>
      </c>
      <c r="E49" s="639">
        <v>36.724562952835441</v>
      </c>
      <c r="F49" s="639">
        <v>31.184861868989</v>
      </c>
      <c r="G49" s="639">
        <v>31.335240672053626</v>
      </c>
      <c r="H49" s="639">
        <v>27.20714137074112</v>
      </c>
      <c r="I49" s="639">
        <v>24.73401712911258</v>
      </c>
      <c r="J49" s="639">
        <v>22.793630033526952</v>
      </c>
      <c r="K49" s="639">
        <v>21.014509411345131</v>
      </c>
      <c r="L49" s="639">
        <v>16.184789857493168</v>
      </c>
      <c r="M49" s="639">
        <v>11.663761224890262</v>
      </c>
      <c r="N49" s="639">
        <v>7.2511568913807647</v>
      </c>
      <c r="O49" s="639">
        <v>3.1737472934132493</v>
      </c>
    </row>
    <row r="50" spans="1:15">
      <c r="A50" s="638" t="s">
        <v>43</v>
      </c>
      <c r="B50" s="640">
        <v>40.87477297965782</v>
      </c>
      <c r="C50" s="640">
        <v>42.934743089421012</v>
      </c>
      <c r="D50" s="640">
        <v>44.565597730561855</v>
      </c>
      <c r="E50" s="640">
        <v>36.724562952835441</v>
      </c>
      <c r="F50" s="640">
        <v>31.184861868989</v>
      </c>
      <c r="G50" s="640">
        <v>31.335240672053626</v>
      </c>
      <c r="H50" s="640">
        <v>27.20714137074112</v>
      </c>
      <c r="I50" s="640">
        <v>24.73401712911258</v>
      </c>
      <c r="J50" s="640">
        <v>22.793630033526952</v>
      </c>
      <c r="K50" s="640">
        <v>19.925838766135467</v>
      </c>
      <c r="L50" s="640">
        <v>13.582451513205095</v>
      </c>
      <c r="M50" s="640">
        <v>7.714464791716301</v>
      </c>
      <c r="N50" s="640">
        <v>-1.4445887931477299</v>
      </c>
      <c r="O50" s="640">
        <v>-5.689884997498563</v>
      </c>
    </row>
    <row r="51" spans="1:15" ht="15">
      <c r="A51" s="11"/>
      <c r="B51" s="641"/>
      <c r="C51" s="641"/>
      <c r="D51" s="641"/>
      <c r="E51" s="641"/>
      <c r="F51" s="641"/>
      <c r="G51" s="641"/>
      <c r="H51" s="641"/>
      <c r="I51" s="641"/>
      <c r="J51" s="641"/>
      <c r="K51" s="641"/>
      <c r="L51" s="641"/>
      <c r="M51" s="641"/>
      <c r="N51" s="641"/>
      <c r="O51" s="641"/>
    </row>
    <row r="52" spans="1:15">
      <c r="A52" s="12" t="s">
        <v>33</v>
      </c>
      <c r="B52" s="13"/>
      <c r="C52" s="13"/>
      <c r="D52" s="13"/>
      <c r="E52" s="13"/>
      <c r="F52" s="13"/>
      <c r="G52" s="13"/>
      <c r="H52" s="13"/>
      <c r="I52" s="13"/>
      <c r="J52" s="13"/>
      <c r="K52" s="13"/>
      <c r="L52" s="13"/>
      <c r="M52" s="13"/>
      <c r="N52" s="13"/>
      <c r="O52" s="13"/>
    </row>
    <row r="53" spans="1:15">
      <c r="A53" s="634" t="s">
        <v>990</v>
      </c>
      <c r="B53" s="7">
        <v>2020</v>
      </c>
      <c r="C53" s="7">
        <v>2021</v>
      </c>
      <c r="D53" s="7">
        <v>2022</v>
      </c>
      <c r="E53" s="7">
        <v>2023</v>
      </c>
      <c r="F53" s="7">
        <v>2024</v>
      </c>
      <c r="G53" s="7">
        <v>2025</v>
      </c>
      <c r="H53" s="7">
        <v>2028</v>
      </c>
      <c r="I53" s="7">
        <v>2030</v>
      </c>
      <c r="J53" s="7">
        <v>2033</v>
      </c>
      <c r="K53" s="7">
        <v>2035</v>
      </c>
      <c r="L53" s="7">
        <v>2038</v>
      </c>
      <c r="M53" s="7">
        <v>2040</v>
      </c>
      <c r="N53" s="7">
        <v>2045</v>
      </c>
      <c r="O53" s="7">
        <v>2050</v>
      </c>
    </row>
    <row r="54" spans="1:15">
      <c r="A54" s="642" t="s">
        <v>683</v>
      </c>
      <c r="B54" s="636">
        <v>17.849292349557349</v>
      </c>
      <c r="C54" s="636">
        <v>18.305934500546083</v>
      </c>
      <c r="D54" s="636">
        <v>16.23541693645916</v>
      </c>
      <c r="E54" s="636">
        <v>15.47450312754007</v>
      </c>
      <c r="F54" s="636">
        <v>14.716349236043914</v>
      </c>
      <c r="G54" s="636">
        <v>13.275996745746921</v>
      </c>
      <c r="H54" s="636">
        <v>12.857148841112062</v>
      </c>
      <c r="I54" s="636">
        <v>12.448735262354351</v>
      </c>
      <c r="J54" s="636">
        <v>11.385470498920224</v>
      </c>
      <c r="K54" s="636">
        <v>10.738879203369276</v>
      </c>
      <c r="L54" s="636">
        <v>9.6200872411346232</v>
      </c>
      <c r="M54" s="636">
        <v>9.0254310798499713</v>
      </c>
      <c r="N54" s="636">
        <v>6.692689696851275</v>
      </c>
      <c r="O54" s="636">
        <v>4.8677638889282679</v>
      </c>
    </row>
    <row r="55" spans="1:15">
      <c r="A55" s="642" t="s">
        <v>833</v>
      </c>
      <c r="B55" s="636">
        <v>0</v>
      </c>
      <c r="C55" s="636">
        <v>0</v>
      </c>
      <c r="D55" s="636">
        <v>0</v>
      </c>
      <c r="E55" s="636">
        <v>0</v>
      </c>
      <c r="F55" s="636">
        <v>0</v>
      </c>
      <c r="G55" s="636">
        <v>0</v>
      </c>
      <c r="H55" s="636">
        <v>0</v>
      </c>
      <c r="I55" s="636">
        <v>-0.94171692649038452</v>
      </c>
      <c r="J55" s="636">
        <v>-1.997706660384778</v>
      </c>
      <c r="K55" s="636">
        <v>-2.7016998163143735</v>
      </c>
      <c r="L55" s="636">
        <v>-3.1967477763800294</v>
      </c>
      <c r="M55" s="636">
        <v>-3.5267797497571332</v>
      </c>
      <c r="N55" s="636">
        <v>-3.5935708130919175</v>
      </c>
      <c r="O55" s="636">
        <v>-2.9912746624725939</v>
      </c>
    </row>
    <row r="56" spans="1:15">
      <c r="A56" s="642" t="s">
        <v>834</v>
      </c>
      <c r="B56" s="636">
        <v>0</v>
      </c>
      <c r="C56" s="636">
        <v>0</v>
      </c>
      <c r="D56" s="636">
        <v>0</v>
      </c>
      <c r="E56" s="636">
        <v>0</v>
      </c>
      <c r="F56" s="636">
        <v>0</v>
      </c>
      <c r="G56" s="636">
        <v>0</v>
      </c>
      <c r="H56" s="636">
        <v>0</v>
      </c>
      <c r="I56" s="636">
        <v>-4.8283073509615596E-2</v>
      </c>
      <c r="J56" s="636">
        <v>-0.23429333961522208</v>
      </c>
      <c r="K56" s="636">
        <v>-0.35830018368562638</v>
      </c>
      <c r="L56" s="636">
        <v>-0.93725222361997074</v>
      </c>
      <c r="M56" s="636">
        <v>-1.3232202502428669</v>
      </c>
      <c r="N56" s="636">
        <v>-1.5064291869080824</v>
      </c>
      <c r="O56" s="636">
        <v>-1.0200000000000002</v>
      </c>
    </row>
    <row r="57" spans="1:15">
      <c r="A57" s="642" t="s">
        <v>684</v>
      </c>
      <c r="B57" s="636">
        <v>4.8133616623405011</v>
      </c>
      <c r="C57" s="636">
        <v>4.9723173715148432</v>
      </c>
      <c r="D57" s="636">
        <v>5.281085298053779</v>
      </c>
      <c r="E57" s="636">
        <v>4.7755337116119918</v>
      </c>
      <c r="F57" s="636">
        <v>4.8412168109183682</v>
      </c>
      <c r="G57" s="636">
        <v>4.8476021324054868</v>
      </c>
      <c r="H57" s="636">
        <v>2.382471915193789</v>
      </c>
      <c r="I57" s="636">
        <v>1.7193904009360792</v>
      </c>
      <c r="J57" s="636">
        <v>1.3890262392342518</v>
      </c>
      <c r="K57" s="636">
        <v>1.1739403548163292</v>
      </c>
      <c r="L57" s="636">
        <v>0.87709907554955402</v>
      </c>
      <c r="M57" s="636">
        <v>0.68350468800363973</v>
      </c>
      <c r="N57" s="636">
        <v>0.28039720818141028</v>
      </c>
      <c r="O57" s="636">
        <v>0.16804868843435067</v>
      </c>
    </row>
    <row r="58" spans="1:15">
      <c r="A58" s="642" t="s">
        <v>835</v>
      </c>
      <c r="B58" s="636">
        <v>0</v>
      </c>
      <c r="C58" s="636">
        <v>0</v>
      </c>
      <c r="D58" s="636">
        <v>0</v>
      </c>
      <c r="E58" s="636">
        <v>0</v>
      </c>
      <c r="F58" s="636">
        <v>0</v>
      </c>
      <c r="G58" s="636">
        <v>0</v>
      </c>
      <c r="H58" s="636">
        <v>0</v>
      </c>
      <c r="I58" s="636">
        <v>0</v>
      </c>
      <c r="J58" s="636">
        <v>0</v>
      </c>
      <c r="K58" s="636">
        <v>0</v>
      </c>
      <c r="L58" s="636">
        <v>0</v>
      </c>
      <c r="M58" s="636">
        <v>0</v>
      </c>
      <c r="N58" s="636">
        <v>0</v>
      </c>
      <c r="O58" s="636">
        <v>0</v>
      </c>
    </row>
    <row r="59" spans="1:15">
      <c r="A59" s="642" t="s">
        <v>836</v>
      </c>
      <c r="B59" s="636">
        <v>0</v>
      </c>
      <c r="C59" s="636">
        <v>0</v>
      </c>
      <c r="D59" s="636">
        <v>0</v>
      </c>
      <c r="E59" s="636">
        <v>0</v>
      </c>
      <c r="F59" s="636">
        <v>0</v>
      </c>
      <c r="G59" s="636">
        <v>0</v>
      </c>
      <c r="H59" s="636">
        <v>0</v>
      </c>
      <c r="I59" s="636">
        <v>0</v>
      </c>
      <c r="J59" s="636">
        <v>0</v>
      </c>
      <c r="K59" s="636">
        <v>0</v>
      </c>
      <c r="L59" s="636">
        <v>0</v>
      </c>
      <c r="M59" s="636">
        <v>0</v>
      </c>
      <c r="N59" s="636">
        <v>0</v>
      </c>
      <c r="O59" s="636">
        <v>0</v>
      </c>
    </row>
    <row r="60" spans="1:15">
      <c r="A60" s="642" t="s">
        <v>685</v>
      </c>
      <c r="B60" s="636">
        <v>3.5742493945753928</v>
      </c>
      <c r="C60" s="636">
        <v>3.8113221214692459</v>
      </c>
      <c r="D60" s="636">
        <v>3.054030987446323</v>
      </c>
      <c r="E60" s="636">
        <v>2.80358486907978</v>
      </c>
      <c r="F60" s="636">
        <v>2.8693095610854327</v>
      </c>
      <c r="G60" s="636">
        <v>2.807187227808809</v>
      </c>
      <c r="H60" s="636">
        <v>1.8309804169350865</v>
      </c>
      <c r="I60" s="636">
        <v>1.5501050784515291</v>
      </c>
      <c r="J60" s="636">
        <v>1.296955360699966</v>
      </c>
      <c r="K60" s="636">
        <v>1.1123294101286991</v>
      </c>
      <c r="L60" s="636">
        <v>0.89820964262007141</v>
      </c>
      <c r="M60" s="636">
        <v>0.80884496981988552</v>
      </c>
      <c r="N60" s="636">
        <v>0.48168789108130927</v>
      </c>
      <c r="O60" s="636">
        <v>0.16287300378401237</v>
      </c>
    </row>
    <row r="61" spans="1:15">
      <c r="A61" s="642" t="s">
        <v>837</v>
      </c>
      <c r="B61" s="636">
        <v>0</v>
      </c>
      <c r="C61" s="636">
        <v>0</v>
      </c>
      <c r="D61" s="636">
        <v>0</v>
      </c>
      <c r="E61" s="636">
        <v>0</v>
      </c>
      <c r="F61" s="636">
        <v>0</v>
      </c>
      <c r="G61" s="636">
        <v>0</v>
      </c>
      <c r="H61" s="636">
        <v>0</v>
      </c>
      <c r="I61" s="636">
        <v>0</v>
      </c>
      <c r="J61" s="636">
        <v>0</v>
      </c>
      <c r="K61" s="636">
        <v>0</v>
      </c>
      <c r="L61" s="636">
        <v>0</v>
      </c>
      <c r="M61" s="636">
        <v>0</v>
      </c>
      <c r="N61" s="636">
        <v>0</v>
      </c>
      <c r="O61" s="636">
        <v>0</v>
      </c>
    </row>
    <row r="62" spans="1:15">
      <c r="A62" s="642" t="s">
        <v>838</v>
      </c>
      <c r="B62" s="636">
        <v>0</v>
      </c>
      <c r="C62" s="636">
        <v>0</v>
      </c>
      <c r="D62" s="636">
        <v>0</v>
      </c>
      <c r="E62" s="636">
        <v>0</v>
      </c>
      <c r="F62" s="636">
        <v>0</v>
      </c>
      <c r="G62" s="636">
        <v>0</v>
      </c>
      <c r="H62" s="636">
        <v>0</v>
      </c>
      <c r="I62" s="636">
        <v>0</v>
      </c>
      <c r="J62" s="636">
        <v>0</v>
      </c>
      <c r="K62" s="636">
        <v>0</v>
      </c>
      <c r="L62" s="636">
        <v>0</v>
      </c>
      <c r="M62" s="636">
        <v>0</v>
      </c>
      <c r="N62" s="636">
        <v>0</v>
      </c>
      <c r="O62" s="636">
        <v>0</v>
      </c>
    </row>
    <row r="63" spans="1:15">
      <c r="A63" s="642" t="s">
        <v>686</v>
      </c>
      <c r="B63" s="636">
        <v>9.3220735318916486</v>
      </c>
      <c r="C63" s="636">
        <v>9.3463069176759639</v>
      </c>
      <c r="D63" s="636">
        <v>8.6785757963438446</v>
      </c>
      <c r="E63" s="636">
        <v>7.4923176311793469</v>
      </c>
      <c r="F63" s="636">
        <v>7.5783637230559524</v>
      </c>
      <c r="G63" s="636">
        <v>7.2807884123463626</v>
      </c>
      <c r="H63" s="636">
        <v>4.1710441923433317</v>
      </c>
      <c r="I63" s="636">
        <v>3.517245794422494</v>
      </c>
      <c r="J63" s="636">
        <v>2.8686411379569074</v>
      </c>
      <c r="K63" s="636">
        <v>2.5021320550693478</v>
      </c>
      <c r="L63" s="636">
        <v>1.9298144459018962</v>
      </c>
      <c r="M63" s="636">
        <v>1.6620743429544409</v>
      </c>
      <c r="N63" s="636">
        <v>0.93378215210918858</v>
      </c>
      <c r="O63" s="636">
        <v>0.55987110234134685</v>
      </c>
    </row>
    <row r="64" spans="1:15">
      <c r="A64" s="642" t="s">
        <v>839</v>
      </c>
      <c r="B64" s="636">
        <v>0</v>
      </c>
      <c r="C64" s="636">
        <v>0</v>
      </c>
      <c r="D64" s="636">
        <v>0</v>
      </c>
      <c r="E64" s="636">
        <v>0</v>
      </c>
      <c r="F64" s="636">
        <v>0</v>
      </c>
      <c r="G64" s="636">
        <v>0</v>
      </c>
      <c r="H64" s="636">
        <v>0</v>
      </c>
      <c r="I64" s="636">
        <v>0</v>
      </c>
      <c r="J64" s="636">
        <v>0</v>
      </c>
      <c r="K64" s="636">
        <v>0</v>
      </c>
      <c r="L64" s="636">
        <v>0</v>
      </c>
      <c r="M64" s="636">
        <v>-0.40227225672510941</v>
      </c>
      <c r="N64" s="636">
        <v>-0.29354588476655841</v>
      </c>
      <c r="O64" s="636">
        <v>-7.1579297161622479E-3</v>
      </c>
    </row>
    <row r="65" spans="1:15">
      <c r="A65" s="642" t="s">
        <v>840</v>
      </c>
      <c r="B65" s="636">
        <v>0</v>
      </c>
      <c r="C65" s="636">
        <v>0</v>
      </c>
      <c r="D65" s="636">
        <v>0</v>
      </c>
      <c r="E65" s="636">
        <v>0</v>
      </c>
      <c r="F65" s="636">
        <v>0</v>
      </c>
      <c r="G65" s="636">
        <v>0</v>
      </c>
      <c r="H65" s="636">
        <v>0</v>
      </c>
      <c r="I65" s="636">
        <v>0</v>
      </c>
      <c r="J65" s="636">
        <v>0</v>
      </c>
      <c r="K65" s="636">
        <v>0</v>
      </c>
      <c r="L65" s="636">
        <v>0</v>
      </c>
      <c r="M65" s="636">
        <v>-1.0977277432748906</v>
      </c>
      <c r="N65" s="636">
        <v>-2.0564541152334415</v>
      </c>
      <c r="O65" s="636">
        <v>-2.0178420702838378</v>
      </c>
    </row>
    <row r="66" spans="1:15">
      <c r="A66" s="642" t="s">
        <v>841</v>
      </c>
      <c r="B66" s="636">
        <v>12.814375503291419</v>
      </c>
      <c r="C66" s="636">
        <v>16.111153919571887</v>
      </c>
      <c r="D66" s="636">
        <v>14.125723648908531</v>
      </c>
      <c r="E66" s="636">
        <v>11.690240070524121</v>
      </c>
      <c r="F66" s="636">
        <v>10.930950571876977</v>
      </c>
      <c r="G66" s="636">
        <v>10.103458754957702</v>
      </c>
      <c r="H66" s="636">
        <v>11.645013386172337</v>
      </c>
      <c r="I66" s="636">
        <v>11.388228443380402</v>
      </c>
      <c r="J66" s="636">
        <v>10.109099778809872</v>
      </c>
      <c r="K66" s="636">
        <v>9.2357312873914452</v>
      </c>
      <c r="L66" s="636">
        <v>7.9313634560446786</v>
      </c>
      <c r="M66" s="636">
        <v>7.1721787506308345</v>
      </c>
      <c r="N66" s="636">
        <v>2.6080400158291379</v>
      </c>
      <c r="O66" s="636">
        <v>1.0107120617609251</v>
      </c>
    </row>
    <row r="67" spans="1:15">
      <c r="A67" s="642" t="s">
        <v>842</v>
      </c>
      <c r="B67" s="636">
        <v>0</v>
      </c>
      <c r="C67" s="636">
        <v>0</v>
      </c>
      <c r="D67" s="636">
        <v>0</v>
      </c>
      <c r="E67" s="636">
        <v>0</v>
      </c>
      <c r="F67" s="636">
        <v>0</v>
      </c>
      <c r="G67" s="636">
        <v>0</v>
      </c>
      <c r="H67" s="636">
        <v>0</v>
      </c>
      <c r="I67" s="636">
        <v>-0.36814433134973013</v>
      </c>
      <c r="J67" s="636">
        <v>-0.3810375658425415</v>
      </c>
      <c r="K67" s="636">
        <v>-0.38963305550441574</v>
      </c>
      <c r="L67" s="636">
        <v>-0.61752322595722275</v>
      </c>
      <c r="M67" s="636">
        <v>-0.7694500062590941</v>
      </c>
      <c r="N67" s="636">
        <v>-0.88587852991245442</v>
      </c>
      <c r="O67" s="636">
        <v>-0.54300324937563793</v>
      </c>
    </row>
    <row r="68" spans="1:15">
      <c r="A68" s="642" t="s">
        <v>843</v>
      </c>
      <c r="B68" s="636">
        <v>0</v>
      </c>
      <c r="C68" s="636">
        <v>0</v>
      </c>
      <c r="D68" s="636">
        <v>0</v>
      </c>
      <c r="E68" s="636">
        <v>0</v>
      </c>
      <c r="F68" s="636">
        <v>0</v>
      </c>
      <c r="G68" s="636">
        <v>0</v>
      </c>
      <c r="H68" s="636">
        <v>0</v>
      </c>
      <c r="I68" s="636">
        <v>-3.1855668650269883E-2</v>
      </c>
      <c r="J68" s="636">
        <v>-3.1408546040040362E-2</v>
      </c>
      <c r="K68" s="636">
        <v>-3.1110464299887348E-2</v>
      </c>
      <c r="L68" s="636">
        <v>-7.1544185719954939E-2</v>
      </c>
      <c r="M68" s="636">
        <v>-9.849999999999999E-2</v>
      </c>
      <c r="N68" s="636">
        <v>-0.30800000000000005</v>
      </c>
      <c r="O68" s="636">
        <v>-0.46199999999999997</v>
      </c>
    </row>
    <row r="69" spans="1:15">
      <c r="A69" s="642" t="s">
        <v>687</v>
      </c>
      <c r="B69" s="636">
        <v>1.9362925391748553</v>
      </c>
      <c r="C69" s="636">
        <v>2.2054763205091441</v>
      </c>
      <c r="D69" s="636">
        <v>2.0683874786845515</v>
      </c>
      <c r="E69" s="636">
        <v>1.889555400765329</v>
      </c>
      <c r="F69" s="636">
        <v>1.7527764087770938</v>
      </c>
      <c r="G69" s="636">
        <v>1.7050307999025163</v>
      </c>
      <c r="H69" s="636">
        <v>1.5581764080585627</v>
      </c>
      <c r="I69" s="636">
        <v>1.3729198552096222</v>
      </c>
      <c r="J69" s="636">
        <v>1.2133944534400809</v>
      </c>
      <c r="K69" s="636">
        <v>1.1078257711945971</v>
      </c>
      <c r="L69" s="636">
        <v>0.93507380812719232</v>
      </c>
      <c r="M69" s="636">
        <v>0.83383529860805394</v>
      </c>
      <c r="N69" s="636">
        <v>0.59610230551684451</v>
      </c>
      <c r="O69" s="636">
        <v>0.4546138778051716</v>
      </c>
    </row>
    <row r="70" spans="1:15">
      <c r="A70" s="642" t="s">
        <v>844</v>
      </c>
      <c r="B70" s="636">
        <v>0</v>
      </c>
      <c r="C70" s="636">
        <v>0</v>
      </c>
      <c r="D70" s="636">
        <v>0</v>
      </c>
      <c r="E70" s="636">
        <v>0</v>
      </c>
      <c r="F70" s="636">
        <v>0</v>
      </c>
      <c r="G70" s="636">
        <v>0</v>
      </c>
      <c r="H70" s="636">
        <v>0</v>
      </c>
      <c r="I70" s="636">
        <v>0</v>
      </c>
      <c r="J70" s="636">
        <v>0</v>
      </c>
      <c r="K70" s="636">
        <v>-0.22437931429386071</v>
      </c>
      <c r="L70" s="636">
        <v>-0.2126261227819215</v>
      </c>
      <c r="M70" s="636">
        <v>-0.20479066177396202</v>
      </c>
      <c r="N70" s="636">
        <v>-0.18920949049447131</v>
      </c>
      <c r="O70" s="636">
        <v>-0.17160177268416488</v>
      </c>
    </row>
    <row r="71" spans="1:15">
      <c r="A71" s="642" t="s">
        <v>845</v>
      </c>
      <c r="B71" s="636">
        <v>0</v>
      </c>
      <c r="C71" s="636">
        <v>0</v>
      </c>
      <c r="D71" s="636">
        <v>0</v>
      </c>
      <c r="E71" s="636">
        <v>0</v>
      </c>
      <c r="F71" s="636">
        <v>0</v>
      </c>
      <c r="G71" s="636">
        <v>0</v>
      </c>
      <c r="H71" s="636">
        <v>0</v>
      </c>
      <c r="I71" s="636">
        <v>0</v>
      </c>
      <c r="J71" s="636">
        <v>0</v>
      </c>
      <c r="K71" s="636">
        <v>0</v>
      </c>
      <c r="L71" s="636">
        <v>0</v>
      </c>
      <c r="M71" s="636">
        <v>0</v>
      </c>
      <c r="N71" s="636">
        <v>0</v>
      </c>
      <c r="O71" s="636">
        <v>0</v>
      </c>
    </row>
    <row r="72" spans="1:15">
      <c r="A72" s="642" t="s">
        <v>688</v>
      </c>
      <c r="B72" s="636">
        <v>17.677164857449398</v>
      </c>
      <c r="C72" s="636">
        <v>19.320231168378644</v>
      </c>
      <c r="D72" s="636">
        <v>17.883663232503697</v>
      </c>
      <c r="E72" s="636">
        <v>15.752871894962063</v>
      </c>
      <c r="F72" s="636">
        <v>14.828150549904144</v>
      </c>
      <c r="G72" s="636">
        <v>14.413640929012528</v>
      </c>
      <c r="H72" s="636">
        <v>12.207987089140813</v>
      </c>
      <c r="I72" s="636">
        <v>10.912724662674371</v>
      </c>
      <c r="J72" s="636">
        <v>10.164087124913591</v>
      </c>
      <c r="K72" s="636">
        <v>9.7016127476703709</v>
      </c>
      <c r="L72" s="636">
        <v>8.93209992687129</v>
      </c>
      <c r="M72" s="636">
        <v>8.5327584558417229</v>
      </c>
      <c r="N72" s="636">
        <v>7.3351620671144211</v>
      </c>
      <c r="O72" s="636">
        <v>6.3763693917153779</v>
      </c>
    </row>
    <row r="73" spans="1:15">
      <c r="A73" s="642" t="s">
        <v>846</v>
      </c>
      <c r="B73" s="636">
        <v>0</v>
      </c>
      <c r="C73" s="636">
        <v>0</v>
      </c>
      <c r="D73" s="636">
        <v>0</v>
      </c>
      <c r="E73" s="636">
        <v>0</v>
      </c>
      <c r="F73" s="636">
        <v>0</v>
      </c>
      <c r="G73" s="636">
        <v>0</v>
      </c>
      <c r="H73" s="636">
        <v>0</v>
      </c>
      <c r="I73" s="636">
        <v>-2.2103003872429432</v>
      </c>
      <c r="J73" s="636">
        <v>-3.2741057220033376</v>
      </c>
      <c r="K73" s="636">
        <v>-3.9833092785102671</v>
      </c>
      <c r="L73" s="636">
        <v>-4.3433721865876995</v>
      </c>
      <c r="M73" s="636">
        <v>-4.5834141253059872</v>
      </c>
      <c r="N73" s="636">
        <v>-4.8490835760419246</v>
      </c>
      <c r="O73" s="636">
        <v>-4.405423780433682</v>
      </c>
    </row>
    <row r="74" spans="1:15">
      <c r="A74" s="642" t="s">
        <v>847</v>
      </c>
      <c r="B74" s="636">
        <v>0</v>
      </c>
      <c r="C74" s="636">
        <v>0</v>
      </c>
      <c r="D74" s="636">
        <v>0</v>
      </c>
      <c r="E74" s="636">
        <v>0</v>
      </c>
      <c r="F74" s="636">
        <v>0</v>
      </c>
      <c r="G74" s="636">
        <v>0</v>
      </c>
      <c r="H74" s="636">
        <v>0</v>
      </c>
      <c r="I74" s="636">
        <v>-0.25469961275705688</v>
      </c>
      <c r="J74" s="636">
        <v>-0.33629427799666278</v>
      </c>
      <c r="K74" s="636">
        <v>-0.39069072148973344</v>
      </c>
      <c r="L74" s="636">
        <v>-1.111227813412301</v>
      </c>
      <c r="M74" s="636">
        <v>-1.5915858746940128</v>
      </c>
      <c r="N74" s="636">
        <v>-1.8669164239580744</v>
      </c>
      <c r="O74" s="636">
        <v>-1.7995762195663181</v>
      </c>
    </row>
    <row r="75" spans="1:15">
      <c r="A75" s="642" t="s">
        <v>689</v>
      </c>
      <c r="B75" s="636">
        <v>2.316983023632941</v>
      </c>
      <c r="C75" s="636">
        <v>2.4567686023757918</v>
      </c>
      <c r="D75" s="636">
        <v>2.2471953686082964</v>
      </c>
      <c r="E75" s="636">
        <v>1.9109808806383155</v>
      </c>
      <c r="F75" s="636">
        <v>1.9576305652924098</v>
      </c>
      <c r="G75" s="636">
        <v>1.8777096002424059</v>
      </c>
      <c r="H75" s="636">
        <v>1.1963840223019393</v>
      </c>
      <c r="I75" s="636">
        <v>0.97828297076302839</v>
      </c>
      <c r="J75" s="636">
        <v>0.78528510220159253</v>
      </c>
      <c r="K75" s="636">
        <v>0.67222065459231994</v>
      </c>
      <c r="L75" s="636">
        <v>0.493955772855738</v>
      </c>
      <c r="M75" s="636">
        <v>0.4134486000198449</v>
      </c>
      <c r="N75" s="636">
        <v>0.19907355683648043</v>
      </c>
      <c r="O75" s="636">
        <v>8.6142484506988873E-2</v>
      </c>
    </row>
    <row r="76" spans="1:15">
      <c r="A76" s="642" t="s">
        <v>848</v>
      </c>
      <c r="B76" s="636">
        <v>0</v>
      </c>
      <c r="C76" s="636">
        <v>0</v>
      </c>
      <c r="D76" s="636">
        <v>0</v>
      </c>
      <c r="E76" s="636">
        <v>0</v>
      </c>
      <c r="F76" s="636">
        <v>0</v>
      </c>
      <c r="G76" s="636">
        <v>0</v>
      </c>
      <c r="H76" s="636">
        <v>0</v>
      </c>
      <c r="I76" s="636">
        <v>0</v>
      </c>
      <c r="J76" s="636">
        <v>0</v>
      </c>
      <c r="K76" s="636">
        <v>-0.12506219197065171</v>
      </c>
      <c r="L76" s="636">
        <v>-0.14307542750716457</v>
      </c>
      <c r="M76" s="636">
        <v>-0.15508425119817315</v>
      </c>
      <c r="N76" s="636">
        <v>-0.10621727165846459</v>
      </c>
      <c r="O76" s="636">
        <v>-4.3658725889399227E-3</v>
      </c>
    </row>
    <row r="77" spans="1:15">
      <c r="A77" s="642" t="s">
        <v>849</v>
      </c>
      <c r="B77" s="636">
        <v>0</v>
      </c>
      <c r="C77" s="636">
        <v>0</v>
      </c>
      <c r="D77" s="636">
        <v>0</v>
      </c>
      <c r="E77" s="636">
        <v>0</v>
      </c>
      <c r="F77" s="636">
        <v>0</v>
      </c>
      <c r="G77" s="636">
        <v>0</v>
      </c>
      <c r="H77" s="636">
        <v>0</v>
      </c>
      <c r="I77" s="636">
        <v>0</v>
      </c>
      <c r="J77" s="636">
        <v>0</v>
      </c>
      <c r="K77" s="636">
        <v>-0.47493780802934826</v>
      </c>
      <c r="L77" s="636">
        <v>-0.97292457249283548</v>
      </c>
      <c r="M77" s="636">
        <v>-1.3049157488018268</v>
      </c>
      <c r="N77" s="636">
        <v>-2.203782728341535</v>
      </c>
      <c r="O77" s="636">
        <v>-2.3056341274110599</v>
      </c>
    </row>
    <row r="78" spans="1:15">
      <c r="A78" s="642" t="s">
        <v>690</v>
      </c>
      <c r="B78" s="636">
        <v>2.2221320312881003</v>
      </c>
      <c r="C78" s="636">
        <v>2.4578735904909297</v>
      </c>
      <c r="D78" s="636">
        <v>2.024149559376939</v>
      </c>
      <c r="E78" s="636">
        <v>2.0738982830524688</v>
      </c>
      <c r="F78" s="636">
        <v>2.1147721569369837</v>
      </c>
      <c r="G78" s="636">
        <v>2.0762790759597092</v>
      </c>
      <c r="H78" s="636">
        <v>2.2320361166618645</v>
      </c>
      <c r="I78" s="636">
        <v>1.3809407634431656</v>
      </c>
      <c r="J78" s="636">
        <v>1.2414811633705543</v>
      </c>
      <c r="K78" s="636">
        <v>1.1571126165017191</v>
      </c>
      <c r="L78" s="636">
        <v>0.99901010827081804</v>
      </c>
      <c r="M78" s="636">
        <v>0.92395478798002617</v>
      </c>
      <c r="N78" s="636">
        <v>0.62342912780498172</v>
      </c>
      <c r="O78" s="636">
        <v>0.33473082734647458</v>
      </c>
    </row>
    <row r="79" spans="1:15">
      <c r="A79" s="642" t="s">
        <v>850</v>
      </c>
      <c r="B79" s="636">
        <v>0</v>
      </c>
      <c r="C79" s="636">
        <v>0</v>
      </c>
      <c r="D79" s="636">
        <v>0</v>
      </c>
      <c r="E79" s="636">
        <v>0</v>
      </c>
      <c r="F79" s="636">
        <v>0</v>
      </c>
      <c r="G79" s="636">
        <v>0</v>
      </c>
      <c r="H79" s="636">
        <v>0</v>
      </c>
      <c r="I79" s="636">
        <v>0</v>
      </c>
      <c r="J79" s="636">
        <v>0</v>
      </c>
      <c r="K79" s="636">
        <v>0</v>
      </c>
      <c r="L79" s="636">
        <v>0</v>
      </c>
      <c r="M79" s="636">
        <v>0</v>
      </c>
      <c r="N79" s="636">
        <v>0</v>
      </c>
      <c r="O79" s="636">
        <v>0</v>
      </c>
    </row>
    <row r="80" spans="1:15">
      <c r="A80" s="643" t="s">
        <v>851</v>
      </c>
      <c r="B80" s="636">
        <v>0</v>
      </c>
      <c r="C80" s="636">
        <v>0</v>
      </c>
      <c r="D80" s="636">
        <v>0</v>
      </c>
      <c r="E80" s="636">
        <v>0</v>
      </c>
      <c r="F80" s="636">
        <v>0</v>
      </c>
      <c r="G80" s="636">
        <v>0</v>
      </c>
      <c r="H80" s="636">
        <v>0</v>
      </c>
      <c r="I80" s="636">
        <v>0</v>
      </c>
      <c r="J80" s="636">
        <v>0</v>
      </c>
      <c r="K80" s="636">
        <v>0</v>
      </c>
      <c r="L80" s="636">
        <v>0</v>
      </c>
      <c r="M80" s="636">
        <v>0</v>
      </c>
      <c r="N80" s="636">
        <v>0</v>
      </c>
      <c r="O80" s="636">
        <v>0</v>
      </c>
    </row>
    <row r="81" spans="1:15">
      <c r="A81" s="14" t="s">
        <v>852</v>
      </c>
      <c r="B81" s="644">
        <v>72.525924893201605</v>
      </c>
      <c r="C81" s="644">
        <v>78.987384512532543</v>
      </c>
      <c r="D81" s="644">
        <v>71.598228306385124</v>
      </c>
      <c r="E81" s="644">
        <v>63.863485869353489</v>
      </c>
      <c r="F81" s="644">
        <v>61.589519583891281</v>
      </c>
      <c r="G81" s="644">
        <v>58.387693678382441</v>
      </c>
      <c r="H81" s="644">
        <v>50.081242387919794</v>
      </c>
      <c r="I81" s="644">
        <v>41.748411586551981</v>
      </c>
      <c r="J81" s="644">
        <v>34.800590911316384</v>
      </c>
      <c r="K81" s="644">
        <v>29.977700444140535</v>
      </c>
      <c r="L81" s="644">
        <v>24.10336873816183</v>
      </c>
      <c r="M81" s="644">
        <v>20.41423992268896</v>
      </c>
      <c r="N81" s="644">
        <v>9.8328584553592595</v>
      </c>
      <c r="O81" s="644">
        <v>5.8982980593517347</v>
      </c>
    </row>
    <row r="82" spans="1:15">
      <c r="A82" s="14" t="s">
        <v>45</v>
      </c>
      <c r="B82" s="645">
        <v>72.525924893201605</v>
      </c>
      <c r="C82" s="645">
        <v>78.987384512532543</v>
      </c>
      <c r="D82" s="645">
        <v>71.598228306385124</v>
      </c>
      <c r="E82" s="645">
        <v>63.863485869353489</v>
      </c>
      <c r="F82" s="645">
        <v>61.589519583891281</v>
      </c>
      <c r="G82" s="645">
        <v>58.387693678382441</v>
      </c>
      <c r="H82" s="645">
        <v>50.081242387919794</v>
      </c>
      <c r="I82" s="645">
        <v>41.413573231635034</v>
      </c>
      <c r="J82" s="645">
        <v>34.198594747664458</v>
      </c>
      <c r="K82" s="645">
        <v>28.722661266635942</v>
      </c>
      <c r="L82" s="645">
        <v>21.010419942916766</v>
      </c>
      <c r="M82" s="645">
        <v>14.998290305675363</v>
      </c>
      <c r="N82" s="645">
        <v>1.8912760009181264</v>
      </c>
      <c r="O82" s="645">
        <v>-1.7067543579094817</v>
      </c>
    </row>
    <row r="83" spans="1:15" ht="15">
      <c r="A83" s="11"/>
      <c r="B83" s="641"/>
      <c r="C83" s="641"/>
      <c r="D83" s="641"/>
      <c r="E83" s="646"/>
      <c r="F83" s="646"/>
      <c r="G83" s="646"/>
      <c r="H83" s="641"/>
      <c r="I83" s="641"/>
      <c r="J83" s="641"/>
      <c r="K83" s="641"/>
      <c r="L83" s="641"/>
      <c r="M83" s="641"/>
      <c r="N83" s="641"/>
      <c r="O83" s="641"/>
    </row>
    <row r="84" spans="1:15">
      <c r="A84" s="647" t="s">
        <v>34</v>
      </c>
      <c r="B84" s="648"/>
      <c r="C84" s="648"/>
      <c r="D84" s="648"/>
      <c r="E84" s="648"/>
      <c r="F84" s="648"/>
      <c r="G84" s="648"/>
      <c r="H84" s="648"/>
      <c r="I84" s="648"/>
      <c r="J84" s="648"/>
      <c r="K84" s="648"/>
      <c r="L84" s="648"/>
      <c r="M84" s="648"/>
      <c r="N84" s="648"/>
      <c r="O84" s="648"/>
    </row>
    <row r="85" spans="1:15">
      <c r="A85" s="634" t="s">
        <v>990</v>
      </c>
      <c r="B85" s="7">
        <v>2020</v>
      </c>
      <c r="C85" s="7">
        <v>2021</v>
      </c>
      <c r="D85" s="7">
        <v>2022</v>
      </c>
      <c r="E85" s="7">
        <v>2023</v>
      </c>
      <c r="F85" s="7">
        <v>2024</v>
      </c>
      <c r="G85" s="7">
        <v>2025</v>
      </c>
      <c r="H85" s="7">
        <v>2028</v>
      </c>
      <c r="I85" s="7">
        <v>2030</v>
      </c>
      <c r="J85" s="7">
        <v>2033</v>
      </c>
      <c r="K85" s="7">
        <v>2035</v>
      </c>
      <c r="L85" s="7">
        <v>2038</v>
      </c>
      <c r="M85" s="7">
        <v>2040</v>
      </c>
      <c r="N85" s="7">
        <v>2045</v>
      </c>
      <c r="O85" s="7">
        <v>2050</v>
      </c>
    </row>
    <row r="86" spans="1:15">
      <c r="A86" s="642" t="s">
        <v>20</v>
      </c>
      <c r="B86" s="636">
        <v>11.668894342649773</v>
      </c>
      <c r="C86" s="636">
        <v>11.142713503165895</v>
      </c>
      <c r="D86" s="636">
        <v>11.462124973225237</v>
      </c>
      <c r="E86" s="636">
        <v>11.667753571855958</v>
      </c>
      <c r="F86" s="636">
        <v>11.425206643883117</v>
      </c>
      <c r="G86" s="636">
        <v>11.425206643883117</v>
      </c>
      <c r="H86" s="636">
        <v>8.6335855250820845</v>
      </c>
      <c r="I86" s="636">
        <v>7.5918640573121614</v>
      </c>
      <c r="J86" s="636">
        <v>6.5168815992797269</v>
      </c>
      <c r="K86" s="636">
        <v>5.8971911443508596</v>
      </c>
      <c r="L86" s="636">
        <v>5.0815850367483471</v>
      </c>
      <c r="M86" s="636">
        <v>4.6014297517225904</v>
      </c>
      <c r="N86" s="636">
        <v>3.6254095904521444</v>
      </c>
      <c r="O86" s="636">
        <v>2.9165606081770301</v>
      </c>
    </row>
    <row r="87" spans="1:15">
      <c r="A87" s="642" t="s">
        <v>10</v>
      </c>
      <c r="B87" s="636">
        <v>1.5582410270835383</v>
      </c>
      <c r="C87" s="636">
        <v>1.6283872977744802</v>
      </c>
      <c r="D87" s="636">
        <v>1.4307438724195438</v>
      </c>
      <c r="E87" s="636">
        <v>1.1725371645795153</v>
      </c>
      <c r="F87" s="636">
        <v>1.0819782636555448</v>
      </c>
      <c r="G87" s="636">
        <v>1.0819782636555448</v>
      </c>
      <c r="H87" s="636">
        <v>1.5256394658669497</v>
      </c>
      <c r="I87" s="636">
        <v>1.5261310826294434</v>
      </c>
      <c r="J87" s="636">
        <v>1.5547637838459869</v>
      </c>
      <c r="K87" s="636">
        <v>1.5738413926553871</v>
      </c>
      <c r="L87" s="636">
        <v>1.6022903550974956</v>
      </c>
      <c r="M87" s="636">
        <v>1.6212074660515734</v>
      </c>
      <c r="N87" s="636">
        <v>1.68296573558478</v>
      </c>
      <c r="O87" s="636">
        <v>1.7323523588523997</v>
      </c>
    </row>
    <row r="88" spans="1:15">
      <c r="A88" s="642" t="s">
        <v>11</v>
      </c>
      <c r="B88" s="636">
        <v>0.93301887690122709</v>
      </c>
      <c r="C88" s="636">
        <v>0.85773702138813701</v>
      </c>
      <c r="D88" s="636">
        <v>0.76526631257305411</v>
      </c>
      <c r="E88" s="636">
        <v>0.76526592991872544</v>
      </c>
      <c r="F88" s="636">
        <v>0.76527285360334285</v>
      </c>
      <c r="G88" s="636">
        <v>0.76527285360334285</v>
      </c>
      <c r="H88" s="636">
        <v>0.88702395388660926</v>
      </c>
      <c r="I88" s="636">
        <v>0.92751293912829347</v>
      </c>
      <c r="J88" s="636">
        <v>0.9399561712803618</v>
      </c>
      <c r="K88" s="636">
        <v>0.9482649576466522</v>
      </c>
      <c r="L88" s="636">
        <v>0.96071855280381913</v>
      </c>
      <c r="M88" s="636">
        <v>0.96901977758726154</v>
      </c>
      <c r="N88" s="636">
        <v>0.98436423313821475</v>
      </c>
      <c r="O88" s="636">
        <v>0.99968600394062501</v>
      </c>
    </row>
    <row r="89" spans="1:15">
      <c r="A89" s="642" t="s">
        <v>12</v>
      </c>
      <c r="B89" s="636">
        <v>2.0489966174849092</v>
      </c>
      <c r="C89" s="636">
        <v>2.0770625042232802</v>
      </c>
      <c r="D89" s="636">
        <v>2.0380213476722933</v>
      </c>
      <c r="E89" s="636">
        <v>2.0323932654878689</v>
      </c>
      <c r="F89" s="636">
        <v>2.0227138593151719</v>
      </c>
      <c r="G89" s="636">
        <v>2.0227138593151719</v>
      </c>
      <c r="H89" s="636">
        <v>2.0088501571625308</v>
      </c>
      <c r="I89" s="636">
        <v>1.9976368507265467</v>
      </c>
      <c r="J89" s="636">
        <v>1.9837993891920211</v>
      </c>
      <c r="K89" s="636">
        <v>1.980095131542942</v>
      </c>
      <c r="L89" s="636">
        <v>1.9837023070361728</v>
      </c>
      <c r="M89" s="636">
        <v>1.9830956186321334</v>
      </c>
      <c r="N89" s="636">
        <v>1.9499421310090703</v>
      </c>
      <c r="O89" s="636">
        <v>1.8711788326184333</v>
      </c>
    </row>
    <row r="90" spans="1:15">
      <c r="A90" s="649" t="s">
        <v>46</v>
      </c>
      <c r="B90" s="650">
        <v>16.209150864119447</v>
      </c>
      <c r="C90" s="650">
        <v>15.705900326551793</v>
      </c>
      <c r="D90" s="650">
        <v>15.696156505890128</v>
      </c>
      <c r="E90" s="650">
        <v>15.637949931842066</v>
      </c>
      <c r="F90" s="650">
        <v>15.295171620457175</v>
      </c>
      <c r="G90" s="650">
        <v>15.295171620457175</v>
      </c>
      <c r="H90" s="650">
        <v>13.055099101998175</v>
      </c>
      <c r="I90" s="650">
        <v>12.043144929796446</v>
      </c>
      <c r="J90" s="650">
        <v>10.995400943598096</v>
      </c>
      <c r="K90" s="650">
        <v>10.399392626195841</v>
      </c>
      <c r="L90" s="650">
        <v>9.6282962516858355</v>
      </c>
      <c r="M90" s="650">
        <v>9.174752613993558</v>
      </c>
      <c r="N90" s="650">
        <v>8.2426816901842095</v>
      </c>
      <c r="O90" s="650">
        <v>7.5197778035884886</v>
      </c>
    </row>
    <row r="91" spans="1:15" ht="15">
      <c r="A91" s="11"/>
      <c r="B91" s="641"/>
      <c r="C91" s="641"/>
      <c r="D91" s="641"/>
      <c r="E91" s="641"/>
      <c r="F91" s="641"/>
      <c r="G91" s="641"/>
      <c r="H91" s="641"/>
      <c r="I91" s="641"/>
      <c r="J91" s="641"/>
      <c r="K91" s="641"/>
      <c r="L91" s="641"/>
      <c r="M91" s="641"/>
      <c r="N91" s="641"/>
      <c r="O91" s="641"/>
    </row>
    <row r="92" spans="1:15">
      <c r="A92" s="651" t="s">
        <v>35</v>
      </c>
      <c r="B92" s="652"/>
      <c r="C92" s="652"/>
      <c r="D92" s="652"/>
      <c r="E92" s="652"/>
      <c r="F92" s="652"/>
      <c r="G92" s="652"/>
      <c r="H92" s="652"/>
      <c r="I92" s="652"/>
      <c r="J92" s="652"/>
      <c r="K92" s="652"/>
      <c r="L92" s="652"/>
      <c r="M92" s="652"/>
      <c r="N92" s="652"/>
      <c r="O92" s="652"/>
    </row>
    <row r="93" spans="1:15">
      <c r="A93" s="634" t="s">
        <v>990</v>
      </c>
      <c r="B93" s="7">
        <v>2020</v>
      </c>
      <c r="C93" s="7">
        <v>2021</v>
      </c>
      <c r="D93" s="7">
        <v>2022</v>
      </c>
      <c r="E93" s="7">
        <v>2023</v>
      </c>
      <c r="F93" s="7">
        <v>2024</v>
      </c>
      <c r="G93" s="7">
        <v>2025</v>
      </c>
      <c r="H93" s="7">
        <v>2028</v>
      </c>
      <c r="I93" s="7">
        <v>2030</v>
      </c>
      <c r="J93" s="7">
        <v>2033</v>
      </c>
      <c r="K93" s="7">
        <v>2035</v>
      </c>
      <c r="L93" s="7">
        <v>2038</v>
      </c>
      <c r="M93" s="7">
        <v>2040</v>
      </c>
      <c r="N93" s="7">
        <v>2045</v>
      </c>
      <c r="O93" s="7">
        <v>2050</v>
      </c>
    </row>
    <row r="94" spans="1:15">
      <c r="A94" s="635" t="s">
        <v>23</v>
      </c>
      <c r="B94" s="636">
        <v>44.119672115140276</v>
      </c>
      <c r="C94" s="636">
        <v>45.349915305491074</v>
      </c>
      <c r="D94" s="636">
        <v>36.63208979630047</v>
      </c>
      <c r="E94" s="636">
        <v>32.860284961866199</v>
      </c>
      <c r="F94" s="636">
        <v>32.350357624301161</v>
      </c>
      <c r="G94" s="636">
        <v>31.750232257949712</v>
      </c>
      <c r="H94" s="636">
        <v>23.452164507047282</v>
      </c>
      <c r="I94" s="636">
        <v>19.474749581910881</v>
      </c>
      <c r="J94" s="636">
        <v>13.700342278444788</v>
      </c>
      <c r="K94" s="636">
        <v>10.982605349778563</v>
      </c>
      <c r="L94" s="636">
        <v>7.6665760635000044</v>
      </c>
      <c r="M94" s="636">
        <v>5.6549251530222966</v>
      </c>
      <c r="N94" s="636">
        <v>3.6505064382348462</v>
      </c>
      <c r="O94" s="636">
        <v>0.67574868040759339</v>
      </c>
    </row>
    <row r="95" spans="1:15">
      <c r="A95" s="635" t="s">
        <v>22</v>
      </c>
      <c r="B95" s="636">
        <v>0.88376497510177465</v>
      </c>
      <c r="C95" s="636">
        <v>0.85996378978458121</v>
      </c>
      <c r="D95" s="636">
        <v>0.8674439548550118</v>
      </c>
      <c r="E95" s="636">
        <v>0.8637382600695267</v>
      </c>
      <c r="F95" s="636">
        <v>0.84566203812347307</v>
      </c>
      <c r="G95" s="636">
        <v>0.82655172610237737</v>
      </c>
      <c r="H95" s="636">
        <v>0.74750661873273283</v>
      </c>
      <c r="I95" s="636">
        <v>0.65687309173278219</v>
      </c>
      <c r="J95" s="636">
        <v>0.53520169783468019</v>
      </c>
      <c r="K95" s="636">
        <v>0.43951990891470466</v>
      </c>
      <c r="L95" s="636">
        <v>0.27708643637192837</v>
      </c>
      <c r="M95" s="636">
        <v>0.17931004867502137</v>
      </c>
      <c r="N95" s="636">
        <v>4.8290977277676395E-2</v>
      </c>
      <c r="O95" s="636">
        <v>1.5001384826129534E-2</v>
      </c>
    </row>
    <row r="96" spans="1:15">
      <c r="A96" s="635" t="s">
        <v>47</v>
      </c>
      <c r="B96" s="636">
        <v>0.10006936685972977</v>
      </c>
      <c r="C96" s="636">
        <v>9.1648985493540142E-2</v>
      </c>
      <c r="D96" s="636">
        <v>8.6464692942199814E-2</v>
      </c>
      <c r="E96" s="636">
        <v>8.1266876481162986E-2</v>
      </c>
      <c r="F96" s="636">
        <v>7.6562717793875842E-2</v>
      </c>
      <c r="G96" s="636">
        <v>7.3634272465643649E-2</v>
      </c>
      <c r="H96" s="636">
        <v>5.3665304331432691E-2</v>
      </c>
      <c r="I96" s="636">
        <v>3.7959759045967788E-2</v>
      </c>
      <c r="J96" s="636">
        <v>1.1763827671465556E-2</v>
      </c>
      <c r="K96" s="636">
        <v>2.9225349989012799E-3</v>
      </c>
      <c r="L96" s="636">
        <v>0</v>
      </c>
      <c r="M96" s="636">
        <v>0</v>
      </c>
      <c r="N96" s="636">
        <v>0</v>
      </c>
      <c r="O96" s="636">
        <v>0</v>
      </c>
    </row>
    <row r="97" spans="1:15">
      <c r="A97" s="635" t="s">
        <v>48</v>
      </c>
      <c r="B97" s="636">
        <v>0.94916937807960688</v>
      </c>
      <c r="C97" s="636">
        <v>0.88438045014238753</v>
      </c>
      <c r="D97" s="636">
        <v>0.91344487083966497</v>
      </c>
      <c r="E97" s="636">
        <v>0.92254990970297701</v>
      </c>
      <c r="F97" s="636">
        <v>0.96171016578389035</v>
      </c>
      <c r="G97" s="636">
        <v>0.96392615954705829</v>
      </c>
      <c r="H97" s="636">
        <v>0.84678845859899032</v>
      </c>
      <c r="I97" s="636">
        <v>0.8309228075409878</v>
      </c>
      <c r="J97" s="636">
        <v>0.81448338326240843</v>
      </c>
      <c r="K97" s="636">
        <v>0.8166677273765115</v>
      </c>
      <c r="L97" s="636">
        <v>0.81675989092411005</v>
      </c>
      <c r="M97" s="636">
        <v>0.8168897919632192</v>
      </c>
      <c r="N97" s="636">
        <v>0.81627323000878127</v>
      </c>
      <c r="O97" s="636">
        <v>0.81387748717573893</v>
      </c>
    </row>
    <row r="98" spans="1:15">
      <c r="A98" s="635" t="s">
        <v>49</v>
      </c>
      <c r="B98" s="636">
        <v>0.32295375218825267</v>
      </c>
      <c r="C98" s="636">
        <v>0.32319158612401266</v>
      </c>
      <c r="D98" s="636">
        <v>0.32348518598291837</v>
      </c>
      <c r="E98" s="636">
        <v>0.32330218216018991</v>
      </c>
      <c r="F98" s="636">
        <v>0.3247878732058081</v>
      </c>
      <c r="G98" s="636">
        <v>0.34258585361025162</v>
      </c>
      <c r="H98" s="636">
        <v>0.12844706995215527</v>
      </c>
      <c r="I98" s="636">
        <v>8.1995520136258951E-2</v>
      </c>
      <c r="J98" s="636">
        <v>3.1340224582637702E-2</v>
      </c>
      <c r="K98" s="636">
        <v>6.267724888354918E-3</v>
      </c>
      <c r="L98" s="636">
        <v>2.9375286893839237E-3</v>
      </c>
      <c r="M98" s="636">
        <v>1.7395196733795833E-3</v>
      </c>
      <c r="N98" s="636">
        <v>3.6562725590276256E-4</v>
      </c>
      <c r="O98" s="636">
        <v>5.6127619898112347E-6</v>
      </c>
    </row>
    <row r="99" spans="1:15">
      <c r="A99" s="635" t="s">
        <v>50</v>
      </c>
      <c r="B99" s="636">
        <v>1.9105489309110755</v>
      </c>
      <c r="C99" s="636">
        <v>1.928063959889547</v>
      </c>
      <c r="D99" s="636">
        <v>1.909501857869063</v>
      </c>
      <c r="E99" s="636">
        <v>1.9348128646067293</v>
      </c>
      <c r="F99" s="636">
        <v>1.9646831650484819</v>
      </c>
      <c r="G99" s="636">
        <v>1.9646831650484819</v>
      </c>
      <c r="H99" s="636">
        <v>1.9500245524803901</v>
      </c>
      <c r="I99" s="636">
        <v>1.9343543282075724</v>
      </c>
      <c r="J99" s="636">
        <v>1.8534970795329808</v>
      </c>
      <c r="K99" s="636">
        <v>1.7008549067063274</v>
      </c>
      <c r="L99" s="636">
        <v>1.3026550064441891</v>
      </c>
      <c r="M99" s="636">
        <v>1.0467710528628629</v>
      </c>
      <c r="N99" s="636">
        <v>0.79158049188455581</v>
      </c>
      <c r="O99" s="636">
        <v>0.75277177254707206</v>
      </c>
    </row>
    <row r="100" spans="1:15">
      <c r="A100" s="635" t="s">
        <v>51</v>
      </c>
      <c r="B100" s="636">
        <v>0</v>
      </c>
      <c r="C100" s="636">
        <v>0</v>
      </c>
      <c r="D100" s="636">
        <v>0</v>
      </c>
      <c r="E100" s="636">
        <v>0</v>
      </c>
      <c r="F100" s="636">
        <v>0</v>
      </c>
      <c r="G100" s="636">
        <v>0</v>
      </c>
      <c r="H100" s="636">
        <v>0</v>
      </c>
      <c r="I100" s="636">
        <v>0</v>
      </c>
      <c r="J100" s="636">
        <v>0</v>
      </c>
      <c r="K100" s="636">
        <v>0</v>
      </c>
      <c r="L100" s="636">
        <v>0</v>
      </c>
      <c r="M100" s="636">
        <v>0</v>
      </c>
      <c r="N100" s="636">
        <v>0</v>
      </c>
      <c r="O100" s="636">
        <v>0</v>
      </c>
    </row>
    <row r="101" spans="1:15">
      <c r="A101" s="653" t="s">
        <v>52</v>
      </c>
      <c r="B101" s="654">
        <v>48.286178518280721</v>
      </c>
      <c r="C101" s="654">
        <v>49.437164076925143</v>
      </c>
      <c r="D101" s="654">
        <v>40.732430358789323</v>
      </c>
      <c r="E101" s="654">
        <v>36.985955054886787</v>
      </c>
      <c r="F101" s="654">
        <v>36.523763584256692</v>
      </c>
      <c r="G101" s="654">
        <v>35.921613434723533</v>
      </c>
      <c r="H101" s="654">
        <v>27.178596511142981</v>
      </c>
      <c r="I101" s="654">
        <v>23.016855088574449</v>
      </c>
      <c r="J101" s="654">
        <v>16.946628491328958</v>
      </c>
      <c r="K101" s="654">
        <v>13.948838152663363</v>
      </c>
      <c r="L101" s="654">
        <v>10.066014925929615</v>
      </c>
      <c r="M101" s="654">
        <v>7.6996355661967799</v>
      </c>
      <c r="N101" s="654">
        <v>5.3070167646617623</v>
      </c>
      <c r="O101" s="654">
        <v>2.2574049377185239</v>
      </c>
    </row>
    <row r="102" spans="1:15">
      <c r="A102" s="635" t="s">
        <v>53</v>
      </c>
      <c r="B102" s="636">
        <v>16.843120956276397</v>
      </c>
      <c r="C102" s="636">
        <v>18.201549698434022</v>
      </c>
      <c r="D102" s="636">
        <v>15.208023948688957</v>
      </c>
      <c r="E102" s="636">
        <v>13.831752008119624</v>
      </c>
      <c r="F102" s="636">
        <v>13.726127730108994</v>
      </c>
      <c r="G102" s="636">
        <v>13.41819293175687</v>
      </c>
      <c r="H102" s="636">
        <v>12.785877591450552</v>
      </c>
      <c r="I102" s="636">
        <v>10.217694891318303</v>
      </c>
      <c r="J102" s="636">
        <v>8.1341207717317179</v>
      </c>
      <c r="K102" s="636">
        <v>6.8377162663153328</v>
      </c>
      <c r="L102" s="636">
        <v>4.8357319663792326</v>
      </c>
      <c r="M102" s="636">
        <v>3.6518239703647946</v>
      </c>
      <c r="N102" s="636">
        <v>1.6561015189427286</v>
      </c>
      <c r="O102" s="636">
        <v>2.3034747263399002E-2</v>
      </c>
    </row>
    <row r="103" spans="1:15">
      <c r="A103" s="635" t="s">
        <v>54</v>
      </c>
      <c r="B103" s="636">
        <v>1.2261323770676489</v>
      </c>
      <c r="C103" s="636">
        <v>1.1793282286607025</v>
      </c>
      <c r="D103" s="636">
        <v>1.1667327364016777</v>
      </c>
      <c r="E103" s="636">
        <v>1.1508145517976773</v>
      </c>
      <c r="F103" s="636">
        <v>1.1151498744168957</v>
      </c>
      <c r="G103" s="636">
        <v>1.0811678079156004</v>
      </c>
      <c r="H103" s="636">
        <v>0.92299175536002542</v>
      </c>
      <c r="I103" s="636">
        <v>0.7733467589540719</v>
      </c>
      <c r="J103" s="636">
        <v>0.57229626815351708</v>
      </c>
      <c r="K103" s="636">
        <v>0.48115512870603311</v>
      </c>
      <c r="L103" s="636">
        <v>0.33168200522394542</v>
      </c>
      <c r="M103" s="636">
        <v>0.23352999180271011</v>
      </c>
      <c r="N103" s="636">
        <v>7.7741225831213651E-2</v>
      </c>
      <c r="O103" s="636">
        <v>1.5102179510610559E-2</v>
      </c>
    </row>
    <row r="104" spans="1:15">
      <c r="A104" s="635" t="s">
        <v>21</v>
      </c>
      <c r="B104" s="636">
        <v>4.1579231774930072</v>
      </c>
      <c r="C104" s="636">
        <v>3.6175992757306621</v>
      </c>
      <c r="D104" s="636">
        <v>3.1220132468685176</v>
      </c>
      <c r="E104" s="636">
        <v>2.7036091166765073</v>
      </c>
      <c r="F104" s="636">
        <v>2.3817689599042269</v>
      </c>
      <c r="G104" s="636">
        <v>2.0621079926993833</v>
      </c>
      <c r="H104" s="636">
        <v>1.2622307162180768</v>
      </c>
      <c r="I104" s="636">
        <v>1.0125882221010347</v>
      </c>
      <c r="J104" s="636">
        <v>0.67635105299153542</v>
      </c>
      <c r="K104" s="636">
        <v>0.51084459743551314</v>
      </c>
      <c r="L104" s="636">
        <v>0.31470472382197578</v>
      </c>
      <c r="M104" s="636">
        <v>0.22694816826088846</v>
      </c>
      <c r="N104" s="636">
        <v>8.6932404383901429E-2</v>
      </c>
      <c r="O104" s="636">
        <v>-4.0706237644433214E-2</v>
      </c>
    </row>
    <row r="105" spans="1:15">
      <c r="A105" s="635" t="s">
        <v>55</v>
      </c>
      <c r="B105" s="636">
        <v>0.21078991660547625</v>
      </c>
      <c r="C105" s="636">
        <v>0.20618101447918591</v>
      </c>
      <c r="D105" s="636">
        <v>0.20300867029706543</v>
      </c>
      <c r="E105" s="636">
        <v>0.19346070065902787</v>
      </c>
      <c r="F105" s="636">
        <v>0.19111170273985917</v>
      </c>
      <c r="G105" s="636">
        <v>0.19143615235926134</v>
      </c>
      <c r="H105" s="636">
        <v>0.15364956686163467</v>
      </c>
      <c r="I105" s="636">
        <v>0.14210281525677521</v>
      </c>
      <c r="J105" s="636">
        <v>0.13351053536834354</v>
      </c>
      <c r="K105" s="636">
        <v>0.13314688672068692</v>
      </c>
      <c r="L105" s="636">
        <v>0.1320164988232628</v>
      </c>
      <c r="M105" s="636">
        <v>0.13143226714469891</v>
      </c>
      <c r="N105" s="636">
        <v>0.12992365239141357</v>
      </c>
      <c r="O105" s="636">
        <v>0.12831045434619515</v>
      </c>
    </row>
    <row r="106" spans="1:15">
      <c r="A106" s="635" t="s">
        <v>56</v>
      </c>
      <c r="B106" s="636">
        <v>1.4895729297466971</v>
      </c>
      <c r="C106" s="636">
        <v>2.094595553991041</v>
      </c>
      <c r="D106" s="636">
        <v>2.1221967354686382</v>
      </c>
      <c r="E106" s="636">
        <v>2.1480440536462462</v>
      </c>
      <c r="F106" s="636">
        <v>2.1351143872294358</v>
      </c>
      <c r="G106" s="636">
        <v>2.2111773697652719</v>
      </c>
      <c r="H106" s="636">
        <v>1.3834474448595546</v>
      </c>
      <c r="I106" s="636">
        <v>1.4369340000476114</v>
      </c>
      <c r="J106" s="636">
        <v>1.3590734866968093</v>
      </c>
      <c r="K106" s="636">
        <v>1.3728020966724095</v>
      </c>
      <c r="L106" s="636">
        <v>1.2574143543414986</v>
      </c>
      <c r="M106" s="636">
        <v>1.2412938424129805</v>
      </c>
      <c r="N106" s="636">
        <v>1.0681363957989052</v>
      </c>
      <c r="O106" s="636">
        <v>0.68695050390192369</v>
      </c>
    </row>
    <row r="107" spans="1:15">
      <c r="A107" s="653" t="s">
        <v>853</v>
      </c>
      <c r="B107" s="655">
        <v>23.927539357189229</v>
      </c>
      <c r="C107" s="655">
        <v>25.299253771295611</v>
      </c>
      <c r="D107" s="655">
        <v>21.821975337724854</v>
      </c>
      <c r="E107" s="655">
        <v>20.027680430899082</v>
      </c>
      <c r="F107" s="655">
        <v>19.549272654399413</v>
      </c>
      <c r="G107" s="655">
        <v>18.96408225449639</v>
      </c>
      <c r="H107" s="655">
        <v>16.508197074749845</v>
      </c>
      <c r="I107" s="655">
        <v>13.582666687677795</v>
      </c>
      <c r="J107" s="655">
        <v>10.875352114941922</v>
      </c>
      <c r="K107" s="655">
        <v>9.3356649758499746</v>
      </c>
      <c r="L107" s="655">
        <v>6.8715495485899147</v>
      </c>
      <c r="M107" s="655">
        <v>5.4850282399860717</v>
      </c>
      <c r="N107" s="655">
        <v>3.0188351973481624</v>
      </c>
      <c r="O107" s="655">
        <v>0.81269164737769517</v>
      </c>
    </row>
    <row r="108" spans="1:15">
      <c r="A108" s="656" t="s">
        <v>57</v>
      </c>
      <c r="B108" s="657">
        <v>72.213717875469953</v>
      </c>
      <c r="C108" s="657">
        <v>74.736417848220754</v>
      </c>
      <c r="D108" s="657">
        <v>62.554405696514181</v>
      </c>
      <c r="E108" s="657">
        <v>57.013635485785869</v>
      </c>
      <c r="F108" s="657">
        <v>56.073036238656101</v>
      </c>
      <c r="G108" s="657">
        <v>54.885695689219922</v>
      </c>
      <c r="H108" s="657">
        <v>43.686793585892829</v>
      </c>
      <c r="I108" s="657">
        <v>36.599521776252246</v>
      </c>
      <c r="J108" s="657">
        <v>27.821980606270881</v>
      </c>
      <c r="K108" s="657">
        <v>23.284503128513336</v>
      </c>
      <c r="L108" s="657">
        <v>16.93756447451953</v>
      </c>
      <c r="M108" s="657">
        <v>13.184663806182851</v>
      </c>
      <c r="N108" s="657">
        <v>8.3258519620099243</v>
      </c>
      <c r="O108" s="657">
        <v>3.070096585096219</v>
      </c>
    </row>
    <row r="109" spans="1:15" ht="15">
      <c r="A109" s="11"/>
      <c r="B109" s="641">
        <v>0</v>
      </c>
      <c r="C109" s="641">
        <v>0</v>
      </c>
      <c r="D109" s="641">
        <v>0</v>
      </c>
      <c r="E109" s="658">
        <v>0</v>
      </c>
      <c r="F109" s="658"/>
      <c r="G109" s="658">
        <v>0</v>
      </c>
      <c r="H109" s="641">
        <v>0</v>
      </c>
      <c r="I109" s="641">
        <v>0</v>
      </c>
      <c r="J109" s="641">
        <v>0</v>
      </c>
      <c r="K109" s="641">
        <v>0</v>
      </c>
      <c r="L109" s="641">
        <v>0</v>
      </c>
      <c r="M109" s="641">
        <v>0</v>
      </c>
      <c r="N109" s="641">
        <v>0</v>
      </c>
      <c r="O109" s="641">
        <v>0</v>
      </c>
    </row>
    <row r="110" spans="1:15">
      <c r="A110" s="15" t="s">
        <v>109</v>
      </c>
      <c r="B110" s="16"/>
      <c r="C110" s="16"/>
      <c r="D110" s="16"/>
      <c r="E110" s="16"/>
      <c r="F110" s="16"/>
      <c r="G110" s="16"/>
      <c r="H110" s="16"/>
      <c r="I110" s="16"/>
      <c r="J110" s="16"/>
      <c r="K110" s="16"/>
      <c r="L110" s="16"/>
      <c r="M110" s="16"/>
      <c r="N110" s="16"/>
      <c r="O110" s="16"/>
    </row>
    <row r="111" spans="1:15">
      <c r="A111" s="634" t="s">
        <v>990</v>
      </c>
      <c r="B111" s="7">
        <v>2020</v>
      </c>
      <c r="C111" s="7">
        <v>2021</v>
      </c>
      <c r="D111" s="7">
        <v>2022</v>
      </c>
      <c r="E111" s="7">
        <v>2023</v>
      </c>
      <c r="F111" s="7">
        <v>2024</v>
      </c>
      <c r="G111" s="7">
        <v>2025</v>
      </c>
      <c r="H111" s="7">
        <v>2028</v>
      </c>
      <c r="I111" s="7">
        <v>2030</v>
      </c>
      <c r="J111" s="7">
        <v>2033</v>
      </c>
      <c r="K111" s="7">
        <v>2035</v>
      </c>
      <c r="L111" s="7">
        <v>2038</v>
      </c>
      <c r="M111" s="7">
        <v>2040</v>
      </c>
      <c r="N111" s="7">
        <v>2045</v>
      </c>
      <c r="O111" s="7">
        <v>2050</v>
      </c>
    </row>
    <row r="112" spans="1:15">
      <c r="A112" s="642" t="s">
        <v>58</v>
      </c>
      <c r="B112" s="636">
        <v>41.490735516595876</v>
      </c>
      <c r="C112" s="636">
        <v>40.388267352751065</v>
      </c>
      <c r="D112" s="636">
        <v>39.62795383413615</v>
      </c>
      <c r="E112" s="636">
        <v>39.013171245590826</v>
      </c>
      <c r="F112" s="636">
        <v>38.642487641493865</v>
      </c>
      <c r="G112" s="636">
        <v>37.550265778181675</v>
      </c>
      <c r="H112" s="636">
        <v>36.35572783160724</v>
      </c>
      <c r="I112" s="636">
        <v>35.300192652104535</v>
      </c>
      <c r="J112" s="636">
        <v>33.369868131792529</v>
      </c>
      <c r="K112" s="636">
        <v>32.113035778059029</v>
      </c>
      <c r="L112" s="636">
        <v>30.27247422458877</v>
      </c>
      <c r="M112" s="636">
        <v>29.074996706617064</v>
      </c>
      <c r="N112" s="636">
        <v>26.183630963117174</v>
      </c>
      <c r="O112" s="636">
        <v>23.436475293106735</v>
      </c>
    </row>
    <row r="113" spans="1:15">
      <c r="A113" s="642" t="s">
        <v>59</v>
      </c>
      <c r="B113" s="636">
        <v>2.8499530789579102</v>
      </c>
      <c r="C113" s="636">
        <v>2.8284510712180766</v>
      </c>
      <c r="D113" s="636">
        <v>2.6728748296561489</v>
      </c>
      <c r="E113" s="636">
        <v>2.5008580455473206</v>
      </c>
      <c r="F113" s="636">
        <v>2.4651316141533797</v>
      </c>
      <c r="G113" s="636">
        <v>2.4456442383443231</v>
      </c>
      <c r="H113" s="636">
        <v>2.4065268062143828</v>
      </c>
      <c r="I113" s="636">
        <v>2.3213846470598205</v>
      </c>
      <c r="J113" s="636">
        <v>2.0475902442589837</v>
      </c>
      <c r="K113" s="636">
        <v>1.8726448375089422</v>
      </c>
      <c r="L113" s="636">
        <v>1.6216030200596567</v>
      </c>
      <c r="M113" s="636">
        <v>1.4618260035439841</v>
      </c>
      <c r="N113" s="636">
        <v>1.0889281451649475</v>
      </c>
      <c r="O113" s="636">
        <v>0.75395126237183163</v>
      </c>
    </row>
    <row r="114" spans="1:15">
      <c r="A114" s="642" t="s">
        <v>9</v>
      </c>
      <c r="B114" s="636">
        <v>0.24005238848970972</v>
      </c>
      <c r="C114" s="636">
        <v>0.23664983973995052</v>
      </c>
      <c r="D114" s="636">
        <v>0.22061225337712459</v>
      </c>
      <c r="E114" s="636">
        <v>0.21579338273172824</v>
      </c>
      <c r="F114" s="636">
        <v>0.22459630717236345</v>
      </c>
      <c r="G114" s="636">
        <v>0.22854718699844784</v>
      </c>
      <c r="H114" s="636">
        <v>0.2497795399488851</v>
      </c>
      <c r="I114" s="636">
        <v>0.25892145833796415</v>
      </c>
      <c r="J114" s="636">
        <v>0.26540900664574052</v>
      </c>
      <c r="K114" s="636">
        <v>0.26973403885092478</v>
      </c>
      <c r="L114" s="636">
        <v>0.2762215871587011</v>
      </c>
      <c r="M114" s="636">
        <v>0.28054661936388547</v>
      </c>
      <c r="N114" s="636">
        <v>0.29135919987684611</v>
      </c>
      <c r="O114" s="636">
        <v>0.3021717803898068</v>
      </c>
    </row>
    <row r="115" spans="1:15">
      <c r="A115" s="642" t="s">
        <v>60</v>
      </c>
      <c r="B115" s="636">
        <v>4.6218006101469387</v>
      </c>
      <c r="C115" s="636">
        <v>4.5785786238823709</v>
      </c>
      <c r="D115" s="636">
        <v>4.4630313072978902</v>
      </c>
      <c r="E115" s="636">
        <v>4.3831647266632254</v>
      </c>
      <c r="F115" s="636">
        <v>4.3636642042042295</v>
      </c>
      <c r="G115" s="636">
        <v>4.3500354246890547</v>
      </c>
      <c r="H115" s="636">
        <v>4.3335190426092858</v>
      </c>
      <c r="I115" s="636">
        <v>4.2722444312879135</v>
      </c>
      <c r="J115" s="636">
        <v>4.1303109599687033</v>
      </c>
      <c r="K115" s="636">
        <v>4.0393390368937574</v>
      </c>
      <c r="L115" s="636">
        <v>3.9080913138572901</v>
      </c>
      <c r="M115" s="636">
        <v>3.8222032350432928</v>
      </c>
      <c r="N115" s="636">
        <v>3.6090733218919175</v>
      </c>
      <c r="O115" s="636">
        <v>3.4011043226314954</v>
      </c>
    </row>
    <row r="116" spans="1:15">
      <c r="A116" s="17" t="s">
        <v>61</v>
      </c>
      <c r="B116" s="659">
        <v>49.202541594190436</v>
      </c>
      <c r="C116" s="659">
        <v>48.031946887591467</v>
      </c>
      <c r="D116" s="659">
        <v>46.984472224467318</v>
      </c>
      <c r="E116" s="659">
        <v>46.112987400533093</v>
      </c>
      <c r="F116" s="659">
        <v>45.695879767023833</v>
      </c>
      <c r="G116" s="659">
        <v>44.574492628213498</v>
      </c>
      <c r="H116" s="659">
        <v>43.345553220379784</v>
      </c>
      <c r="I116" s="659">
        <v>42.15274318879024</v>
      </c>
      <c r="J116" s="659">
        <v>39.813178342665957</v>
      </c>
      <c r="K116" s="659">
        <v>38.294753691312657</v>
      </c>
      <c r="L116" s="659">
        <v>36.078390145664414</v>
      </c>
      <c r="M116" s="659">
        <v>34.639572564568226</v>
      </c>
      <c r="N116" s="659">
        <v>31.172991630050884</v>
      </c>
      <c r="O116" s="659">
        <v>27.893702658499869</v>
      </c>
    </row>
    <row r="117" spans="1:15">
      <c r="A117" s="642" t="s">
        <v>62</v>
      </c>
      <c r="B117" s="636">
        <v>11.220812237897041</v>
      </c>
      <c r="C117" s="636">
        <v>10.927838047267375</v>
      </c>
      <c r="D117" s="636">
        <v>10.601583540040442</v>
      </c>
      <c r="E117" s="636">
        <v>10.188960279750134</v>
      </c>
      <c r="F117" s="636">
        <v>9.8975616851564503</v>
      </c>
      <c r="G117" s="636">
        <v>10.181469313711295</v>
      </c>
      <c r="H117" s="636">
        <v>8.4600978099632513</v>
      </c>
      <c r="I117" s="636">
        <v>7.9010321975717126</v>
      </c>
      <c r="J117" s="636">
        <v>7.5232305419232155</v>
      </c>
      <c r="K117" s="636">
        <v>7.2713627714908844</v>
      </c>
      <c r="L117" s="636">
        <v>6.8935611158423891</v>
      </c>
      <c r="M117" s="636">
        <v>6.641693345410058</v>
      </c>
      <c r="N117" s="636">
        <v>6.0120239193292306</v>
      </c>
      <c r="O117" s="636">
        <v>5.3823544932484051</v>
      </c>
    </row>
    <row r="118" spans="1:15">
      <c r="A118" s="642" t="s">
        <v>63</v>
      </c>
      <c r="B118" s="636">
        <v>1.4705044594348606</v>
      </c>
      <c r="C118" s="636">
        <v>1.4763054073609754</v>
      </c>
      <c r="D118" s="636">
        <v>1.4730046160424894</v>
      </c>
      <c r="E118" s="636">
        <v>1.4924604533925587</v>
      </c>
      <c r="F118" s="636">
        <v>1.4806757930621564</v>
      </c>
      <c r="G118" s="636">
        <v>1.4616771955499279</v>
      </c>
      <c r="H118" s="636">
        <v>1.7576819881870795</v>
      </c>
      <c r="I118" s="636">
        <v>1.8678509688244669</v>
      </c>
      <c r="J118" s="636">
        <v>2.0569139965945222</v>
      </c>
      <c r="K118" s="636">
        <v>2.1821442405200706</v>
      </c>
      <c r="L118" s="636">
        <v>2.3694905906874912</v>
      </c>
      <c r="M118" s="636">
        <v>2.4935293432815184</v>
      </c>
      <c r="N118" s="636">
        <v>2.8022116938146326</v>
      </c>
      <c r="O118" s="636">
        <v>3.1075779937191039</v>
      </c>
    </row>
    <row r="119" spans="1:15">
      <c r="A119" s="642" t="s">
        <v>64</v>
      </c>
      <c r="B119" s="636">
        <v>1.5508469502797857</v>
      </c>
      <c r="C119" s="636">
        <v>1.5134285137120385</v>
      </c>
      <c r="D119" s="636">
        <v>1.4826170583255744</v>
      </c>
      <c r="E119" s="636">
        <v>1.466695465232003</v>
      </c>
      <c r="F119" s="636">
        <v>1.4521038601670078</v>
      </c>
      <c r="G119" s="636">
        <v>1.4147212193535932</v>
      </c>
      <c r="H119" s="636">
        <v>1.4572693146817541</v>
      </c>
      <c r="I119" s="636">
        <v>1.4494425183451376</v>
      </c>
      <c r="J119" s="636">
        <v>1.4174563435323873</v>
      </c>
      <c r="K119" s="636">
        <v>1.395430347813901</v>
      </c>
      <c r="L119" s="636">
        <v>1.3613371617774312</v>
      </c>
      <c r="M119" s="636">
        <v>1.337904774792597</v>
      </c>
      <c r="N119" s="636">
        <v>1.2768572136952199</v>
      </c>
      <c r="O119" s="636">
        <v>1.2122790789357649</v>
      </c>
    </row>
    <row r="120" spans="1:15">
      <c r="A120" s="642" t="s">
        <v>65</v>
      </c>
      <c r="B120" s="636">
        <v>2.0595445086033917E-2</v>
      </c>
      <c r="C120" s="636">
        <v>2.1017631117759575E-2</v>
      </c>
      <c r="D120" s="636">
        <v>2.0279573824488081E-2</v>
      </c>
      <c r="E120" s="636">
        <v>2.0858858625106058E-2</v>
      </c>
      <c r="F120" s="636">
        <v>2.100029070114719E-2</v>
      </c>
      <c r="G120" s="636">
        <v>2.100029070114719E-2</v>
      </c>
      <c r="H120" s="636">
        <v>2.1454545986021298E-2</v>
      </c>
      <c r="I120" s="636">
        <v>2.1110025993444664E-2</v>
      </c>
      <c r="J120" s="636">
        <v>2.0948637222111897E-2</v>
      </c>
      <c r="K120" s="636">
        <v>2.0841044707890062E-2</v>
      </c>
      <c r="L120" s="636">
        <v>2.0679655936557295E-2</v>
      </c>
      <c r="M120" s="636">
        <v>2.0572063422335453E-2</v>
      </c>
      <c r="N120" s="636">
        <v>2.0303082136780851E-2</v>
      </c>
      <c r="O120" s="636">
        <v>2.0034100851226248E-2</v>
      </c>
    </row>
    <row r="121" spans="1:15">
      <c r="A121" s="642" t="s">
        <v>66</v>
      </c>
      <c r="B121" s="636">
        <v>7.6809237815430151</v>
      </c>
      <c r="C121" s="636">
        <v>8.5955266746607109</v>
      </c>
      <c r="D121" s="636">
        <v>7.5412057833604473</v>
      </c>
      <c r="E121" s="636">
        <v>8.0984280753395819</v>
      </c>
      <c r="F121" s="636">
        <v>8.2464831223864632</v>
      </c>
      <c r="G121" s="636">
        <v>8.2649358096548422</v>
      </c>
      <c r="H121" s="636">
        <v>6.4506007110287795</v>
      </c>
      <c r="I121" s="636">
        <v>6.1875333484324289</v>
      </c>
      <c r="J121" s="636">
        <v>6.0514153635450869</v>
      </c>
      <c r="K121" s="636">
        <v>5.9599455378446287</v>
      </c>
      <c r="L121" s="636">
        <v>5.8222432736225063</v>
      </c>
      <c r="M121" s="636">
        <v>5.7297494569979124</v>
      </c>
      <c r="N121" s="636">
        <v>5.4974105320575628</v>
      </c>
      <c r="O121" s="636">
        <v>5.2628123509811475</v>
      </c>
    </row>
    <row r="122" spans="1:15">
      <c r="A122" s="17" t="s">
        <v>854</v>
      </c>
      <c r="B122" s="659">
        <v>21.943682874240736</v>
      </c>
      <c r="C122" s="659">
        <v>22.534116274118858</v>
      </c>
      <c r="D122" s="659">
        <v>21.118690571593444</v>
      </c>
      <c r="E122" s="659">
        <v>21.267403132339382</v>
      </c>
      <c r="F122" s="659">
        <v>21.097824751473226</v>
      </c>
      <c r="G122" s="659">
        <v>21.343803828970806</v>
      </c>
      <c r="H122" s="659">
        <v>18.147104369846886</v>
      </c>
      <c r="I122" s="659">
        <v>17.426969059167188</v>
      </c>
      <c r="J122" s="659">
        <v>17.069964882817324</v>
      </c>
      <c r="K122" s="659">
        <v>16.829723942377377</v>
      </c>
      <c r="L122" s="659">
        <v>16.467311797866376</v>
      </c>
      <c r="M122" s="659">
        <v>16.223448983904422</v>
      </c>
      <c r="N122" s="659">
        <v>15.608806441033426</v>
      </c>
      <c r="O122" s="659">
        <v>14.98505801773565</v>
      </c>
    </row>
    <row r="123" spans="1:15">
      <c r="A123" s="642" t="s">
        <v>855</v>
      </c>
      <c r="B123" s="636">
        <v>10.910645282715777</v>
      </c>
      <c r="C123" s="636">
        <v>11.242341544983788</v>
      </c>
      <c r="D123" s="636">
        <v>10.843188340404067</v>
      </c>
      <c r="E123" s="636">
        <v>10.714289253160759</v>
      </c>
      <c r="F123" s="636">
        <v>10.732196836418712</v>
      </c>
      <c r="G123" s="636">
        <v>10.632246777558086</v>
      </c>
      <c r="H123" s="636">
        <v>9.3069140054946846</v>
      </c>
      <c r="I123" s="636">
        <v>8.741095662076912</v>
      </c>
      <c r="J123" s="636">
        <v>7.4359970912117941</v>
      </c>
      <c r="K123" s="636">
        <v>6.5921936645997414</v>
      </c>
      <c r="L123" s="636">
        <v>5.2503634712469456</v>
      </c>
      <c r="M123" s="636">
        <v>4.4041401123766448</v>
      </c>
      <c r="N123" s="636">
        <v>2.1493126301267722</v>
      </c>
      <c r="O123" s="636">
        <v>0.32950639846067603</v>
      </c>
    </row>
    <row r="124" spans="1:15">
      <c r="A124" s="18" t="s">
        <v>67</v>
      </c>
      <c r="B124" s="660">
        <v>82.056869751146948</v>
      </c>
      <c r="C124" s="660">
        <v>81.80840470669412</v>
      </c>
      <c r="D124" s="660">
        <v>78.946351136464827</v>
      </c>
      <c r="E124" s="660">
        <v>78.094679786033225</v>
      </c>
      <c r="F124" s="660">
        <v>77.525901354915774</v>
      </c>
      <c r="G124" s="660">
        <v>76.550543234742392</v>
      </c>
      <c r="H124" s="660">
        <v>70.79957159572136</v>
      </c>
      <c r="I124" s="660">
        <v>68.320807910034347</v>
      </c>
      <c r="J124" s="660">
        <v>64.319140316695069</v>
      </c>
      <c r="K124" s="660">
        <v>61.716671298289775</v>
      </c>
      <c r="L124" s="660">
        <v>57.796065414777729</v>
      </c>
      <c r="M124" s="660">
        <v>55.26716166084929</v>
      </c>
      <c r="N124" s="660">
        <v>48.931110701211082</v>
      </c>
      <c r="O124" s="660">
        <v>43.208267074696188</v>
      </c>
    </row>
    <row r="125" spans="1:15" ht="15">
      <c r="A125" s="11"/>
      <c r="B125" s="641"/>
      <c r="C125" s="641"/>
      <c r="D125" s="641"/>
      <c r="E125" s="641"/>
      <c r="F125" s="641"/>
      <c r="G125" s="641"/>
      <c r="H125" s="641"/>
      <c r="I125" s="641"/>
      <c r="J125" s="641"/>
      <c r="K125" s="641"/>
      <c r="L125" s="641"/>
      <c r="M125" s="641"/>
      <c r="N125" s="641"/>
      <c r="O125" s="641"/>
    </row>
    <row r="126" spans="1:15">
      <c r="A126" s="19" t="s">
        <v>1</v>
      </c>
      <c r="B126" s="20"/>
      <c r="C126" s="20"/>
      <c r="D126" s="20"/>
      <c r="E126" s="20"/>
      <c r="F126" s="20"/>
      <c r="G126" s="20"/>
      <c r="H126" s="20"/>
      <c r="I126" s="20"/>
      <c r="J126" s="20"/>
      <c r="K126" s="20"/>
      <c r="L126" s="20"/>
      <c r="M126" s="20"/>
      <c r="N126" s="20"/>
      <c r="O126" s="20"/>
    </row>
    <row r="127" spans="1:15">
      <c r="A127" s="634" t="s">
        <v>990</v>
      </c>
      <c r="B127" s="7">
        <v>2020</v>
      </c>
      <c r="C127" s="7">
        <v>2021</v>
      </c>
      <c r="D127" s="7">
        <v>2022</v>
      </c>
      <c r="E127" s="7">
        <v>2023</v>
      </c>
      <c r="F127" s="7">
        <v>2024</v>
      </c>
      <c r="G127" s="7">
        <v>2025</v>
      </c>
      <c r="H127" s="7">
        <v>2028</v>
      </c>
      <c r="I127" s="7">
        <v>2030</v>
      </c>
      <c r="J127" s="7">
        <v>2033</v>
      </c>
      <c r="K127" s="7">
        <v>2035</v>
      </c>
      <c r="L127" s="7">
        <v>2038</v>
      </c>
      <c r="M127" s="7">
        <v>2040</v>
      </c>
      <c r="N127" s="7">
        <v>2045</v>
      </c>
      <c r="O127" s="7">
        <v>2050</v>
      </c>
    </row>
    <row r="128" spans="1:15">
      <c r="A128" s="642" t="s">
        <v>68</v>
      </c>
      <c r="B128" s="636">
        <v>39.806188287774042</v>
      </c>
      <c r="C128" s="636">
        <v>43.094347128830158</v>
      </c>
      <c r="D128" s="636">
        <v>44.2092034013221</v>
      </c>
      <c r="E128" s="636">
        <v>40.429229180267725</v>
      </c>
      <c r="F128" s="636">
        <v>38.083857492551083</v>
      </c>
      <c r="G128" s="636">
        <v>36.369246474971348</v>
      </c>
      <c r="H128" s="636">
        <v>25.257817006687233</v>
      </c>
      <c r="I128" s="636">
        <v>17.325284160715409</v>
      </c>
      <c r="J128" s="636">
        <v>10.250671397721389</v>
      </c>
      <c r="K128" s="636">
        <v>5.5454477022346316</v>
      </c>
      <c r="L128" s="636">
        <v>2.9374061442657498</v>
      </c>
      <c r="M128" s="636">
        <v>1.1984693890155549</v>
      </c>
      <c r="N128" s="636">
        <v>0.25221688268446768</v>
      </c>
      <c r="O128" s="636">
        <v>7.7212521796375742E-4</v>
      </c>
    </row>
    <row r="129" spans="1:15">
      <c r="A129" s="642" t="s">
        <v>69</v>
      </c>
      <c r="B129" s="636">
        <v>20.192021336531283</v>
      </c>
      <c r="C129" s="636">
        <v>24.445395802665114</v>
      </c>
      <c r="D129" s="636">
        <v>26.770609987309196</v>
      </c>
      <c r="E129" s="636">
        <v>28.087122334501121</v>
      </c>
      <c r="F129" s="636">
        <v>29.666278766008151</v>
      </c>
      <c r="G129" s="636">
        <v>30.79429615562066</v>
      </c>
      <c r="H129" s="636">
        <v>28.791731842446758</v>
      </c>
      <c r="I129" s="636">
        <v>30.770465446447457</v>
      </c>
      <c r="J129" s="636">
        <v>27.392313241922626</v>
      </c>
      <c r="K129" s="636">
        <v>25.169352191043327</v>
      </c>
      <c r="L129" s="636">
        <v>17.725516710348636</v>
      </c>
      <c r="M129" s="636">
        <v>12.760739187915551</v>
      </c>
      <c r="N129" s="636">
        <v>2.5332461541323661</v>
      </c>
      <c r="O129" s="636">
        <v>1.1491310995682858E-3</v>
      </c>
    </row>
    <row r="130" spans="1:15">
      <c r="A130" s="642" t="s">
        <v>70</v>
      </c>
      <c r="B130" s="636">
        <v>2.4431032662659578E-2</v>
      </c>
      <c r="C130" s="636">
        <v>3.9059292804692836E-2</v>
      </c>
      <c r="D130" s="636">
        <v>6.5173417896402894E-2</v>
      </c>
      <c r="E130" s="636">
        <v>7.7015863782100902E-2</v>
      </c>
      <c r="F130" s="636">
        <v>8.1629148840689628E-2</v>
      </c>
      <c r="G130" s="636">
        <v>7.9704980438492182E-2</v>
      </c>
      <c r="H130" s="636">
        <v>0</v>
      </c>
      <c r="I130" s="636">
        <v>0</v>
      </c>
      <c r="J130" s="636">
        <v>0</v>
      </c>
      <c r="K130" s="636">
        <v>0</v>
      </c>
      <c r="L130" s="636">
        <v>0</v>
      </c>
      <c r="M130" s="636">
        <v>0</v>
      </c>
      <c r="N130" s="636">
        <v>0</v>
      </c>
      <c r="O130" s="636">
        <v>0</v>
      </c>
    </row>
    <row r="131" spans="1:15">
      <c r="A131" s="642" t="s">
        <v>71</v>
      </c>
      <c r="B131" s="636">
        <v>5.2643446518250876E-3</v>
      </c>
      <c r="C131" s="636">
        <v>6.7517581864530683E-3</v>
      </c>
      <c r="D131" s="636">
        <v>7.4682092167901813E-3</v>
      </c>
      <c r="E131" s="636">
        <v>7.3714677555141326E-3</v>
      </c>
      <c r="F131" s="636">
        <v>6.5759930309399871E-3</v>
      </c>
      <c r="G131" s="636">
        <v>6.8470979906450286E-3</v>
      </c>
      <c r="H131" s="636">
        <v>1.2326067485316524E-2</v>
      </c>
      <c r="I131" s="636">
        <v>1.3929687482970934E-2</v>
      </c>
      <c r="J131" s="636">
        <v>1.2240377136218493E-2</v>
      </c>
      <c r="K131" s="636">
        <v>1.1130634994770534E-2</v>
      </c>
      <c r="L131" s="636">
        <v>7.1902112625950665E-3</v>
      </c>
      <c r="M131" s="636">
        <v>4.5653875535364985E-3</v>
      </c>
      <c r="N131" s="636">
        <v>9.0667847840317911E-4</v>
      </c>
      <c r="O131" s="636">
        <v>1.1967897786205248E-6</v>
      </c>
    </row>
    <row r="132" spans="1:15">
      <c r="A132" s="642" t="s">
        <v>72</v>
      </c>
      <c r="B132" s="636">
        <v>0</v>
      </c>
      <c r="C132" s="636">
        <v>0</v>
      </c>
      <c r="D132" s="636">
        <v>0</v>
      </c>
      <c r="E132" s="636">
        <v>0</v>
      </c>
      <c r="F132" s="636">
        <v>0</v>
      </c>
      <c r="G132" s="636">
        <v>0</v>
      </c>
      <c r="H132" s="636">
        <v>0</v>
      </c>
      <c r="I132" s="636">
        <v>0</v>
      </c>
      <c r="J132" s="636">
        <v>0</v>
      </c>
      <c r="K132" s="636">
        <v>0</v>
      </c>
      <c r="L132" s="636">
        <v>0</v>
      </c>
      <c r="M132" s="636">
        <v>0</v>
      </c>
      <c r="N132" s="636">
        <v>0</v>
      </c>
      <c r="O132" s="636">
        <v>0</v>
      </c>
    </row>
    <row r="133" spans="1:15">
      <c r="A133" s="642" t="s">
        <v>73</v>
      </c>
      <c r="B133" s="636">
        <v>15.718347993601332</v>
      </c>
      <c r="C133" s="636">
        <v>17.847242015059393</v>
      </c>
      <c r="D133" s="636">
        <v>17.639878386658793</v>
      </c>
      <c r="E133" s="636">
        <v>16.681081070921369</v>
      </c>
      <c r="F133" s="636">
        <v>16.199403185578451</v>
      </c>
      <c r="G133" s="636">
        <v>15.508812672719085</v>
      </c>
      <c r="H133" s="636">
        <v>14.247400607445371</v>
      </c>
      <c r="I133" s="636">
        <v>13.084397599376707</v>
      </c>
      <c r="J133" s="636">
        <v>10.443835653883074</v>
      </c>
      <c r="K133" s="636">
        <v>8.6898636875643049</v>
      </c>
      <c r="L133" s="636">
        <v>5.6369012154558176</v>
      </c>
      <c r="M133" s="636">
        <v>3.6025023982900679</v>
      </c>
      <c r="N133" s="636">
        <v>0.57988819452333518</v>
      </c>
      <c r="O133" s="636">
        <v>4.1835185321422569E-4</v>
      </c>
    </row>
    <row r="134" spans="1:15">
      <c r="A134" s="642" t="s">
        <v>74</v>
      </c>
      <c r="B134" s="636">
        <v>0.30296248056639485</v>
      </c>
      <c r="C134" s="636">
        <v>0.39074091937835181</v>
      </c>
      <c r="D134" s="636">
        <v>0.44801245145876251</v>
      </c>
      <c r="E134" s="636">
        <v>0.54581619260926317</v>
      </c>
      <c r="F134" s="636">
        <v>0.68707126405082353</v>
      </c>
      <c r="G134" s="636">
        <v>0.71242132239424671</v>
      </c>
      <c r="H134" s="636">
        <v>0.58352958136364219</v>
      </c>
      <c r="I134" s="636">
        <v>0.62392409487380651</v>
      </c>
      <c r="J134" s="636">
        <v>0.55547883221370564</v>
      </c>
      <c r="K134" s="636">
        <v>0.51111842641978511</v>
      </c>
      <c r="L134" s="636">
        <v>0.35998630013151944</v>
      </c>
      <c r="M134" s="636">
        <v>0.25915975545721509</v>
      </c>
      <c r="N134" s="636">
        <v>5.0413476476503696E-2</v>
      </c>
      <c r="O134" s="636">
        <v>3.855811250550418E-5</v>
      </c>
    </row>
    <row r="135" spans="1:15" s="430" customFormat="1">
      <c r="A135" s="642" t="s">
        <v>75</v>
      </c>
      <c r="B135" s="636">
        <v>8.6422740686181429E-2</v>
      </c>
      <c r="C135" s="636">
        <v>0.11668332960297942</v>
      </c>
      <c r="D135" s="636">
        <v>0.19394318051747766</v>
      </c>
      <c r="E135" s="636">
        <v>0.24043293332577792</v>
      </c>
      <c r="F135" s="636">
        <v>0.23433601923239161</v>
      </c>
      <c r="G135" s="636">
        <v>0.23158017930000729</v>
      </c>
      <c r="H135" s="636">
        <v>0</v>
      </c>
      <c r="I135" s="636">
        <v>0</v>
      </c>
      <c r="J135" s="636">
        <v>0</v>
      </c>
      <c r="K135" s="636">
        <v>0</v>
      </c>
      <c r="L135" s="636">
        <v>0</v>
      </c>
      <c r="M135" s="636">
        <v>0</v>
      </c>
      <c r="N135" s="636">
        <v>0</v>
      </c>
      <c r="O135" s="636">
        <v>0</v>
      </c>
    </row>
    <row r="136" spans="1:15" s="430" customFormat="1">
      <c r="A136" s="642" t="s">
        <v>76</v>
      </c>
      <c r="B136" s="636">
        <v>1.970976410816698E-2</v>
      </c>
      <c r="C136" s="636">
        <v>2.4743961570785015E-2</v>
      </c>
      <c r="D136" s="636">
        <v>2.4090402528930306E-2</v>
      </c>
      <c r="E136" s="636">
        <v>2.1807893214191909E-2</v>
      </c>
      <c r="F136" s="636">
        <v>1.7415645615808634E-2</v>
      </c>
      <c r="G136" s="636">
        <v>1.7214074005681562E-2</v>
      </c>
      <c r="H136" s="636">
        <v>3.4400704321765438E-2</v>
      </c>
      <c r="I136" s="636">
        <v>3.8761272971775007E-2</v>
      </c>
      <c r="J136" s="636">
        <v>3.4030777294857539E-2</v>
      </c>
      <c r="K136" s="636">
        <v>3.0945090718691511E-2</v>
      </c>
      <c r="L136" s="636">
        <v>1.9999977100681063E-2</v>
      </c>
      <c r="M136" s="636">
        <v>1.2716880948529664E-2</v>
      </c>
      <c r="N136" s="636">
        <v>2.5392785415759614E-3</v>
      </c>
      <c r="O136" s="636">
        <v>5.20989658254912E-6</v>
      </c>
    </row>
    <row r="137" spans="1:15">
      <c r="A137" s="642" t="s">
        <v>77</v>
      </c>
      <c r="B137" s="636">
        <v>0</v>
      </c>
      <c r="C137" s="636">
        <v>0</v>
      </c>
      <c r="D137" s="636">
        <v>0</v>
      </c>
      <c r="E137" s="636">
        <v>0</v>
      </c>
      <c r="F137" s="636">
        <v>0</v>
      </c>
      <c r="G137" s="636">
        <v>0</v>
      </c>
      <c r="H137" s="636">
        <v>0</v>
      </c>
      <c r="I137" s="636">
        <v>0</v>
      </c>
      <c r="J137" s="636">
        <v>0</v>
      </c>
      <c r="K137" s="636">
        <v>0</v>
      </c>
      <c r="L137" s="636">
        <v>0</v>
      </c>
      <c r="M137" s="636">
        <v>0</v>
      </c>
      <c r="N137" s="636">
        <v>0</v>
      </c>
      <c r="O137" s="636">
        <v>0</v>
      </c>
    </row>
    <row r="138" spans="1:15">
      <c r="A138" s="642" t="s">
        <v>78</v>
      </c>
      <c r="B138" s="636">
        <v>27.761792055337413</v>
      </c>
      <c r="C138" s="636">
        <v>30.620840299831912</v>
      </c>
      <c r="D138" s="636">
        <v>30.086323899646331</v>
      </c>
      <c r="E138" s="636">
        <v>28.348926071057267</v>
      </c>
      <c r="F138" s="636">
        <v>27.81986201883004</v>
      </c>
      <c r="G138" s="636">
        <v>26.674701516228147</v>
      </c>
      <c r="H138" s="636">
        <v>23.23401488794736</v>
      </c>
      <c r="I138" s="636">
        <v>19.564610211224611</v>
      </c>
      <c r="J138" s="636">
        <v>15.613642480908837</v>
      </c>
      <c r="K138" s="636">
        <v>12.986315399678897</v>
      </c>
      <c r="L138" s="636">
        <v>9.2818603773586048</v>
      </c>
      <c r="M138" s="636">
        <v>6.8245633092031852</v>
      </c>
      <c r="N138" s="636">
        <v>2.3318020692048691</v>
      </c>
      <c r="O138" s="636">
        <v>6.2702281221311176E-2</v>
      </c>
    </row>
    <row r="139" spans="1:15">
      <c r="A139" s="642" t="s">
        <v>79</v>
      </c>
      <c r="B139" s="636">
        <v>2.2541603675954309E-3</v>
      </c>
      <c r="C139" s="636">
        <v>1.5545603417080082E-3</v>
      </c>
      <c r="D139" s="636">
        <v>1.7463295550807559E-3</v>
      </c>
      <c r="E139" s="636">
        <v>2.6817288847230322E-3</v>
      </c>
      <c r="F139" s="636">
        <v>2.773907926238875E-3</v>
      </c>
      <c r="G139" s="636">
        <v>4.9529744486356926E-3</v>
      </c>
      <c r="H139" s="636">
        <v>0</v>
      </c>
      <c r="I139" s="636">
        <v>0</v>
      </c>
      <c r="J139" s="636">
        <v>0</v>
      </c>
      <c r="K139" s="636">
        <v>0</v>
      </c>
      <c r="L139" s="636">
        <v>0</v>
      </c>
      <c r="M139" s="636">
        <v>0</v>
      </c>
      <c r="N139" s="636">
        <v>0</v>
      </c>
      <c r="O139" s="636">
        <v>0</v>
      </c>
    </row>
    <row r="140" spans="1:15">
      <c r="A140" s="642" t="s">
        <v>80</v>
      </c>
      <c r="B140" s="636">
        <v>0</v>
      </c>
      <c r="C140" s="636">
        <v>0</v>
      </c>
      <c r="D140" s="636">
        <v>0</v>
      </c>
      <c r="E140" s="636">
        <v>0</v>
      </c>
      <c r="F140" s="636">
        <v>0</v>
      </c>
      <c r="G140" s="636">
        <v>0</v>
      </c>
      <c r="H140" s="636">
        <v>0</v>
      </c>
      <c r="I140" s="636">
        <v>0</v>
      </c>
      <c r="J140" s="636">
        <v>0</v>
      </c>
      <c r="K140" s="636">
        <v>0</v>
      </c>
      <c r="L140" s="636">
        <v>0</v>
      </c>
      <c r="M140" s="636">
        <v>0</v>
      </c>
      <c r="N140" s="636">
        <v>0</v>
      </c>
      <c r="O140" s="636">
        <v>0</v>
      </c>
    </row>
    <row r="141" spans="1:15">
      <c r="A141" s="642" t="s">
        <v>81</v>
      </c>
      <c r="B141" s="636">
        <v>0</v>
      </c>
      <c r="C141" s="636">
        <v>0</v>
      </c>
      <c r="D141" s="636">
        <v>0</v>
      </c>
      <c r="E141" s="636">
        <v>0</v>
      </c>
      <c r="F141" s="636">
        <v>0</v>
      </c>
      <c r="G141" s="636">
        <v>0</v>
      </c>
      <c r="H141" s="636">
        <v>0</v>
      </c>
      <c r="I141" s="636">
        <v>0</v>
      </c>
      <c r="J141" s="636">
        <v>0</v>
      </c>
      <c r="K141" s="636">
        <v>0</v>
      </c>
      <c r="L141" s="636">
        <v>0</v>
      </c>
      <c r="M141" s="636">
        <v>0</v>
      </c>
      <c r="N141" s="636">
        <v>0</v>
      </c>
      <c r="O141" s="636">
        <v>0</v>
      </c>
    </row>
    <row r="142" spans="1:15">
      <c r="A142" s="642" t="s">
        <v>82</v>
      </c>
      <c r="B142" s="636">
        <v>1.6559257074132929</v>
      </c>
      <c r="C142" s="636">
        <v>1.9670869063160146</v>
      </c>
      <c r="D142" s="636">
        <v>2.0686402435406603</v>
      </c>
      <c r="E142" s="636">
        <v>2.0734669200936371</v>
      </c>
      <c r="F142" s="636">
        <v>2.0173599707225498</v>
      </c>
      <c r="G142" s="636">
        <v>1.9338947328230642</v>
      </c>
      <c r="H142" s="636">
        <v>1.6163685586903065</v>
      </c>
      <c r="I142" s="636">
        <v>1.4785515599834049</v>
      </c>
      <c r="J142" s="636">
        <v>1.2225765294816975</v>
      </c>
      <c r="K142" s="636">
        <v>1.051097370935743</v>
      </c>
      <c r="L142" s="636">
        <v>0.8212925309111323</v>
      </c>
      <c r="M142" s="636">
        <v>0.66167556990928889</v>
      </c>
      <c r="N142" s="636">
        <v>0.21113650747359453</v>
      </c>
      <c r="O142" s="636">
        <v>4.524138129533924E-3</v>
      </c>
    </row>
    <row r="143" spans="1:15">
      <c r="A143" s="642" t="s">
        <v>83</v>
      </c>
      <c r="B143" s="636">
        <v>5.6347978298706402E-5</v>
      </c>
      <c r="C143" s="636">
        <v>3.728110007755346E-5</v>
      </c>
      <c r="D143" s="636">
        <v>4.4879740397535499E-5</v>
      </c>
      <c r="E143" s="636">
        <v>7.4114729782249377E-5</v>
      </c>
      <c r="F143" s="636">
        <v>0</v>
      </c>
      <c r="G143" s="636">
        <v>0</v>
      </c>
      <c r="H143" s="636">
        <v>0</v>
      </c>
      <c r="I143" s="636">
        <v>0</v>
      </c>
      <c r="J143" s="636">
        <v>0</v>
      </c>
      <c r="K143" s="636">
        <v>0</v>
      </c>
      <c r="L143" s="636">
        <v>0</v>
      </c>
      <c r="M143" s="636">
        <v>0</v>
      </c>
      <c r="N143" s="636">
        <v>0</v>
      </c>
      <c r="O143" s="636">
        <v>0</v>
      </c>
    </row>
    <row r="144" spans="1:15">
      <c r="A144" s="642" t="s">
        <v>84</v>
      </c>
      <c r="B144" s="636">
        <v>0.51559805802043335</v>
      </c>
      <c r="C144" s="636">
        <v>0.70183744515031032</v>
      </c>
      <c r="D144" s="636">
        <v>0.8089896302019739</v>
      </c>
      <c r="E144" s="636">
        <v>0.90338434084516306</v>
      </c>
      <c r="F144" s="636">
        <v>0.97719936316261269</v>
      </c>
      <c r="G144" s="636">
        <v>0.98147416139032806</v>
      </c>
      <c r="H144" s="636">
        <v>0.88137513561616909</v>
      </c>
      <c r="I144" s="636">
        <v>0.90109107968244018</v>
      </c>
      <c r="J144" s="636">
        <v>0.69746782394546436</v>
      </c>
      <c r="K144" s="636">
        <v>0.56084747839675975</v>
      </c>
      <c r="L144" s="636">
        <v>0.30251554399457109</v>
      </c>
      <c r="M144" s="636">
        <v>0.13421182160218656</v>
      </c>
      <c r="N144" s="636">
        <v>1.578575335770678E-2</v>
      </c>
      <c r="O144" s="636">
        <v>2.3116685224583062E-4</v>
      </c>
    </row>
    <row r="145" spans="1:15">
      <c r="A145" s="642" t="s">
        <v>85</v>
      </c>
      <c r="B145" s="636">
        <v>0</v>
      </c>
      <c r="C145" s="636">
        <v>0</v>
      </c>
      <c r="D145" s="636">
        <v>0</v>
      </c>
      <c r="E145" s="636">
        <v>0</v>
      </c>
      <c r="F145" s="636">
        <v>0</v>
      </c>
      <c r="G145" s="636">
        <v>0</v>
      </c>
      <c r="H145" s="636">
        <v>0</v>
      </c>
      <c r="I145" s="636">
        <v>0</v>
      </c>
      <c r="J145" s="636">
        <v>0</v>
      </c>
      <c r="K145" s="636">
        <v>0</v>
      </c>
      <c r="L145" s="636">
        <v>0</v>
      </c>
      <c r="M145" s="636">
        <v>0</v>
      </c>
      <c r="N145" s="636">
        <v>0</v>
      </c>
      <c r="O145" s="636">
        <v>0</v>
      </c>
    </row>
    <row r="146" spans="1:15">
      <c r="A146" s="642" t="s">
        <v>86</v>
      </c>
      <c r="B146" s="636">
        <v>1.1720703510900818</v>
      </c>
      <c r="C146" s="636">
        <v>1.210478270912964</v>
      </c>
      <c r="D146" s="636">
        <v>1.3615039376882141</v>
      </c>
      <c r="E146" s="636">
        <v>1.3282530723725738</v>
      </c>
      <c r="F146" s="636">
        <v>1.4592642988421707</v>
      </c>
      <c r="G146" s="636">
        <v>1.5127604033864286</v>
      </c>
      <c r="H146" s="636">
        <v>1.0196448860135487</v>
      </c>
      <c r="I146" s="636">
        <v>0.87894075055023924</v>
      </c>
      <c r="J146" s="636">
        <v>0.67123535858745642</v>
      </c>
      <c r="K146" s="636">
        <v>0.53288621757043064</v>
      </c>
      <c r="L146" s="636">
        <v>0.4048030577828769</v>
      </c>
      <c r="M146" s="636">
        <v>0.31941466461185086</v>
      </c>
      <c r="N146" s="636">
        <v>0.13300853863393419</v>
      </c>
      <c r="O146" s="636">
        <v>3.4573658843034694E-3</v>
      </c>
    </row>
    <row r="147" spans="1:15">
      <c r="A147" s="642" t="s">
        <v>87</v>
      </c>
      <c r="B147" s="636">
        <v>8.8247310653068664E-2</v>
      </c>
      <c r="C147" s="636">
        <v>9.1429500955089352E-2</v>
      </c>
      <c r="D147" s="636">
        <v>9.5803183355398822E-2</v>
      </c>
      <c r="E147" s="636">
        <v>9.2127204924181208E-2</v>
      </c>
      <c r="F147" s="636">
        <v>9.3103298305291113E-2</v>
      </c>
      <c r="G147" s="636">
        <v>9.5790193303572746E-2</v>
      </c>
      <c r="H147" s="636">
        <v>6.5479137534294518E-2</v>
      </c>
      <c r="I147" s="636">
        <v>5.610803620842137E-2</v>
      </c>
      <c r="J147" s="636">
        <v>4.2767262341813383E-2</v>
      </c>
      <c r="K147" s="636">
        <v>3.3874296381964271E-2</v>
      </c>
      <c r="L147" s="636">
        <v>2.601306478009487E-2</v>
      </c>
      <c r="M147" s="636">
        <v>2.077225310748539E-2</v>
      </c>
      <c r="N147" s="636">
        <v>7.8482226642166853E-3</v>
      </c>
      <c r="O147" s="636">
        <v>0</v>
      </c>
    </row>
    <row r="148" spans="1:15">
      <c r="A148" s="642" t="s">
        <v>88</v>
      </c>
      <c r="B148" s="636">
        <v>0</v>
      </c>
      <c r="C148" s="636">
        <v>0</v>
      </c>
      <c r="D148" s="636">
        <v>0</v>
      </c>
      <c r="E148" s="636">
        <v>0</v>
      </c>
      <c r="F148" s="636">
        <v>0</v>
      </c>
      <c r="G148" s="636">
        <v>0</v>
      </c>
      <c r="H148" s="636">
        <v>0</v>
      </c>
      <c r="I148" s="636">
        <v>0</v>
      </c>
      <c r="J148" s="636">
        <v>0</v>
      </c>
      <c r="K148" s="636">
        <v>0</v>
      </c>
      <c r="L148" s="636">
        <v>0</v>
      </c>
      <c r="M148" s="636">
        <v>0</v>
      </c>
      <c r="N148" s="636">
        <v>0</v>
      </c>
      <c r="O148" s="636">
        <v>0</v>
      </c>
    </row>
    <row r="149" spans="1:15">
      <c r="A149" s="21" t="s">
        <v>89</v>
      </c>
      <c r="B149" s="661">
        <v>107.35129197144207</v>
      </c>
      <c r="C149" s="661">
        <v>120.55822847270598</v>
      </c>
      <c r="D149" s="661">
        <v>123.78143154063652</v>
      </c>
      <c r="E149" s="661">
        <v>118.83879038928438</v>
      </c>
      <c r="F149" s="661">
        <v>117.34613037269725</v>
      </c>
      <c r="G149" s="661">
        <v>114.92369693902033</v>
      </c>
      <c r="H149" s="661">
        <v>95.744088415551772</v>
      </c>
      <c r="I149" s="661">
        <v>84.736063899517248</v>
      </c>
      <c r="J149" s="661">
        <v>66.936259735437133</v>
      </c>
      <c r="K149" s="661">
        <v>55.122878495939311</v>
      </c>
      <c r="L149" s="661">
        <v>37.523485133392285</v>
      </c>
      <c r="M149" s="661">
        <v>25.798790617614454</v>
      </c>
      <c r="N149" s="661">
        <v>6.1187917561709737</v>
      </c>
      <c r="O149" s="661">
        <v>7.3299525057007348E-2</v>
      </c>
    </row>
    <row r="150" spans="1:15">
      <c r="A150" s="642" t="s">
        <v>8</v>
      </c>
      <c r="B150" s="636">
        <v>0.39142579808300154</v>
      </c>
      <c r="C150" s="636">
        <v>0.43839014516785785</v>
      </c>
      <c r="D150" s="636">
        <v>0.46667777839046365</v>
      </c>
      <c r="E150" s="636">
        <v>0.42537901853095927</v>
      </c>
      <c r="F150" s="636">
        <v>0.43927553675735204</v>
      </c>
      <c r="G150" s="636">
        <v>0.43636789180410801</v>
      </c>
      <c r="H150" s="636">
        <v>0.41177425643058019</v>
      </c>
      <c r="I150" s="636">
        <v>0.41248819554104743</v>
      </c>
      <c r="J150" s="636">
        <v>0.34798487251446597</v>
      </c>
      <c r="K150" s="636">
        <v>0.33881322549687598</v>
      </c>
      <c r="L150" s="636">
        <v>0.2666608570982153</v>
      </c>
      <c r="M150" s="636">
        <v>0.25517709020827539</v>
      </c>
      <c r="N150" s="636">
        <v>7.667977712352822E-2</v>
      </c>
      <c r="O150" s="636">
        <v>3.4343024251404556E-3</v>
      </c>
    </row>
    <row r="151" spans="1:15">
      <c r="A151" s="642" t="s">
        <v>90</v>
      </c>
      <c r="B151" s="636">
        <v>0.11462308224369448</v>
      </c>
      <c r="C151" s="636">
        <v>0.12145771985297027</v>
      </c>
      <c r="D151" s="636">
        <v>0.10731224086779409</v>
      </c>
      <c r="E151" s="636">
        <v>9.5839792291628492E-2</v>
      </c>
      <c r="F151" s="636">
        <v>9.3184520827205186E-2</v>
      </c>
      <c r="G151" s="636">
        <v>9.2751760723659274E-2</v>
      </c>
      <c r="H151" s="636">
        <v>0.12676704731493874</v>
      </c>
      <c r="I151" s="636">
        <v>0.14320005547919248</v>
      </c>
      <c r="J151" s="636">
        <v>0.14054149126091198</v>
      </c>
      <c r="K151" s="636">
        <v>0.13876911511539161</v>
      </c>
      <c r="L151" s="636">
        <v>0.12830389597951244</v>
      </c>
      <c r="M151" s="636">
        <v>0.12132708322225969</v>
      </c>
      <c r="N151" s="636">
        <v>7.3287718148383474E-2</v>
      </c>
      <c r="O151" s="636">
        <v>2.1368826930400252E-3</v>
      </c>
    </row>
    <row r="152" spans="1:15">
      <c r="A152" s="642" t="s">
        <v>91</v>
      </c>
      <c r="B152" s="636">
        <v>2.1398710827144107</v>
      </c>
      <c r="C152" s="636">
        <v>2.3019645349337696</v>
      </c>
      <c r="D152" s="636">
        <v>2.4702283365095261</v>
      </c>
      <c r="E152" s="636">
        <v>2.152117425402611</v>
      </c>
      <c r="F152" s="636">
        <v>2.2419981572857148</v>
      </c>
      <c r="G152" s="636">
        <v>2.0810111794421533</v>
      </c>
      <c r="H152" s="636">
        <v>2.0900970603617828</v>
      </c>
      <c r="I152" s="636">
        <v>1.9266834267104409</v>
      </c>
      <c r="J152" s="636">
        <v>1.577431071274066</v>
      </c>
      <c r="K152" s="636">
        <v>1.3533767331598248</v>
      </c>
      <c r="L152" s="636">
        <v>1.0240637520431284</v>
      </c>
      <c r="M152" s="636">
        <v>0.82367842821975212</v>
      </c>
      <c r="N152" s="636">
        <v>0.35291579225581343</v>
      </c>
      <c r="O152" s="636">
        <v>1.9362621704745279E-2</v>
      </c>
    </row>
    <row r="153" spans="1:15">
      <c r="A153" s="642" t="s">
        <v>92</v>
      </c>
      <c r="B153" s="636">
        <v>0.99997938960570198</v>
      </c>
      <c r="C153" s="636">
        <v>1.0014424853592574</v>
      </c>
      <c r="D153" s="636">
        <v>0.98469211878598928</v>
      </c>
      <c r="E153" s="636">
        <v>0.98409533146887185</v>
      </c>
      <c r="F153" s="636">
        <v>0.99526322026692438</v>
      </c>
      <c r="G153" s="636">
        <v>1.0414354203349594</v>
      </c>
      <c r="H153" s="636">
        <v>0.91374786326217006</v>
      </c>
      <c r="I153" s="636">
        <v>0.91291623897405549</v>
      </c>
      <c r="J153" s="636">
        <v>0.82571337496309638</v>
      </c>
      <c r="K153" s="636">
        <v>0.76757813228912364</v>
      </c>
      <c r="L153" s="636">
        <v>0.66482456900902398</v>
      </c>
      <c r="M153" s="636">
        <v>0.59632219348895776</v>
      </c>
      <c r="N153" s="636">
        <v>0.31449860300356031</v>
      </c>
      <c r="O153" s="636">
        <v>3.0177705715139422E-2</v>
      </c>
    </row>
    <row r="154" spans="1:15">
      <c r="A154" s="642" t="s">
        <v>93</v>
      </c>
      <c r="B154" s="636">
        <v>3.0759448906967433</v>
      </c>
      <c r="C154" s="636">
        <v>3.7981031790485487</v>
      </c>
      <c r="D154" s="636">
        <v>4.6151628431499452</v>
      </c>
      <c r="E154" s="636">
        <v>4.3981133714625207</v>
      </c>
      <c r="F154" s="636">
        <v>4.2343385987271871</v>
      </c>
      <c r="G154" s="636">
        <v>4.3336670977457175</v>
      </c>
      <c r="H154" s="636">
        <v>4.2281496603575626</v>
      </c>
      <c r="I154" s="636">
        <v>4.0961648300813032</v>
      </c>
      <c r="J154" s="636">
        <v>3.4145526996183473</v>
      </c>
      <c r="K154" s="636">
        <v>2.9602014593929362</v>
      </c>
      <c r="L154" s="636">
        <v>2.4449790762834582</v>
      </c>
      <c r="M154" s="636">
        <v>2.1014983301168333</v>
      </c>
      <c r="N154" s="636">
        <v>1.4936752920000278</v>
      </c>
      <c r="O154" s="636">
        <v>0.4952742091859848</v>
      </c>
    </row>
    <row r="155" spans="1:15">
      <c r="A155" s="21" t="s">
        <v>94</v>
      </c>
      <c r="B155" s="661">
        <v>6.7218442433435523</v>
      </c>
      <c r="C155" s="661">
        <v>7.6613580643624042</v>
      </c>
      <c r="D155" s="661">
        <v>8.6440733177037181</v>
      </c>
      <c r="E155" s="661">
        <v>8.0555449391565919</v>
      </c>
      <c r="F155" s="661">
        <v>8.0040600338643841</v>
      </c>
      <c r="G155" s="661">
        <v>7.9852333500505974</v>
      </c>
      <c r="H155" s="661">
        <v>7.7705358877270339</v>
      </c>
      <c r="I155" s="661">
        <v>7.4914527467860399</v>
      </c>
      <c r="J155" s="661">
        <v>6.3062235096308878</v>
      </c>
      <c r="K155" s="661">
        <v>5.5587386654541522</v>
      </c>
      <c r="L155" s="661">
        <v>4.5288321504133382</v>
      </c>
      <c r="M155" s="661">
        <v>3.8980031252560785</v>
      </c>
      <c r="N155" s="661">
        <v>2.3110571825313135</v>
      </c>
      <c r="O155" s="661">
        <v>0.55038572172404998</v>
      </c>
    </row>
    <row r="156" spans="1:15">
      <c r="A156" s="22" t="s">
        <v>95</v>
      </c>
      <c r="B156" s="662">
        <v>114.07313621478562</v>
      </c>
      <c r="C156" s="662">
        <v>128.21958653706838</v>
      </c>
      <c r="D156" s="662">
        <v>132.42550485834025</v>
      </c>
      <c r="E156" s="662">
        <v>126.89433532844097</v>
      </c>
      <c r="F156" s="662">
        <v>125.35019040656164</v>
      </c>
      <c r="G156" s="662">
        <v>122.90893028907092</v>
      </c>
      <c r="H156" s="662">
        <v>103.51462430327881</v>
      </c>
      <c r="I156" s="662">
        <v>92.227516646303286</v>
      </c>
      <c r="J156" s="662">
        <v>73.242483245068016</v>
      </c>
      <c r="K156" s="662">
        <v>60.681617161393461</v>
      </c>
      <c r="L156" s="662">
        <v>42.052317283805621</v>
      </c>
      <c r="M156" s="662">
        <v>29.696793742870533</v>
      </c>
      <c r="N156" s="662">
        <v>8.4298489387022872</v>
      </c>
      <c r="O156" s="662">
        <v>0.6236852467810573</v>
      </c>
    </row>
    <row r="157" spans="1:15" ht="15">
      <c r="A157" s="11"/>
      <c r="B157" s="663"/>
      <c r="C157" s="663"/>
      <c r="D157" s="663"/>
      <c r="E157" s="663"/>
      <c r="F157" s="663"/>
      <c r="G157" s="663"/>
      <c r="H157" s="663"/>
      <c r="I157" s="663"/>
      <c r="J157" s="663"/>
      <c r="K157" s="663"/>
      <c r="L157" s="663"/>
      <c r="M157" s="663"/>
      <c r="N157" s="663"/>
      <c r="O157" s="663"/>
    </row>
    <row r="158" spans="1:15">
      <c r="A158" s="664" t="s">
        <v>96</v>
      </c>
      <c r="B158" s="636">
        <v>5.8461950500334904E-2</v>
      </c>
      <c r="C158" s="636">
        <v>5.9058764084463138E-2</v>
      </c>
      <c r="D158" s="636">
        <v>5.8119265248137139E-2</v>
      </c>
      <c r="E158" s="636">
        <v>5.0359210043892204E-2</v>
      </c>
      <c r="F158" s="636">
        <v>5.5203243171319812E-2</v>
      </c>
      <c r="G158" s="636">
        <v>5.4946872681684619E-2</v>
      </c>
      <c r="H158" s="636">
        <v>6.8820796564136547E-2</v>
      </c>
      <c r="I158" s="636">
        <v>7.7745027139018208E-2</v>
      </c>
      <c r="J158" s="636">
        <v>7.6312250051323749E-2</v>
      </c>
      <c r="K158" s="636">
        <v>7.53570653261941E-2</v>
      </c>
      <c r="L158" s="636">
        <v>6.9696479663812302E-2</v>
      </c>
      <c r="M158" s="636">
        <v>6.5922755888891071E-2</v>
      </c>
      <c r="N158" s="636">
        <v>3.9921476689932248E-2</v>
      </c>
      <c r="O158" s="636">
        <v>1.4215766296089287E-3</v>
      </c>
    </row>
    <row r="159" spans="1:15">
      <c r="A159" s="664" t="s">
        <v>97</v>
      </c>
      <c r="B159" s="636">
        <v>2.5863144826350895</v>
      </c>
      <c r="C159" s="636">
        <v>2.9553893480285227</v>
      </c>
      <c r="D159" s="636">
        <v>3.8067922092706969</v>
      </c>
      <c r="E159" s="636">
        <v>3.7270643595168074</v>
      </c>
      <c r="F159" s="636">
        <v>4.0923633830581085</v>
      </c>
      <c r="G159" s="636">
        <v>3.1649402364797568</v>
      </c>
      <c r="H159" s="636">
        <v>2.7466715659212459</v>
      </c>
      <c r="I159" s="636">
        <v>2.1861086864415449</v>
      </c>
      <c r="J159" s="636">
        <v>1.8531057759065228</v>
      </c>
      <c r="K159" s="636">
        <v>1.6257446766810437</v>
      </c>
      <c r="L159" s="636">
        <v>1.2051928523677744</v>
      </c>
      <c r="M159" s="636">
        <v>0.92377047047876981</v>
      </c>
      <c r="N159" s="636">
        <v>0.54831261025487099</v>
      </c>
      <c r="O159" s="636">
        <v>0.20929618704915642</v>
      </c>
    </row>
    <row r="160" spans="1:15">
      <c r="A160" s="664" t="s">
        <v>98</v>
      </c>
      <c r="B160" s="636">
        <v>8.2470836590225911</v>
      </c>
      <c r="C160" s="636">
        <v>9.0369092382056042</v>
      </c>
      <c r="D160" s="636">
        <v>14.382188503752589</v>
      </c>
      <c r="E160" s="636">
        <v>16.696745035587199</v>
      </c>
      <c r="F160" s="636">
        <v>18.107248408721237</v>
      </c>
      <c r="G160" s="636">
        <v>19.43914854480515</v>
      </c>
      <c r="H160" s="636">
        <v>18.9561966250469</v>
      </c>
      <c r="I160" s="636">
        <v>18.577251084209987</v>
      </c>
      <c r="J160" s="636">
        <v>16.269871756583267</v>
      </c>
      <c r="K160" s="636">
        <v>14.73179089732341</v>
      </c>
      <c r="L160" s="636">
        <v>12.507813806872543</v>
      </c>
      <c r="M160" s="636">
        <v>11.025170902079994</v>
      </c>
      <c r="N160" s="636">
        <v>7.4875011718815294</v>
      </c>
      <c r="O160" s="636">
        <v>2.3610894003891678</v>
      </c>
    </row>
    <row r="161" spans="1:15">
      <c r="A161" s="665" t="s">
        <v>99</v>
      </c>
      <c r="B161" s="636">
        <v>8.437274999999998E-4</v>
      </c>
      <c r="C161" s="636">
        <v>8.8062749999999988E-4</v>
      </c>
      <c r="D161" s="636">
        <v>7.7033249999999994E-4</v>
      </c>
      <c r="E161" s="636">
        <v>4.8300749999999993E-4</v>
      </c>
      <c r="F161" s="636">
        <v>3.0415499999999996E-4</v>
      </c>
      <c r="G161" s="636">
        <v>3.0415499999999996E-4</v>
      </c>
      <c r="H161" s="636">
        <v>0</v>
      </c>
      <c r="I161" s="636">
        <v>0</v>
      </c>
      <c r="J161" s="636">
        <v>0</v>
      </c>
      <c r="K161" s="636">
        <v>0</v>
      </c>
      <c r="L161" s="636">
        <v>0</v>
      </c>
      <c r="M161" s="636">
        <v>0</v>
      </c>
      <c r="N161" s="636">
        <v>0</v>
      </c>
      <c r="O161" s="636">
        <v>0</v>
      </c>
    </row>
    <row r="162" spans="1:15">
      <c r="A162" s="23" t="s">
        <v>100</v>
      </c>
      <c r="B162" s="666">
        <v>10.892703819658015</v>
      </c>
      <c r="C162" s="666">
        <v>12.05223797781859</v>
      </c>
      <c r="D162" s="666">
        <v>18.247870310771422</v>
      </c>
      <c r="E162" s="666">
        <v>20.4746516126479</v>
      </c>
      <c r="F162" s="666">
        <v>22.255119189950666</v>
      </c>
      <c r="G162" s="666">
        <v>22.659339808966589</v>
      </c>
      <c r="H162" s="666">
        <v>21.771688987532283</v>
      </c>
      <c r="I162" s="666">
        <v>20.84110479779055</v>
      </c>
      <c r="J162" s="666">
        <v>18.199289782541115</v>
      </c>
      <c r="K162" s="666">
        <v>16.43289263933065</v>
      </c>
      <c r="L162" s="666">
        <v>13.782703138904129</v>
      </c>
      <c r="M162" s="666">
        <v>12.014864128447655</v>
      </c>
      <c r="N162" s="666">
        <v>8.0757352588263327</v>
      </c>
      <c r="O162" s="666">
        <v>2.5718071640679332</v>
      </c>
    </row>
    <row r="164" spans="1:15" s="229" customFormat="1">
      <c r="A164" s="24" t="s">
        <v>101</v>
      </c>
      <c r="B164" s="667"/>
      <c r="C164" s="667"/>
      <c r="D164" s="667"/>
      <c r="E164" s="667"/>
      <c r="F164" s="667"/>
      <c r="G164" s="667"/>
      <c r="H164" s="667"/>
      <c r="I164" s="667"/>
      <c r="J164" s="667"/>
      <c r="K164" s="667"/>
      <c r="L164" s="667"/>
      <c r="M164" s="667"/>
      <c r="N164" s="667"/>
      <c r="O164" s="667"/>
    </row>
    <row r="165" spans="1:15" s="229" customFormat="1">
      <c r="A165" s="634" t="s">
        <v>990</v>
      </c>
      <c r="B165" s="7">
        <v>2020</v>
      </c>
      <c r="C165" s="7">
        <v>2021</v>
      </c>
      <c r="D165" s="7">
        <v>2022</v>
      </c>
      <c r="E165" s="7">
        <v>2023</v>
      </c>
      <c r="F165" s="7">
        <v>2024</v>
      </c>
      <c r="G165" s="7">
        <v>2025</v>
      </c>
      <c r="H165" s="7">
        <v>2028</v>
      </c>
      <c r="I165" s="7">
        <v>2030</v>
      </c>
      <c r="J165" s="7">
        <v>2033</v>
      </c>
      <c r="K165" s="7">
        <v>2035</v>
      </c>
      <c r="L165" s="7">
        <v>2038</v>
      </c>
      <c r="M165" s="7">
        <v>2040</v>
      </c>
      <c r="N165" s="7">
        <v>2045</v>
      </c>
      <c r="O165" s="7">
        <v>2050</v>
      </c>
    </row>
    <row r="166" spans="1:15" s="229" customFormat="1">
      <c r="A166" s="642" t="s">
        <v>26</v>
      </c>
      <c r="B166" s="636">
        <v>-68.399594139976543</v>
      </c>
      <c r="C166" s="636">
        <v>-60.871283755519158</v>
      </c>
      <c r="D166" s="636">
        <v>-59.365853625032848</v>
      </c>
      <c r="E166" s="636">
        <v>-63.170041442553689</v>
      </c>
      <c r="F166" s="636">
        <v>-64.510982514242073</v>
      </c>
      <c r="G166" s="636">
        <v>-63.891850283068372</v>
      </c>
      <c r="H166" s="636">
        <v>-41.105947596897401</v>
      </c>
      <c r="I166" s="636">
        <v>-35.069970426989109</v>
      </c>
      <c r="J166" s="636">
        <v>-33.397712533388571</v>
      </c>
      <c r="K166" s="636">
        <v>-31.553732899139145</v>
      </c>
      <c r="L166" s="636">
        <v>-27.099525473706201</v>
      </c>
      <c r="M166" s="636">
        <v>-26.219266450771663</v>
      </c>
      <c r="N166" s="636">
        <v>-20.730443291057405</v>
      </c>
      <c r="O166" s="636">
        <v>-16.640210785824838</v>
      </c>
    </row>
    <row r="167" spans="1:15">
      <c r="A167" s="642" t="s">
        <v>102</v>
      </c>
      <c r="B167" s="636">
        <v>12.005247607935843</v>
      </c>
      <c r="C167" s="636">
        <v>12.589378453045722</v>
      </c>
      <c r="D167" s="636">
        <v>12.28327935259982</v>
      </c>
      <c r="E167" s="636">
        <v>12.950890126133627</v>
      </c>
      <c r="F167" s="636">
        <v>11.666741343683022</v>
      </c>
      <c r="G167" s="636">
        <v>11.666741343683022</v>
      </c>
      <c r="H167" s="636">
        <v>12.178139147312724</v>
      </c>
      <c r="I167" s="636">
        <v>11.940572746553755</v>
      </c>
      <c r="J167" s="636">
        <v>11.256166177057722</v>
      </c>
      <c r="K167" s="636">
        <v>10.780785759299254</v>
      </c>
      <c r="L167" s="636">
        <v>10.233853499108557</v>
      </c>
      <c r="M167" s="636">
        <v>10.039825324892371</v>
      </c>
      <c r="N167" s="636">
        <v>8.9671033455743423</v>
      </c>
      <c r="O167" s="636">
        <v>8.7389240868723164</v>
      </c>
    </row>
    <row r="168" spans="1:15">
      <c r="A168" s="642" t="s">
        <v>103</v>
      </c>
      <c r="B168" s="636">
        <v>-8.1303978600214073</v>
      </c>
      <c r="C168" s="636">
        <v>-6.4959468039614849</v>
      </c>
      <c r="D168" s="636">
        <v>-6.0165872663074529</v>
      </c>
      <c r="E168" s="636">
        <v>-6.1818056100121401</v>
      </c>
      <c r="F168" s="636">
        <v>-5.7005452129143155</v>
      </c>
      <c r="G168" s="636">
        <v>-5.7005452129143155</v>
      </c>
      <c r="H168" s="636">
        <v>-9.254103061309138</v>
      </c>
      <c r="I168" s="636">
        <v>-9.4533749138552636</v>
      </c>
      <c r="J168" s="636">
        <v>-9.192658821804006</v>
      </c>
      <c r="K168" s="636">
        <v>-9.7788861958766056</v>
      </c>
      <c r="L168" s="636">
        <v>-10.466128668934047</v>
      </c>
      <c r="M168" s="636">
        <v>-10.582789659766583</v>
      </c>
      <c r="N168" s="636">
        <v>-10.807512661095242</v>
      </c>
      <c r="O168" s="636">
        <v>-10.875215192439754</v>
      </c>
    </row>
    <row r="169" spans="1:15">
      <c r="A169" s="642" t="s">
        <v>27</v>
      </c>
      <c r="B169" s="636">
        <v>0.83476441227374176</v>
      </c>
      <c r="C169" s="636">
        <v>0.83150261506850032</v>
      </c>
      <c r="D169" s="636">
        <v>0.84990138937061732</v>
      </c>
      <c r="E169" s="636">
        <v>0.84125984281236454</v>
      </c>
      <c r="F169" s="636">
        <v>0.84080296868992976</v>
      </c>
      <c r="G169" s="636">
        <v>0.84080296868992965</v>
      </c>
      <c r="H169" s="636">
        <v>0.32639989974350375</v>
      </c>
      <c r="I169" s="636">
        <v>0.39517964522127041</v>
      </c>
      <c r="J169" s="636">
        <v>0.35424856799961674</v>
      </c>
      <c r="K169" s="636">
        <v>0.36466396594960243</v>
      </c>
      <c r="L169" s="636">
        <v>0.34872843078962695</v>
      </c>
      <c r="M169" s="636">
        <v>0.35564117154224301</v>
      </c>
      <c r="N169" s="636">
        <v>0.35434706271016425</v>
      </c>
      <c r="O169" s="636">
        <v>0.34801733457021633</v>
      </c>
    </row>
    <row r="170" spans="1:15">
      <c r="A170" s="642" t="s">
        <v>28</v>
      </c>
      <c r="B170" s="636">
        <v>4.7711790577897792</v>
      </c>
      <c r="C170" s="636">
        <v>4.8578397581456585</v>
      </c>
      <c r="D170" s="636">
        <v>4.8090657017771239</v>
      </c>
      <c r="E170" s="636">
        <v>4.831917926333678</v>
      </c>
      <c r="F170" s="636">
        <v>4.9760615770502596</v>
      </c>
      <c r="G170" s="636">
        <v>4.9760615770502596</v>
      </c>
      <c r="H170" s="636">
        <v>3.3109925018424891</v>
      </c>
      <c r="I170" s="636">
        <v>3.0977799175869611</v>
      </c>
      <c r="J170" s="636">
        <v>2.7929972010301434</v>
      </c>
      <c r="K170" s="636">
        <v>2.7323861936936256</v>
      </c>
      <c r="L170" s="636">
        <v>2.6546907395438746</v>
      </c>
      <c r="M170" s="636">
        <v>2.5194680328031858</v>
      </c>
      <c r="N170" s="636">
        <v>2.8447322021900421</v>
      </c>
      <c r="O170" s="636">
        <v>2.7134992163132692</v>
      </c>
    </row>
    <row r="171" spans="1:15" s="668" customFormat="1">
      <c r="A171" s="642" t="s">
        <v>104</v>
      </c>
      <c r="B171" s="636">
        <v>0.10268967923966332</v>
      </c>
      <c r="C171" s="636">
        <v>0.11323013500705334</v>
      </c>
      <c r="D171" s="636">
        <v>0.11973940992484332</v>
      </c>
      <c r="E171" s="636">
        <v>0.12451883759315666</v>
      </c>
      <c r="F171" s="636">
        <v>0.13031406038953</v>
      </c>
      <c r="G171" s="636">
        <v>0.13031406038953</v>
      </c>
      <c r="H171" s="636">
        <v>9.8324163591849867E-2</v>
      </c>
      <c r="I171" s="636">
        <v>9.311857725747448E-2</v>
      </c>
      <c r="J171" s="636">
        <v>8.2547134779406423E-2</v>
      </c>
      <c r="K171" s="636">
        <v>6.9976393220326477E-2</v>
      </c>
      <c r="L171" s="636">
        <v>6.1558353084159065E-2</v>
      </c>
      <c r="M171" s="636">
        <v>5.6357875347824875E-2</v>
      </c>
      <c r="N171" s="636">
        <v>6.0439232668073779E-2</v>
      </c>
      <c r="O171" s="636">
        <v>4.7402065600970288E-2</v>
      </c>
    </row>
    <row r="172" spans="1:15">
      <c r="A172" s="642" t="s">
        <v>29</v>
      </c>
      <c r="B172" s="636">
        <v>0.21377743304613878</v>
      </c>
      <c r="C172" s="636">
        <v>-2.244998432588567</v>
      </c>
      <c r="D172" s="636">
        <v>-1.7174321335481277</v>
      </c>
      <c r="E172" s="636">
        <v>0.16662499719805432</v>
      </c>
      <c r="F172" s="636">
        <v>0.37426852776719255</v>
      </c>
      <c r="G172" s="636">
        <v>0.37426852776719255</v>
      </c>
      <c r="H172" s="636">
        <v>-3.6190663217350569</v>
      </c>
      <c r="I172" s="636">
        <v>-4.1966375488138823</v>
      </c>
      <c r="J172" s="636">
        <v>-4.8125171914442673</v>
      </c>
      <c r="K172" s="636">
        <v>-5.223364192470906</v>
      </c>
      <c r="L172" s="636">
        <v>-5.8144692552438899</v>
      </c>
      <c r="M172" s="636">
        <v>-6.1931248254828279</v>
      </c>
      <c r="N172" s="636">
        <v>-7.0999327948531716</v>
      </c>
      <c r="O172" s="636">
        <v>-7.9138610031021699</v>
      </c>
    </row>
    <row r="173" spans="1:15">
      <c r="A173" s="642" t="s">
        <v>105</v>
      </c>
      <c r="B173" s="636">
        <v>0.2841703333333333</v>
      </c>
      <c r="C173" s="636">
        <v>0.27889433333333336</v>
      </c>
      <c r="D173" s="636">
        <v>0.27430466666666664</v>
      </c>
      <c r="E173" s="636">
        <v>0.27035433333333331</v>
      </c>
      <c r="F173" s="636">
        <v>0.26690266666666668</v>
      </c>
      <c r="G173" s="636">
        <v>0.26690266666666668</v>
      </c>
      <c r="H173" s="636">
        <v>0.256712</v>
      </c>
      <c r="I173" s="636">
        <v>0.25371199999999994</v>
      </c>
      <c r="J173" s="636">
        <v>0.25136924895685303</v>
      </c>
      <c r="K173" s="636">
        <v>0.24953405199015327</v>
      </c>
      <c r="L173" s="636">
        <v>0.24757194438457161</v>
      </c>
      <c r="M173" s="636">
        <v>0.24664683952431291</v>
      </c>
      <c r="N173" s="636">
        <v>0.24519142392957613</v>
      </c>
      <c r="O173" s="636">
        <v>0.24445776314829851</v>
      </c>
    </row>
    <row r="174" spans="1:15">
      <c r="A174" s="25" t="s">
        <v>106</v>
      </c>
      <c r="B174" s="669">
        <v>-58.318163476379446</v>
      </c>
      <c r="C174" s="669">
        <v>-50.941383697468943</v>
      </c>
      <c r="D174" s="669">
        <v>-48.763582504549369</v>
      </c>
      <c r="E174" s="669">
        <v>-50.166280989161613</v>
      </c>
      <c r="F174" s="669">
        <v>-51.956436582909788</v>
      </c>
      <c r="G174" s="669">
        <v>-51.337304351736087</v>
      </c>
      <c r="H174" s="669">
        <v>-37.808549267451028</v>
      </c>
      <c r="I174" s="669">
        <v>-32.939620003038797</v>
      </c>
      <c r="J174" s="669">
        <v>-32.665560216813105</v>
      </c>
      <c r="K174" s="669">
        <v>-32.358636923333698</v>
      </c>
      <c r="L174" s="669">
        <v>-29.833720430973322</v>
      </c>
      <c r="M174" s="669">
        <v>-29.777241691911136</v>
      </c>
      <c r="N174" s="669">
        <v>-26.166075479933617</v>
      </c>
      <c r="O174" s="669">
        <v>-23.336986514861689</v>
      </c>
    </row>
    <row r="176" spans="1:15">
      <c r="A176" s="665" t="s">
        <v>856</v>
      </c>
      <c r="B176" s="636">
        <v>-10.878990143153814</v>
      </c>
      <c r="C176" s="636">
        <v>-10.924517793538437</v>
      </c>
      <c r="D176" s="636">
        <v>-10.967727296589738</v>
      </c>
      <c r="E176" s="636">
        <v>-12.25431451693707</v>
      </c>
      <c r="F176" s="636">
        <v>-12.211019818776586</v>
      </c>
      <c r="G176" s="636">
        <v>-12.176610996022815</v>
      </c>
      <c r="H176" s="636">
        <v>-12.104572950212454</v>
      </c>
      <c r="I176" s="636">
        <v>-12.103045760870225</v>
      </c>
      <c r="J176" s="636">
        <v>-12.160573470894406</v>
      </c>
      <c r="K176" s="636">
        <v>-12.244467045566733</v>
      </c>
      <c r="L176" s="636">
        <v>-12.575835018183929</v>
      </c>
      <c r="M176" s="636">
        <v>-12.797199013542771</v>
      </c>
      <c r="N176" s="636">
        <v>-13.383631533424424</v>
      </c>
      <c r="O176" s="636">
        <v>-14.010942894986051</v>
      </c>
    </row>
    <row r="178" spans="1:15" s="229" customFormat="1">
      <c r="A178" s="670" t="s">
        <v>991</v>
      </c>
      <c r="B178" s="671"/>
      <c r="C178" s="671"/>
      <c r="D178" s="671"/>
      <c r="E178" s="671"/>
      <c r="F178" s="671"/>
      <c r="G178" s="671"/>
      <c r="H178" s="671"/>
      <c r="I178" s="671"/>
      <c r="J178" s="671"/>
      <c r="K178" s="671"/>
      <c r="L178" s="671"/>
      <c r="M178" s="671"/>
      <c r="N178" s="671"/>
      <c r="O178" s="671"/>
    </row>
    <row r="179" spans="1:15">
      <c r="A179" s="9" t="s">
        <v>107</v>
      </c>
      <c r="B179" s="629"/>
      <c r="C179" s="629"/>
      <c r="D179" s="629"/>
      <c r="E179" s="629"/>
      <c r="F179" s="629"/>
      <c r="G179" s="629"/>
      <c r="H179" s="629">
        <v>0</v>
      </c>
      <c r="I179" s="629">
        <v>0</v>
      </c>
      <c r="J179" s="629">
        <v>0</v>
      </c>
      <c r="K179" s="629">
        <v>0</v>
      </c>
      <c r="L179" s="629">
        <v>0</v>
      </c>
      <c r="M179" s="629">
        <v>-2</v>
      </c>
      <c r="N179" s="629">
        <v>-4</v>
      </c>
      <c r="O179" s="629">
        <v>-6</v>
      </c>
    </row>
    <row r="181" spans="1:15" s="504" customFormat="1"/>
    <row r="182" spans="1:15" s="504" customFormat="1">
      <c r="A182" s="403"/>
      <c r="B182" s="403"/>
      <c r="C182" s="403"/>
      <c r="D182" s="403"/>
      <c r="E182" s="403"/>
      <c r="F182" s="403"/>
      <c r="G182" s="403"/>
      <c r="H182" s="403"/>
      <c r="I182" s="403"/>
      <c r="J182" s="403"/>
      <c r="K182" s="403"/>
      <c r="L182" s="403"/>
      <c r="M182" s="403"/>
      <c r="N182" s="403"/>
      <c r="O182" s="403"/>
    </row>
    <row r="184" spans="1:15" ht="15" customHeight="1"/>
    <row r="196" ht="15" customHeight="1"/>
    <row r="197" ht="30" customHeight="1"/>
  </sheetData>
  <mergeCells count="2">
    <mergeCell ref="G9:O9"/>
    <mergeCell ref="G29:O2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sheetPr>
  <dimension ref="A1:AD455"/>
  <sheetViews>
    <sheetView showGridLines="0" zoomScale="70" zoomScaleNormal="70" workbookViewId="0">
      <pane ySplit="3" topLeftCell="A4" activePane="bottomLeft" state="frozen"/>
      <selection pane="bottomLeft" activeCell="N284" sqref="N284"/>
    </sheetView>
  </sheetViews>
  <sheetFormatPr baseColWidth="10" defaultRowHeight="14.4" outlineLevelRow="3"/>
  <cols>
    <col min="1" max="1" width="3.109375" customWidth="1"/>
    <col min="2" max="2" width="3.109375" style="31" customWidth="1"/>
    <col min="3" max="3" width="3.109375" customWidth="1"/>
    <col min="4" max="4" width="7.33203125" customWidth="1"/>
    <col min="5" max="5" width="69.33203125" customWidth="1"/>
    <col min="8" max="8" width="11.5546875" customWidth="1"/>
    <col min="10" max="10" width="11.5546875" customWidth="1"/>
    <col min="12" max="12" width="11.5546875" customWidth="1"/>
    <col min="13" max="13" width="10.88671875" customWidth="1"/>
    <col min="14" max="14" width="12.5546875" customWidth="1"/>
    <col min="15" max="15" width="13.5546875" customWidth="1"/>
    <col min="16" max="16" width="13" customWidth="1"/>
    <col min="19" max="19" width="12.6640625" style="403" customWidth="1"/>
  </cols>
  <sheetData>
    <row r="1" spans="1:30" ht="25.95" customHeight="1" thickBot="1">
      <c r="D1" s="220"/>
      <c r="E1" s="849" t="s">
        <v>919</v>
      </c>
      <c r="F1" s="849"/>
      <c r="G1" s="849"/>
      <c r="H1" s="849"/>
      <c r="I1" s="849"/>
      <c r="J1" s="849"/>
      <c r="K1" s="849"/>
      <c r="L1" s="849"/>
      <c r="M1" s="849"/>
      <c r="O1" s="536"/>
    </row>
    <row r="2" spans="1:30" ht="18.600000000000001" customHeight="1" thickTop="1">
      <c r="D2" s="2"/>
      <c r="E2" s="59"/>
      <c r="F2" s="59"/>
      <c r="G2" s="59"/>
      <c r="H2" s="59"/>
      <c r="I2" s="59"/>
      <c r="J2" s="59"/>
      <c r="K2" s="59"/>
      <c r="L2" s="59"/>
      <c r="M2" s="59"/>
    </row>
    <row r="3" spans="1:30" ht="18" customHeight="1">
      <c r="E3" s="61"/>
      <c r="F3" s="61"/>
      <c r="G3" s="61"/>
      <c r="H3" s="61"/>
      <c r="I3" s="61"/>
      <c r="J3" s="61"/>
      <c r="K3" s="61"/>
    </row>
    <row r="5" spans="1:30" ht="32.4" customHeight="1" thickBot="1">
      <c r="A5" s="215"/>
      <c r="C5" s="60" t="str">
        <f>IF(ISBLANK(E5),IF(ISBLANK(F5),"",F5),E5)</f>
        <v>Bilans d'énergie au format SDES</v>
      </c>
      <c r="D5" s="221"/>
      <c r="E5" s="854" t="s">
        <v>145</v>
      </c>
      <c r="F5" s="854"/>
      <c r="G5" s="854"/>
      <c r="H5" s="854"/>
      <c r="I5" s="854"/>
      <c r="J5" s="854"/>
      <c r="K5" s="854"/>
      <c r="L5" s="854"/>
      <c r="M5" s="221"/>
      <c r="N5" s="58"/>
    </row>
    <row r="6" spans="1:30" ht="15" thickTop="1">
      <c r="A6" s="215"/>
      <c r="C6" s="60" t="str">
        <f t="shared" ref="C6:C14" si="0">IF(ISBLANK(E6),IF(ISBLANK(F6),"",F6),E6)</f>
        <v/>
      </c>
      <c r="D6" s="3"/>
      <c r="E6" s="3"/>
      <c r="F6" s="3"/>
      <c r="G6" s="3"/>
      <c r="H6" s="3"/>
      <c r="I6" s="3"/>
      <c r="J6" s="3"/>
      <c r="K6" s="3"/>
      <c r="L6" s="3"/>
      <c r="M6" s="3"/>
    </row>
    <row r="7" spans="1:30" ht="21" customHeight="1">
      <c r="A7" s="215"/>
      <c r="C7" s="60" t="str">
        <f t="shared" si="0"/>
        <v>La méthodologie des bilans SDES est consultable à cette adresse:</v>
      </c>
      <c r="D7" s="28"/>
      <c r="E7" s="39" t="s">
        <v>634</v>
      </c>
      <c r="F7" s="28"/>
      <c r="G7" s="28"/>
      <c r="H7" s="28"/>
      <c r="I7" s="28"/>
      <c r="J7" s="28"/>
      <c r="K7" s="28"/>
      <c r="L7" s="28"/>
      <c r="M7" s="28"/>
      <c r="N7" s="2"/>
    </row>
    <row r="8" spans="1:30" ht="21" customHeight="1">
      <c r="A8" s="215"/>
      <c r="C8" s="60" t="str">
        <f t="shared" si="0"/>
        <v>https://www.statistiques.developpement-durable.gouv.fr/sites/default/files/2022-01/methodologie_bilan_energie_france.pdf</v>
      </c>
      <c r="D8" s="28"/>
      <c r="E8" s="907" t="s">
        <v>635</v>
      </c>
      <c r="F8" s="908"/>
      <c r="G8" s="908"/>
      <c r="H8" s="908"/>
      <c r="I8" s="908"/>
      <c r="J8" s="908"/>
      <c r="K8" s="908"/>
      <c r="L8" s="908"/>
      <c r="M8" s="28"/>
    </row>
    <row r="9" spans="1:30" ht="15.6">
      <c r="A9" s="215"/>
      <c r="C9" s="60" t="str">
        <f t="shared" si="0"/>
        <v/>
      </c>
      <c r="D9" s="28"/>
      <c r="E9" s="855"/>
      <c r="F9" s="856"/>
      <c r="G9" s="856"/>
      <c r="H9" s="856"/>
      <c r="I9" s="856"/>
      <c r="J9" s="856"/>
      <c r="K9" s="856"/>
      <c r="L9" s="856"/>
      <c r="M9" s="28"/>
    </row>
    <row r="10" spans="1:30" s="436" customFormat="1" ht="14.4" customHeight="1">
      <c r="C10" s="731" t="str">
        <f t="shared" si="0"/>
        <v/>
      </c>
      <c r="D10" s="732"/>
      <c r="E10" s="733"/>
      <c r="F10" s="733"/>
      <c r="G10" s="733"/>
      <c r="H10" s="733"/>
      <c r="I10" s="733"/>
      <c r="J10" s="733"/>
      <c r="K10" s="733"/>
      <c r="L10" s="733"/>
      <c r="M10" s="732"/>
    </row>
    <row r="11" spans="1:30" ht="28.8" thickBot="1">
      <c r="A11" s="215"/>
      <c r="B11" s="216"/>
      <c r="C11" s="60" t="str">
        <f t="shared" si="0"/>
        <v>Périmètre France Kyoto (TWh PCI)</v>
      </c>
      <c r="D11" s="221"/>
      <c r="E11" s="222"/>
      <c r="F11" s="854" t="s">
        <v>710</v>
      </c>
      <c r="G11" s="854"/>
      <c r="H11" s="854"/>
      <c r="I11" s="854"/>
      <c r="J11" s="854"/>
      <c r="K11" s="854"/>
      <c r="L11" s="854"/>
      <c r="M11" s="854"/>
    </row>
    <row r="12" spans="1:30" ht="15" thickTop="1">
      <c r="A12" s="215"/>
      <c r="B12" s="216"/>
      <c r="C12" s="60" t="str">
        <f t="shared" si="0"/>
        <v/>
      </c>
      <c r="N12" s="436"/>
      <c r="O12" s="436"/>
      <c r="P12" s="436"/>
      <c r="Q12" s="436"/>
      <c r="R12" s="436"/>
      <c r="S12" s="436"/>
      <c r="T12" s="436"/>
      <c r="U12" s="436"/>
      <c r="V12" s="436"/>
      <c r="W12" s="436"/>
      <c r="X12" s="436"/>
      <c r="Y12" s="436"/>
      <c r="Z12" s="436"/>
      <c r="AA12" s="436"/>
      <c r="AB12" s="436"/>
      <c r="AC12" s="436"/>
      <c r="AD12" s="436"/>
    </row>
    <row r="13" spans="1:30" outlineLevel="1">
      <c r="A13" s="215"/>
      <c r="B13" s="216"/>
      <c r="C13" s="60" t="str">
        <f t="shared" si="0"/>
        <v/>
      </c>
      <c r="D13" s="146"/>
      <c r="E13" s="146"/>
      <c r="F13" s="146"/>
      <c r="G13" s="146"/>
      <c r="H13" s="146"/>
      <c r="I13" s="146"/>
      <c r="J13" s="146"/>
      <c r="K13" s="146"/>
      <c r="L13" s="146"/>
      <c r="M13" s="146"/>
      <c r="N13" s="436"/>
      <c r="O13" s="436"/>
      <c r="P13" s="436"/>
      <c r="Q13" s="436"/>
      <c r="R13" s="436"/>
      <c r="S13" s="436"/>
      <c r="T13" s="436"/>
      <c r="U13" s="436"/>
      <c r="V13" s="436"/>
      <c r="W13" s="436"/>
      <c r="X13" s="436"/>
      <c r="Y13" s="436"/>
      <c r="Z13" s="436"/>
      <c r="AA13" s="436"/>
      <c r="AB13" s="436"/>
      <c r="AC13" s="436"/>
      <c r="AD13" s="436"/>
    </row>
    <row r="14" spans="1:30" outlineLevel="1">
      <c r="A14" s="215"/>
      <c r="B14" s="216"/>
      <c r="C14" s="60" t="str">
        <f t="shared" si="0"/>
        <v/>
      </c>
      <c r="D14" s="146"/>
      <c r="E14" s="146"/>
      <c r="F14" s="146"/>
      <c r="G14" s="146"/>
      <c r="H14" s="146"/>
      <c r="I14" s="146"/>
      <c r="J14" s="146"/>
      <c r="K14" s="146"/>
      <c r="L14" s="146"/>
      <c r="M14" s="146"/>
      <c r="N14" s="436"/>
      <c r="O14" s="436"/>
      <c r="P14" s="436"/>
      <c r="Q14" s="436"/>
      <c r="R14" s="436"/>
      <c r="S14" s="436"/>
      <c r="T14" s="436"/>
      <c r="U14" s="436"/>
      <c r="V14" s="436"/>
      <c r="W14" s="436"/>
      <c r="X14" s="436"/>
      <c r="Y14" s="436"/>
      <c r="Z14" s="436"/>
      <c r="AA14" s="436"/>
      <c r="AB14" s="436"/>
      <c r="AC14" s="436"/>
      <c r="AD14" s="436"/>
    </row>
    <row r="15" spans="1:30" ht="14.4" customHeight="1" outlineLevel="1">
      <c r="A15" s="215"/>
      <c r="B15" s="217"/>
      <c r="C15" s="60" t="str">
        <f t="shared" ref="C15:C27" si="1">IF(ISBLANK(E15),IF(ISBLANK(F15),"",F15),E15)</f>
        <v/>
      </c>
      <c r="D15" s="146"/>
      <c r="E15" s="146"/>
      <c r="F15" s="146"/>
      <c r="G15" s="146"/>
      <c r="H15" s="146"/>
      <c r="I15" s="146"/>
      <c r="J15" s="146"/>
      <c r="K15" s="146"/>
      <c r="L15" s="146"/>
      <c r="M15" s="146"/>
      <c r="N15" s="436"/>
      <c r="O15" s="436"/>
      <c r="P15" s="436"/>
      <c r="Q15" s="436"/>
      <c r="R15" s="436"/>
      <c r="S15" s="436"/>
      <c r="T15" s="436"/>
      <c r="U15" s="436"/>
      <c r="V15" s="436"/>
      <c r="W15" s="436"/>
      <c r="X15" s="436"/>
      <c r="Y15" s="436"/>
      <c r="Z15" s="436"/>
      <c r="AA15" s="436"/>
      <c r="AB15" s="436"/>
      <c r="AC15" s="436"/>
      <c r="AD15" s="436"/>
    </row>
    <row r="16" spans="1:30" ht="25.2" customHeight="1" outlineLevel="1">
      <c r="A16" s="215"/>
      <c r="B16" s="217"/>
      <c r="C16" s="60">
        <f t="shared" si="1"/>
        <v>2024</v>
      </c>
      <c r="D16" s="146"/>
      <c r="E16" s="911">
        <v>2024</v>
      </c>
      <c r="F16" s="912"/>
      <c r="G16" s="912"/>
      <c r="H16" s="912"/>
      <c r="I16" s="912"/>
      <c r="J16" s="912"/>
      <c r="K16" s="912"/>
      <c r="L16" s="913"/>
      <c r="M16" s="149"/>
      <c r="N16" s="580"/>
      <c r="O16" s="580"/>
      <c r="P16" s="580"/>
      <c r="Q16" s="580"/>
      <c r="R16" s="580"/>
      <c r="S16" s="580"/>
      <c r="T16" s="580"/>
      <c r="U16" s="580"/>
      <c r="V16" s="580"/>
      <c r="W16" s="580"/>
      <c r="X16" s="580"/>
      <c r="Y16" s="436"/>
      <c r="Z16" s="436"/>
      <c r="AA16" s="436"/>
      <c r="AB16" s="436"/>
      <c r="AC16" s="436"/>
      <c r="AD16" s="436"/>
    </row>
    <row r="17" spans="1:30" ht="14.4" hidden="1" customHeight="1" outlineLevel="2">
      <c r="A17" s="215"/>
      <c r="B17" s="217"/>
      <c r="C17" s="60" t="str">
        <f t="shared" si="1"/>
        <v>TWh</v>
      </c>
      <c r="D17" s="146"/>
      <c r="E17" s="909" t="s">
        <v>146</v>
      </c>
      <c r="F17" s="910" t="s">
        <v>147</v>
      </c>
      <c r="G17" s="910" t="s">
        <v>148</v>
      </c>
      <c r="H17" s="910" t="s">
        <v>149</v>
      </c>
      <c r="I17" s="914" t="s">
        <v>150</v>
      </c>
      <c r="J17" s="914" t="s">
        <v>151</v>
      </c>
      <c r="K17" s="914" t="s">
        <v>152</v>
      </c>
      <c r="L17" s="910" t="s">
        <v>153</v>
      </c>
      <c r="M17" s="910" t="s">
        <v>154</v>
      </c>
      <c r="N17" s="919" t="s">
        <v>155</v>
      </c>
      <c r="O17" s="920"/>
      <c r="P17" s="920"/>
      <c r="Q17" s="920"/>
      <c r="R17" s="920"/>
      <c r="S17" s="920"/>
      <c r="T17" s="921"/>
      <c r="U17" s="916" t="s">
        <v>156</v>
      </c>
      <c r="V17" s="916" t="s">
        <v>157</v>
      </c>
      <c r="W17" s="916" t="s">
        <v>158</v>
      </c>
      <c r="X17" s="916" t="s">
        <v>125</v>
      </c>
      <c r="Y17" s="436"/>
      <c r="Z17" s="436"/>
      <c r="AA17" s="436"/>
      <c r="AB17" s="436"/>
      <c r="AC17" s="436"/>
      <c r="AD17" s="436"/>
    </row>
    <row r="18" spans="1:30" ht="36" hidden="1" customHeight="1" outlineLevel="2">
      <c r="A18" s="215"/>
      <c r="B18" s="217"/>
      <c r="C18" s="60" t="str">
        <f t="shared" si="1"/>
        <v/>
      </c>
      <c r="D18" s="147"/>
      <c r="E18" s="909"/>
      <c r="F18" s="910"/>
      <c r="G18" s="910"/>
      <c r="H18" s="910"/>
      <c r="I18" s="915"/>
      <c r="J18" s="915"/>
      <c r="K18" s="915"/>
      <c r="L18" s="910"/>
      <c r="M18" s="910"/>
      <c r="N18" s="581" t="s">
        <v>159</v>
      </c>
      <c r="O18" s="581" t="s">
        <v>24</v>
      </c>
      <c r="P18" s="581" t="s">
        <v>160</v>
      </c>
      <c r="Q18" s="581" t="s">
        <v>161</v>
      </c>
      <c r="R18" s="582" t="s">
        <v>162</v>
      </c>
      <c r="S18" s="582" t="s">
        <v>719</v>
      </c>
      <c r="T18" s="581" t="s">
        <v>163</v>
      </c>
      <c r="U18" s="917"/>
      <c r="V18" s="917"/>
      <c r="W18" s="917"/>
      <c r="X18" s="917"/>
      <c r="Y18" s="436"/>
      <c r="Z18" s="436"/>
      <c r="AA18" s="436"/>
      <c r="AB18" s="436"/>
      <c r="AC18" s="436"/>
      <c r="AD18" s="436"/>
    </row>
    <row r="19" spans="1:30" ht="14.4" hidden="1" customHeight="1" outlineLevel="2">
      <c r="A19" s="215"/>
      <c r="B19" s="217"/>
      <c r="C19" s="60" t="str">
        <f t="shared" si="1"/>
        <v>Production d'énergie primaire</v>
      </c>
      <c r="D19" s="147"/>
      <c r="E19" s="62" t="s">
        <v>164</v>
      </c>
      <c r="F19" s="63">
        <v>0</v>
      </c>
      <c r="G19" s="63">
        <v>9.5736309038980014</v>
      </c>
      <c r="H19" s="63">
        <v>0</v>
      </c>
      <c r="I19" s="63">
        <v>0</v>
      </c>
      <c r="J19" s="63">
        <v>0.12922317475</v>
      </c>
      <c r="K19" s="63">
        <v>0</v>
      </c>
      <c r="L19" s="70">
        <v>1152.8820986515152</v>
      </c>
      <c r="M19" s="70">
        <v>143.94545075000005</v>
      </c>
      <c r="N19" s="583">
        <v>167.81594790800921</v>
      </c>
      <c r="O19" s="583">
        <v>37.355275214166667</v>
      </c>
      <c r="P19" s="583">
        <v>0</v>
      </c>
      <c r="Q19" s="583">
        <v>0</v>
      </c>
      <c r="R19" s="583">
        <v>51.893621183055551</v>
      </c>
      <c r="S19" s="583">
        <v>0</v>
      </c>
      <c r="T19" s="583">
        <v>8.2560359691666676</v>
      </c>
      <c r="U19" s="583">
        <v>0</v>
      </c>
      <c r="V19" s="583">
        <v>0</v>
      </c>
      <c r="W19" s="583">
        <v>0</v>
      </c>
      <c r="X19" s="583">
        <v>1571.8512837545613</v>
      </c>
      <c r="Y19" s="436"/>
      <c r="Z19" s="436"/>
      <c r="AA19" s="436"/>
      <c r="AB19" s="436"/>
      <c r="AC19" s="436"/>
      <c r="AD19" s="436"/>
    </row>
    <row r="20" spans="1:30" ht="14.4" hidden="1" customHeight="1" outlineLevel="2">
      <c r="A20" s="215"/>
      <c r="B20" s="217"/>
      <c r="C20" s="60" t="str">
        <f t="shared" si="1"/>
        <v>Importations</v>
      </c>
      <c r="D20" s="147"/>
      <c r="E20" s="62" t="s">
        <v>165</v>
      </c>
      <c r="F20" s="63">
        <v>42.95455529563818</v>
      </c>
      <c r="G20" s="63">
        <v>530.25976631898516</v>
      </c>
      <c r="H20" s="63">
        <v>448.12537863292806</v>
      </c>
      <c r="I20" s="64">
        <v>0</v>
      </c>
      <c r="J20" s="64">
        <v>432.06880159300005</v>
      </c>
      <c r="K20" s="64">
        <v>0</v>
      </c>
      <c r="L20" s="63">
        <v>0</v>
      </c>
      <c r="M20" s="63">
        <v>0</v>
      </c>
      <c r="N20" s="583">
        <v>7.6261675479166664</v>
      </c>
      <c r="O20" s="583">
        <v>0</v>
      </c>
      <c r="P20" s="583">
        <v>27.320989582273555</v>
      </c>
      <c r="Q20" s="583">
        <v>0</v>
      </c>
      <c r="R20" s="583">
        <v>0</v>
      </c>
      <c r="S20" s="583">
        <v>0</v>
      </c>
      <c r="T20" s="583">
        <v>0</v>
      </c>
      <c r="U20" s="583">
        <v>15.130538889</v>
      </c>
      <c r="V20" s="583">
        <v>0</v>
      </c>
      <c r="W20" s="583">
        <v>0</v>
      </c>
      <c r="X20" s="583">
        <v>1503.4861978597417</v>
      </c>
      <c r="Y20" s="436"/>
      <c r="Z20" s="436"/>
      <c r="AA20" s="436"/>
      <c r="AB20" s="436"/>
      <c r="AC20" s="436"/>
      <c r="AD20" s="436"/>
    </row>
    <row r="21" spans="1:30" ht="14.4" hidden="1" customHeight="1" outlineLevel="2">
      <c r="A21" s="215"/>
      <c r="B21" s="217"/>
      <c r="C21" s="60" t="str">
        <f t="shared" si="1"/>
        <v>Exportations</v>
      </c>
      <c r="D21" s="147"/>
      <c r="E21" s="62" t="s">
        <v>166</v>
      </c>
      <c r="F21" s="63">
        <v>-0.87110365416000024</v>
      </c>
      <c r="G21" s="63">
        <v>-1.2093746994319998</v>
      </c>
      <c r="H21" s="63">
        <v>-186.42557139742334</v>
      </c>
      <c r="I21" s="64">
        <v>0</v>
      </c>
      <c r="J21" s="64">
        <v>-143.29773179899999</v>
      </c>
      <c r="K21" s="64">
        <v>0</v>
      </c>
      <c r="L21" s="63">
        <v>0</v>
      </c>
      <c r="M21" s="63">
        <v>0</v>
      </c>
      <c r="N21" s="583">
        <v>-2.9773131890277771</v>
      </c>
      <c r="O21" s="583">
        <v>0</v>
      </c>
      <c r="P21" s="583">
        <v>-4.4083160235111114</v>
      </c>
      <c r="Q21" s="583">
        <v>0</v>
      </c>
      <c r="R21" s="583">
        <v>0</v>
      </c>
      <c r="S21" s="583">
        <v>0</v>
      </c>
      <c r="T21" s="583">
        <v>0</v>
      </c>
      <c r="U21" s="583">
        <v>-105.10668178700001</v>
      </c>
      <c r="V21" s="583">
        <v>0</v>
      </c>
      <c r="W21" s="583">
        <v>0</v>
      </c>
      <c r="X21" s="583">
        <v>-444.29609254955426</v>
      </c>
      <c r="Y21" s="436"/>
      <c r="Z21" s="436"/>
      <c r="AA21" s="436"/>
      <c r="AB21" s="436"/>
      <c r="AC21" s="436"/>
      <c r="AD21" s="436"/>
    </row>
    <row r="22" spans="1:30" ht="14.4" hidden="1" customHeight="1" outlineLevel="2">
      <c r="A22" s="215"/>
      <c r="B22" s="217"/>
      <c r="C22" s="60" t="str">
        <f t="shared" si="1"/>
        <v>Soutes maritimes internationales</v>
      </c>
      <c r="D22" s="147"/>
      <c r="E22" s="62" t="s">
        <v>167</v>
      </c>
      <c r="F22" s="63">
        <v>0</v>
      </c>
      <c r="G22" s="63">
        <v>0</v>
      </c>
      <c r="H22" s="63">
        <v>-11.969476077255001</v>
      </c>
      <c r="I22" s="63">
        <v>0</v>
      </c>
      <c r="J22" s="63">
        <v>0</v>
      </c>
      <c r="K22" s="63">
        <v>0</v>
      </c>
      <c r="L22" s="63">
        <v>0</v>
      </c>
      <c r="M22" s="63">
        <v>0</v>
      </c>
      <c r="N22" s="583">
        <v>0</v>
      </c>
      <c r="O22" s="583">
        <v>0</v>
      </c>
      <c r="P22" s="583">
        <v>0</v>
      </c>
      <c r="Q22" s="583">
        <v>0</v>
      </c>
      <c r="R22" s="583">
        <v>0</v>
      </c>
      <c r="S22" s="583">
        <v>0</v>
      </c>
      <c r="T22" s="583">
        <v>0</v>
      </c>
      <c r="U22" s="583">
        <v>0</v>
      </c>
      <c r="V22" s="583">
        <v>0</v>
      </c>
      <c r="W22" s="583">
        <v>0</v>
      </c>
      <c r="X22" s="583">
        <v>-11.969476077255001</v>
      </c>
      <c r="Y22" s="436"/>
      <c r="Z22" s="436"/>
      <c r="AA22" s="436"/>
      <c r="AB22" s="436"/>
      <c r="AC22" s="436"/>
      <c r="AD22" s="436"/>
    </row>
    <row r="23" spans="1:30" ht="14.4" hidden="1" customHeight="1" outlineLevel="2">
      <c r="A23" s="215"/>
      <c r="B23" s="217"/>
      <c r="C23" s="60" t="str">
        <f t="shared" si="1"/>
        <v>Soutes aériennes internationales</v>
      </c>
      <c r="D23" s="147"/>
      <c r="E23" s="62" t="s">
        <v>168</v>
      </c>
      <c r="F23" s="63">
        <v>0</v>
      </c>
      <c r="G23" s="63">
        <v>0</v>
      </c>
      <c r="H23" s="63">
        <v>-67.592364829094009</v>
      </c>
      <c r="I23" s="63">
        <v>0</v>
      </c>
      <c r="J23" s="63">
        <v>0</v>
      </c>
      <c r="K23" s="63">
        <v>0</v>
      </c>
      <c r="L23" s="63">
        <v>0</v>
      </c>
      <c r="M23" s="63">
        <v>0</v>
      </c>
      <c r="N23" s="583">
        <v>0</v>
      </c>
      <c r="O23" s="583">
        <v>0</v>
      </c>
      <c r="P23" s="583">
        <v>-0.6851504896165902</v>
      </c>
      <c r="Q23" s="583">
        <v>0</v>
      </c>
      <c r="R23" s="583">
        <v>0</v>
      </c>
      <c r="S23" s="583">
        <v>0</v>
      </c>
      <c r="T23" s="583">
        <v>0</v>
      </c>
      <c r="U23" s="583">
        <v>0</v>
      </c>
      <c r="V23" s="583">
        <v>0</v>
      </c>
      <c r="W23" s="583">
        <v>0</v>
      </c>
      <c r="X23" s="583">
        <v>-68.277515318710599</v>
      </c>
      <c r="Y23" s="436"/>
      <c r="Z23" s="436"/>
      <c r="AA23" s="436"/>
      <c r="AB23" s="436"/>
      <c r="AC23" s="436"/>
      <c r="AD23" s="436"/>
    </row>
    <row r="24" spans="1:30" ht="14.4" hidden="1" customHeight="1" outlineLevel="2">
      <c r="A24" s="215"/>
      <c r="B24" s="217"/>
      <c r="C24" s="60" t="str">
        <f t="shared" si="1"/>
        <v>Variations de stocks (+ = déstockage, - = stockage)</v>
      </c>
      <c r="D24" s="147"/>
      <c r="E24" s="62" t="s">
        <v>169</v>
      </c>
      <c r="F24" s="63">
        <v>5.469736848651725</v>
      </c>
      <c r="G24" s="63">
        <v>-2.7942011226630008</v>
      </c>
      <c r="H24" s="63">
        <v>-5.6819104319100004</v>
      </c>
      <c r="I24" s="64">
        <v>0</v>
      </c>
      <c r="J24" s="64">
        <v>29.289547197500003</v>
      </c>
      <c r="K24" s="64">
        <v>0</v>
      </c>
      <c r="L24" s="63">
        <v>0</v>
      </c>
      <c r="M24" s="63">
        <v>0</v>
      </c>
      <c r="N24" s="583">
        <v>0</v>
      </c>
      <c r="O24" s="583">
        <v>0</v>
      </c>
      <c r="P24" s="583">
        <v>0</v>
      </c>
      <c r="Q24" s="583">
        <v>0</v>
      </c>
      <c r="R24" s="583">
        <v>0</v>
      </c>
      <c r="S24" s="583">
        <v>0</v>
      </c>
      <c r="T24" s="583">
        <v>0</v>
      </c>
      <c r="U24" s="583">
        <v>0</v>
      </c>
      <c r="V24" s="583">
        <v>0</v>
      </c>
      <c r="W24" s="583">
        <v>0</v>
      </c>
      <c r="X24" s="583">
        <v>26.283172491578725</v>
      </c>
      <c r="Y24" s="436"/>
      <c r="Z24" s="436"/>
      <c r="AA24" s="436"/>
      <c r="AB24" s="436"/>
      <c r="AC24" s="436"/>
      <c r="AD24" s="436"/>
    </row>
    <row r="25" spans="1:30" ht="14.4" hidden="1" customHeight="1" outlineLevel="2">
      <c r="A25" s="215"/>
      <c r="B25" s="217"/>
      <c r="C25" s="60" t="str">
        <f t="shared" si="1"/>
        <v>Total approvisionnement / consommation primaire</v>
      </c>
      <c r="D25" s="147"/>
      <c r="E25" s="65" t="s">
        <v>170</v>
      </c>
      <c r="F25" s="71">
        <v>47.553188490129905</v>
      </c>
      <c r="G25" s="71">
        <v>535.82982140078809</v>
      </c>
      <c r="H25" s="71">
        <v>176.45605589724573</v>
      </c>
      <c r="I25" s="66">
        <v>0</v>
      </c>
      <c r="J25" s="66">
        <v>318.18984016625001</v>
      </c>
      <c r="K25" s="66">
        <v>0</v>
      </c>
      <c r="L25" s="71">
        <v>1152.8820986515152</v>
      </c>
      <c r="M25" s="71">
        <v>143.94545075000005</v>
      </c>
      <c r="N25" s="71">
        <v>172.46480226689812</v>
      </c>
      <c r="O25" s="71">
        <v>37.355275214166667</v>
      </c>
      <c r="P25" s="71">
        <v>22.227523069145853</v>
      </c>
      <c r="Q25" s="71">
        <v>0</v>
      </c>
      <c r="R25" s="71">
        <v>51.893621183055551</v>
      </c>
      <c r="S25" s="71">
        <v>0</v>
      </c>
      <c r="T25" s="71">
        <v>8.2560359691666676</v>
      </c>
      <c r="U25" s="71">
        <v>-89.976142898000006</v>
      </c>
      <c r="V25" s="71">
        <v>0</v>
      </c>
      <c r="W25" s="71">
        <v>0</v>
      </c>
      <c r="X25" s="71">
        <v>2577.0775701603616</v>
      </c>
      <c r="Y25" s="436"/>
      <c r="Z25" s="436"/>
      <c r="AA25" s="436"/>
      <c r="AB25" s="436"/>
      <c r="AC25" s="436"/>
      <c r="AD25" s="436"/>
    </row>
    <row r="26" spans="1:30" ht="14.4" hidden="1" customHeight="1" outlineLevel="2">
      <c r="A26" s="215"/>
      <c r="B26" s="217"/>
      <c r="C26" s="60" t="str">
        <f t="shared" si="1"/>
        <v/>
      </c>
      <c r="D26" s="147"/>
      <c r="E26" s="67"/>
      <c r="F26" s="72"/>
      <c r="G26" s="72"/>
      <c r="H26" s="72"/>
      <c r="I26" s="68"/>
      <c r="J26" s="68"/>
      <c r="K26" s="68"/>
      <c r="L26" s="72"/>
      <c r="M26" s="72"/>
      <c r="N26" s="584"/>
      <c r="O26" s="584"/>
      <c r="P26" s="584"/>
      <c r="Q26" s="584"/>
      <c r="R26" s="584"/>
      <c r="S26" s="584"/>
      <c r="T26" s="584"/>
      <c r="U26" s="584"/>
      <c r="V26" s="584"/>
      <c r="W26" s="584"/>
      <c r="X26" s="584"/>
      <c r="Y26" s="436"/>
      <c r="Z26" s="436"/>
      <c r="AA26" s="436"/>
      <c r="AB26" s="436"/>
      <c r="AC26" s="436"/>
      <c r="AD26" s="436"/>
    </row>
    <row r="27" spans="1:30" ht="14.4" hidden="1" customHeight="1" outlineLevel="2">
      <c r="A27" s="215"/>
      <c r="B27" s="217"/>
      <c r="C27" s="60" t="str">
        <f t="shared" si="1"/>
        <v>Écart statistique</v>
      </c>
      <c r="D27" s="147"/>
      <c r="E27" s="69" t="s">
        <v>171</v>
      </c>
      <c r="F27" s="63">
        <v>-3.4103211780734184</v>
      </c>
      <c r="G27" s="63">
        <v>-2.4605604700139279</v>
      </c>
      <c r="H27" s="63">
        <v>-17.890996589281308</v>
      </c>
      <c r="I27" s="63">
        <v>0</v>
      </c>
      <c r="J27" s="63">
        <v>0</v>
      </c>
      <c r="K27" s="63">
        <v>0</v>
      </c>
      <c r="L27" s="63">
        <v>0</v>
      </c>
      <c r="M27" s="63">
        <v>0</v>
      </c>
      <c r="N27" s="583">
        <v>0</v>
      </c>
      <c r="O27" s="583">
        <v>0</v>
      </c>
      <c r="P27" s="583">
        <v>0</v>
      </c>
      <c r="Q27" s="583">
        <v>0</v>
      </c>
      <c r="R27" s="583">
        <v>0</v>
      </c>
      <c r="S27" s="583">
        <v>0</v>
      </c>
      <c r="T27" s="583">
        <v>0</v>
      </c>
      <c r="U27" s="583">
        <v>0.6710927040000001</v>
      </c>
      <c r="V27" s="583">
        <v>0</v>
      </c>
      <c r="W27" s="583">
        <v>0</v>
      </c>
      <c r="X27" s="583">
        <v>-23.090785533368656</v>
      </c>
      <c r="Y27" s="436"/>
      <c r="Z27" s="436"/>
      <c r="AA27" s="436"/>
      <c r="AB27" s="436"/>
      <c r="AC27" s="436"/>
      <c r="AD27" s="436"/>
    </row>
    <row r="28" spans="1:30" ht="14.4" hidden="1" customHeight="1" outlineLevel="2">
      <c r="A28" s="215"/>
      <c r="B28" s="217"/>
      <c r="C28" s="60" t="str">
        <f t="shared" ref="C28:C50" si="2">IF(ISBLANK(E28),IF(ISBLANK(F28),"",F28),E28)</f>
        <v>Production d'électricité</v>
      </c>
      <c r="D28" s="147"/>
      <c r="E28" s="69" t="s">
        <v>13</v>
      </c>
      <c r="F28" s="63">
        <v>6.2946049583451638</v>
      </c>
      <c r="G28" s="63">
        <v>0</v>
      </c>
      <c r="H28" s="63">
        <v>14.23937277646205</v>
      </c>
      <c r="I28" s="63">
        <v>0</v>
      </c>
      <c r="J28" s="63">
        <v>27.162467150905961</v>
      </c>
      <c r="K28" s="63">
        <v>0</v>
      </c>
      <c r="L28" s="63">
        <v>1152.8820986515152</v>
      </c>
      <c r="M28" s="63">
        <v>143.94545075000005</v>
      </c>
      <c r="N28" s="583">
        <v>21.994642320998441</v>
      </c>
      <c r="O28" s="583">
        <v>12.361328782832363</v>
      </c>
      <c r="P28" s="583">
        <v>0</v>
      </c>
      <c r="Q28" s="583">
        <v>7.3488912236111101</v>
      </c>
      <c r="R28" s="583">
        <v>0</v>
      </c>
      <c r="S28" s="583">
        <v>0</v>
      </c>
      <c r="T28" s="583">
        <v>1.09642124</v>
      </c>
      <c r="U28" s="583">
        <v>-565.05674308799996</v>
      </c>
      <c r="V28" s="583">
        <v>0</v>
      </c>
      <c r="W28" s="583">
        <v>0</v>
      </c>
      <c r="X28" s="583">
        <v>822.26853476667031</v>
      </c>
      <c r="Y28" s="436"/>
      <c r="Z28" s="436"/>
      <c r="AA28" s="436"/>
      <c r="AB28" s="436"/>
      <c r="AC28" s="436"/>
      <c r="AD28" s="436"/>
    </row>
    <row r="29" spans="1:30" ht="14.4" hidden="1" customHeight="1" outlineLevel="2">
      <c r="A29" s="215"/>
      <c r="B29" s="217"/>
      <c r="C29" s="60" t="str">
        <f t="shared" si="2"/>
        <v>Production de chaleur</v>
      </c>
      <c r="D29" s="147"/>
      <c r="E29" s="69" t="s">
        <v>172</v>
      </c>
      <c r="F29" s="63">
        <v>0.52500902134149596</v>
      </c>
      <c r="G29" s="63">
        <v>0</v>
      </c>
      <c r="H29" s="63">
        <v>2.4052837690379527</v>
      </c>
      <c r="I29" s="63">
        <v>0</v>
      </c>
      <c r="J29" s="63">
        <v>18.825356682594041</v>
      </c>
      <c r="K29" s="63">
        <v>0</v>
      </c>
      <c r="L29" s="63">
        <v>0</v>
      </c>
      <c r="M29" s="63">
        <v>0</v>
      </c>
      <c r="N29" s="583">
        <v>8.088672464001565</v>
      </c>
      <c r="O29" s="583">
        <v>16.818674564112087</v>
      </c>
      <c r="P29" s="583">
        <v>2.7557751914776958</v>
      </c>
      <c r="Q29" s="583">
        <v>3.0353079388888893</v>
      </c>
      <c r="R29" s="583">
        <v>0.62920172305555566</v>
      </c>
      <c r="S29" s="583">
        <v>0</v>
      </c>
      <c r="T29" s="583">
        <v>3.701259386666667</v>
      </c>
      <c r="U29" s="583">
        <v>0</v>
      </c>
      <c r="V29" s="583">
        <v>-48.374418055555559</v>
      </c>
      <c r="W29" s="583">
        <v>0</v>
      </c>
      <c r="X29" s="583">
        <v>8.4101226856203866</v>
      </c>
      <c r="Y29" s="436"/>
      <c r="Z29" s="436"/>
      <c r="AA29" s="436"/>
      <c r="AB29" s="436"/>
      <c r="AC29" s="436"/>
      <c r="AD29" s="436"/>
    </row>
    <row r="30" spans="1:30" ht="14.4" hidden="1" customHeight="1" outlineLevel="2">
      <c r="A30" s="215"/>
      <c r="B30" s="217"/>
      <c r="C30" s="60" t="str">
        <f t="shared" si="2"/>
        <v>Production de gaz renouvelable</v>
      </c>
      <c r="D30" s="147"/>
      <c r="E30" s="69" t="s">
        <v>173</v>
      </c>
      <c r="F30" s="63">
        <v>0</v>
      </c>
      <c r="G30" s="63">
        <v>0</v>
      </c>
      <c r="H30" s="63">
        <v>0</v>
      </c>
      <c r="I30" s="63">
        <v>0</v>
      </c>
      <c r="J30" s="63">
        <v>0</v>
      </c>
      <c r="K30" s="63">
        <v>0</v>
      </c>
      <c r="L30" s="63">
        <v>0</v>
      </c>
      <c r="M30" s="63">
        <v>0</v>
      </c>
      <c r="N30" s="583">
        <v>25.061200171388894</v>
      </c>
      <c r="O30" s="583">
        <v>0</v>
      </c>
      <c r="P30" s="583">
        <v>0</v>
      </c>
      <c r="Q30" s="583">
        <v>-25.061200171388894</v>
      </c>
      <c r="R30" s="583">
        <v>0</v>
      </c>
      <c r="S30" s="583">
        <v>0</v>
      </c>
      <c r="T30" s="583">
        <v>0</v>
      </c>
      <c r="U30" s="583">
        <v>0</v>
      </c>
      <c r="V30" s="583">
        <v>0</v>
      </c>
      <c r="W30" s="583">
        <v>0</v>
      </c>
      <c r="X30" s="583">
        <v>0</v>
      </c>
      <c r="Y30" s="436"/>
      <c r="Z30" s="436"/>
      <c r="AA30" s="436"/>
      <c r="AB30" s="436"/>
      <c r="AC30" s="436"/>
      <c r="AD30" s="436"/>
    </row>
    <row r="31" spans="1:30" ht="14.4" hidden="1" customHeight="1" outlineLevel="2">
      <c r="A31" s="215"/>
      <c r="B31" s="217"/>
      <c r="C31" s="60" t="str">
        <f t="shared" si="2"/>
        <v>Production de gaz de synthèse</v>
      </c>
      <c r="D31" s="147"/>
      <c r="E31" s="69" t="s">
        <v>174</v>
      </c>
      <c r="F31" s="63">
        <v>0</v>
      </c>
      <c r="G31" s="63">
        <v>0</v>
      </c>
      <c r="H31" s="63">
        <v>0</v>
      </c>
      <c r="I31" s="63">
        <v>0</v>
      </c>
      <c r="J31" s="63">
        <v>0</v>
      </c>
      <c r="K31" s="63">
        <v>0</v>
      </c>
      <c r="L31" s="63">
        <v>0</v>
      </c>
      <c r="M31" s="63">
        <v>0</v>
      </c>
      <c r="N31" s="583">
        <v>0</v>
      </c>
      <c r="O31" s="583">
        <v>0</v>
      </c>
      <c r="P31" s="583">
        <v>0</v>
      </c>
      <c r="Q31" s="583">
        <v>0</v>
      </c>
      <c r="R31" s="583">
        <v>0</v>
      </c>
      <c r="S31" s="583">
        <v>0</v>
      </c>
      <c r="T31" s="583">
        <v>0</v>
      </c>
      <c r="U31" s="583">
        <v>0</v>
      </c>
      <c r="V31" s="583">
        <v>0</v>
      </c>
      <c r="W31" s="583">
        <v>0</v>
      </c>
      <c r="X31" s="583">
        <v>0</v>
      </c>
      <c r="Y31" s="436"/>
      <c r="Z31" s="436"/>
      <c r="AA31" s="436"/>
      <c r="AB31" s="436"/>
      <c r="AC31" s="436"/>
      <c r="AD31" s="436"/>
    </row>
    <row r="32" spans="1:30" ht="14.4" hidden="1" customHeight="1" outlineLevel="2">
      <c r="A32" s="215"/>
      <c r="B32" s="217"/>
      <c r="C32" s="60" t="str">
        <f t="shared" si="2"/>
        <v>Raffinage de pétrole</v>
      </c>
      <c r="D32" s="147"/>
      <c r="E32" s="69" t="s">
        <v>175</v>
      </c>
      <c r="F32" s="63">
        <v>0</v>
      </c>
      <c r="G32" s="63">
        <v>557.00300993999997</v>
      </c>
      <c r="H32" s="63">
        <v>-551.45736209954691</v>
      </c>
      <c r="I32" s="63">
        <v>0</v>
      </c>
      <c r="J32" s="63">
        <v>0</v>
      </c>
      <c r="K32" s="63">
        <v>0</v>
      </c>
      <c r="L32" s="63">
        <v>0</v>
      </c>
      <c r="M32" s="63">
        <v>0</v>
      </c>
      <c r="N32" s="583">
        <v>0</v>
      </c>
      <c r="O32" s="583">
        <v>0</v>
      </c>
      <c r="P32" s="583">
        <v>0</v>
      </c>
      <c r="Q32" s="583">
        <v>0</v>
      </c>
      <c r="R32" s="583">
        <v>0</v>
      </c>
      <c r="S32" s="583">
        <v>0</v>
      </c>
      <c r="T32" s="583">
        <v>0</v>
      </c>
      <c r="U32" s="583">
        <v>0</v>
      </c>
      <c r="V32" s="583">
        <v>0</v>
      </c>
      <c r="W32" s="583">
        <v>0</v>
      </c>
      <c r="X32" s="583">
        <v>5.5456478404530571</v>
      </c>
      <c r="Y32" s="436"/>
      <c r="Z32" s="436"/>
      <c r="AA32" s="436"/>
      <c r="AB32" s="436"/>
      <c r="AC32" s="436"/>
      <c r="AD32" s="436"/>
    </row>
    <row r="33" spans="1:30" ht="14.4" hidden="1" customHeight="1" outlineLevel="2">
      <c r="A33" s="215"/>
      <c r="B33" s="217"/>
      <c r="C33" s="60" t="str">
        <f t="shared" si="2"/>
        <v>Production de biocarburants</v>
      </c>
      <c r="D33" s="147"/>
      <c r="E33" s="69" t="s">
        <v>176</v>
      </c>
      <c r="F33" s="63">
        <v>0</v>
      </c>
      <c r="G33" s="63">
        <v>0</v>
      </c>
      <c r="H33" s="63">
        <v>0</v>
      </c>
      <c r="I33" s="63">
        <v>0</v>
      </c>
      <c r="J33" s="63">
        <v>0</v>
      </c>
      <c r="K33" s="63">
        <v>0</v>
      </c>
      <c r="L33" s="63">
        <v>0</v>
      </c>
      <c r="M33" s="63">
        <v>0</v>
      </c>
      <c r="N33" s="583">
        <v>21.63230483189809</v>
      </c>
      <c r="O33" s="583">
        <v>0</v>
      </c>
      <c r="P33" s="583">
        <v>-21.63230483189809</v>
      </c>
      <c r="Q33" s="583">
        <v>0</v>
      </c>
      <c r="R33" s="583">
        <v>0</v>
      </c>
      <c r="S33" s="583">
        <v>0</v>
      </c>
      <c r="T33" s="583">
        <v>0</v>
      </c>
      <c r="U33" s="583">
        <v>0</v>
      </c>
      <c r="V33" s="583">
        <v>0</v>
      </c>
      <c r="W33" s="583">
        <v>0</v>
      </c>
      <c r="X33" s="583">
        <v>0</v>
      </c>
      <c r="Y33" s="436"/>
      <c r="Z33" s="436"/>
      <c r="AA33" s="436"/>
      <c r="AB33" s="436"/>
      <c r="AC33" s="436"/>
      <c r="AD33" s="436"/>
    </row>
    <row r="34" spans="1:30" ht="14.4" hidden="1" customHeight="1" outlineLevel="2">
      <c r="A34" s="215"/>
      <c r="B34" s="217"/>
      <c r="C34" s="60" t="str">
        <f t="shared" si="2"/>
        <v>Production d'e-fuels</v>
      </c>
      <c r="D34" s="147"/>
      <c r="E34" s="69" t="s">
        <v>177</v>
      </c>
      <c r="F34" s="63">
        <v>0</v>
      </c>
      <c r="G34" s="63">
        <v>0</v>
      </c>
      <c r="H34" s="63">
        <v>0</v>
      </c>
      <c r="I34" s="63">
        <v>0</v>
      </c>
      <c r="J34" s="63">
        <v>0</v>
      </c>
      <c r="K34" s="63">
        <v>0</v>
      </c>
      <c r="L34" s="63">
        <v>0</v>
      </c>
      <c r="M34" s="63">
        <v>0</v>
      </c>
      <c r="N34" s="583">
        <v>0</v>
      </c>
      <c r="O34" s="583">
        <v>0</v>
      </c>
      <c r="P34" s="583">
        <v>0</v>
      </c>
      <c r="Q34" s="583">
        <v>0</v>
      </c>
      <c r="R34" s="583">
        <v>0</v>
      </c>
      <c r="S34" s="583">
        <v>0</v>
      </c>
      <c r="T34" s="583">
        <v>0</v>
      </c>
      <c r="U34" s="583">
        <v>0</v>
      </c>
      <c r="V34" s="583">
        <v>0</v>
      </c>
      <c r="W34" s="583">
        <v>0</v>
      </c>
      <c r="X34" s="583">
        <v>0</v>
      </c>
      <c r="Y34" s="436"/>
      <c r="Z34" s="436"/>
      <c r="AA34" s="436"/>
      <c r="AB34" s="436"/>
      <c r="AC34" s="436"/>
      <c r="AD34" s="436"/>
    </row>
    <row r="35" spans="1:30" ht="14.4" hidden="1" customHeight="1" outlineLevel="2">
      <c r="A35" s="215"/>
      <c r="B35" s="217"/>
      <c r="C35" s="60" t="str">
        <f t="shared" si="2"/>
        <v>Production d'hydrogène</v>
      </c>
      <c r="D35" s="147"/>
      <c r="E35" s="69" t="s">
        <v>178</v>
      </c>
      <c r="F35" s="63">
        <v>0</v>
      </c>
      <c r="G35" s="63">
        <v>0</v>
      </c>
      <c r="H35" s="63">
        <v>0</v>
      </c>
      <c r="I35" s="63">
        <v>0</v>
      </c>
      <c r="J35" s="63">
        <v>0</v>
      </c>
      <c r="K35" s="63">
        <v>0</v>
      </c>
      <c r="L35" s="63">
        <v>0</v>
      </c>
      <c r="M35" s="63">
        <v>0</v>
      </c>
      <c r="N35" s="583">
        <v>0</v>
      </c>
      <c r="O35" s="583">
        <v>0</v>
      </c>
      <c r="P35" s="583">
        <v>0</v>
      </c>
      <c r="Q35" s="583">
        <v>0</v>
      </c>
      <c r="R35" s="583">
        <v>0</v>
      </c>
      <c r="S35" s="583">
        <v>0</v>
      </c>
      <c r="T35" s="583">
        <v>0</v>
      </c>
      <c r="U35" s="583">
        <v>0</v>
      </c>
      <c r="V35" s="583">
        <v>0</v>
      </c>
      <c r="W35" s="583">
        <v>0</v>
      </c>
      <c r="X35" s="583">
        <v>0</v>
      </c>
      <c r="Y35" s="436"/>
      <c r="Z35" s="436"/>
      <c r="AA35" s="436"/>
      <c r="AB35" s="436"/>
      <c r="AC35" s="436"/>
      <c r="AD35" s="436"/>
    </row>
    <row r="36" spans="1:30" ht="14.4" hidden="1" customHeight="1" outlineLevel="2">
      <c r="A36" s="215"/>
      <c r="B36" s="217"/>
      <c r="C36" s="60" t="str">
        <f t="shared" si="2"/>
        <v>Autres transformations, transferts</v>
      </c>
      <c r="D36" s="147"/>
      <c r="E36" s="69" t="s">
        <v>179</v>
      </c>
      <c r="F36" s="63">
        <v>24.339629042628356</v>
      </c>
      <c r="G36" s="63">
        <v>-18.712628069198001</v>
      </c>
      <c r="H36" s="63">
        <v>17.203449421744001</v>
      </c>
      <c r="I36" s="63">
        <v>0</v>
      </c>
      <c r="J36" s="63">
        <v>0</v>
      </c>
      <c r="K36" s="63">
        <v>0</v>
      </c>
      <c r="L36" s="63">
        <v>0</v>
      </c>
      <c r="M36" s="63">
        <v>0</v>
      </c>
      <c r="N36" s="583">
        <v>0</v>
      </c>
      <c r="O36" s="583">
        <v>0</v>
      </c>
      <c r="P36" s="583">
        <v>0</v>
      </c>
      <c r="Q36" s="583">
        <v>0</v>
      </c>
      <c r="R36" s="583">
        <v>0</v>
      </c>
      <c r="S36" s="583">
        <v>0</v>
      </c>
      <c r="T36" s="583">
        <v>0</v>
      </c>
      <c r="U36" s="583">
        <v>0</v>
      </c>
      <c r="V36" s="583">
        <v>0</v>
      </c>
      <c r="W36" s="583">
        <v>0</v>
      </c>
      <c r="X36" s="583">
        <v>22.830450395174356</v>
      </c>
      <c r="Y36" s="436"/>
      <c r="Z36" s="436"/>
      <c r="AA36" s="436"/>
      <c r="AB36" s="436"/>
      <c r="AC36" s="436"/>
      <c r="AD36" s="436"/>
    </row>
    <row r="37" spans="1:30" ht="14.4" hidden="1" customHeight="1" outlineLevel="2">
      <c r="A37" s="215"/>
      <c r="B37" s="217"/>
      <c r="C37" s="60" t="str">
        <f t="shared" si="2"/>
        <v>Usages internes de la branche énergie</v>
      </c>
      <c r="D37" s="147"/>
      <c r="E37" s="69" t="s">
        <v>180</v>
      </c>
      <c r="F37" s="63">
        <v>11.317263394999999</v>
      </c>
      <c r="G37" s="63">
        <v>0</v>
      </c>
      <c r="H37" s="63">
        <v>15.751422295758999</v>
      </c>
      <c r="I37" s="63">
        <v>0</v>
      </c>
      <c r="J37" s="63">
        <v>5.5049668472499995</v>
      </c>
      <c r="K37" s="63">
        <v>0</v>
      </c>
      <c r="L37" s="63">
        <v>0</v>
      </c>
      <c r="M37" s="63">
        <v>0</v>
      </c>
      <c r="N37" s="583">
        <v>0.69275206130062372</v>
      </c>
      <c r="O37" s="583">
        <v>0</v>
      </c>
      <c r="P37" s="583">
        <v>0</v>
      </c>
      <c r="Q37" s="583">
        <v>0</v>
      </c>
      <c r="R37" s="583">
        <v>0</v>
      </c>
      <c r="S37" s="583">
        <v>0</v>
      </c>
      <c r="T37" s="583">
        <v>0</v>
      </c>
      <c r="U37" s="583">
        <v>37.090163412000003</v>
      </c>
      <c r="V37" s="583">
        <v>0</v>
      </c>
      <c r="W37" s="583">
        <v>0</v>
      </c>
      <c r="X37" s="583">
        <v>70.356568011309633</v>
      </c>
      <c r="Y37" s="436"/>
      <c r="Z37" s="436"/>
      <c r="AA37" s="436"/>
      <c r="AB37" s="436"/>
      <c r="AC37" s="436"/>
      <c r="AD37" s="436"/>
    </row>
    <row r="38" spans="1:30" ht="14.4" hidden="1" customHeight="1" outlineLevel="2">
      <c r="A38" s="215"/>
      <c r="B38" s="217"/>
      <c r="C38" s="60" t="str">
        <f t="shared" si="2"/>
        <v>Pertes de transport et de distribution</v>
      </c>
      <c r="D38" s="147"/>
      <c r="E38" s="69" t="s">
        <v>181</v>
      </c>
      <c r="F38" s="63">
        <v>0</v>
      </c>
      <c r="G38" s="63">
        <v>0</v>
      </c>
      <c r="H38" s="63">
        <v>0</v>
      </c>
      <c r="I38" s="63">
        <v>0</v>
      </c>
      <c r="J38" s="63">
        <v>3.1600043052500002</v>
      </c>
      <c r="K38" s="63">
        <v>0</v>
      </c>
      <c r="L38" s="63">
        <v>0</v>
      </c>
      <c r="M38" s="63">
        <v>0</v>
      </c>
      <c r="N38" s="583">
        <v>0</v>
      </c>
      <c r="O38" s="583">
        <v>0</v>
      </c>
      <c r="P38" s="583">
        <v>0</v>
      </c>
      <c r="Q38" s="583">
        <v>0</v>
      </c>
      <c r="R38" s="583">
        <v>0</v>
      </c>
      <c r="S38" s="583">
        <v>0</v>
      </c>
      <c r="T38" s="583">
        <v>0</v>
      </c>
      <c r="U38" s="583">
        <v>39.054973646000001</v>
      </c>
      <c r="V38" s="583">
        <v>5.3714197222222229</v>
      </c>
      <c r="W38" s="583">
        <v>0</v>
      </c>
      <c r="X38" s="583">
        <v>47.58639767347222</v>
      </c>
      <c r="Y38" s="436"/>
      <c r="Z38" s="436"/>
      <c r="AA38" s="436"/>
      <c r="AB38" s="436"/>
      <c r="AC38" s="436"/>
      <c r="AD38" s="436"/>
    </row>
    <row r="39" spans="1:30" ht="14.4" hidden="1" customHeight="1" outlineLevel="2">
      <c r="A39" s="215"/>
      <c r="B39" s="217"/>
      <c r="C39" s="60" t="str">
        <f t="shared" si="2"/>
        <v>Consommation nette de la branche énergie</v>
      </c>
      <c r="D39" s="147"/>
      <c r="E39" s="65" t="s">
        <v>182</v>
      </c>
      <c r="F39" s="71">
        <v>39.066185239241598</v>
      </c>
      <c r="G39" s="71">
        <v>535.82982140078809</v>
      </c>
      <c r="H39" s="71">
        <v>-519.74883042582519</v>
      </c>
      <c r="I39" s="66">
        <v>0</v>
      </c>
      <c r="J39" s="66">
        <v>54.652794986000004</v>
      </c>
      <c r="K39" s="66">
        <v>0</v>
      </c>
      <c r="L39" s="71">
        <v>1152.8820986515152</v>
      </c>
      <c r="M39" s="71">
        <v>143.94545075000005</v>
      </c>
      <c r="N39" s="71">
        <v>77.469571849587609</v>
      </c>
      <c r="O39" s="71">
        <v>29.180003346944449</v>
      </c>
      <c r="P39" s="71">
        <v>-18.876529640420394</v>
      </c>
      <c r="Q39" s="71">
        <v>-14.677001008888894</v>
      </c>
      <c r="R39" s="71">
        <v>0.62920172305555566</v>
      </c>
      <c r="S39" s="71">
        <v>0</v>
      </c>
      <c r="T39" s="71">
        <v>4.7976806266666667</v>
      </c>
      <c r="U39" s="71">
        <v>-488.24051332599993</v>
      </c>
      <c r="V39" s="71">
        <v>-43.002998333333338</v>
      </c>
      <c r="W39" s="71">
        <v>0</v>
      </c>
      <c r="X39" s="71">
        <v>953.90693583933137</v>
      </c>
      <c r="Y39" s="436"/>
      <c r="Z39" s="436"/>
      <c r="AA39" s="436"/>
      <c r="AB39" s="436"/>
      <c r="AC39" s="436"/>
      <c r="AD39" s="436"/>
    </row>
    <row r="40" spans="1:30" ht="14.4" hidden="1" customHeight="1" outlineLevel="2">
      <c r="A40" s="215"/>
      <c r="B40" s="217"/>
      <c r="C40" s="60" t="str">
        <f t="shared" si="2"/>
        <v/>
      </c>
      <c r="D40" s="147"/>
      <c r="E40" s="67"/>
      <c r="F40" s="72"/>
      <c r="G40" s="72"/>
      <c r="H40" s="72"/>
      <c r="I40" s="68"/>
      <c r="J40" s="68"/>
      <c r="K40" s="68"/>
      <c r="L40" s="72"/>
      <c r="M40" s="72"/>
      <c r="N40" s="584"/>
      <c r="O40" s="584"/>
      <c r="P40" s="584"/>
      <c r="Q40" s="584"/>
      <c r="R40" s="584"/>
      <c r="S40" s="584"/>
      <c r="T40" s="584"/>
      <c r="U40" s="584"/>
      <c r="V40" s="584"/>
      <c r="W40" s="584"/>
      <c r="X40" s="584"/>
      <c r="Y40" s="436"/>
      <c r="Z40" s="436"/>
      <c r="AA40" s="436"/>
      <c r="AB40" s="436"/>
      <c r="AC40" s="436"/>
      <c r="AD40" s="436"/>
    </row>
    <row r="41" spans="1:30" ht="14.4" hidden="1" customHeight="1" outlineLevel="2">
      <c r="A41" s="215"/>
      <c r="B41" s="217"/>
      <c r="C41" s="60" t="str">
        <f t="shared" si="2"/>
        <v>Industrie</v>
      </c>
      <c r="D41" s="147"/>
      <c r="E41" s="69" t="s">
        <v>0</v>
      </c>
      <c r="F41" s="63">
        <v>4.9056775510787309</v>
      </c>
      <c r="G41" s="63">
        <v>0</v>
      </c>
      <c r="H41" s="63">
        <v>29.630911578634002</v>
      </c>
      <c r="I41" s="63">
        <v>0</v>
      </c>
      <c r="J41" s="63">
        <v>96.32884733709254</v>
      </c>
      <c r="K41" s="63">
        <v>0</v>
      </c>
      <c r="L41" s="63">
        <v>0</v>
      </c>
      <c r="M41" s="63">
        <v>0</v>
      </c>
      <c r="N41" s="583">
        <v>20.393040787222223</v>
      </c>
      <c r="O41" s="583">
        <v>3.8802572966666671</v>
      </c>
      <c r="P41" s="583">
        <v>0.86565937282313143</v>
      </c>
      <c r="Q41" s="583">
        <v>5.1749140084630181</v>
      </c>
      <c r="R41" s="583">
        <v>0</v>
      </c>
      <c r="S41" s="583">
        <v>0</v>
      </c>
      <c r="T41" s="583">
        <v>3.2520852777777776E-2</v>
      </c>
      <c r="U41" s="583">
        <v>100.03269252599999</v>
      </c>
      <c r="V41" s="583">
        <v>18.169230555555558</v>
      </c>
      <c r="W41" s="583">
        <v>0</v>
      </c>
      <c r="X41" s="583">
        <v>279.41375186631359</v>
      </c>
      <c r="Y41" s="436"/>
      <c r="Z41" s="436"/>
      <c r="AA41" s="436"/>
      <c r="AB41" s="436"/>
      <c r="AC41" s="436"/>
      <c r="AD41" s="436"/>
    </row>
    <row r="42" spans="1:30" ht="14.4" hidden="1" customHeight="1" outlineLevel="2">
      <c r="A42" s="215"/>
      <c r="B42" s="217"/>
      <c r="C42" s="60" t="str">
        <f t="shared" si="2"/>
        <v>Transport</v>
      </c>
      <c r="D42" s="147"/>
      <c r="E42" s="69" t="s">
        <v>1</v>
      </c>
      <c r="F42" s="63">
        <v>0</v>
      </c>
      <c r="G42" s="63">
        <v>0</v>
      </c>
      <c r="H42" s="63">
        <v>459.66143978741599</v>
      </c>
      <c r="I42" s="63">
        <v>0</v>
      </c>
      <c r="J42" s="63">
        <v>4.3281749434258439</v>
      </c>
      <c r="K42" s="63">
        <v>0</v>
      </c>
      <c r="L42" s="63">
        <v>0</v>
      </c>
      <c r="M42" s="63">
        <v>0</v>
      </c>
      <c r="N42" s="583">
        <v>0</v>
      </c>
      <c r="O42" s="583">
        <v>0</v>
      </c>
      <c r="P42" s="583">
        <v>37.746331283704095</v>
      </c>
      <c r="Q42" s="583">
        <v>0.17173012532415624</v>
      </c>
      <c r="R42" s="583">
        <v>0</v>
      </c>
      <c r="S42" s="583">
        <v>0</v>
      </c>
      <c r="T42" s="583">
        <v>0</v>
      </c>
      <c r="U42" s="583">
        <v>12.754523383</v>
      </c>
      <c r="V42" s="583">
        <v>0</v>
      </c>
      <c r="W42" s="583">
        <v>0</v>
      </c>
      <c r="X42" s="583">
        <v>514.66219952287008</v>
      </c>
      <c r="Y42" s="436"/>
      <c r="Z42" s="436"/>
      <c r="AA42" s="436"/>
      <c r="AB42" s="436"/>
      <c r="AC42" s="436"/>
      <c r="AD42" s="436"/>
    </row>
    <row r="43" spans="1:30" ht="14.4" hidden="1" customHeight="1" outlineLevel="2">
      <c r="A43" s="215"/>
      <c r="B43" s="217"/>
      <c r="C43" s="60" t="str">
        <f t="shared" si="2"/>
        <v>Résidentiel</v>
      </c>
      <c r="D43" s="147"/>
      <c r="E43" s="69" t="s">
        <v>183</v>
      </c>
      <c r="F43" s="63">
        <v>0.23293162006459003</v>
      </c>
      <c r="G43" s="63">
        <v>0</v>
      </c>
      <c r="H43" s="63">
        <v>38.781107765209008</v>
      </c>
      <c r="I43" s="63">
        <v>0</v>
      </c>
      <c r="J43" s="63">
        <v>96.413294515629445</v>
      </c>
      <c r="K43" s="63">
        <v>0</v>
      </c>
      <c r="L43" s="63">
        <v>0</v>
      </c>
      <c r="M43" s="63">
        <v>0</v>
      </c>
      <c r="N43" s="583">
        <v>69.550774783055559</v>
      </c>
      <c r="O43" s="583">
        <v>0</v>
      </c>
      <c r="P43" s="583">
        <v>0</v>
      </c>
      <c r="Q43" s="583">
        <v>3.8758651936761064</v>
      </c>
      <c r="R43" s="583">
        <v>48.413672743333336</v>
      </c>
      <c r="S43" s="583">
        <v>0</v>
      </c>
      <c r="T43" s="583">
        <v>2.7374579549999964</v>
      </c>
      <c r="U43" s="583">
        <v>150.93977711200003</v>
      </c>
      <c r="V43" s="583">
        <v>14.708663888888891</v>
      </c>
      <c r="W43" s="583">
        <v>0</v>
      </c>
      <c r="X43" s="583">
        <v>425.65354557685697</v>
      </c>
      <c r="Y43" s="436"/>
      <c r="Z43" s="436"/>
      <c r="AA43" s="436"/>
      <c r="AB43" s="436"/>
      <c r="AC43" s="436"/>
      <c r="AD43" s="436"/>
    </row>
    <row r="44" spans="1:30" ht="14.4" hidden="1" customHeight="1" outlineLevel="2">
      <c r="A44" s="215"/>
      <c r="B44" s="217"/>
      <c r="C44" s="60" t="str">
        <f t="shared" si="2"/>
        <v>Tertiaire</v>
      </c>
      <c r="D44" s="147"/>
      <c r="E44" s="69" t="s">
        <v>184</v>
      </c>
      <c r="F44" s="63">
        <v>0.32777208436890998</v>
      </c>
      <c r="G44" s="63">
        <v>0</v>
      </c>
      <c r="H44" s="63">
        <v>17.587388568353003</v>
      </c>
      <c r="I44" s="63">
        <v>0</v>
      </c>
      <c r="J44" s="63">
        <v>54.584789328600664</v>
      </c>
      <c r="K44" s="63">
        <v>0</v>
      </c>
      <c r="L44" s="63">
        <v>0</v>
      </c>
      <c r="M44" s="63">
        <v>0</v>
      </c>
      <c r="N44" s="583">
        <v>3.1376073961111106</v>
      </c>
      <c r="O44" s="583">
        <v>4.7504874691944998</v>
      </c>
      <c r="P44" s="583">
        <v>0</v>
      </c>
      <c r="Q44" s="583">
        <v>3.9774757639826737</v>
      </c>
      <c r="R44" s="583">
        <v>2.8507467169444443</v>
      </c>
      <c r="S44" s="583">
        <v>0</v>
      </c>
      <c r="T44" s="583">
        <v>0.34610728694444448</v>
      </c>
      <c r="U44" s="583">
        <v>127.30016741200004</v>
      </c>
      <c r="V44" s="583">
        <v>9.7815611111111131</v>
      </c>
      <c r="W44" s="583">
        <v>0</v>
      </c>
      <c r="X44" s="583">
        <v>224.64410313761087</v>
      </c>
      <c r="Y44" s="436"/>
      <c r="Z44" s="436"/>
      <c r="AA44" s="436"/>
      <c r="AB44" s="436"/>
      <c r="AC44" s="436"/>
      <c r="AD44" s="436"/>
    </row>
    <row r="45" spans="1:30" ht="14.4" hidden="1" customHeight="1" outlineLevel="2">
      <c r="A45" s="215"/>
      <c r="B45" s="217"/>
      <c r="C45" s="60" t="str">
        <f t="shared" si="2"/>
        <v>Agriculture</v>
      </c>
      <c r="D45" s="147"/>
      <c r="E45" s="69" t="s">
        <v>109</v>
      </c>
      <c r="F45" s="63">
        <v>1.4659239130030002E-2</v>
      </c>
      <c r="G45" s="63">
        <v>0</v>
      </c>
      <c r="H45" s="63">
        <v>40.505696928415006</v>
      </c>
      <c r="I45" s="63">
        <v>0</v>
      </c>
      <c r="J45" s="63">
        <v>1.6250604906089685</v>
      </c>
      <c r="K45" s="63">
        <v>0</v>
      </c>
      <c r="L45" s="63">
        <v>0</v>
      </c>
      <c r="M45" s="63">
        <v>0</v>
      </c>
      <c r="N45" s="583">
        <v>1.9504345127777776</v>
      </c>
      <c r="O45" s="583">
        <v>0</v>
      </c>
      <c r="P45" s="583">
        <v>2.0192415619883128</v>
      </c>
      <c r="Q45" s="583">
        <v>1.1243046289188099</v>
      </c>
      <c r="R45" s="583">
        <v>0</v>
      </c>
      <c r="S45" s="583">
        <v>0</v>
      </c>
      <c r="T45" s="583">
        <v>0.27254</v>
      </c>
      <c r="U45" s="583">
        <v>7.2372099940000014</v>
      </c>
      <c r="V45" s="583">
        <v>0.34354444444444443</v>
      </c>
      <c r="W45" s="583">
        <v>0</v>
      </c>
      <c r="X45" s="583">
        <v>55.092691800283347</v>
      </c>
      <c r="Y45" s="436"/>
      <c r="Z45" s="436"/>
      <c r="AA45" s="436"/>
      <c r="AB45" s="436"/>
      <c r="AC45" s="436"/>
      <c r="AD45" s="436"/>
    </row>
    <row r="46" spans="1:30" ht="14.4" hidden="1" customHeight="1" outlineLevel="2">
      <c r="A46" s="215"/>
      <c r="B46" s="217"/>
      <c r="C46" s="60" t="str">
        <f t="shared" si="2"/>
        <v>CCUS dans la production d'énergie et DACCS</v>
      </c>
      <c r="D46" s="147"/>
      <c r="E46" s="69" t="s">
        <v>909</v>
      </c>
      <c r="F46" s="63">
        <v>0</v>
      </c>
      <c r="G46" s="63">
        <v>0</v>
      </c>
      <c r="H46" s="63">
        <v>0</v>
      </c>
      <c r="I46" s="63">
        <v>0</v>
      </c>
      <c r="J46" s="63">
        <v>0</v>
      </c>
      <c r="K46" s="63">
        <v>0</v>
      </c>
      <c r="L46" s="63">
        <v>0</v>
      </c>
      <c r="M46" s="63">
        <v>0</v>
      </c>
      <c r="N46" s="583">
        <v>0</v>
      </c>
      <c r="O46" s="583">
        <v>0</v>
      </c>
      <c r="P46" s="583">
        <v>0</v>
      </c>
      <c r="Q46" s="583">
        <v>0</v>
      </c>
      <c r="R46" s="583">
        <v>0</v>
      </c>
      <c r="S46" s="583">
        <v>0</v>
      </c>
      <c r="T46" s="583">
        <v>0</v>
      </c>
      <c r="U46" s="583">
        <v>0</v>
      </c>
      <c r="V46" s="583">
        <v>0</v>
      </c>
      <c r="W46" s="583">
        <v>0</v>
      </c>
      <c r="X46" s="583">
        <v>0</v>
      </c>
      <c r="Y46" s="436"/>
      <c r="Z46" s="436"/>
      <c r="AA46" s="436"/>
      <c r="AB46" s="436"/>
      <c r="AC46" s="436"/>
      <c r="AD46" s="436"/>
    </row>
    <row r="47" spans="1:30" ht="14.4" hidden="1" customHeight="1" outlineLevel="2">
      <c r="A47" s="215"/>
      <c r="B47" s="217"/>
      <c r="C47" s="60" t="str">
        <f t="shared" si="2"/>
        <v>Consommation finale énergétique</v>
      </c>
      <c r="D47" s="147"/>
      <c r="E47" s="65" t="s">
        <v>185</v>
      </c>
      <c r="F47" s="71">
        <v>5.4810404946422606</v>
      </c>
      <c r="G47" s="71">
        <v>0</v>
      </c>
      <c r="H47" s="71">
        <v>586.16654462802705</v>
      </c>
      <c r="I47" s="66">
        <v>0</v>
      </c>
      <c r="J47" s="66">
        <v>253.28016661535747</v>
      </c>
      <c r="K47" s="66">
        <v>0</v>
      </c>
      <c r="L47" s="71">
        <v>0</v>
      </c>
      <c r="M47" s="71">
        <v>0</v>
      </c>
      <c r="N47" s="71">
        <v>95.031857479166661</v>
      </c>
      <c r="O47" s="71">
        <v>8.6307447658611665</v>
      </c>
      <c r="P47" s="71">
        <v>40.631232218515535</v>
      </c>
      <c r="Q47" s="71">
        <v>14.324289720364767</v>
      </c>
      <c r="R47" s="71">
        <v>51.264419460277779</v>
      </c>
      <c r="S47" s="71">
        <v>0</v>
      </c>
      <c r="T47" s="71">
        <v>3.3886260947222189</v>
      </c>
      <c r="U47" s="71">
        <v>398.26437042700007</v>
      </c>
      <c r="V47" s="71">
        <v>43.003000000000014</v>
      </c>
      <c r="W47" s="71">
        <v>0</v>
      </c>
      <c r="X47" s="71">
        <v>1499.4662919039349</v>
      </c>
      <c r="Y47" s="436"/>
      <c r="Z47" s="436"/>
      <c r="AA47" s="436"/>
      <c r="AB47" s="436"/>
      <c r="AC47" s="436"/>
      <c r="AD47" s="436"/>
    </row>
    <row r="48" spans="1:30" ht="14.4" hidden="1" customHeight="1" outlineLevel="2">
      <c r="A48" s="215"/>
      <c r="B48" s="217"/>
      <c r="C48" s="60" t="str">
        <f t="shared" si="2"/>
        <v>Consommation finale non énergétique</v>
      </c>
      <c r="D48" s="147"/>
      <c r="E48" s="62" t="s">
        <v>186</v>
      </c>
      <c r="F48" s="63">
        <v>3.0059627562460403</v>
      </c>
      <c r="G48" s="63">
        <v>0</v>
      </c>
      <c r="H48" s="63">
        <v>110.03834169504398</v>
      </c>
      <c r="I48" s="63">
        <v>0</v>
      </c>
      <c r="J48" s="63">
        <v>10.161010616170319</v>
      </c>
      <c r="K48" s="63">
        <v>0</v>
      </c>
      <c r="L48" s="63">
        <v>0</v>
      </c>
      <c r="M48" s="63">
        <v>0</v>
      </c>
      <c r="N48" s="583">
        <v>0</v>
      </c>
      <c r="O48" s="583">
        <v>0</v>
      </c>
      <c r="P48" s="583">
        <v>0</v>
      </c>
      <c r="Q48" s="583">
        <v>0.40316106657968037</v>
      </c>
      <c r="R48" s="583">
        <v>0</v>
      </c>
      <c r="S48" s="583">
        <v>0</v>
      </c>
      <c r="T48" s="583">
        <v>0</v>
      </c>
      <c r="U48" s="583">
        <v>0</v>
      </c>
      <c r="V48" s="583">
        <v>0</v>
      </c>
      <c r="W48" s="583">
        <v>0</v>
      </c>
      <c r="X48" s="583">
        <v>123.60847613404002</v>
      </c>
      <c r="Y48" s="436"/>
      <c r="Z48" s="436"/>
      <c r="AA48" s="436"/>
      <c r="AB48" s="436"/>
      <c r="AC48" s="436"/>
      <c r="AD48" s="436"/>
    </row>
    <row r="49" spans="1:30" ht="14.4" hidden="1" customHeight="1" outlineLevel="2">
      <c r="A49" s="215"/>
      <c r="B49" s="217"/>
      <c r="C49" s="60" t="str">
        <f t="shared" si="2"/>
        <v>Consommation finale</v>
      </c>
      <c r="D49" s="147"/>
      <c r="E49" s="65" t="s">
        <v>187</v>
      </c>
      <c r="F49" s="71">
        <v>8.4870032508883</v>
      </c>
      <c r="G49" s="71">
        <v>0</v>
      </c>
      <c r="H49" s="71">
        <v>696.20488632307104</v>
      </c>
      <c r="I49" s="66">
        <v>0</v>
      </c>
      <c r="J49" s="66">
        <v>263.44117723152777</v>
      </c>
      <c r="K49" s="66">
        <v>0</v>
      </c>
      <c r="L49" s="71">
        <v>0</v>
      </c>
      <c r="M49" s="71">
        <v>0</v>
      </c>
      <c r="N49" s="71">
        <v>95.031857479166661</v>
      </c>
      <c r="O49" s="71">
        <v>8.6307447658611665</v>
      </c>
      <c r="P49" s="71">
        <v>40.631232218515535</v>
      </c>
      <c r="Q49" s="71">
        <v>14.727450786944448</v>
      </c>
      <c r="R49" s="71">
        <v>51.264419460277779</v>
      </c>
      <c r="S49" s="71">
        <v>0</v>
      </c>
      <c r="T49" s="71">
        <v>3.3886260947222189</v>
      </c>
      <c r="U49" s="71">
        <v>398.26437042700007</v>
      </c>
      <c r="V49" s="71">
        <v>43.003000000000014</v>
      </c>
      <c r="W49" s="71">
        <v>0</v>
      </c>
      <c r="X49" s="71">
        <v>1623.074768037975</v>
      </c>
      <c r="Y49" s="436"/>
      <c r="Z49" s="436"/>
      <c r="AA49" s="436"/>
      <c r="AB49" s="436"/>
      <c r="AC49" s="436"/>
      <c r="AD49" s="436"/>
    </row>
    <row r="50" spans="1:30" ht="15.6" outlineLevel="1" collapsed="1">
      <c r="A50" s="215"/>
      <c r="B50" s="217"/>
      <c r="C50" s="60" t="str">
        <f t="shared" si="2"/>
        <v>Le bilan d'énergie présenté ici est issu d'un retravail des données SDES, il peut contenir des différences avec les données SDES qui seules font foi. Ce bilan est en données réelles ; dans les faits, les modélisations prennent en année de référence les données corrigées des variations climatiques.</v>
      </c>
      <c r="D50" s="146"/>
      <c r="E50" s="830" t="s">
        <v>961</v>
      </c>
      <c r="F50" s="146"/>
      <c r="G50" s="146"/>
      <c r="H50" s="146"/>
      <c r="I50" s="146"/>
      <c r="J50" s="146"/>
      <c r="K50" s="146"/>
      <c r="L50" s="146"/>
      <c r="M50" s="148"/>
      <c r="N50" s="537"/>
      <c r="O50" s="537"/>
      <c r="P50" s="537"/>
      <c r="Q50" s="537"/>
      <c r="R50" s="537"/>
      <c r="S50" s="537"/>
      <c r="T50" s="537"/>
      <c r="U50" s="537"/>
      <c r="V50" s="537"/>
      <c r="W50" s="537"/>
      <c r="X50" s="537"/>
      <c r="Y50" s="436"/>
      <c r="Z50" s="436"/>
      <c r="AA50" s="436"/>
      <c r="AB50" s="436"/>
      <c r="AC50" s="436"/>
      <c r="AD50" s="436"/>
    </row>
    <row r="51" spans="1:30" outlineLevel="1">
      <c r="A51" s="215"/>
      <c r="B51" s="217"/>
      <c r="C51" s="60" t="str">
        <f t="shared" ref="C51:C86" si="3">IF(ISBLANK(E51),IF(ISBLANK(F51),"",F51),E51)</f>
        <v/>
      </c>
      <c r="D51" s="146"/>
      <c r="E51" s="146"/>
      <c r="F51" s="146"/>
      <c r="G51" s="146"/>
      <c r="H51" s="146"/>
      <c r="I51" s="146"/>
      <c r="J51" s="146"/>
      <c r="K51" s="146"/>
      <c r="L51" s="146"/>
      <c r="M51" s="148"/>
      <c r="N51" s="537"/>
      <c r="O51" s="537"/>
      <c r="P51" s="537"/>
      <c r="Q51" s="537"/>
      <c r="R51" s="537"/>
      <c r="S51" s="537"/>
      <c r="T51" s="537"/>
      <c r="U51" s="537"/>
      <c r="V51" s="537"/>
      <c r="W51" s="537"/>
      <c r="X51" s="537"/>
      <c r="Y51" s="436"/>
      <c r="Z51" s="436"/>
      <c r="AA51" s="436"/>
      <c r="AB51" s="436"/>
      <c r="AC51" s="436"/>
      <c r="AD51" s="436"/>
    </row>
    <row r="52" spans="1:30" ht="28.2" outlineLevel="1">
      <c r="A52" s="215"/>
      <c r="B52" s="217"/>
      <c r="C52" s="60">
        <f t="shared" si="3"/>
        <v>2030</v>
      </c>
      <c r="D52" s="146"/>
      <c r="E52" s="911">
        <v>2030</v>
      </c>
      <c r="F52" s="912"/>
      <c r="G52" s="912"/>
      <c r="H52" s="912"/>
      <c r="I52" s="912"/>
      <c r="J52" s="912"/>
      <c r="K52" s="912"/>
      <c r="L52" s="913"/>
      <c r="M52" s="149"/>
      <c r="N52" s="580"/>
      <c r="O52" s="580"/>
      <c r="P52" s="580"/>
      <c r="Q52" s="580"/>
      <c r="R52" s="580"/>
      <c r="S52" s="580"/>
      <c r="T52" s="580"/>
      <c r="U52" s="580"/>
      <c r="V52" s="580"/>
      <c r="W52" s="580"/>
      <c r="X52" s="580"/>
      <c r="Y52" s="436"/>
      <c r="Z52" s="436"/>
      <c r="AA52" s="436"/>
      <c r="AB52" s="436"/>
      <c r="AC52" s="436"/>
      <c r="AD52" s="436"/>
    </row>
    <row r="53" spans="1:30" ht="14.4" hidden="1" customHeight="1" outlineLevel="2">
      <c r="A53" s="215"/>
      <c r="B53" s="217"/>
      <c r="C53" s="60" t="str">
        <f t="shared" si="3"/>
        <v>TWh</v>
      </c>
      <c r="D53" s="146"/>
      <c r="E53" s="909" t="s">
        <v>146</v>
      </c>
      <c r="F53" s="910" t="s">
        <v>147</v>
      </c>
      <c r="G53" s="910" t="s">
        <v>148</v>
      </c>
      <c r="H53" s="910" t="s">
        <v>149</v>
      </c>
      <c r="I53" s="914" t="s">
        <v>150</v>
      </c>
      <c r="J53" s="914" t="s">
        <v>151</v>
      </c>
      <c r="K53" s="914" t="s">
        <v>152</v>
      </c>
      <c r="L53" s="910" t="s">
        <v>153</v>
      </c>
      <c r="M53" s="910" t="s">
        <v>154</v>
      </c>
      <c r="N53" s="919" t="s">
        <v>155</v>
      </c>
      <c r="O53" s="920"/>
      <c r="P53" s="920"/>
      <c r="Q53" s="920"/>
      <c r="R53" s="920"/>
      <c r="S53" s="920"/>
      <c r="T53" s="921"/>
      <c r="U53" s="916" t="s">
        <v>156</v>
      </c>
      <c r="V53" s="916" t="s">
        <v>157</v>
      </c>
      <c r="W53" s="916" t="s">
        <v>158</v>
      </c>
      <c r="X53" s="916" t="s">
        <v>125</v>
      </c>
      <c r="Y53" s="436"/>
      <c r="Z53" s="436"/>
      <c r="AA53" s="436"/>
      <c r="AB53" s="436"/>
      <c r="AC53" s="436"/>
      <c r="AD53" s="436"/>
    </row>
    <row r="54" spans="1:30" ht="36" hidden="1" customHeight="1" outlineLevel="2">
      <c r="A54" s="215"/>
      <c r="B54" s="217"/>
      <c r="C54" s="60" t="str">
        <f t="shared" si="3"/>
        <v/>
      </c>
      <c r="D54" s="147"/>
      <c r="E54" s="909"/>
      <c r="F54" s="910"/>
      <c r="G54" s="910"/>
      <c r="H54" s="910"/>
      <c r="I54" s="915"/>
      <c r="J54" s="915"/>
      <c r="K54" s="915"/>
      <c r="L54" s="910"/>
      <c r="M54" s="910"/>
      <c r="N54" s="581" t="s">
        <v>159</v>
      </c>
      <c r="O54" s="581" t="s">
        <v>24</v>
      </c>
      <c r="P54" s="581" t="s">
        <v>160</v>
      </c>
      <c r="Q54" s="581" t="s">
        <v>161</v>
      </c>
      <c r="R54" s="582" t="s">
        <v>162</v>
      </c>
      <c r="S54" s="582" t="s">
        <v>719</v>
      </c>
      <c r="T54" s="581" t="s">
        <v>163</v>
      </c>
      <c r="U54" s="917"/>
      <c r="V54" s="917"/>
      <c r="W54" s="917"/>
      <c r="X54" s="917"/>
      <c r="Y54" s="436"/>
      <c r="Z54" s="436"/>
      <c r="AA54" s="436"/>
      <c r="AB54" s="436"/>
      <c r="AC54" s="436"/>
      <c r="AD54" s="436"/>
    </row>
    <row r="55" spans="1:30" ht="14.4" hidden="1" customHeight="1" outlineLevel="2">
      <c r="A55" s="215"/>
      <c r="B55" s="217"/>
      <c r="C55" s="60" t="str">
        <f t="shared" si="3"/>
        <v>Production d'énergie primaire</v>
      </c>
      <c r="D55" s="147"/>
      <c r="E55" s="62" t="s">
        <v>164</v>
      </c>
      <c r="F55" s="538">
        <v>0</v>
      </c>
      <c r="G55" s="538">
        <v>9.5366</v>
      </c>
      <c r="H55" s="538">
        <v>0</v>
      </c>
      <c r="I55" s="538">
        <v>0</v>
      </c>
      <c r="J55" s="538">
        <v>0.19771000000000002</v>
      </c>
      <c r="K55" s="538">
        <v>0</v>
      </c>
      <c r="L55" s="586">
        <v>1151.5151515151517</v>
      </c>
      <c r="M55" s="586">
        <v>199.76385445939158</v>
      </c>
      <c r="N55" s="585">
        <v>245.90361420932115</v>
      </c>
      <c r="O55" s="586">
        <v>50.682846388425908</v>
      </c>
      <c r="P55" s="585">
        <v>0</v>
      </c>
      <c r="Q55" s="585">
        <v>0</v>
      </c>
      <c r="R55" s="586">
        <v>121.31926489379417</v>
      </c>
      <c r="S55" s="586">
        <v>5.7632349140168566</v>
      </c>
      <c r="T55" s="586">
        <v>25.511127424123437</v>
      </c>
      <c r="U55" s="585">
        <v>0</v>
      </c>
      <c r="V55" s="585">
        <v>0</v>
      </c>
      <c r="W55" s="585">
        <v>0</v>
      </c>
      <c r="X55" s="587">
        <v>1810.193403804225</v>
      </c>
      <c r="Y55" s="436"/>
      <c r="Z55" s="436"/>
      <c r="AA55" s="436"/>
      <c r="AB55" s="436"/>
      <c r="AC55" s="436"/>
      <c r="AD55" s="436"/>
    </row>
    <row r="56" spans="1:30" ht="14.4" hidden="1" customHeight="1" outlineLevel="2">
      <c r="A56" s="215"/>
      <c r="B56" s="217"/>
      <c r="C56" s="60" t="str">
        <f t="shared" si="3"/>
        <v>Importations</v>
      </c>
      <c r="D56" s="147"/>
      <c r="E56" s="62" t="s">
        <v>165</v>
      </c>
      <c r="F56" s="538">
        <v>21.7487978515625</v>
      </c>
      <c r="G56" s="538">
        <v>408.73584054060518</v>
      </c>
      <c r="H56" s="538">
        <v>182.54417848370377</v>
      </c>
      <c r="I56" s="538">
        <v>0</v>
      </c>
      <c r="J56" s="540">
        <v>268.20371671095717</v>
      </c>
      <c r="K56" s="538">
        <v>0</v>
      </c>
      <c r="L56" s="538">
        <v>0</v>
      </c>
      <c r="M56" s="538">
        <v>0</v>
      </c>
      <c r="N56" s="585">
        <v>7.4553654035938166</v>
      </c>
      <c r="O56" s="585">
        <v>0</v>
      </c>
      <c r="P56" s="585">
        <v>28.68366440206503</v>
      </c>
      <c r="Q56" s="585">
        <v>5.8717354387362519</v>
      </c>
      <c r="R56" s="585">
        <v>0</v>
      </c>
      <c r="S56" s="585">
        <v>0</v>
      </c>
      <c r="T56" s="585">
        <v>0</v>
      </c>
      <c r="U56" s="585">
        <v>0</v>
      </c>
      <c r="V56" s="585">
        <v>0</v>
      </c>
      <c r="W56" s="585">
        <v>0</v>
      </c>
      <c r="X56" s="587">
        <v>923.24329883122357</v>
      </c>
      <c r="Y56" s="436"/>
      <c r="Z56" s="436"/>
      <c r="AA56" s="436"/>
      <c r="AB56" s="436"/>
      <c r="AC56" s="436"/>
      <c r="AD56" s="436"/>
    </row>
    <row r="57" spans="1:30" ht="14.4" hidden="1" customHeight="1" outlineLevel="2">
      <c r="A57" s="215"/>
      <c r="B57" s="217"/>
      <c r="C57" s="60" t="str">
        <f t="shared" si="3"/>
        <v>Exportations</v>
      </c>
      <c r="D57" s="147"/>
      <c r="E57" s="62" t="s">
        <v>166</v>
      </c>
      <c r="F57" s="538">
        <v>0</v>
      </c>
      <c r="G57" s="538">
        <v>0</v>
      </c>
      <c r="H57" s="538">
        <v>0</v>
      </c>
      <c r="I57" s="538">
        <v>-0.19391699230121495</v>
      </c>
      <c r="J57" s="538">
        <v>0</v>
      </c>
      <c r="K57" s="538">
        <v>0</v>
      </c>
      <c r="L57" s="538">
        <v>0</v>
      </c>
      <c r="M57" s="538">
        <v>0</v>
      </c>
      <c r="N57" s="585">
        <v>0</v>
      </c>
      <c r="O57" s="585">
        <v>0</v>
      </c>
      <c r="P57" s="585">
        <v>0</v>
      </c>
      <c r="Q57" s="585">
        <v>0</v>
      </c>
      <c r="R57" s="585">
        <v>0</v>
      </c>
      <c r="S57" s="585">
        <v>0</v>
      </c>
      <c r="T57" s="585">
        <v>0</v>
      </c>
      <c r="U57" s="585">
        <v>-28.064930456244383</v>
      </c>
      <c r="V57" s="585">
        <v>0</v>
      </c>
      <c r="W57" s="585">
        <v>0</v>
      </c>
      <c r="X57" s="587">
        <v>-28.258847448545598</v>
      </c>
      <c r="Y57" s="436"/>
      <c r="Z57" s="436"/>
      <c r="AA57" s="436"/>
      <c r="AB57" s="436"/>
      <c r="AC57" s="436"/>
      <c r="AD57" s="436"/>
    </row>
    <row r="58" spans="1:30" ht="14.4" hidden="1" customHeight="1" outlineLevel="2">
      <c r="A58" s="215"/>
      <c r="B58" s="217"/>
      <c r="C58" s="60" t="str">
        <f t="shared" si="3"/>
        <v>Soutes maritimes internationales</v>
      </c>
      <c r="D58" s="147"/>
      <c r="E58" s="62" t="s">
        <v>167</v>
      </c>
      <c r="F58" s="538">
        <v>0</v>
      </c>
      <c r="G58" s="538">
        <v>0</v>
      </c>
      <c r="H58" s="538">
        <v>-6.3982322065876431</v>
      </c>
      <c r="I58" s="538">
        <v>-3.4192326046428467E-2</v>
      </c>
      <c r="J58" s="538">
        <v>-1.3329245999224593</v>
      </c>
      <c r="K58" s="538">
        <v>-0.42844004997507612</v>
      </c>
      <c r="L58" s="538">
        <v>0</v>
      </c>
      <c r="M58" s="538">
        <v>0</v>
      </c>
      <c r="N58" s="585">
        <v>0</v>
      </c>
      <c r="O58" s="585">
        <v>0</v>
      </c>
      <c r="P58" s="585">
        <v>-0.48216444080973686</v>
      </c>
      <c r="Q58" s="585">
        <v>-0.61885784996399884</v>
      </c>
      <c r="R58" s="585">
        <v>0</v>
      </c>
      <c r="S58" s="585">
        <v>0</v>
      </c>
      <c r="T58" s="585">
        <v>0</v>
      </c>
      <c r="U58" s="585">
        <v>0</v>
      </c>
      <c r="V58" s="585">
        <v>0</v>
      </c>
      <c r="W58" s="585">
        <v>-7.7533619152899039E-2</v>
      </c>
      <c r="X58" s="587">
        <v>-9.3723450924582394</v>
      </c>
      <c r="Y58" s="436"/>
      <c r="Z58" s="436"/>
      <c r="AA58" s="436"/>
      <c r="AB58" s="436"/>
      <c r="AC58" s="436"/>
      <c r="AD58" s="436"/>
    </row>
    <row r="59" spans="1:30" ht="14.4" hidden="1" customHeight="1" outlineLevel="2">
      <c r="A59" s="215"/>
      <c r="B59" s="217"/>
      <c r="C59" s="60" t="str">
        <f t="shared" si="3"/>
        <v>Soutes aériennes internationales</v>
      </c>
      <c r="D59" s="147"/>
      <c r="E59" s="62" t="s">
        <v>168</v>
      </c>
      <c r="F59" s="538">
        <v>0</v>
      </c>
      <c r="G59" s="538">
        <v>0</v>
      </c>
      <c r="H59" s="538">
        <v>-70.398162065197369</v>
      </c>
      <c r="I59" s="538">
        <v>-0.89869994125784025</v>
      </c>
      <c r="J59" s="538">
        <v>0</v>
      </c>
      <c r="K59" s="538">
        <v>0</v>
      </c>
      <c r="L59" s="538">
        <v>0</v>
      </c>
      <c r="M59" s="538">
        <v>0</v>
      </c>
      <c r="N59" s="585">
        <v>0</v>
      </c>
      <c r="O59" s="585">
        <v>0</v>
      </c>
      <c r="P59" s="585">
        <v>-3.5947997650313566</v>
      </c>
      <c r="Q59" s="585">
        <v>0</v>
      </c>
      <c r="R59" s="585">
        <v>0</v>
      </c>
      <c r="S59" s="585">
        <v>0</v>
      </c>
      <c r="T59" s="585">
        <v>0</v>
      </c>
      <c r="U59" s="585">
        <v>0</v>
      </c>
      <c r="V59" s="585">
        <v>0</v>
      </c>
      <c r="W59" s="585">
        <v>0</v>
      </c>
      <c r="X59" s="587">
        <v>-74.891661771486568</v>
      </c>
      <c r="Y59" s="436"/>
      <c r="Z59" s="436"/>
      <c r="AA59" s="436"/>
      <c r="AB59" s="436"/>
      <c r="AC59" s="436"/>
      <c r="AD59" s="436"/>
    </row>
    <row r="60" spans="1:30" ht="14.4" hidden="1" customHeight="1" outlineLevel="2">
      <c r="A60" s="215"/>
      <c r="B60" s="217"/>
      <c r="C60" s="60" t="str">
        <f t="shared" si="3"/>
        <v>Variations de stocks (+ = déstockage, - = stockage)</v>
      </c>
      <c r="D60" s="147"/>
      <c r="E60" s="62" t="s">
        <v>169</v>
      </c>
      <c r="F60" s="538">
        <v>0</v>
      </c>
      <c r="G60" s="538">
        <v>0</v>
      </c>
      <c r="H60" s="538">
        <v>0</v>
      </c>
      <c r="I60" s="538">
        <v>0</v>
      </c>
      <c r="J60" s="538">
        <v>0</v>
      </c>
      <c r="K60" s="538">
        <v>0</v>
      </c>
      <c r="L60" s="538">
        <v>0</v>
      </c>
      <c r="M60" s="538">
        <v>0</v>
      </c>
      <c r="N60" s="585">
        <v>0</v>
      </c>
      <c r="O60" s="585">
        <v>0</v>
      </c>
      <c r="P60" s="585">
        <v>0</v>
      </c>
      <c r="Q60" s="585">
        <v>0</v>
      </c>
      <c r="R60" s="585">
        <v>0</v>
      </c>
      <c r="S60" s="585">
        <v>0</v>
      </c>
      <c r="T60" s="585">
        <v>0</v>
      </c>
      <c r="U60" s="585">
        <v>0</v>
      </c>
      <c r="V60" s="585">
        <v>0</v>
      </c>
      <c r="W60" s="585">
        <v>0</v>
      </c>
      <c r="X60" s="587">
        <v>0</v>
      </c>
      <c r="Y60" s="436"/>
      <c r="Z60" s="436"/>
      <c r="AA60" s="436"/>
      <c r="AB60" s="436"/>
      <c r="AC60" s="436"/>
      <c r="AD60" s="436"/>
    </row>
    <row r="61" spans="1:30" ht="14.4" hidden="1" customHeight="1" outlineLevel="2">
      <c r="A61" s="215"/>
      <c r="B61" s="217"/>
      <c r="C61" s="60" t="str">
        <f t="shared" si="3"/>
        <v>Total approvisionnement / consommation primaire</v>
      </c>
      <c r="D61" s="147"/>
      <c r="E61" s="65" t="s">
        <v>170</v>
      </c>
      <c r="F61" s="624">
        <v>21.7487978515625</v>
      </c>
      <c r="G61" s="624">
        <v>418.2724405406052</v>
      </c>
      <c r="H61" s="624">
        <v>105.74778421191877</v>
      </c>
      <c r="I61" s="624">
        <v>-1.1268092596054837</v>
      </c>
      <c r="J61" s="624">
        <v>267.06850211103466</v>
      </c>
      <c r="K61" s="624">
        <v>-0.42844004997507612</v>
      </c>
      <c r="L61" s="624">
        <v>1151.5151515151517</v>
      </c>
      <c r="M61" s="624">
        <v>199.76385445939158</v>
      </c>
      <c r="N61" s="624">
        <v>253.35897961291496</v>
      </c>
      <c r="O61" s="624">
        <v>50.682846388425908</v>
      </c>
      <c r="P61" s="624">
        <v>24.606700196223937</v>
      </c>
      <c r="Q61" s="624">
        <v>5.252877588772253</v>
      </c>
      <c r="R61" s="624">
        <v>121.31926489379417</v>
      </c>
      <c r="S61" s="624">
        <v>5.7632349140168566</v>
      </c>
      <c r="T61" s="624">
        <v>25.511127424123437</v>
      </c>
      <c r="U61" s="624">
        <v>-28.064930456244383</v>
      </c>
      <c r="V61" s="624">
        <v>0</v>
      </c>
      <c r="W61" s="624">
        <v>-7.7533619152899039E-2</v>
      </c>
      <c r="X61" s="624">
        <v>2620.9138483229581</v>
      </c>
      <c r="Y61" s="436"/>
      <c r="Z61" s="436"/>
      <c r="AA61" s="436"/>
      <c r="AB61" s="436"/>
      <c r="AC61" s="436"/>
      <c r="AD61" s="436"/>
    </row>
    <row r="62" spans="1:30" ht="14.4" hidden="1" customHeight="1" outlineLevel="2">
      <c r="A62" s="215"/>
      <c r="B62" s="217"/>
      <c r="C62" s="60" t="str">
        <f t="shared" si="3"/>
        <v/>
      </c>
      <c r="D62" s="147"/>
      <c r="E62" s="67"/>
      <c r="F62" s="541"/>
      <c r="G62" s="541"/>
      <c r="H62" s="541"/>
      <c r="I62" s="541"/>
      <c r="J62" s="541"/>
      <c r="K62" s="541"/>
      <c r="L62" s="541"/>
      <c r="M62" s="541"/>
      <c r="N62" s="588"/>
      <c r="O62" s="588"/>
      <c r="P62" s="588"/>
      <c r="Q62" s="588"/>
      <c r="R62" s="588"/>
      <c r="S62" s="588"/>
      <c r="T62" s="588"/>
      <c r="U62" s="588"/>
      <c r="V62" s="588"/>
      <c r="W62" s="588"/>
      <c r="X62" s="588"/>
      <c r="Y62" s="436"/>
      <c r="Z62" s="436"/>
      <c r="AA62" s="436"/>
      <c r="AB62" s="436"/>
      <c r="AC62" s="436"/>
      <c r="AD62" s="436"/>
    </row>
    <row r="63" spans="1:30" ht="14.4" hidden="1" customHeight="1" outlineLevel="2">
      <c r="A63" s="215"/>
      <c r="B63" s="217"/>
      <c r="C63" s="60" t="str">
        <f t="shared" si="3"/>
        <v>Écart statistique</v>
      </c>
      <c r="D63" s="147"/>
      <c r="E63" s="69" t="s">
        <v>171</v>
      </c>
      <c r="F63" s="538">
        <v>0</v>
      </c>
      <c r="G63" s="538">
        <v>0</v>
      </c>
      <c r="H63" s="538">
        <v>0</v>
      </c>
      <c r="I63" s="538">
        <v>0</v>
      </c>
      <c r="J63" s="538">
        <v>0</v>
      </c>
      <c r="K63" s="538">
        <v>0</v>
      </c>
      <c r="L63" s="538">
        <v>0</v>
      </c>
      <c r="M63" s="538">
        <v>0</v>
      </c>
      <c r="N63" s="585">
        <v>0</v>
      </c>
      <c r="O63" s="585">
        <v>0</v>
      </c>
      <c r="P63" s="585">
        <v>0</v>
      </c>
      <c r="Q63" s="585">
        <v>0</v>
      </c>
      <c r="R63" s="585">
        <v>0</v>
      </c>
      <c r="S63" s="585">
        <v>0</v>
      </c>
      <c r="T63" s="585">
        <v>0</v>
      </c>
      <c r="U63" s="585">
        <v>0</v>
      </c>
      <c r="V63" s="585">
        <v>0</v>
      </c>
      <c r="W63" s="585">
        <v>0</v>
      </c>
      <c r="X63" s="589">
        <v>0</v>
      </c>
      <c r="Y63" s="436"/>
      <c r="Z63" s="436"/>
      <c r="AA63" s="436"/>
      <c r="AB63" s="436"/>
      <c r="AC63" s="436"/>
      <c r="AD63" s="436"/>
    </row>
    <row r="64" spans="1:30" ht="14.4" hidden="1" customHeight="1" outlineLevel="2">
      <c r="A64" s="215"/>
      <c r="B64" s="217"/>
      <c r="C64" s="60" t="str">
        <f t="shared" si="3"/>
        <v>Production d'électricité</v>
      </c>
      <c r="D64" s="147"/>
      <c r="E64" s="69" t="s">
        <v>13</v>
      </c>
      <c r="F64" s="538">
        <v>0</v>
      </c>
      <c r="G64" s="538">
        <v>0</v>
      </c>
      <c r="H64" s="538">
        <v>0.34523493337811623</v>
      </c>
      <c r="I64" s="538">
        <v>0</v>
      </c>
      <c r="J64" s="538">
        <v>32.366919654545455</v>
      </c>
      <c r="K64" s="538">
        <v>0</v>
      </c>
      <c r="L64" s="538">
        <v>1151.5151515151517</v>
      </c>
      <c r="M64" s="538">
        <v>199.76385445939158</v>
      </c>
      <c r="N64" s="585">
        <v>13.898714427314779</v>
      </c>
      <c r="O64" s="585">
        <v>6.4794391578603339</v>
      </c>
      <c r="P64" s="585">
        <v>4.7552120700798817</v>
      </c>
      <c r="Q64" s="585">
        <v>8.5432186081146604</v>
      </c>
      <c r="R64" s="585">
        <v>0</v>
      </c>
      <c r="S64" s="585">
        <v>0</v>
      </c>
      <c r="T64" s="585">
        <v>0</v>
      </c>
      <c r="U64" s="585">
        <v>-614.85709770706876</v>
      </c>
      <c r="V64" s="585">
        <v>0</v>
      </c>
      <c r="W64" s="585">
        <v>0</v>
      </c>
      <c r="X64" s="589">
        <v>802.81064711876752</v>
      </c>
      <c r="Y64" s="436"/>
      <c r="Z64" s="436"/>
      <c r="AA64" s="436"/>
      <c r="AB64" s="436"/>
      <c r="AC64" s="436"/>
      <c r="AD64" s="436"/>
    </row>
    <row r="65" spans="1:30" ht="14.4" hidden="1" customHeight="1" outlineLevel="2">
      <c r="A65" s="215"/>
      <c r="B65" s="217"/>
      <c r="C65" s="60" t="str">
        <f t="shared" si="3"/>
        <v>Production de chaleur</v>
      </c>
      <c r="D65" s="147"/>
      <c r="E65" s="69" t="s">
        <v>172</v>
      </c>
      <c r="F65" s="538">
        <v>0</v>
      </c>
      <c r="G65" s="538">
        <v>0</v>
      </c>
      <c r="H65" s="538">
        <v>0</v>
      </c>
      <c r="I65" s="538">
        <v>0</v>
      </c>
      <c r="J65" s="538">
        <v>22.552767796663215</v>
      </c>
      <c r="K65" s="538">
        <v>0</v>
      </c>
      <c r="L65" s="538">
        <v>0</v>
      </c>
      <c r="M65" s="538">
        <v>0</v>
      </c>
      <c r="N65" s="585">
        <v>25.973666973398785</v>
      </c>
      <c r="O65" s="585">
        <v>18.10171691527438</v>
      </c>
      <c r="P65" s="585">
        <v>0</v>
      </c>
      <c r="Q65" s="585">
        <v>4.6343768851381055</v>
      </c>
      <c r="R65" s="585">
        <v>0</v>
      </c>
      <c r="S65" s="585">
        <v>5.7632349140168566</v>
      </c>
      <c r="T65" s="585">
        <v>10.459520337808414</v>
      </c>
      <c r="U65" s="585">
        <v>0</v>
      </c>
      <c r="V65" s="585">
        <v>-78.108775181579659</v>
      </c>
      <c r="W65" s="585">
        <v>0</v>
      </c>
      <c r="X65" s="589">
        <v>9.3765086407201039</v>
      </c>
      <c r="Y65" s="436"/>
      <c r="Z65" s="436"/>
      <c r="AA65" s="436"/>
      <c r="AB65" s="436"/>
      <c r="AC65" s="436"/>
      <c r="AD65" s="436"/>
    </row>
    <row r="66" spans="1:30" ht="14.4" hidden="1" customHeight="1" outlineLevel="2">
      <c r="A66" s="215"/>
      <c r="B66" s="217"/>
      <c r="C66" s="60" t="str">
        <f t="shared" si="3"/>
        <v>Production de gaz renouvelable</v>
      </c>
      <c r="D66" s="147"/>
      <c r="E66" s="69" t="s">
        <v>173</v>
      </c>
      <c r="F66" s="538">
        <v>0</v>
      </c>
      <c r="G66" s="538">
        <v>0</v>
      </c>
      <c r="H66" s="538">
        <v>0</v>
      </c>
      <c r="I66" s="538">
        <v>0</v>
      </c>
      <c r="J66" s="538">
        <v>0</v>
      </c>
      <c r="K66" s="538">
        <v>0</v>
      </c>
      <c r="L66" s="538">
        <v>0</v>
      </c>
      <c r="M66" s="538">
        <v>0</v>
      </c>
      <c r="N66" s="585">
        <v>66.376586850653098</v>
      </c>
      <c r="O66" s="585">
        <v>9.6609327353265275</v>
      </c>
      <c r="P66" s="585">
        <v>0</v>
      </c>
      <c r="Q66" s="585">
        <v>-38.089210557197859</v>
      </c>
      <c r="R66" s="585">
        <v>0</v>
      </c>
      <c r="S66" s="585">
        <v>0</v>
      </c>
      <c r="T66" s="585">
        <v>0</v>
      </c>
      <c r="U66" s="585">
        <v>0</v>
      </c>
      <c r="V66" s="585">
        <v>0</v>
      </c>
      <c r="W66" s="585">
        <v>0</v>
      </c>
      <c r="X66" s="589">
        <v>37.948309028781765</v>
      </c>
      <c r="Y66" s="436"/>
      <c r="Z66" s="436"/>
      <c r="AA66" s="436"/>
      <c r="AB66" s="436"/>
      <c r="AC66" s="436"/>
      <c r="AD66" s="436"/>
    </row>
    <row r="67" spans="1:30" ht="14.4" hidden="1" customHeight="1" outlineLevel="2">
      <c r="A67" s="215"/>
      <c r="B67" s="217"/>
      <c r="C67" s="60" t="str">
        <f t="shared" si="3"/>
        <v>Production de gaz de synthèse</v>
      </c>
      <c r="D67" s="147"/>
      <c r="E67" s="69" t="s">
        <v>174</v>
      </c>
      <c r="F67" s="538">
        <v>0</v>
      </c>
      <c r="G67" s="538">
        <v>0</v>
      </c>
      <c r="H67" s="538">
        <v>0</v>
      </c>
      <c r="I67" s="538">
        <v>0</v>
      </c>
      <c r="J67" s="538">
        <v>0</v>
      </c>
      <c r="K67" s="540">
        <v>-0.42844004997507612</v>
      </c>
      <c r="L67" s="538">
        <v>0</v>
      </c>
      <c r="M67" s="538">
        <v>0</v>
      </c>
      <c r="N67" s="585">
        <v>0</v>
      </c>
      <c r="O67" s="585">
        <v>0</v>
      </c>
      <c r="P67" s="585">
        <v>0</v>
      </c>
      <c r="Q67" s="585">
        <v>0</v>
      </c>
      <c r="R67" s="585">
        <v>0</v>
      </c>
      <c r="S67" s="585">
        <v>0</v>
      </c>
      <c r="T67" s="585">
        <v>0</v>
      </c>
      <c r="U67" s="585">
        <v>0</v>
      </c>
      <c r="V67" s="585">
        <v>0</v>
      </c>
      <c r="W67" s="585">
        <v>0.59505562496538356</v>
      </c>
      <c r="X67" s="589">
        <v>0.16661557499030744</v>
      </c>
      <c r="Y67" s="436"/>
      <c r="Z67" s="436"/>
      <c r="AA67" s="436"/>
      <c r="AB67" s="436"/>
      <c r="AC67" s="436"/>
      <c r="AD67" s="436"/>
    </row>
    <row r="68" spans="1:30" ht="14.4" hidden="1" customHeight="1" outlineLevel="2">
      <c r="A68" s="215"/>
      <c r="B68" s="217"/>
      <c r="C68" s="60" t="str">
        <f t="shared" si="3"/>
        <v>Raffinage de pétrole</v>
      </c>
      <c r="D68" s="147"/>
      <c r="E68" s="69" t="s">
        <v>175</v>
      </c>
      <c r="F68" s="538">
        <v>0</v>
      </c>
      <c r="G68" s="538">
        <v>433.50131094510795</v>
      </c>
      <c r="H68" s="538">
        <v>-429.16629783565685</v>
      </c>
      <c r="I68" s="538">
        <v>0</v>
      </c>
      <c r="J68" s="538">
        <v>0</v>
      </c>
      <c r="K68" s="538">
        <v>0</v>
      </c>
      <c r="L68" s="538">
        <v>0</v>
      </c>
      <c r="M68" s="538">
        <v>0</v>
      </c>
      <c r="N68" s="585">
        <v>0</v>
      </c>
      <c r="O68" s="585">
        <v>0</v>
      </c>
      <c r="P68" s="585">
        <v>0</v>
      </c>
      <c r="Q68" s="585">
        <v>0</v>
      </c>
      <c r="R68" s="585">
        <v>0</v>
      </c>
      <c r="S68" s="585">
        <v>0</v>
      </c>
      <c r="T68" s="585">
        <v>0</v>
      </c>
      <c r="U68" s="585">
        <v>0</v>
      </c>
      <c r="V68" s="585">
        <v>0</v>
      </c>
      <c r="W68" s="585">
        <v>0</v>
      </c>
      <c r="X68" s="589">
        <v>4.3350131094510971</v>
      </c>
      <c r="Y68" s="436"/>
      <c r="Z68" s="436"/>
      <c r="AA68" s="436"/>
      <c r="AB68" s="436"/>
      <c r="AC68" s="436"/>
      <c r="AD68" s="436"/>
    </row>
    <row r="69" spans="1:30" ht="14.4" hidden="1" customHeight="1" outlineLevel="2">
      <c r="A69" s="215"/>
      <c r="B69" s="217"/>
      <c r="C69" s="60" t="str">
        <f t="shared" si="3"/>
        <v>Production de biocarburants</v>
      </c>
      <c r="D69" s="147"/>
      <c r="E69" s="69" t="s">
        <v>176</v>
      </c>
      <c r="F69" s="538">
        <v>0</v>
      </c>
      <c r="G69" s="538">
        <v>0</v>
      </c>
      <c r="H69" s="538">
        <v>0</v>
      </c>
      <c r="I69" s="538">
        <v>0</v>
      </c>
      <c r="J69" s="538">
        <v>0</v>
      </c>
      <c r="K69" s="538">
        <v>0</v>
      </c>
      <c r="L69" s="538">
        <v>0</v>
      </c>
      <c r="M69" s="538">
        <v>0</v>
      </c>
      <c r="N69" s="585">
        <v>48.740588375310473</v>
      </c>
      <c r="O69" s="585">
        <v>7.2727272727272725</v>
      </c>
      <c r="P69" s="585">
        <v>-31.424598072547145</v>
      </c>
      <c r="Q69" s="585">
        <v>0</v>
      </c>
      <c r="R69" s="585">
        <v>0</v>
      </c>
      <c r="S69" s="585">
        <v>0</v>
      </c>
      <c r="T69" s="585">
        <v>0</v>
      </c>
      <c r="U69" s="585">
        <v>0</v>
      </c>
      <c r="V69" s="585">
        <v>0</v>
      </c>
      <c r="W69" s="585">
        <v>0</v>
      </c>
      <c r="X69" s="589">
        <v>24.588717575490602</v>
      </c>
      <c r="Y69" s="436"/>
      <c r="Z69" s="436"/>
      <c r="AA69" s="436"/>
      <c r="AB69" s="436"/>
      <c r="AC69" s="436"/>
      <c r="AD69" s="436"/>
    </row>
    <row r="70" spans="1:30" ht="14.4" hidden="1" customHeight="1" outlineLevel="2">
      <c r="A70" s="215"/>
      <c r="B70" s="217"/>
      <c r="C70" s="60" t="str">
        <f t="shared" si="3"/>
        <v>Production d'e-fuels</v>
      </c>
      <c r="D70" s="147"/>
      <c r="E70" s="69" t="s">
        <v>177</v>
      </c>
      <c r="F70" s="538">
        <v>0</v>
      </c>
      <c r="G70" s="538">
        <v>0</v>
      </c>
      <c r="H70" s="538">
        <v>0</v>
      </c>
      <c r="I70" s="538">
        <v>-1.3249905127502704</v>
      </c>
      <c r="J70" s="538">
        <v>0</v>
      </c>
      <c r="K70" s="538">
        <v>0</v>
      </c>
      <c r="L70" s="538">
        <v>0</v>
      </c>
      <c r="M70" s="538">
        <v>0</v>
      </c>
      <c r="N70" s="585">
        <v>0</v>
      </c>
      <c r="O70" s="585">
        <v>0</v>
      </c>
      <c r="P70" s="585">
        <v>0</v>
      </c>
      <c r="Q70" s="585">
        <v>0</v>
      </c>
      <c r="R70" s="585">
        <v>0</v>
      </c>
      <c r="S70" s="585">
        <v>0</v>
      </c>
      <c r="T70" s="585">
        <v>0</v>
      </c>
      <c r="U70" s="585">
        <v>0</v>
      </c>
      <c r="V70" s="585">
        <v>0</v>
      </c>
      <c r="W70" s="585">
        <v>2.3094163672498329</v>
      </c>
      <c r="X70" s="589">
        <v>0.98442585449956255</v>
      </c>
      <c r="Y70" s="436"/>
      <c r="Z70" s="436"/>
      <c r="AA70" s="436"/>
      <c r="AB70" s="436"/>
      <c r="AC70" s="436"/>
      <c r="AD70" s="436"/>
    </row>
    <row r="71" spans="1:30" ht="14.4" hidden="1" customHeight="1" outlineLevel="2">
      <c r="A71" s="215"/>
      <c r="B71" s="217"/>
      <c r="C71" s="60" t="str">
        <f t="shared" si="3"/>
        <v>Production d'hydrogène</v>
      </c>
      <c r="D71" s="147"/>
      <c r="E71" s="69" t="s">
        <v>178</v>
      </c>
      <c r="F71" s="538">
        <v>0</v>
      </c>
      <c r="G71" s="538">
        <v>0</v>
      </c>
      <c r="H71" s="538">
        <v>0</v>
      </c>
      <c r="I71" s="538">
        <v>0</v>
      </c>
      <c r="J71" s="538">
        <v>0</v>
      </c>
      <c r="K71" s="538">
        <v>0</v>
      </c>
      <c r="L71" s="538">
        <v>0</v>
      </c>
      <c r="M71" s="538">
        <v>0</v>
      </c>
      <c r="N71" s="585">
        <v>0</v>
      </c>
      <c r="O71" s="585">
        <v>0</v>
      </c>
      <c r="P71" s="585">
        <v>0</v>
      </c>
      <c r="Q71" s="585">
        <v>0</v>
      </c>
      <c r="R71" s="585">
        <v>0</v>
      </c>
      <c r="S71" s="585">
        <v>0</v>
      </c>
      <c r="T71" s="585">
        <v>0</v>
      </c>
      <c r="U71" s="585">
        <v>18.231035919052175</v>
      </c>
      <c r="V71" s="585">
        <v>0</v>
      </c>
      <c r="W71" s="585">
        <v>-11.850173347383915</v>
      </c>
      <c r="X71" s="589">
        <v>6.3808625716682599</v>
      </c>
      <c r="Y71" s="436"/>
      <c r="Z71" s="436"/>
      <c r="AA71" s="436"/>
      <c r="AB71" s="436"/>
      <c r="AC71" s="436"/>
      <c r="AD71" s="436"/>
    </row>
    <row r="72" spans="1:30" ht="14.4" hidden="1" customHeight="1" outlineLevel="2">
      <c r="A72" s="215"/>
      <c r="B72" s="217"/>
      <c r="C72" s="60" t="str">
        <f t="shared" si="3"/>
        <v>Autres transformations, transferts</v>
      </c>
      <c r="D72" s="147"/>
      <c r="E72" s="69" t="s">
        <v>179</v>
      </c>
      <c r="F72" s="538">
        <v>15.061214882812498</v>
      </c>
      <c r="G72" s="538">
        <v>-15.228870404502748</v>
      </c>
      <c r="H72" s="538">
        <v>20.030026204445701</v>
      </c>
      <c r="I72" s="538">
        <v>0</v>
      </c>
      <c r="J72" s="538">
        <v>0</v>
      </c>
      <c r="K72" s="538">
        <v>0</v>
      </c>
      <c r="L72" s="538">
        <v>0</v>
      </c>
      <c r="M72" s="538">
        <v>0</v>
      </c>
      <c r="N72" s="585">
        <v>0</v>
      </c>
      <c r="O72" s="585">
        <v>0</v>
      </c>
      <c r="P72" s="585">
        <v>0</v>
      </c>
      <c r="Q72" s="585">
        <v>0</v>
      </c>
      <c r="R72" s="585">
        <v>0</v>
      </c>
      <c r="S72" s="585">
        <v>0</v>
      </c>
      <c r="T72" s="585">
        <v>0</v>
      </c>
      <c r="U72" s="585">
        <v>0</v>
      </c>
      <c r="V72" s="585">
        <v>0</v>
      </c>
      <c r="W72" s="585">
        <v>0</v>
      </c>
      <c r="X72" s="589">
        <v>19.862370682755451</v>
      </c>
      <c r="Y72" s="436"/>
      <c r="Z72" s="436"/>
      <c r="AA72" s="436"/>
      <c r="AB72" s="436"/>
      <c r="AC72" s="436"/>
      <c r="AD72" s="436"/>
    </row>
    <row r="73" spans="1:30" ht="14.4" hidden="1" customHeight="1" outlineLevel="2">
      <c r="A73" s="215"/>
      <c r="B73" s="217"/>
      <c r="C73" s="60" t="str">
        <f t="shared" si="3"/>
        <v>Usages internes de la branche énergie</v>
      </c>
      <c r="D73" s="147"/>
      <c r="E73" s="69" t="s">
        <v>180</v>
      </c>
      <c r="F73" s="538">
        <v>5.8571391210937502</v>
      </c>
      <c r="G73" s="538">
        <v>0</v>
      </c>
      <c r="H73" s="538">
        <v>14.961789237576999</v>
      </c>
      <c r="I73" s="538">
        <v>0</v>
      </c>
      <c r="J73" s="538">
        <v>0.85031159792611755</v>
      </c>
      <c r="K73" s="538">
        <v>0</v>
      </c>
      <c r="L73" s="538">
        <v>0</v>
      </c>
      <c r="M73" s="538">
        <v>0</v>
      </c>
      <c r="N73" s="585">
        <v>0</v>
      </c>
      <c r="O73" s="585">
        <v>0</v>
      </c>
      <c r="P73" s="585">
        <v>0</v>
      </c>
      <c r="Q73" s="585">
        <v>0.10509469187850891</v>
      </c>
      <c r="R73" s="585">
        <v>0</v>
      </c>
      <c r="S73" s="585">
        <v>0</v>
      </c>
      <c r="T73" s="585">
        <v>0</v>
      </c>
      <c r="U73" s="585">
        <v>36.139562181388747</v>
      </c>
      <c r="V73" s="585">
        <v>0</v>
      </c>
      <c r="W73" s="585">
        <v>3.3</v>
      </c>
      <c r="X73" s="589">
        <v>61.213896829864126</v>
      </c>
      <c r="Y73" s="436"/>
      <c r="Z73" s="436"/>
      <c r="AA73" s="436"/>
      <c r="AB73" s="436"/>
      <c r="AC73" s="436"/>
      <c r="AD73" s="436"/>
    </row>
    <row r="74" spans="1:30" ht="14.4" hidden="1" customHeight="1" outlineLevel="2">
      <c r="A74" s="215"/>
      <c r="B74" s="217"/>
      <c r="C74" s="60" t="str">
        <f t="shared" si="3"/>
        <v>Pertes de transport et de distribution</v>
      </c>
      <c r="D74" s="147"/>
      <c r="E74" s="69" t="s">
        <v>181</v>
      </c>
      <c r="F74" s="538">
        <v>0</v>
      </c>
      <c r="G74" s="538">
        <v>0</v>
      </c>
      <c r="H74" s="538">
        <v>0</v>
      </c>
      <c r="I74" s="538">
        <v>0</v>
      </c>
      <c r="J74" s="538">
        <v>3.2743876241317467</v>
      </c>
      <c r="K74" s="538">
        <v>0</v>
      </c>
      <c r="L74" s="538">
        <v>0</v>
      </c>
      <c r="M74" s="538">
        <v>0</v>
      </c>
      <c r="N74" s="585">
        <v>0</v>
      </c>
      <c r="O74" s="585">
        <v>0</v>
      </c>
      <c r="P74" s="585">
        <v>0</v>
      </c>
      <c r="Q74" s="585">
        <v>0.40469959399381139</v>
      </c>
      <c r="R74" s="585">
        <v>0</v>
      </c>
      <c r="S74" s="585">
        <v>0</v>
      </c>
      <c r="T74" s="585">
        <v>0</v>
      </c>
      <c r="U74" s="585">
        <v>47.976979663397344</v>
      </c>
      <c r="V74" s="585">
        <v>6.0570455643060388</v>
      </c>
      <c r="W74" s="585">
        <v>0</v>
      </c>
      <c r="X74" s="589">
        <v>57.713112445828941</v>
      </c>
      <c r="Y74" s="436"/>
      <c r="Z74" s="436"/>
      <c r="AA74" s="436"/>
      <c r="AB74" s="436"/>
      <c r="AC74" s="436"/>
      <c r="AD74" s="436"/>
    </row>
    <row r="75" spans="1:30" ht="14.4" hidden="1" customHeight="1" outlineLevel="2">
      <c r="A75" s="215"/>
      <c r="B75" s="217"/>
      <c r="C75" s="60" t="str">
        <f t="shared" si="3"/>
        <v>Consommation nette de la branche énergie</v>
      </c>
      <c r="D75" s="147"/>
      <c r="E75" s="65" t="s">
        <v>182</v>
      </c>
      <c r="F75" s="624">
        <v>20.918354003906249</v>
      </c>
      <c r="G75" s="624">
        <v>418.2724405406052</v>
      </c>
      <c r="H75" s="624">
        <v>-393.82924746025606</v>
      </c>
      <c r="I75" s="624">
        <v>-1.3249905127502704</v>
      </c>
      <c r="J75" s="624">
        <v>59.044386673266537</v>
      </c>
      <c r="K75" s="624">
        <v>-0.42844004997507612</v>
      </c>
      <c r="L75" s="624">
        <v>1151.5151515151517</v>
      </c>
      <c r="M75" s="624">
        <v>199.76385445939158</v>
      </c>
      <c r="N75" s="624">
        <v>154.98955662667714</v>
      </c>
      <c r="O75" s="624">
        <v>41.514816081188513</v>
      </c>
      <c r="P75" s="624">
        <v>-26.669386002467263</v>
      </c>
      <c r="Q75" s="624">
        <v>-24.401820778072771</v>
      </c>
      <c r="R75" s="624">
        <v>0</v>
      </c>
      <c r="S75" s="624">
        <v>5.7632349140168566</v>
      </c>
      <c r="T75" s="624">
        <v>10.459520337808414</v>
      </c>
      <c r="U75" s="624">
        <v>-512.50951994323054</v>
      </c>
      <c r="V75" s="624">
        <v>-72.051729617273622</v>
      </c>
      <c r="W75" s="624">
        <v>-5.6457013551686979</v>
      </c>
      <c r="X75" s="624">
        <v>1025.3804794328175</v>
      </c>
      <c r="Y75" s="436"/>
      <c r="Z75" s="436"/>
      <c r="AA75" s="436"/>
      <c r="AB75" s="436"/>
      <c r="AC75" s="436"/>
      <c r="AD75" s="436"/>
    </row>
    <row r="76" spans="1:30" ht="14.4" hidden="1" customHeight="1" outlineLevel="2">
      <c r="A76" s="215"/>
      <c r="B76" s="217"/>
      <c r="C76" s="60" t="str">
        <f t="shared" si="3"/>
        <v/>
      </c>
      <c r="D76" s="147"/>
      <c r="E76" s="67"/>
      <c r="F76" s="541"/>
      <c r="G76" s="541"/>
      <c r="H76" s="541"/>
      <c r="I76" s="541"/>
      <c r="J76" s="541"/>
      <c r="K76" s="541"/>
      <c r="L76" s="541"/>
      <c r="M76" s="541"/>
      <c r="N76" s="588"/>
      <c r="O76" s="588"/>
      <c r="P76" s="588"/>
      <c r="Q76" s="588"/>
      <c r="R76" s="588"/>
      <c r="S76" s="588"/>
      <c r="T76" s="588"/>
      <c r="U76" s="588"/>
      <c r="V76" s="588"/>
      <c r="W76" s="588"/>
      <c r="X76" s="588"/>
      <c r="Y76" s="436"/>
      <c r="Z76" s="436"/>
      <c r="AA76" s="436"/>
      <c r="AB76" s="436"/>
      <c r="AC76" s="436"/>
      <c r="AD76" s="436"/>
    </row>
    <row r="77" spans="1:30" ht="14.4" hidden="1" customHeight="1" outlineLevel="2">
      <c r="A77" s="215"/>
      <c r="B77" s="217"/>
      <c r="C77" s="60" t="str">
        <f t="shared" si="3"/>
        <v>Industrie</v>
      </c>
      <c r="D77" s="147"/>
      <c r="E77" s="69" t="s">
        <v>0</v>
      </c>
      <c r="F77" s="538">
        <v>0.83044384765625001</v>
      </c>
      <c r="G77" s="538">
        <v>0</v>
      </c>
      <c r="H77" s="538">
        <v>12.235461201768359</v>
      </c>
      <c r="I77" s="538">
        <v>0</v>
      </c>
      <c r="J77" s="538">
        <v>71.444034195913034</v>
      </c>
      <c r="K77" s="540">
        <v>0</v>
      </c>
      <c r="L77" s="538">
        <v>0</v>
      </c>
      <c r="M77" s="538">
        <v>0</v>
      </c>
      <c r="N77" s="585">
        <v>31.296052776141494</v>
      </c>
      <c r="O77" s="585">
        <v>9.1680303072373963</v>
      </c>
      <c r="P77" s="585">
        <v>0.88492916368149355</v>
      </c>
      <c r="Q77" s="585">
        <v>10.17944701369127</v>
      </c>
      <c r="R77" s="585">
        <v>5.2586835937499998</v>
      </c>
      <c r="S77" s="585">
        <v>0</v>
      </c>
      <c r="T77" s="585">
        <v>5.7046331403598743E-4</v>
      </c>
      <c r="U77" s="585">
        <v>136.33544289745197</v>
      </c>
      <c r="V77" s="585">
        <v>21.045972067487845</v>
      </c>
      <c r="W77" s="585">
        <v>4.4872680664062496</v>
      </c>
      <c r="X77" s="589">
        <v>303.16633559449946</v>
      </c>
      <c r="Y77" s="436"/>
      <c r="Z77" s="436"/>
      <c r="AA77" s="436"/>
      <c r="AB77" s="436"/>
      <c r="AC77" s="436"/>
      <c r="AD77" s="436"/>
    </row>
    <row r="78" spans="1:30" ht="14.4" hidden="1" customHeight="1" outlineLevel="2">
      <c r="A78" s="215"/>
      <c r="B78" s="217"/>
      <c r="C78" s="60" t="str">
        <f t="shared" si="3"/>
        <v>Transport</v>
      </c>
      <c r="D78" s="147"/>
      <c r="E78" s="69" t="s">
        <v>1</v>
      </c>
      <c r="F78" s="538">
        <v>0</v>
      </c>
      <c r="G78" s="538">
        <v>0</v>
      </c>
      <c r="H78" s="538">
        <v>326.22592409208892</v>
      </c>
      <c r="I78" s="538">
        <v>0.19818125314478657</v>
      </c>
      <c r="J78" s="538">
        <v>4.2757412010155518</v>
      </c>
      <c r="K78" s="540">
        <v>0</v>
      </c>
      <c r="L78" s="538">
        <v>0</v>
      </c>
      <c r="M78" s="538">
        <v>0</v>
      </c>
      <c r="N78" s="585">
        <v>0</v>
      </c>
      <c r="O78" s="585">
        <v>0</v>
      </c>
      <c r="P78" s="585">
        <v>45.483248392446896</v>
      </c>
      <c r="Q78" s="585">
        <v>0.52846239563113562</v>
      </c>
      <c r="R78" s="585">
        <v>0</v>
      </c>
      <c r="S78" s="585">
        <v>0</v>
      </c>
      <c r="T78" s="585">
        <v>0</v>
      </c>
      <c r="U78" s="585">
        <v>30.200183442539377</v>
      </c>
      <c r="V78" s="585">
        <v>0</v>
      </c>
      <c r="W78" s="585">
        <v>8.6437256522175349E-2</v>
      </c>
      <c r="X78" s="589">
        <v>406.99817803338885</v>
      </c>
      <c r="Y78" s="436"/>
      <c r="Z78" s="436"/>
      <c r="AA78" s="436"/>
      <c r="AB78" s="436"/>
      <c r="AC78" s="436"/>
      <c r="AD78" s="436"/>
    </row>
    <row r="79" spans="1:30" ht="14.4" hidden="1" customHeight="1" outlineLevel="2">
      <c r="A79" s="215"/>
      <c r="B79" s="217"/>
      <c r="C79" s="60" t="str">
        <f t="shared" si="3"/>
        <v>Résidentiel</v>
      </c>
      <c r="D79" s="147"/>
      <c r="E79" s="69" t="s">
        <v>183</v>
      </c>
      <c r="F79" s="538">
        <v>0</v>
      </c>
      <c r="G79" s="538">
        <v>0</v>
      </c>
      <c r="H79" s="538">
        <v>12.132231066726602</v>
      </c>
      <c r="I79" s="538">
        <v>0</v>
      </c>
      <c r="J79" s="538">
        <v>73.383600887487731</v>
      </c>
      <c r="K79" s="540">
        <v>0</v>
      </c>
      <c r="L79" s="538">
        <v>0</v>
      </c>
      <c r="M79" s="538">
        <v>0</v>
      </c>
      <c r="N79" s="585">
        <v>62.749988444710048</v>
      </c>
      <c r="O79" s="585">
        <v>0</v>
      </c>
      <c r="P79" s="585">
        <v>0</v>
      </c>
      <c r="Q79" s="585">
        <v>9.0698832557569098</v>
      </c>
      <c r="R79" s="585">
        <v>85.002368843851912</v>
      </c>
      <c r="S79" s="585">
        <v>0</v>
      </c>
      <c r="T79" s="585">
        <v>7.9586083895237367</v>
      </c>
      <c r="U79" s="585">
        <v>168.54249896403346</v>
      </c>
      <c r="V79" s="585">
        <v>29.315915289037179</v>
      </c>
      <c r="W79" s="585">
        <v>0</v>
      </c>
      <c r="X79" s="589">
        <v>448.15509514112762</v>
      </c>
      <c r="Y79" s="436"/>
      <c r="Z79" s="436"/>
      <c r="AA79" s="436"/>
      <c r="AB79" s="436"/>
      <c r="AC79" s="436"/>
      <c r="AD79" s="436"/>
    </row>
    <row r="80" spans="1:30" ht="14.4" hidden="1" customHeight="1" outlineLevel="2">
      <c r="A80" s="215"/>
      <c r="B80" s="217"/>
      <c r="C80" s="60" t="str">
        <f t="shared" si="3"/>
        <v>Tertiaire</v>
      </c>
      <c r="D80" s="147"/>
      <c r="E80" s="69" t="s">
        <v>184</v>
      </c>
      <c r="F80" s="538">
        <v>0</v>
      </c>
      <c r="G80" s="538">
        <v>0</v>
      </c>
      <c r="H80" s="538">
        <v>3.647846365657839</v>
      </c>
      <c r="I80" s="538">
        <v>0</v>
      </c>
      <c r="J80" s="538">
        <v>46.089006125986572</v>
      </c>
      <c r="K80" s="540">
        <v>0</v>
      </c>
      <c r="L80" s="538">
        <v>0</v>
      </c>
      <c r="M80" s="538">
        <v>0</v>
      </c>
      <c r="N80" s="585">
        <v>0.66301904787483434</v>
      </c>
      <c r="O80" s="585">
        <v>0</v>
      </c>
      <c r="P80" s="585">
        <v>0</v>
      </c>
      <c r="Q80" s="585">
        <v>7.262995627515819</v>
      </c>
      <c r="R80" s="585">
        <v>30.558212456192265</v>
      </c>
      <c r="S80" s="585">
        <v>0</v>
      </c>
      <c r="T80" s="585">
        <v>7.0924282334772526</v>
      </c>
      <c r="U80" s="585">
        <v>141.26675029896396</v>
      </c>
      <c r="V80" s="585">
        <v>21.68981250781421</v>
      </c>
      <c r="W80" s="585">
        <v>0</v>
      </c>
      <c r="X80" s="589">
        <v>258.27007066348273</v>
      </c>
      <c r="Y80" s="436"/>
      <c r="Z80" s="436"/>
      <c r="AA80" s="436"/>
      <c r="AB80" s="436"/>
      <c r="AC80" s="436"/>
      <c r="AD80" s="436"/>
    </row>
    <row r="81" spans="1:30" ht="14.4" hidden="1" customHeight="1" outlineLevel="2">
      <c r="A81" s="215"/>
      <c r="B81" s="217"/>
      <c r="C81" s="60" t="str">
        <f t="shared" si="3"/>
        <v>Agriculture</v>
      </c>
      <c r="D81" s="147"/>
      <c r="E81" s="69" t="s">
        <v>109</v>
      </c>
      <c r="F81" s="538">
        <v>0</v>
      </c>
      <c r="G81" s="538">
        <v>0</v>
      </c>
      <c r="H81" s="538">
        <v>30.367321785865116</v>
      </c>
      <c r="I81" s="538">
        <v>0</v>
      </c>
      <c r="J81" s="538">
        <v>3.8999896954228719</v>
      </c>
      <c r="K81" s="540">
        <v>0</v>
      </c>
      <c r="L81" s="538">
        <v>0</v>
      </c>
      <c r="M81" s="538">
        <v>0</v>
      </c>
      <c r="N81" s="585">
        <v>3.5758281870132276</v>
      </c>
      <c r="O81" s="585">
        <v>0</v>
      </c>
      <c r="P81" s="585">
        <v>4.7360421016869108</v>
      </c>
      <c r="Q81" s="585">
        <v>1.5099867410884698</v>
      </c>
      <c r="R81" s="585">
        <v>0.5</v>
      </c>
      <c r="S81" s="585">
        <v>0</v>
      </c>
      <c r="T81" s="585">
        <v>0</v>
      </c>
      <c r="U81" s="585">
        <v>8.0997138839974365</v>
      </c>
      <c r="V81" s="585">
        <v>0</v>
      </c>
      <c r="W81" s="585">
        <v>0.17366238047171115</v>
      </c>
      <c r="X81" s="589">
        <v>52.86254477554575</v>
      </c>
      <c r="Y81" s="436"/>
      <c r="Z81" s="436"/>
      <c r="AA81" s="436"/>
      <c r="AB81" s="436"/>
      <c r="AC81" s="436"/>
      <c r="AD81" s="436"/>
    </row>
    <row r="82" spans="1:30" ht="14.4" hidden="1" customHeight="1" outlineLevel="2">
      <c r="A82" s="215"/>
      <c r="B82" s="217"/>
      <c r="C82" s="60" t="str">
        <f t="shared" si="3"/>
        <v>CCUS dans la production d'énergie et DACCS</v>
      </c>
      <c r="D82" s="147"/>
      <c r="E82" s="69" t="s">
        <v>909</v>
      </c>
      <c r="F82" s="538">
        <v>0</v>
      </c>
      <c r="G82" s="538">
        <v>0</v>
      </c>
      <c r="H82" s="538">
        <v>0</v>
      </c>
      <c r="I82" s="538">
        <v>0</v>
      </c>
      <c r="J82" s="538">
        <v>0</v>
      </c>
      <c r="K82" s="538">
        <v>0</v>
      </c>
      <c r="L82" s="538">
        <v>0</v>
      </c>
      <c r="M82" s="538">
        <v>0</v>
      </c>
      <c r="N82" s="585">
        <v>0</v>
      </c>
      <c r="O82" s="585">
        <v>0</v>
      </c>
      <c r="P82" s="585">
        <v>0</v>
      </c>
      <c r="Q82" s="585">
        <v>0</v>
      </c>
      <c r="R82" s="585">
        <v>0</v>
      </c>
      <c r="S82" s="585">
        <v>0</v>
      </c>
      <c r="T82" s="585">
        <v>0</v>
      </c>
      <c r="U82" s="585">
        <v>0</v>
      </c>
      <c r="V82" s="585">
        <v>0</v>
      </c>
      <c r="W82" s="585">
        <v>0</v>
      </c>
      <c r="X82" s="589">
        <v>0</v>
      </c>
      <c r="Y82" s="436"/>
      <c r="Z82" s="436"/>
      <c r="AA82" s="436"/>
      <c r="AB82" s="436"/>
      <c r="AC82" s="436"/>
      <c r="AD82" s="436"/>
    </row>
    <row r="83" spans="1:30" ht="14.4" hidden="1" customHeight="1" outlineLevel="2">
      <c r="A83" s="215"/>
      <c r="B83" s="217"/>
      <c r="C83" s="60" t="str">
        <f t="shared" si="3"/>
        <v>Consommation finale énergétique</v>
      </c>
      <c r="D83" s="147"/>
      <c r="E83" s="65" t="s">
        <v>185</v>
      </c>
      <c r="F83" s="624">
        <v>0.83044384765625001</v>
      </c>
      <c r="G83" s="624">
        <v>0</v>
      </c>
      <c r="H83" s="624">
        <v>384.60878451210681</v>
      </c>
      <c r="I83" s="624">
        <v>0.19818125314478657</v>
      </c>
      <c r="J83" s="624">
        <v>199.09237210582575</v>
      </c>
      <c r="K83" s="624">
        <v>0</v>
      </c>
      <c r="L83" s="624">
        <v>0</v>
      </c>
      <c r="M83" s="624">
        <v>0</v>
      </c>
      <c r="N83" s="624">
        <v>98.284888455739619</v>
      </c>
      <c r="O83" s="624">
        <v>9.1680303072373963</v>
      </c>
      <c r="P83" s="624">
        <v>51.1042196578153</v>
      </c>
      <c r="Q83" s="624">
        <v>28.550775033683607</v>
      </c>
      <c r="R83" s="624">
        <v>121.31926489379417</v>
      </c>
      <c r="S83" s="624">
        <v>0</v>
      </c>
      <c r="T83" s="624">
        <v>15.051607086315025</v>
      </c>
      <c r="U83" s="624">
        <v>484.44458948698616</v>
      </c>
      <c r="V83" s="624">
        <v>72.051699864339241</v>
      </c>
      <c r="W83" s="624">
        <v>4.747367703400136</v>
      </c>
      <c r="X83" s="624">
        <v>1469.4522242080443</v>
      </c>
      <c r="Y83" s="436"/>
      <c r="Z83" s="436"/>
      <c r="AA83" s="436"/>
      <c r="AB83" s="436"/>
      <c r="AC83" s="436"/>
      <c r="AD83" s="436"/>
    </row>
    <row r="84" spans="1:30" ht="14.4" hidden="1" customHeight="1" outlineLevel="2">
      <c r="A84" s="215"/>
      <c r="B84" s="217"/>
      <c r="C84" s="60" t="str">
        <f t="shared" si="3"/>
        <v>Consommation finale non énergétique</v>
      </c>
      <c r="D84" s="147"/>
      <c r="E84" s="62" t="s">
        <v>186</v>
      </c>
      <c r="F84" s="538">
        <v>0</v>
      </c>
      <c r="G84" s="538">
        <v>0</v>
      </c>
      <c r="H84" s="538">
        <v>114.96824716006799</v>
      </c>
      <c r="I84" s="538">
        <v>0</v>
      </c>
      <c r="J84" s="538">
        <v>8.9317433319424087</v>
      </c>
      <c r="K84" s="538">
        <v>0</v>
      </c>
      <c r="L84" s="538">
        <v>0</v>
      </c>
      <c r="M84" s="538">
        <v>0</v>
      </c>
      <c r="N84" s="585">
        <v>8.4534530498220031E-2</v>
      </c>
      <c r="O84" s="585">
        <v>0</v>
      </c>
      <c r="P84" s="585">
        <v>0.17186654087589859</v>
      </c>
      <c r="Q84" s="585">
        <v>1.1039233331614213</v>
      </c>
      <c r="R84" s="585">
        <v>0</v>
      </c>
      <c r="S84" s="585">
        <v>0</v>
      </c>
      <c r="T84" s="585">
        <v>0</v>
      </c>
      <c r="U84" s="585">
        <v>0</v>
      </c>
      <c r="V84" s="585">
        <v>0</v>
      </c>
      <c r="W84" s="585">
        <v>0.82080003261566159</v>
      </c>
      <c r="X84" s="589">
        <v>126.0811149291616</v>
      </c>
      <c r="Y84" s="436"/>
      <c r="Z84" s="436"/>
      <c r="AA84" s="436"/>
      <c r="AB84" s="436"/>
      <c r="AC84" s="436"/>
      <c r="AD84" s="436"/>
    </row>
    <row r="85" spans="1:30" ht="14.4" hidden="1" customHeight="1" outlineLevel="2">
      <c r="A85" s="215"/>
      <c r="B85" s="217"/>
      <c r="C85" s="60" t="str">
        <f t="shared" si="3"/>
        <v>Consommation finale</v>
      </c>
      <c r="D85" s="147"/>
      <c r="E85" s="65" t="s">
        <v>187</v>
      </c>
      <c r="F85" s="624">
        <v>0.83044384765625001</v>
      </c>
      <c r="G85" s="624">
        <v>0</v>
      </c>
      <c r="H85" s="624">
        <v>499.57703167217483</v>
      </c>
      <c r="I85" s="624">
        <v>0.19818125314478657</v>
      </c>
      <c r="J85" s="624">
        <v>208.02411543776816</v>
      </c>
      <c r="K85" s="624">
        <v>0</v>
      </c>
      <c r="L85" s="624">
        <v>0</v>
      </c>
      <c r="M85" s="624">
        <v>0</v>
      </c>
      <c r="N85" s="624">
        <v>98.369422986237836</v>
      </c>
      <c r="O85" s="624">
        <v>9.1680303072373963</v>
      </c>
      <c r="P85" s="624">
        <v>51.276086198691196</v>
      </c>
      <c r="Q85" s="624">
        <v>29.654698366845029</v>
      </c>
      <c r="R85" s="624">
        <v>121.31926489379417</v>
      </c>
      <c r="S85" s="624">
        <v>0</v>
      </c>
      <c r="T85" s="624">
        <v>15.051607086315025</v>
      </c>
      <c r="U85" s="624">
        <v>484.44458948698616</v>
      </c>
      <c r="V85" s="624">
        <v>72.051699864339241</v>
      </c>
      <c r="W85" s="624">
        <v>5.5681677360157975</v>
      </c>
      <c r="X85" s="624">
        <v>1595.533339137206</v>
      </c>
      <c r="Y85" s="436"/>
      <c r="Z85" s="436"/>
      <c r="AA85" s="436"/>
      <c r="AB85" s="436"/>
      <c r="AC85" s="436"/>
      <c r="AD85" s="436"/>
    </row>
    <row r="86" spans="1:30" outlineLevel="1" collapsed="1">
      <c r="A86" s="215"/>
      <c r="B86" s="217"/>
      <c r="C86" s="60" t="str">
        <f t="shared" si="3"/>
        <v/>
      </c>
      <c r="D86" s="146"/>
      <c r="E86" s="146"/>
      <c r="F86" s="146"/>
      <c r="G86" s="146"/>
      <c r="H86" s="146"/>
      <c r="I86" s="146"/>
      <c r="J86" s="146"/>
      <c r="K86" s="146"/>
      <c r="L86" s="146"/>
      <c r="M86" s="146"/>
      <c r="N86" s="537"/>
      <c r="O86" s="537"/>
      <c r="P86" s="537"/>
      <c r="Q86" s="537"/>
      <c r="R86" s="537"/>
      <c r="S86" s="537"/>
      <c r="T86" s="537"/>
      <c r="U86" s="537"/>
      <c r="V86" s="537"/>
      <c r="W86" s="537"/>
      <c r="X86" s="537"/>
      <c r="Y86" s="436"/>
      <c r="Z86" s="436"/>
      <c r="AA86" s="436"/>
      <c r="AB86" s="436"/>
      <c r="AC86" s="436"/>
      <c r="AD86" s="436"/>
    </row>
    <row r="87" spans="1:30" ht="28.2" outlineLevel="1">
      <c r="A87" s="215"/>
      <c r="B87" s="217"/>
      <c r="C87" s="60">
        <f t="shared" ref="C87:C115" si="4">IF(ISBLANK(E87),IF(ISBLANK(F87),"",F87),E87)</f>
        <v>2035</v>
      </c>
      <c r="D87" s="146"/>
      <c r="E87" s="911">
        <v>2035</v>
      </c>
      <c r="F87" s="912"/>
      <c r="G87" s="912"/>
      <c r="H87" s="912"/>
      <c r="I87" s="912"/>
      <c r="J87" s="912"/>
      <c r="K87" s="912"/>
      <c r="L87" s="913"/>
      <c r="M87" s="149"/>
      <c r="N87" s="580"/>
      <c r="O87" s="580"/>
      <c r="P87" s="580"/>
      <c r="Q87" s="580"/>
      <c r="R87" s="580"/>
      <c r="S87" s="580"/>
      <c r="T87" s="580"/>
      <c r="U87" s="580"/>
      <c r="V87" s="580"/>
      <c r="W87" s="580"/>
      <c r="X87" s="580"/>
      <c r="Y87" s="436"/>
      <c r="Z87" s="436"/>
      <c r="AA87" s="436"/>
      <c r="AB87" s="436"/>
      <c r="AC87" s="436"/>
      <c r="AD87" s="436"/>
    </row>
    <row r="88" spans="1:30" ht="14.4" hidden="1" customHeight="1" outlineLevel="2">
      <c r="A88" s="215"/>
      <c r="B88" s="217"/>
      <c r="C88" s="60" t="str">
        <f t="shared" si="4"/>
        <v>TWh</v>
      </c>
      <c r="D88" s="146"/>
      <c r="E88" s="909" t="s">
        <v>146</v>
      </c>
      <c r="F88" s="910" t="s">
        <v>147</v>
      </c>
      <c r="G88" s="910" t="s">
        <v>148</v>
      </c>
      <c r="H88" s="910" t="s">
        <v>149</v>
      </c>
      <c r="I88" s="914" t="s">
        <v>150</v>
      </c>
      <c r="J88" s="914" t="s">
        <v>151</v>
      </c>
      <c r="K88" s="914" t="s">
        <v>152</v>
      </c>
      <c r="L88" s="910" t="s">
        <v>153</v>
      </c>
      <c r="M88" s="910" t="s">
        <v>154</v>
      </c>
      <c r="N88" s="919" t="s">
        <v>155</v>
      </c>
      <c r="O88" s="920"/>
      <c r="P88" s="920"/>
      <c r="Q88" s="920"/>
      <c r="R88" s="920"/>
      <c r="S88" s="920"/>
      <c r="T88" s="921"/>
      <c r="U88" s="916" t="s">
        <v>156</v>
      </c>
      <c r="V88" s="916" t="s">
        <v>157</v>
      </c>
      <c r="W88" s="916" t="s">
        <v>158</v>
      </c>
      <c r="X88" s="916" t="s">
        <v>125</v>
      </c>
      <c r="Y88" s="436"/>
      <c r="Z88" s="436"/>
      <c r="AA88" s="436"/>
      <c r="AB88" s="436"/>
      <c r="AC88" s="436"/>
      <c r="AD88" s="436"/>
    </row>
    <row r="89" spans="1:30" ht="36" hidden="1" customHeight="1" outlineLevel="2">
      <c r="A89" s="215"/>
      <c r="B89" s="217"/>
      <c r="C89" s="60" t="str">
        <f t="shared" si="4"/>
        <v/>
      </c>
      <c r="D89" s="147"/>
      <c r="E89" s="909"/>
      <c r="F89" s="910"/>
      <c r="G89" s="910"/>
      <c r="H89" s="910"/>
      <c r="I89" s="915"/>
      <c r="J89" s="915"/>
      <c r="K89" s="915"/>
      <c r="L89" s="910"/>
      <c r="M89" s="910"/>
      <c r="N89" s="581" t="s">
        <v>159</v>
      </c>
      <c r="O89" s="581" t="s">
        <v>24</v>
      </c>
      <c r="P89" s="581" t="s">
        <v>160</v>
      </c>
      <c r="Q89" s="581" t="s">
        <v>161</v>
      </c>
      <c r="R89" s="582" t="s">
        <v>162</v>
      </c>
      <c r="S89" s="582" t="s">
        <v>719</v>
      </c>
      <c r="T89" s="581" t="s">
        <v>163</v>
      </c>
      <c r="U89" s="917"/>
      <c r="V89" s="917"/>
      <c r="W89" s="917"/>
      <c r="X89" s="917"/>
      <c r="Y89" s="436"/>
      <c r="Z89" s="436"/>
      <c r="AA89" s="436"/>
      <c r="AB89" s="436"/>
      <c r="AC89" s="436"/>
      <c r="AD89" s="436"/>
    </row>
    <row r="90" spans="1:30" ht="14.4" hidden="1" customHeight="1" outlineLevel="2">
      <c r="A90" s="215"/>
      <c r="B90" s="217"/>
      <c r="C90" s="60" t="str">
        <f t="shared" si="4"/>
        <v>Production d'énergie primaire</v>
      </c>
      <c r="D90" s="147"/>
      <c r="E90" s="62" t="s">
        <v>164</v>
      </c>
      <c r="F90" s="538">
        <v>0</v>
      </c>
      <c r="G90" s="538">
        <v>4.7683</v>
      </c>
      <c r="H90" s="538">
        <v>0</v>
      </c>
      <c r="I90" s="538">
        <v>0</v>
      </c>
      <c r="J90" s="538">
        <v>9.8855000000000012E-2</v>
      </c>
      <c r="K90" s="538">
        <v>0</v>
      </c>
      <c r="L90" s="539">
        <v>1151.5151515151517</v>
      </c>
      <c r="M90" s="539">
        <v>266.86103638530517</v>
      </c>
      <c r="N90" s="585">
        <v>278.50064524497191</v>
      </c>
      <c r="O90" s="586">
        <v>51.821576296482398</v>
      </c>
      <c r="P90" s="585">
        <v>0</v>
      </c>
      <c r="Q90" s="585">
        <v>0</v>
      </c>
      <c r="R90" s="586">
        <v>155.45736188657335</v>
      </c>
      <c r="S90" s="586">
        <v>14.409695477550637</v>
      </c>
      <c r="T90" s="586">
        <v>41.758180932969935</v>
      </c>
      <c r="U90" s="585">
        <v>0</v>
      </c>
      <c r="V90" s="585">
        <v>0</v>
      </c>
      <c r="W90" s="585">
        <v>0</v>
      </c>
      <c r="X90" s="587">
        <v>1965.1908027390052</v>
      </c>
      <c r="Y90" s="436"/>
      <c r="Z90" s="436"/>
      <c r="AA90" s="436"/>
      <c r="AB90" s="436"/>
      <c r="AC90" s="436"/>
      <c r="AD90" s="436"/>
    </row>
    <row r="91" spans="1:30" ht="14.4" hidden="1" customHeight="1" outlineLevel="2">
      <c r="A91" s="215"/>
      <c r="B91" s="217"/>
      <c r="C91" s="60" t="str">
        <f t="shared" si="4"/>
        <v>Importations</v>
      </c>
      <c r="D91" s="147"/>
      <c r="E91" s="62" t="s">
        <v>165</v>
      </c>
      <c r="F91" s="538">
        <v>14.964744628906249</v>
      </c>
      <c r="G91" s="538">
        <v>336.93073356282366</v>
      </c>
      <c r="H91" s="538">
        <v>96.04449762225903</v>
      </c>
      <c r="I91" s="538">
        <v>0.50942977022788227</v>
      </c>
      <c r="J91" s="540">
        <v>203.6937792827824</v>
      </c>
      <c r="K91" s="538">
        <v>0</v>
      </c>
      <c r="L91" s="538">
        <v>0</v>
      </c>
      <c r="M91" s="538">
        <v>0</v>
      </c>
      <c r="N91" s="585">
        <v>2.0814213365503633</v>
      </c>
      <c r="O91" s="585">
        <v>0</v>
      </c>
      <c r="P91" s="585">
        <v>38.374897552839442</v>
      </c>
      <c r="Q91" s="585">
        <v>6.4837381282249567</v>
      </c>
      <c r="R91" s="585">
        <v>0</v>
      </c>
      <c r="S91" s="585">
        <v>0</v>
      </c>
      <c r="T91" s="585">
        <v>0</v>
      </c>
      <c r="U91" s="585">
        <v>0</v>
      </c>
      <c r="V91" s="585">
        <v>0</v>
      </c>
      <c r="W91" s="585">
        <v>0</v>
      </c>
      <c r="X91" s="587">
        <v>699.08324188461415</v>
      </c>
      <c r="Y91" s="436"/>
      <c r="Z91" s="436"/>
      <c r="AA91" s="436"/>
      <c r="AB91" s="436"/>
      <c r="AC91" s="436"/>
      <c r="AD91" s="436"/>
    </row>
    <row r="92" spans="1:30" ht="14.4" hidden="1" customHeight="1" outlineLevel="2">
      <c r="A92" s="215"/>
      <c r="B92" s="217"/>
      <c r="C92" s="60" t="str">
        <f t="shared" si="4"/>
        <v>Exportations</v>
      </c>
      <c r="D92" s="147"/>
      <c r="E92" s="62" t="s">
        <v>166</v>
      </c>
      <c r="F92" s="538">
        <v>0</v>
      </c>
      <c r="G92" s="538">
        <v>0</v>
      </c>
      <c r="H92" s="538">
        <v>0</v>
      </c>
      <c r="I92" s="538">
        <v>0</v>
      </c>
      <c r="J92" s="538">
        <v>0</v>
      </c>
      <c r="K92" s="538">
        <v>0</v>
      </c>
      <c r="L92" s="538">
        <v>0</v>
      </c>
      <c r="M92" s="538">
        <v>0</v>
      </c>
      <c r="N92" s="585">
        <v>0</v>
      </c>
      <c r="O92" s="585">
        <v>0</v>
      </c>
      <c r="P92" s="585">
        <v>0</v>
      </c>
      <c r="Q92" s="585">
        <v>0</v>
      </c>
      <c r="R92" s="585">
        <v>0</v>
      </c>
      <c r="S92" s="585">
        <v>0</v>
      </c>
      <c r="T92" s="585">
        <v>0</v>
      </c>
      <c r="U92" s="585">
        <v>-25.850670299563149</v>
      </c>
      <c r="V92" s="585">
        <v>0</v>
      </c>
      <c r="W92" s="585">
        <v>0</v>
      </c>
      <c r="X92" s="587">
        <v>-25.850670299563149</v>
      </c>
      <c r="Y92" s="436"/>
      <c r="Z92" s="436"/>
      <c r="AA92" s="436"/>
      <c r="AB92" s="436"/>
      <c r="AC92" s="436"/>
      <c r="AD92" s="436"/>
    </row>
    <row r="93" spans="1:30" ht="14.4" hidden="1" customHeight="1" outlineLevel="2">
      <c r="A93" s="215"/>
      <c r="B93" s="217"/>
      <c r="C93" s="60" t="str">
        <f t="shared" si="4"/>
        <v>Soutes maritimes internationales</v>
      </c>
      <c r="D93" s="147"/>
      <c r="E93" s="62" t="s">
        <v>167</v>
      </c>
      <c r="F93" s="538">
        <v>0</v>
      </c>
      <c r="G93" s="538">
        <v>0</v>
      </c>
      <c r="H93" s="538">
        <v>-4.6543334350446228</v>
      </c>
      <c r="I93" s="538">
        <v>-1.3082095645810532</v>
      </c>
      <c r="J93" s="538">
        <v>-0.70001994556671698</v>
      </c>
      <c r="K93" s="538">
        <v>-1.3593277560281913</v>
      </c>
      <c r="L93" s="538">
        <v>0</v>
      </c>
      <c r="M93" s="538">
        <v>0</v>
      </c>
      <c r="N93" s="585">
        <v>0</v>
      </c>
      <c r="O93" s="585">
        <v>0</v>
      </c>
      <c r="P93" s="585">
        <v>-0.68896540305596798</v>
      </c>
      <c r="Q93" s="585">
        <v>-1.0812234904104736</v>
      </c>
      <c r="R93" s="585">
        <v>0</v>
      </c>
      <c r="S93" s="585">
        <v>0</v>
      </c>
      <c r="T93" s="585">
        <v>0</v>
      </c>
      <c r="U93" s="585">
        <v>0</v>
      </c>
      <c r="V93" s="585">
        <v>0</v>
      </c>
      <c r="W93" s="585">
        <v>-0.40886587506822542</v>
      </c>
      <c r="X93" s="587">
        <v>-10.200945469755249</v>
      </c>
      <c r="Y93" s="436"/>
      <c r="Z93" s="436"/>
      <c r="AA93" s="436"/>
      <c r="AB93" s="436"/>
      <c r="AC93" s="436"/>
      <c r="AD93" s="436"/>
    </row>
    <row r="94" spans="1:30" ht="14.4" hidden="1" customHeight="1" outlineLevel="2">
      <c r="A94" s="215"/>
      <c r="B94" s="217"/>
      <c r="C94" s="60" t="str">
        <f t="shared" si="4"/>
        <v>Soutes aériennes internationales</v>
      </c>
      <c r="D94" s="147"/>
      <c r="E94" s="62" t="s">
        <v>168</v>
      </c>
      <c r="F94" s="538">
        <v>0</v>
      </c>
      <c r="G94" s="538">
        <v>0</v>
      </c>
      <c r="H94" s="538">
        <v>-55.812568877852776</v>
      </c>
      <c r="I94" s="538">
        <v>-3.4233874517528222</v>
      </c>
      <c r="J94" s="538">
        <v>0</v>
      </c>
      <c r="K94" s="538">
        <v>0</v>
      </c>
      <c r="L94" s="538">
        <v>0</v>
      </c>
      <c r="M94" s="538">
        <v>0</v>
      </c>
      <c r="N94" s="585">
        <v>0</v>
      </c>
      <c r="O94" s="585">
        <v>0</v>
      </c>
      <c r="P94" s="585">
        <v>-10.464856664597384</v>
      </c>
      <c r="Q94" s="585">
        <v>0</v>
      </c>
      <c r="R94" s="585">
        <v>0</v>
      </c>
      <c r="S94" s="585">
        <v>0</v>
      </c>
      <c r="T94" s="585">
        <v>0</v>
      </c>
      <c r="U94" s="585">
        <v>0</v>
      </c>
      <c r="V94" s="585">
        <v>0</v>
      </c>
      <c r="W94" s="585">
        <v>-6.4898103112972921E-2</v>
      </c>
      <c r="X94" s="587">
        <v>-69.765711097315943</v>
      </c>
      <c r="Y94" s="436"/>
      <c r="Z94" s="436"/>
      <c r="AA94" s="436"/>
      <c r="AB94" s="436"/>
      <c r="AC94" s="436"/>
      <c r="AD94" s="436"/>
    </row>
    <row r="95" spans="1:30" ht="14.4" hidden="1" customHeight="1" outlineLevel="2">
      <c r="A95" s="215"/>
      <c r="B95" s="217"/>
      <c r="C95" s="60" t="str">
        <f t="shared" si="4"/>
        <v>Variations de stocks (+ = déstockage, - = stockage)</v>
      </c>
      <c r="D95" s="147"/>
      <c r="E95" s="62" t="s">
        <v>169</v>
      </c>
      <c r="F95" s="538">
        <v>0</v>
      </c>
      <c r="G95" s="538">
        <v>0</v>
      </c>
      <c r="H95" s="538">
        <v>0</v>
      </c>
      <c r="I95" s="538">
        <v>0</v>
      </c>
      <c r="J95" s="538">
        <v>0</v>
      </c>
      <c r="K95" s="538">
        <v>0</v>
      </c>
      <c r="L95" s="538">
        <v>0</v>
      </c>
      <c r="M95" s="538">
        <v>0</v>
      </c>
      <c r="N95" s="585">
        <v>0</v>
      </c>
      <c r="O95" s="585">
        <v>0</v>
      </c>
      <c r="P95" s="585">
        <v>0</v>
      </c>
      <c r="Q95" s="585">
        <v>0</v>
      </c>
      <c r="R95" s="585">
        <v>0</v>
      </c>
      <c r="S95" s="585">
        <v>0</v>
      </c>
      <c r="T95" s="585">
        <v>0</v>
      </c>
      <c r="U95" s="585">
        <v>0</v>
      </c>
      <c r="V95" s="585">
        <v>0</v>
      </c>
      <c r="W95" s="585">
        <v>0</v>
      </c>
      <c r="X95" s="587">
        <v>0</v>
      </c>
      <c r="Y95" s="436"/>
      <c r="Z95" s="436"/>
      <c r="AA95" s="436"/>
      <c r="AB95" s="436"/>
      <c r="AC95" s="436"/>
      <c r="AD95" s="436"/>
    </row>
    <row r="96" spans="1:30" ht="14.4" hidden="1" customHeight="1" outlineLevel="2">
      <c r="A96" s="215"/>
      <c r="B96" s="217"/>
      <c r="C96" s="60" t="str">
        <f t="shared" si="4"/>
        <v>Total approvisionnement / consommation primaire</v>
      </c>
      <c r="D96" s="147"/>
      <c r="E96" s="65" t="s">
        <v>170</v>
      </c>
      <c r="F96" s="624">
        <v>14.964744628906249</v>
      </c>
      <c r="G96" s="624">
        <v>341.69903356282367</v>
      </c>
      <c r="H96" s="624">
        <v>35.577595309361634</v>
      </c>
      <c r="I96" s="624">
        <v>-4.2221672461059931</v>
      </c>
      <c r="J96" s="624">
        <v>203.09261433721568</v>
      </c>
      <c r="K96" s="624">
        <v>-1.3593277560281913</v>
      </c>
      <c r="L96" s="624">
        <v>1151.5151515151517</v>
      </c>
      <c r="M96" s="624">
        <v>266.86103638530517</v>
      </c>
      <c r="N96" s="624">
        <v>280.58206658152227</v>
      </c>
      <c r="O96" s="624">
        <v>51.821576296482398</v>
      </c>
      <c r="P96" s="624">
        <v>27.221075485186091</v>
      </c>
      <c r="Q96" s="624">
        <v>5.402514637814483</v>
      </c>
      <c r="R96" s="624">
        <v>155.45736188657335</v>
      </c>
      <c r="S96" s="624">
        <v>14.409695477550637</v>
      </c>
      <c r="T96" s="624">
        <v>41.758180932969935</v>
      </c>
      <c r="U96" s="624">
        <v>-25.850670299563149</v>
      </c>
      <c r="V96" s="624">
        <v>0</v>
      </c>
      <c r="W96" s="624">
        <v>-0.47376397818119831</v>
      </c>
      <c r="X96" s="624">
        <v>2558.4567177569847</v>
      </c>
      <c r="Y96" s="436"/>
      <c r="Z96" s="436"/>
      <c r="AA96" s="436"/>
      <c r="AB96" s="436"/>
      <c r="AC96" s="436"/>
      <c r="AD96" s="436"/>
    </row>
    <row r="97" spans="1:30" ht="14.4" hidden="1" customHeight="1" outlineLevel="2">
      <c r="A97" s="215"/>
      <c r="B97" s="217"/>
      <c r="C97" s="60" t="str">
        <f t="shared" si="4"/>
        <v/>
      </c>
      <c r="D97" s="147"/>
      <c r="E97" s="67"/>
      <c r="F97" s="541"/>
      <c r="G97" s="541"/>
      <c r="H97" s="541"/>
      <c r="I97" s="541"/>
      <c r="J97" s="541"/>
      <c r="K97" s="541"/>
      <c r="L97" s="541"/>
      <c r="M97" s="541"/>
      <c r="N97" s="588"/>
      <c r="O97" s="588"/>
      <c r="P97" s="588"/>
      <c r="Q97" s="588"/>
      <c r="R97" s="588"/>
      <c r="S97" s="588"/>
      <c r="T97" s="588"/>
      <c r="U97" s="588"/>
      <c r="V97" s="588"/>
      <c r="W97" s="588"/>
      <c r="X97" s="588"/>
      <c r="Y97" s="436"/>
      <c r="Z97" s="436"/>
      <c r="AA97" s="436"/>
      <c r="AB97" s="436"/>
      <c r="AC97" s="436"/>
      <c r="AD97" s="436"/>
    </row>
    <row r="98" spans="1:30" ht="14.4" hidden="1" customHeight="1" outlineLevel="2">
      <c r="A98" s="215"/>
      <c r="B98" s="217"/>
      <c r="C98" s="60" t="str">
        <f t="shared" si="4"/>
        <v>Écart statistique</v>
      </c>
      <c r="D98" s="147"/>
      <c r="E98" s="69" t="s">
        <v>171</v>
      </c>
      <c r="F98" s="538">
        <v>0</v>
      </c>
      <c r="G98" s="538">
        <v>0</v>
      </c>
      <c r="H98" s="538">
        <v>0</v>
      </c>
      <c r="I98" s="538">
        <v>0</v>
      </c>
      <c r="J98" s="538">
        <v>0</v>
      </c>
      <c r="K98" s="538">
        <v>0</v>
      </c>
      <c r="L98" s="538">
        <v>0</v>
      </c>
      <c r="M98" s="538">
        <v>0</v>
      </c>
      <c r="N98" s="585">
        <v>0</v>
      </c>
      <c r="O98" s="585">
        <v>0</v>
      </c>
      <c r="P98" s="585">
        <v>0</v>
      </c>
      <c r="Q98" s="585">
        <v>0</v>
      </c>
      <c r="R98" s="585">
        <v>0</v>
      </c>
      <c r="S98" s="585">
        <v>0</v>
      </c>
      <c r="T98" s="585">
        <v>0</v>
      </c>
      <c r="U98" s="585">
        <v>0</v>
      </c>
      <c r="V98" s="585">
        <v>0</v>
      </c>
      <c r="W98" s="585">
        <v>0</v>
      </c>
      <c r="X98" s="589">
        <v>0</v>
      </c>
      <c r="Y98" s="436"/>
      <c r="Z98" s="436"/>
      <c r="AA98" s="436"/>
      <c r="AB98" s="436"/>
      <c r="AC98" s="436"/>
      <c r="AD98" s="436"/>
    </row>
    <row r="99" spans="1:30" ht="14.4" hidden="1" customHeight="1" outlineLevel="2">
      <c r="A99" s="215"/>
      <c r="B99" s="217"/>
      <c r="C99" s="60" t="str">
        <f t="shared" si="4"/>
        <v>Production d'électricité</v>
      </c>
      <c r="D99" s="147"/>
      <c r="E99" s="69" t="s">
        <v>13</v>
      </c>
      <c r="F99" s="538">
        <v>0</v>
      </c>
      <c r="G99" s="538">
        <v>0</v>
      </c>
      <c r="H99" s="538">
        <v>0.33863218963234876</v>
      </c>
      <c r="I99" s="538">
        <v>0</v>
      </c>
      <c r="J99" s="538">
        <v>28.447330133333335</v>
      </c>
      <c r="K99" s="538">
        <v>0</v>
      </c>
      <c r="L99" s="538">
        <v>1151.5151515151517</v>
      </c>
      <c r="M99" s="538">
        <v>266.86103638530517</v>
      </c>
      <c r="N99" s="585">
        <v>15.316764705162015</v>
      </c>
      <c r="O99" s="585">
        <v>6.0340196851864327</v>
      </c>
      <c r="P99" s="585">
        <v>4.6989192728024038</v>
      </c>
      <c r="Q99" s="585">
        <v>9.4310842877749153</v>
      </c>
      <c r="R99" s="585">
        <v>0</v>
      </c>
      <c r="S99" s="585">
        <v>0</v>
      </c>
      <c r="T99" s="585">
        <v>3.743310193168178</v>
      </c>
      <c r="U99" s="585">
        <v>-682.33736904858665</v>
      </c>
      <c r="V99" s="585">
        <v>0</v>
      </c>
      <c r="W99" s="585">
        <v>0</v>
      </c>
      <c r="X99" s="589">
        <v>804.04887931892972</v>
      </c>
      <c r="Y99" s="436"/>
      <c r="Z99" s="436"/>
      <c r="AA99" s="436"/>
      <c r="AB99" s="436"/>
      <c r="AC99" s="436"/>
      <c r="AD99" s="436"/>
    </row>
    <row r="100" spans="1:30" ht="14.4" hidden="1" customHeight="1" outlineLevel="2">
      <c r="A100" s="215"/>
      <c r="B100" s="217"/>
      <c r="C100" s="60" t="str">
        <f t="shared" si="4"/>
        <v>Production de chaleur</v>
      </c>
      <c r="D100" s="147"/>
      <c r="E100" s="69" t="s">
        <v>172</v>
      </c>
      <c r="F100" s="538">
        <v>0</v>
      </c>
      <c r="G100" s="538">
        <v>0</v>
      </c>
      <c r="H100" s="538">
        <v>0</v>
      </c>
      <c r="I100" s="538">
        <v>0</v>
      </c>
      <c r="J100" s="538">
        <v>21.902690333092547</v>
      </c>
      <c r="K100" s="538">
        <v>0</v>
      </c>
      <c r="L100" s="538">
        <v>0</v>
      </c>
      <c r="M100" s="538">
        <v>0</v>
      </c>
      <c r="N100" s="585">
        <v>25.925513684539126</v>
      </c>
      <c r="O100" s="585">
        <v>19.031560344075828</v>
      </c>
      <c r="P100" s="585">
        <v>0</v>
      </c>
      <c r="Q100" s="585">
        <v>6.4063974928194556</v>
      </c>
      <c r="R100" s="585">
        <v>0</v>
      </c>
      <c r="S100" s="585">
        <v>14.409695477550637</v>
      </c>
      <c r="T100" s="585">
        <v>14.409786832286116</v>
      </c>
      <c r="U100" s="585">
        <v>0</v>
      </c>
      <c r="V100" s="585">
        <v>-93.07124265912374</v>
      </c>
      <c r="W100" s="585">
        <v>0</v>
      </c>
      <c r="X100" s="589">
        <v>9.0144015052399737</v>
      </c>
      <c r="Y100" s="436"/>
      <c r="Z100" s="436"/>
      <c r="AA100" s="436"/>
      <c r="AB100" s="436"/>
      <c r="AC100" s="436"/>
      <c r="AD100" s="436"/>
    </row>
    <row r="101" spans="1:30" ht="14.4" hidden="1" customHeight="1" outlineLevel="2">
      <c r="A101" s="215"/>
      <c r="B101" s="217"/>
      <c r="C101" s="60" t="str">
        <f t="shared" si="4"/>
        <v>Production de gaz renouvelable</v>
      </c>
      <c r="D101" s="147"/>
      <c r="E101" s="69" t="s">
        <v>173</v>
      </c>
      <c r="F101" s="538">
        <v>0</v>
      </c>
      <c r="G101" s="538">
        <v>0</v>
      </c>
      <c r="H101" s="538">
        <v>0</v>
      </c>
      <c r="I101" s="538">
        <v>0</v>
      </c>
      <c r="J101" s="538">
        <v>0</v>
      </c>
      <c r="K101" s="538">
        <v>0</v>
      </c>
      <c r="L101" s="538">
        <v>0</v>
      </c>
      <c r="M101" s="538">
        <v>0</v>
      </c>
      <c r="N101" s="585">
        <v>94.318032131872386</v>
      </c>
      <c r="O101" s="585">
        <v>10.678076799137498</v>
      </c>
      <c r="P101" s="585">
        <v>0</v>
      </c>
      <c r="Q101" s="585">
        <v>-52.571174741018005</v>
      </c>
      <c r="R101" s="585">
        <v>0</v>
      </c>
      <c r="S101" s="585">
        <v>0</v>
      </c>
      <c r="T101" s="585">
        <v>0</v>
      </c>
      <c r="U101" s="585">
        <v>0</v>
      </c>
      <c r="V101" s="585">
        <v>0</v>
      </c>
      <c r="W101" s="585">
        <v>0</v>
      </c>
      <c r="X101" s="589">
        <v>52.42493418999188</v>
      </c>
      <c r="Y101" s="436"/>
      <c r="Z101" s="436"/>
      <c r="AA101" s="436"/>
      <c r="AB101" s="436"/>
      <c r="AC101" s="436"/>
      <c r="AD101" s="436"/>
    </row>
    <row r="102" spans="1:30" ht="14.4" hidden="1" customHeight="1" outlineLevel="2">
      <c r="A102" s="215"/>
      <c r="B102" s="217"/>
      <c r="C102" s="60" t="str">
        <f t="shared" si="4"/>
        <v>Production de gaz de synthèse</v>
      </c>
      <c r="D102" s="147"/>
      <c r="E102" s="69" t="s">
        <v>174</v>
      </c>
      <c r="F102" s="538">
        <v>0</v>
      </c>
      <c r="G102" s="538">
        <v>0</v>
      </c>
      <c r="H102" s="538">
        <v>0</v>
      </c>
      <c r="I102" s="538">
        <v>0</v>
      </c>
      <c r="J102" s="538">
        <v>0</v>
      </c>
      <c r="K102" s="540">
        <v>-1.3593277560281913</v>
      </c>
      <c r="L102" s="538">
        <v>0</v>
      </c>
      <c r="M102" s="538">
        <v>0</v>
      </c>
      <c r="N102" s="585">
        <v>0</v>
      </c>
      <c r="O102" s="585">
        <v>0</v>
      </c>
      <c r="P102" s="585">
        <v>0</v>
      </c>
      <c r="Q102" s="585">
        <v>0</v>
      </c>
      <c r="R102" s="585">
        <v>0</v>
      </c>
      <c r="S102" s="585">
        <v>0</v>
      </c>
      <c r="T102" s="585">
        <v>0</v>
      </c>
      <c r="U102" s="585">
        <v>0</v>
      </c>
      <c r="V102" s="585">
        <v>0</v>
      </c>
      <c r="W102" s="585">
        <v>1.8879552167058213</v>
      </c>
      <c r="X102" s="589">
        <v>0.52862746067763</v>
      </c>
      <c r="Y102" s="436"/>
      <c r="Z102" s="436"/>
      <c r="AA102" s="436"/>
      <c r="AB102" s="436"/>
      <c r="AC102" s="436"/>
      <c r="AD102" s="436"/>
    </row>
    <row r="103" spans="1:30" ht="14.4" hidden="1" customHeight="1" outlineLevel="2">
      <c r="A103" s="215"/>
      <c r="B103" s="217"/>
      <c r="C103" s="60" t="str">
        <f t="shared" si="4"/>
        <v>Raffinage de pétrole</v>
      </c>
      <c r="D103" s="147"/>
      <c r="E103" s="69" t="s">
        <v>175</v>
      </c>
      <c r="F103" s="538">
        <v>0</v>
      </c>
      <c r="G103" s="538">
        <v>354.12296502683364</v>
      </c>
      <c r="H103" s="538">
        <v>-350.58173537656529</v>
      </c>
      <c r="I103" s="538">
        <v>0</v>
      </c>
      <c r="J103" s="538">
        <v>0</v>
      </c>
      <c r="K103" s="538">
        <v>0</v>
      </c>
      <c r="L103" s="538">
        <v>0</v>
      </c>
      <c r="M103" s="538">
        <v>0</v>
      </c>
      <c r="N103" s="585">
        <v>0</v>
      </c>
      <c r="O103" s="585">
        <v>0</v>
      </c>
      <c r="P103" s="585">
        <v>0</v>
      </c>
      <c r="Q103" s="585">
        <v>0</v>
      </c>
      <c r="R103" s="585">
        <v>0</v>
      </c>
      <c r="S103" s="585">
        <v>0</v>
      </c>
      <c r="T103" s="585">
        <v>0</v>
      </c>
      <c r="U103" s="585">
        <v>0</v>
      </c>
      <c r="V103" s="585">
        <v>0</v>
      </c>
      <c r="W103" s="585">
        <v>0</v>
      </c>
      <c r="X103" s="589">
        <v>3.5412296502683489</v>
      </c>
      <c r="Y103" s="436"/>
      <c r="Z103" s="436"/>
      <c r="AA103" s="436"/>
      <c r="AB103" s="436"/>
      <c r="AC103" s="436"/>
      <c r="AD103" s="436"/>
    </row>
    <row r="104" spans="1:30" ht="14.4" hidden="1" customHeight="1" outlineLevel="2">
      <c r="A104" s="215"/>
      <c r="B104" s="217"/>
      <c r="C104" s="60" t="str">
        <f t="shared" si="4"/>
        <v>Production de biocarburants</v>
      </c>
      <c r="D104" s="147"/>
      <c r="E104" s="69" t="s">
        <v>176</v>
      </c>
      <c r="F104" s="538">
        <v>0</v>
      </c>
      <c r="G104" s="538">
        <v>0</v>
      </c>
      <c r="H104" s="538">
        <v>0</v>
      </c>
      <c r="I104" s="538">
        <v>0</v>
      </c>
      <c r="J104" s="538">
        <v>0</v>
      </c>
      <c r="K104" s="538">
        <v>0</v>
      </c>
      <c r="L104" s="538">
        <v>0</v>
      </c>
      <c r="M104" s="538">
        <v>0</v>
      </c>
      <c r="N104" s="585">
        <v>56.031514908892476</v>
      </c>
      <c r="O104" s="585">
        <v>7.2727272727272725</v>
      </c>
      <c r="P104" s="585">
        <v>-35.427747252827132</v>
      </c>
      <c r="Q104" s="585">
        <v>0</v>
      </c>
      <c r="R104" s="585">
        <v>0</v>
      </c>
      <c r="S104" s="585">
        <v>0</v>
      </c>
      <c r="T104" s="585">
        <v>0</v>
      </c>
      <c r="U104" s="585">
        <v>0</v>
      </c>
      <c r="V104" s="585">
        <v>0</v>
      </c>
      <c r="W104" s="585">
        <v>0</v>
      </c>
      <c r="X104" s="589">
        <v>27.876494928792617</v>
      </c>
      <c r="Y104" s="436"/>
      <c r="Z104" s="436"/>
      <c r="AA104" s="436"/>
      <c r="AB104" s="436"/>
      <c r="AC104" s="436"/>
      <c r="AD104" s="436"/>
    </row>
    <row r="105" spans="1:30" ht="14.4" hidden="1" customHeight="1" outlineLevel="2">
      <c r="A105" s="215"/>
      <c r="B105" s="217"/>
      <c r="C105" s="60" t="str">
        <f t="shared" si="4"/>
        <v>Production d'e-fuels</v>
      </c>
      <c r="D105" s="147"/>
      <c r="E105" s="69" t="s">
        <v>177</v>
      </c>
      <c r="F105" s="538">
        <v>0</v>
      </c>
      <c r="G105" s="538">
        <v>0</v>
      </c>
      <c r="H105" s="538">
        <v>0</v>
      </c>
      <c r="I105" s="538">
        <v>-6.1503932466897542</v>
      </c>
      <c r="J105" s="538">
        <v>0</v>
      </c>
      <c r="K105" s="538">
        <v>0</v>
      </c>
      <c r="L105" s="538">
        <v>0</v>
      </c>
      <c r="M105" s="538">
        <v>0</v>
      </c>
      <c r="N105" s="585">
        <v>0</v>
      </c>
      <c r="O105" s="585">
        <v>0</v>
      </c>
      <c r="P105" s="585">
        <v>0</v>
      </c>
      <c r="Q105" s="585">
        <v>0</v>
      </c>
      <c r="R105" s="585">
        <v>0</v>
      </c>
      <c r="S105" s="585">
        <v>0</v>
      </c>
      <c r="T105" s="585">
        <v>0</v>
      </c>
      <c r="U105" s="585">
        <v>0</v>
      </c>
      <c r="V105" s="585">
        <v>0</v>
      </c>
      <c r="W105" s="585">
        <v>9.9612738015504743</v>
      </c>
      <c r="X105" s="589">
        <v>3.8108805548607201</v>
      </c>
      <c r="Y105" s="436"/>
      <c r="Z105" s="436"/>
      <c r="AA105" s="436"/>
      <c r="AB105" s="436"/>
      <c r="AC105" s="436"/>
      <c r="AD105" s="436"/>
    </row>
    <row r="106" spans="1:30" ht="14.4" hidden="1" customHeight="1" outlineLevel="2">
      <c r="A106" s="215"/>
      <c r="B106" s="217"/>
      <c r="C106" s="60" t="str">
        <f t="shared" si="4"/>
        <v>Production d'hydrogène</v>
      </c>
      <c r="D106" s="147"/>
      <c r="E106" s="69" t="s">
        <v>178</v>
      </c>
      <c r="F106" s="538">
        <v>0</v>
      </c>
      <c r="G106" s="538">
        <v>0</v>
      </c>
      <c r="H106" s="538">
        <v>0</v>
      </c>
      <c r="I106" s="538">
        <v>0</v>
      </c>
      <c r="J106" s="538">
        <v>0</v>
      </c>
      <c r="K106" s="538">
        <v>0</v>
      </c>
      <c r="L106" s="538">
        <v>0</v>
      </c>
      <c r="M106" s="538">
        <v>0</v>
      </c>
      <c r="N106" s="585">
        <v>0</v>
      </c>
      <c r="O106" s="585">
        <v>0</v>
      </c>
      <c r="P106" s="585">
        <v>0</v>
      </c>
      <c r="Q106" s="585">
        <v>0</v>
      </c>
      <c r="R106" s="585">
        <v>0</v>
      </c>
      <c r="S106" s="585">
        <v>0</v>
      </c>
      <c r="T106" s="585">
        <v>0</v>
      </c>
      <c r="U106" s="585">
        <v>37.402089407780728</v>
      </c>
      <c r="V106" s="585">
        <v>0</v>
      </c>
      <c r="W106" s="585">
        <v>-24.965894679693637</v>
      </c>
      <c r="X106" s="589">
        <v>12.436194728087091</v>
      </c>
      <c r="Y106" s="436"/>
      <c r="Z106" s="436"/>
      <c r="AA106" s="436"/>
      <c r="AB106" s="436"/>
      <c r="AC106" s="436"/>
      <c r="AD106" s="436"/>
    </row>
    <row r="107" spans="1:30" ht="14.4" hidden="1" customHeight="1" outlineLevel="2">
      <c r="A107" s="215"/>
      <c r="B107" s="217"/>
      <c r="C107" s="60" t="str">
        <f t="shared" si="4"/>
        <v>Autres transformations, transferts</v>
      </c>
      <c r="D107" s="147"/>
      <c r="E107" s="69" t="s">
        <v>179</v>
      </c>
      <c r="F107" s="538">
        <v>10.3789659375</v>
      </c>
      <c r="G107" s="538">
        <v>-12.423931464009952</v>
      </c>
      <c r="H107" s="538">
        <v>16.374401027288023</v>
      </c>
      <c r="I107" s="538">
        <v>0</v>
      </c>
      <c r="J107" s="538">
        <v>0</v>
      </c>
      <c r="K107" s="538">
        <v>0</v>
      </c>
      <c r="L107" s="538">
        <v>0</v>
      </c>
      <c r="M107" s="538">
        <v>0</v>
      </c>
      <c r="N107" s="585">
        <v>0</v>
      </c>
      <c r="O107" s="585">
        <v>0</v>
      </c>
      <c r="P107" s="585">
        <v>0</v>
      </c>
      <c r="Q107" s="585">
        <v>0</v>
      </c>
      <c r="R107" s="585">
        <v>0</v>
      </c>
      <c r="S107" s="585">
        <v>0</v>
      </c>
      <c r="T107" s="585">
        <v>0</v>
      </c>
      <c r="U107" s="585">
        <v>0</v>
      </c>
      <c r="V107" s="585">
        <v>0</v>
      </c>
      <c r="W107" s="585">
        <v>0</v>
      </c>
      <c r="X107" s="589">
        <v>14.329435500778072</v>
      </c>
      <c r="Y107" s="436"/>
      <c r="Z107" s="436"/>
      <c r="AA107" s="436"/>
      <c r="AB107" s="436"/>
      <c r="AC107" s="436"/>
      <c r="AD107" s="436"/>
    </row>
    <row r="108" spans="1:30" ht="14.4" hidden="1" customHeight="1" outlineLevel="2">
      <c r="A108" s="215"/>
      <c r="B108" s="217"/>
      <c r="C108" s="60" t="str">
        <f t="shared" si="4"/>
        <v>Usages internes de la branche énergie</v>
      </c>
      <c r="D108" s="147"/>
      <c r="E108" s="69" t="s">
        <v>180</v>
      </c>
      <c r="F108" s="538">
        <v>4.0362645312500005</v>
      </c>
      <c r="G108" s="538">
        <v>0</v>
      </c>
      <c r="H108" s="538">
        <v>12.230883938982462</v>
      </c>
      <c r="I108" s="538">
        <v>0</v>
      </c>
      <c r="J108" s="538">
        <v>0.14324377388277584</v>
      </c>
      <c r="K108" s="538">
        <v>0</v>
      </c>
      <c r="L108" s="538">
        <v>0</v>
      </c>
      <c r="M108" s="538">
        <v>0</v>
      </c>
      <c r="N108" s="585">
        <v>0</v>
      </c>
      <c r="O108" s="585">
        <v>0</v>
      </c>
      <c r="P108" s="585">
        <v>0</v>
      </c>
      <c r="Q108" s="585">
        <v>3.5810943470693961E-2</v>
      </c>
      <c r="R108" s="585">
        <v>0</v>
      </c>
      <c r="S108" s="585">
        <v>0</v>
      </c>
      <c r="T108" s="585">
        <v>0</v>
      </c>
      <c r="U108" s="585">
        <v>39.843643783722733</v>
      </c>
      <c r="V108" s="585">
        <v>0</v>
      </c>
      <c r="W108" s="585">
        <v>3.3</v>
      </c>
      <c r="X108" s="589">
        <v>59.58984697130866</v>
      </c>
      <c r="Y108" s="436"/>
      <c r="Z108" s="436"/>
      <c r="AA108" s="436"/>
      <c r="AB108" s="436"/>
      <c r="AC108" s="436"/>
      <c r="AD108" s="436"/>
    </row>
    <row r="109" spans="1:30" ht="14.4" hidden="1" customHeight="1" outlineLevel="2">
      <c r="A109" s="215"/>
      <c r="B109" s="217"/>
      <c r="C109" s="60" t="str">
        <f t="shared" si="4"/>
        <v>Pertes de transport et de distribution</v>
      </c>
      <c r="D109" s="147"/>
      <c r="E109" s="69" t="s">
        <v>181</v>
      </c>
      <c r="F109" s="538">
        <v>0</v>
      </c>
      <c r="G109" s="538">
        <v>0</v>
      </c>
      <c r="H109" s="538">
        <v>0</v>
      </c>
      <c r="I109" s="538">
        <v>0</v>
      </c>
      <c r="J109" s="538">
        <v>2.4751310339764934</v>
      </c>
      <c r="K109" s="538">
        <v>0</v>
      </c>
      <c r="L109" s="538">
        <v>0</v>
      </c>
      <c r="M109" s="538">
        <v>0</v>
      </c>
      <c r="N109" s="585">
        <v>0</v>
      </c>
      <c r="O109" s="585">
        <v>0</v>
      </c>
      <c r="P109" s="585">
        <v>0</v>
      </c>
      <c r="Q109" s="585">
        <v>0.61878275849412334</v>
      </c>
      <c r="R109" s="585">
        <v>0</v>
      </c>
      <c r="S109" s="585">
        <v>0</v>
      </c>
      <c r="T109" s="585">
        <v>0</v>
      </c>
      <c r="U109" s="585">
        <v>53.658741495058806</v>
      </c>
      <c r="V109" s="585">
        <v>7.1081802324210193</v>
      </c>
      <c r="W109" s="585">
        <v>0</v>
      </c>
      <c r="X109" s="589">
        <v>63.860835519950442</v>
      </c>
      <c r="Y109" s="436"/>
      <c r="Z109" s="436"/>
      <c r="AA109" s="436"/>
      <c r="AB109" s="436"/>
      <c r="AC109" s="436"/>
      <c r="AD109" s="436"/>
    </row>
    <row r="110" spans="1:30" ht="14.4" hidden="1" customHeight="1" outlineLevel="2">
      <c r="A110" s="215"/>
      <c r="B110" s="217"/>
      <c r="C110" s="60" t="str">
        <f t="shared" si="4"/>
        <v>Consommation nette de la branche énergie</v>
      </c>
      <c r="D110" s="147"/>
      <c r="E110" s="65" t="s">
        <v>182</v>
      </c>
      <c r="F110" s="624">
        <v>14.41523046875</v>
      </c>
      <c r="G110" s="624">
        <v>341.69903356282367</v>
      </c>
      <c r="H110" s="624">
        <v>-321.6378182206625</v>
      </c>
      <c r="I110" s="624">
        <v>-6.1503932466897542</v>
      </c>
      <c r="J110" s="624">
        <v>52.96839527428515</v>
      </c>
      <c r="K110" s="624">
        <v>-1.3593277560281913</v>
      </c>
      <c r="L110" s="624">
        <v>1151.5151515151517</v>
      </c>
      <c r="M110" s="624">
        <v>266.86103638530517</v>
      </c>
      <c r="N110" s="624">
        <v>191.59182543046597</v>
      </c>
      <c r="O110" s="624">
        <v>43.016384101127031</v>
      </c>
      <c r="P110" s="624">
        <v>-30.728827980024729</v>
      </c>
      <c r="Q110" s="624">
        <v>-36.079099258458825</v>
      </c>
      <c r="R110" s="624">
        <v>0</v>
      </c>
      <c r="S110" s="624">
        <v>14.409695477550637</v>
      </c>
      <c r="T110" s="624">
        <v>18.153097025454294</v>
      </c>
      <c r="U110" s="624">
        <v>-551.43289436202429</v>
      </c>
      <c r="V110" s="624">
        <v>-85.96306242670272</v>
      </c>
      <c r="W110" s="624">
        <v>-9.8166656614373409</v>
      </c>
      <c r="X110" s="624">
        <v>1051.4617603288852</v>
      </c>
      <c r="Y110" s="436"/>
      <c r="Z110" s="436"/>
      <c r="AA110" s="436"/>
      <c r="AB110" s="436"/>
      <c r="AC110" s="436"/>
      <c r="AD110" s="436"/>
    </row>
    <row r="111" spans="1:30" ht="14.4" hidden="1" customHeight="1" outlineLevel="2">
      <c r="A111" s="215"/>
      <c r="B111" s="217"/>
      <c r="C111" s="60" t="str">
        <f t="shared" si="4"/>
        <v/>
      </c>
      <c r="D111" s="147"/>
      <c r="E111" s="67"/>
      <c r="F111" s="541"/>
      <c r="G111" s="541"/>
      <c r="H111" s="541"/>
      <c r="I111" s="541"/>
      <c r="J111" s="541"/>
      <c r="K111" s="541"/>
      <c r="L111" s="541"/>
      <c r="M111" s="541"/>
      <c r="N111" s="588"/>
      <c r="O111" s="588"/>
      <c r="P111" s="588"/>
      <c r="Q111" s="588"/>
      <c r="R111" s="588"/>
      <c r="S111" s="588"/>
      <c r="T111" s="588"/>
      <c r="U111" s="588"/>
      <c r="V111" s="588"/>
      <c r="W111" s="588"/>
      <c r="X111" s="588"/>
      <c r="Y111" s="436"/>
      <c r="Z111" s="436"/>
      <c r="AA111" s="436"/>
      <c r="AB111" s="436"/>
      <c r="AC111" s="436"/>
      <c r="AD111" s="436"/>
    </row>
    <row r="112" spans="1:30" ht="14.4" hidden="1" customHeight="1" outlineLevel="2">
      <c r="A112" s="215"/>
      <c r="B112" s="217"/>
      <c r="C112" s="60" t="str">
        <f t="shared" si="4"/>
        <v>Industrie</v>
      </c>
      <c r="D112" s="147"/>
      <c r="E112" s="69" t="s">
        <v>0</v>
      </c>
      <c r="F112" s="538">
        <v>0.54951416015624999</v>
      </c>
      <c r="G112" s="538">
        <v>0</v>
      </c>
      <c r="H112" s="538">
        <v>7.4523676706265078</v>
      </c>
      <c r="I112" s="538">
        <v>0</v>
      </c>
      <c r="J112" s="538">
        <v>57.086921012949915</v>
      </c>
      <c r="K112" s="540">
        <v>0</v>
      </c>
      <c r="L112" s="538">
        <v>0</v>
      </c>
      <c r="M112" s="538">
        <v>0</v>
      </c>
      <c r="N112" s="585">
        <v>30.679447291663301</v>
      </c>
      <c r="O112" s="585">
        <v>8.8051921953553656</v>
      </c>
      <c r="P112" s="585">
        <v>0.81366855227855417</v>
      </c>
      <c r="Q112" s="585">
        <v>15.627722229055919</v>
      </c>
      <c r="R112" s="585">
        <v>8.3348906249999999</v>
      </c>
      <c r="S112" s="585">
        <v>0</v>
      </c>
      <c r="T112" s="585">
        <v>7.0718613889752516E-4</v>
      </c>
      <c r="U112" s="585">
        <v>148.86577072517105</v>
      </c>
      <c r="V112" s="585">
        <v>19.651117460178469</v>
      </c>
      <c r="W112" s="585">
        <v>7.4278105468750004</v>
      </c>
      <c r="X112" s="589">
        <v>305.29512965544922</v>
      </c>
      <c r="Y112" s="436"/>
      <c r="Z112" s="436"/>
      <c r="AA112" s="436"/>
      <c r="AB112" s="436"/>
      <c r="AC112" s="436"/>
      <c r="AD112" s="436"/>
    </row>
    <row r="113" spans="1:30" ht="14.4" hidden="1" customHeight="1" outlineLevel="2">
      <c r="A113" s="215"/>
      <c r="B113" s="217"/>
      <c r="C113" s="60" t="str">
        <f t="shared" si="4"/>
        <v>Transport</v>
      </c>
      <c r="D113" s="147"/>
      <c r="E113" s="69" t="s">
        <v>1</v>
      </c>
      <c r="F113" s="538">
        <v>0</v>
      </c>
      <c r="G113" s="538">
        <v>0</v>
      </c>
      <c r="H113" s="538">
        <v>214.83330659752824</v>
      </c>
      <c r="I113" s="538">
        <v>0.68124025055448278</v>
      </c>
      <c r="J113" s="538">
        <v>2.8171338091601998</v>
      </c>
      <c r="K113" s="540">
        <v>0</v>
      </c>
      <c r="L113" s="538">
        <v>0</v>
      </c>
      <c r="M113" s="538">
        <v>0</v>
      </c>
      <c r="N113" s="585">
        <v>0</v>
      </c>
      <c r="O113" s="585">
        <v>0</v>
      </c>
      <c r="P113" s="585">
        <v>47.845261254853455</v>
      </c>
      <c r="Q113" s="585">
        <v>0.70428345229004996</v>
      </c>
      <c r="R113" s="585">
        <v>0</v>
      </c>
      <c r="S113" s="585">
        <v>0</v>
      </c>
      <c r="T113" s="585">
        <v>0</v>
      </c>
      <c r="U113" s="585">
        <v>59.824773630513597</v>
      </c>
      <c r="V113" s="585">
        <v>0</v>
      </c>
      <c r="W113" s="585">
        <v>0.43906342085327371</v>
      </c>
      <c r="X113" s="589">
        <v>327.14506241575333</v>
      </c>
      <c r="Y113" s="436"/>
      <c r="Z113" s="436"/>
      <c r="AA113" s="436"/>
      <c r="AB113" s="436"/>
      <c r="AC113" s="436"/>
      <c r="AD113" s="436"/>
    </row>
    <row r="114" spans="1:30" ht="14.4" hidden="1" customHeight="1" outlineLevel="2">
      <c r="A114" s="215"/>
      <c r="B114" s="217"/>
      <c r="C114" s="60" t="str">
        <f t="shared" si="4"/>
        <v>Résidentiel</v>
      </c>
      <c r="D114" s="147"/>
      <c r="E114" s="69" t="s">
        <v>183</v>
      </c>
      <c r="F114" s="538">
        <v>0</v>
      </c>
      <c r="G114" s="538">
        <v>0</v>
      </c>
      <c r="H114" s="538">
        <v>1.189238485124122</v>
      </c>
      <c r="I114" s="538">
        <v>0</v>
      </c>
      <c r="J114" s="538">
        <v>47.564212029050921</v>
      </c>
      <c r="K114" s="540">
        <v>0</v>
      </c>
      <c r="L114" s="538">
        <v>0</v>
      </c>
      <c r="M114" s="538">
        <v>0</v>
      </c>
      <c r="N114" s="585">
        <v>53.49499219079167</v>
      </c>
      <c r="O114" s="585">
        <v>0</v>
      </c>
      <c r="P114" s="585">
        <v>0</v>
      </c>
      <c r="Q114" s="585">
        <v>11.89105300726273</v>
      </c>
      <c r="R114" s="585">
        <v>107.48538189281662</v>
      </c>
      <c r="S114" s="585">
        <v>0</v>
      </c>
      <c r="T114" s="585">
        <v>12.72479155874818</v>
      </c>
      <c r="U114" s="585">
        <v>161.73116457253164</v>
      </c>
      <c r="V114" s="585">
        <v>41.978688814249999</v>
      </c>
      <c r="W114" s="585">
        <v>0</v>
      </c>
      <c r="X114" s="589">
        <v>438.05952255057588</v>
      </c>
      <c r="Y114" s="436"/>
      <c r="Z114" s="436"/>
      <c r="AA114" s="436"/>
      <c r="AB114" s="436"/>
      <c r="AC114" s="436"/>
      <c r="AD114" s="436"/>
    </row>
    <row r="115" spans="1:30" ht="14.4" hidden="1" customHeight="1" outlineLevel="2">
      <c r="A115" s="215"/>
      <c r="B115" s="217"/>
      <c r="C115" s="60" t="str">
        <f t="shared" si="4"/>
        <v>Tertiaire</v>
      </c>
      <c r="D115" s="147"/>
      <c r="E115" s="69" t="s">
        <v>184</v>
      </c>
      <c r="F115" s="538">
        <v>0</v>
      </c>
      <c r="G115" s="538">
        <v>0</v>
      </c>
      <c r="H115" s="538">
        <v>2.1695259016738468</v>
      </c>
      <c r="I115" s="538">
        <v>0</v>
      </c>
      <c r="J115" s="538">
        <v>31.197172554378643</v>
      </c>
      <c r="K115" s="540">
        <v>0</v>
      </c>
      <c r="L115" s="538">
        <v>0</v>
      </c>
      <c r="M115" s="538">
        <v>0</v>
      </c>
      <c r="N115" s="585">
        <v>0.59825096685183632</v>
      </c>
      <c r="O115" s="585">
        <v>0</v>
      </c>
      <c r="P115" s="585">
        <v>0</v>
      </c>
      <c r="Q115" s="585">
        <v>9.3658947505391055</v>
      </c>
      <c r="R115" s="585">
        <v>38.88708936875674</v>
      </c>
      <c r="S115" s="585">
        <v>0</v>
      </c>
      <c r="T115" s="585">
        <v>10.879585162628567</v>
      </c>
      <c r="U115" s="585">
        <v>146.50183466156187</v>
      </c>
      <c r="V115" s="585">
        <v>22.933225251799822</v>
      </c>
      <c r="W115" s="585">
        <v>0</v>
      </c>
      <c r="X115" s="589">
        <v>262.53257861819043</v>
      </c>
      <c r="Y115" s="436"/>
      <c r="Z115" s="436"/>
      <c r="AA115" s="436"/>
      <c r="AB115" s="436"/>
      <c r="AC115" s="436"/>
      <c r="AD115" s="436"/>
    </row>
    <row r="116" spans="1:30" ht="14.4" hidden="1" customHeight="1" outlineLevel="2">
      <c r="A116" s="215"/>
      <c r="B116" s="217"/>
      <c r="C116" s="60" t="str">
        <f t="shared" ref="C116:C144" si="5">IF(ISBLANK(E116),IF(ISBLANK(F116),"",F116),E116)</f>
        <v>Agriculture</v>
      </c>
      <c r="D116" s="147"/>
      <c r="E116" s="69" t="s">
        <v>109</v>
      </c>
      <c r="F116" s="538">
        <v>0</v>
      </c>
      <c r="G116" s="538">
        <v>0</v>
      </c>
      <c r="H116" s="538">
        <v>21.961331385003849</v>
      </c>
      <c r="I116" s="538">
        <v>0</v>
      </c>
      <c r="J116" s="538">
        <v>3.6268085921801965</v>
      </c>
      <c r="K116" s="540">
        <v>0</v>
      </c>
      <c r="L116" s="538">
        <v>0</v>
      </c>
      <c r="M116" s="538">
        <v>0</v>
      </c>
      <c r="N116" s="585">
        <v>4.027013294116462</v>
      </c>
      <c r="O116" s="585">
        <v>0</v>
      </c>
      <c r="P116" s="585">
        <v>7.4103352364900186</v>
      </c>
      <c r="Q116" s="585">
        <v>1.9346676908228271</v>
      </c>
      <c r="R116" s="585">
        <v>0.75</v>
      </c>
      <c r="S116" s="585">
        <v>0</v>
      </c>
      <c r="T116" s="585">
        <v>0</v>
      </c>
      <c r="U116" s="585">
        <v>8.6586804726829172</v>
      </c>
      <c r="V116" s="585">
        <v>0</v>
      </c>
      <c r="W116" s="585">
        <v>0.34358991703332475</v>
      </c>
      <c r="X116" s="589">
        <v>48.712426588329599</v>
      </c>
      <c r="Y116" s="436"/>
      <c r="Z116" s="436"/>
      <c r="AA116" s="436"/>
      <c r="AB116" s="436"/>
      <c r="AC116" s="436"/>
      <c r="AD116" s="436"/>
    </row>
    <row r="117" spans="1:30" ht="14.4" hidden="1" customHeight="1" outlineLevel="2">
      <c r="A117" s="215"/>
      <c r="B117" s="217"/>
      <c r="C117" s="60" t="str">
        <f t="shared" si="5"/>
        <v>CCUS dans la production d'énergie et DACCS</v>
      </c>
      <c r="D117" s="147"/>
      <c r="E117" s="69" t="s">
        <v>909</v>
      </c>
      <c r="F117" s="538">
        <v>0</v>
      </c>
      <c r="G117" s="538">
        <v>0</v>
      </c>
      <c r="H117" s="538">
        <v>0</v>
      </c>
      <c r="I117" s="538">
        <v>0</v>
      </c>
      <c r="J117" s="538">
        <v>0</v>
      </c>
      <c r="K117" s="538">
        <v>0</v>
      </c>
      <c r="L117" s="538">
        <v>0</v>
      </c>
      <c r="M117" s="538">
        <v>0</v>
      </c>
      <c r="N117" s="585">
        <v>0</v>
      </c>
      <c r="O117" s="585">
        <v>0</v>
      </c>
      <c r="P117" s="585">
        <v>0</v>
      </c>
      <c r="Q117" s="585">
        <v>0</v>
      </c>
      <c r="R117" s="585">
        <v>0</v>
      </c>
      <c r="S117" s="585">
        <v>0</v>
      </c>
      <c r="T117" s="585">
        <v>0</v>
      </c>
      <c r="U117" s="585">
        <v>0</v>
      </c>
      <c r="V117" s="585">
        <v>1.4</v>
      </c>
      <c r="W117" s="585">
        <v>0</v>
      </c>
      <c r="X117" s="589">
        <v>1.4</v>
      </c>
      <c r="Y117" s="436"/>
      <c r="Z117" s="436"/>
      <c r="AA117" s="436"/>
      <c r="AB117" s="436"/>
      <c r="AC117" s="436"/>
      <c r="AD117" s="436"/>
    </row>
    <row r="118" spans="1:30" ht="14.4" hidden="1" customHeight="1" outlineLevel="2">
      <c r="A118" s="215"/>
      <c r="B118" s="217"/>
      <c r="C118" s="60" t="str">
        <f t="shared" si="5"/>
        <v>Consommation finale énergétique</v>
      </c>
      <c r="D118" s="147"/>
      <c r="E118" s="65" t="s">
        <v>185</v>
      </c>
      <c r="F118" s="624">
        <v>0.54951416015624999</v>
      </c>
      <c r="G118" s="624">
        <v>0</v>
      </c>
      <c r="H118" s="624">
        <v>247.60577003995655</v>
      </c>
      <c r="I118" s="624">
        <v>0.68124025055448278</v>
      </c>
      <c r="J118" s="624">
        <v>142.29224799771987</v>
      </c>
      <c r="K118" s="624">
        <v>0</v>
      </c>
      <c r="L118" s="624">
        <v>0</v>
      </c>
      <c r="M118" s="624">
        <v>0</v>
      </c>
      <c r="N118" s="624">
        <v>88.799703743423265</v>
      </c>
      <c r="O118" s="624">
        <v>8.8051921953553656</v>
      </c>
      <c r="P118" s="624">
        <v>56.069265043622032</v>
      </c>
      <c r="Q118" s="624">
        <v>39.523621129970628</v>
      </c>
      <c r="R118" s="624">
        <v>155.45736188657335</v>
      </c>
      <c r="S118" s="624">
        <v>0</v>
      </c>
      <c r="T118" s="624">
        <v>23.605083907515645</v>
      </c>
      <c r="U118" s="624">
        <v>525.58222406246102</v>
      </c>
      <c r="V118" s="624">
        <v>85.963031526228292</v>
      </c>
      <c r="W118" s="624">
        <v>8.2104638847615998</v>
      </c>
      <c r="X118" s="624">
        <v>1383.1447198282985</v>
      </c>
      <c r="Y118" s="436"/>
      <c r="Z118" s="436"/>
      <c r="AA118" s="436"/>
      <c r="AB118" s="436"/>
      <c r="AC118" s="436"/>
      <c r="AD118" s="436"/>
    </row>
    <row r="119" spans="1:30" ht="14.4" hidden="1" customHeight="1" outlineLevel="2">
      <c r="A119" s="215"/>
      <c r="B119" s="217"/>
      <c r="C119" s="60" t="str">
        <f t="shared" si="5"/>
        <v>Consommation finale non énergétique</v>
      </c>
      <c r="D119" s="147"/>
      <c r="E119" s="62" t="s">
        <v>186</v>
      </c>
      <c r="F119" s="538">
        <v>0</v>
      </c>
      <c r="G119" s="538">
        <v>0</v>
      </c>
      <c r="H119" s="538">
        <v>109.60964349006753</v>
      </c>
      <c r="I119" s="538">
        <v>1.2469857500292785</v>
      </c>
      <c r="J119" s="538">
        <v>7.8319710652106487</v>
      </c>
      <c r="K119" s="538">
        <v>0</v>
      </c>
      <c r="L119" s="538">
        <v>0</v>
      </c>
      <c r="M119" s="538">
        <v>0</v>
      </c>
      <c r="N119" s="585">
        <v>0.190537407633009</v>
      </c>
      <c r="O119" s="585">
        <v>0</v>
      </c>
      <c r="P119" s="585">
        <v>1.8806384215887828</v>
      </c>
      <c r="Q119" s="585">
        <v>1.9579927663026622</v>
      </c>
      <c r="R119" s="585">
        <v>0</v>
      </c>
      <c r="S119" s="585">
        <v>0</v>
      </c>
      <c r="T119" s="585">
        <v>0</v>
      </c>
      <c r="U119" s="585">
        <v>0</v>
      </c>
      <c r="V119" s="585">
        <v>0</v>
      </c>
      <c r="W119" s="585">
        <v>1.1324377984945408</v>
      </c>
      <c r="X119" s="589">
        <v>123.85020669932645</v>
      </c>
      <c r="Y119" s="436"/>
      <c r="Z119" s="436"/>
      <c r="AA119" s="436"/>
      <c r="AB119" s="436"/>
      <c r="AC119" s="436"/>
      <c r="AD119" s="436"/>
    </row>
    <row r="120" spans="1:30" ht="14.4" hidden="1" customHeight="1" outlineLevel="2">
      <c r="A120" s="215"/>
      <c r="B120" s="217"/>
      <c r="C120" s="60" t="str">
        <f t="shared" si="5"/>
        <v>Consommation finale</v>
      </c>
      <c r="D120" s="147"/>
      <c r="E120" s="65" t="s">
        <v>187</v>
      </c>
      <c r="F120" s="624">
        <v>0.54951416015624999</v>
      </c>
      <c r="G120" s="624">
        <v>0</v>
      </c>
      <c r="H120" s="624">
        <v>357.21541353002408</v>
      </c>
      <c r="I120" s="624">
        <v>1.9282260005837613</v>
      </c>
      <c r="J120" s="624">
        <v>150.12421906293051</v>
      </c>
      <c r="K120" s="624">
        <v>0</v>
      </c>
      <c r="L120" s="624">
        <v>0</v>
      </c>
      <c r="M120" s="624">
        <v>0</v>
      </c>
      <c r="N120" s="624">
        <v>88.990241151056267</v>
      </c>
      <c r="O120" s="624">
        <v>8.8051921953553656</v>
      </c>
      <c r="P120" s="624">
        <v>57.949903465210816</v>
      </c>
      <c r="Q120" s="624">
        <v>41.481613896273288</v>
      </c>
      <c r="R120" s="624">
        <v>155.45736188657335</v>
      </c>
      <c r="S120" s="624">
        <v>0</v>
      </c>
      <c r="T120" s="624">
        <v>23.605083907515645</v>
      </c>
      <c r="U120" s="624">
        <v>525.58222406246102</v>
      </c>
      <c r="V120" s="624">
        <v>85.963031526228292</v>
      </c>
      <c r="W120" s="624">
        <v>9.3429016832561409</v>
      </c>
      <c r="X120" s="624">
        <v>1506.994926527625</v>
      </c>
      <c r="Y120" s="436"/>
      <c r="Z120" s="436"/>
      <c r="AA120" s="436"/>
      <c r="AB120" s="436"/>
      <c r="AC120" s="436"/>
      <c r="AD120" s="436"/>
    </row>
    <row r="121" spans="1:30" outlineLevel="1" collapsed="1">
      <c r="A121" s="215"/>
      <c r="B121" s="217"/>
      <c r="C121" s="60" t="str">
        <f t="shared" si="5"/>
        <v/>
      </c>
      <c r="D121" s="146"/>
      <c r="E121" s="148"/>
      <c r="F121" s="148"/>
      <c r="G121" s="148"/>
      <c r="H121" s="148"/>
      <c r="I121" s="148"/>
      <c r="J121" s="148"/>
      <c r="K121" s="148"/>
      <c r="L121" s="148"/>
      <c r="M121" s="148"/>
      <c r="N121" s="537"/>
      <c r="O121" s="537"/>
      <c r="P121" s="537"/>
      <c r="Q121" s="537"/>
      <c r="R121" s="537"/>
      <c r="S121" s="537"/>
      <c r="T121" s="537"/>
      <c r="U121" s="537"/>
      <c r="V121" s="537"/>
      <c r="W121" s="537"/>
      <c r="X121" s="537"/>
      <c r="Y121" s="436"/>
      <c r="Z121" s="436"/>
      <c r="AA121" s="436"/>
      <c r="AB121" s="436"/>
      <c r="AC121" s="436"/>
      <c r="AD121" s="436"/>
    </row>
    <row r="122" spans="1:30" ht="28.2" outlineLevel="1">
      <c r="A122" s="215"/>
      <c r="B122" s="217"/>
      <c r="C122" s="60">
        <f t="shared" si="5"/>
        <v>2040</v>
      </c>
      <c r="D122" s="146"/>
      <c r="E122" s="911">
        <v>2040</v>
      </c>
      <c r="F122" s="912"/>
      <c r="G122" s="912"/>
      <c r="H122" s="912"/>
      <c r="I122" s="912"/>
      <c r="J122" s="912"/>
      <c r="K122" s="912"/>
      <c r="L122" s="913"/>
      <c r="M122" s="149"/>
      <c r="N122" s="580"/>
      <c r="O122" s="580"/>
      <c r="P122" s="580"/>
      <c r="Q122" s="580"/>
      <c r="R122" s="580"/>
      <c r="S122" s="580"/>
      <c r="T122" s="580"/>
      <c r="U122" s="580"/>
      <c r="V122" s="580"/>
      <c r="W122" s="580"/>
      <c r="X122" s="580"/>
      <c r="Y122" s="436"/>
      <c r="Z122" s="436"/>
      <c r="AA122" s="436"/>
      <c r="AB122" s="436"/>
      <c r="AC122" s="436"/>
      <c r="AD122" s="436"/>
    </row>
    <row r="123" spans="1:30" ht="14.4" hidden="1" customHeight="1" outlineLevel="2">
      <c r="A123" s="215"/>
      <c r="B123" s="217"/>
      <c r="C123" s="60" t="str">
        <f t="shared" si="5"/>
        <v>TWh</v>
      </c>
      <c r="D123" s="146"/>
      <c r="E123" s="909" t="s">
        <v>146</v>
      </c>
      <c r="F123" s="910" t="s">
        <v>147</v>
      </c>
      <c r="G123" s="910" t="s">
        <v>148</v>
      </c>
      <c r="H123" s="910" t="s">
        <v>149</v>
      </c>
      <c r="I123" s="914" t="s">
        <v>150</v>
      </c>
      <c r="J123" s="914" t="s">
        <v>151</v>
      </c>
      <c r="K123" s="914" t="s">
        <v>152</v>
      </c>
      <c r="L123" s="914" t="s">
        <v>153</v>
      </c>
      <c r="M123" s="914" t="s">
        <v>154</v>
      </c>
      <c r="N123" s="919" t="s">
        <v>155</v>
      </c>
      <c r="O123" s="920"/>
      <c r="P123" s="920"/>
      <c r="Q123" s="920"/>
      <c r="R123" s="920"/>
      <c r="S123" s="920"/>
      <c r="T123" s="921"/>
      <c r="U123" s="916" t="s">
        <v>156</v>
      </c>
      <c r="V123" s="916" t="s">
        <v>157</v>
      </c>
      <c r="W123" s="916" t="s">
        <v>158</v>
      </c>
      <c r="X123" s="916" t="s">
        <v>125</v>
      </c>
      <c r="Y123" s="436"/>
      <c r="Z123" s="436"/>
      <c r="AA123" s="436"/>
      <c r="AB123" s="436"/>
      <c r="AC123" s="436"/>
      <c r="AD123" s="436"/>
    </row>
    <row r="124" spans="1:30" ht="36" hidden="1" customHeight="1" outlineLevel="2">
      <c r="A124" s="215"/>
      <c r="B124" s="217"/>
      <c r="C124" s="60" t="str">
        <f t="shared" si="5"/>
        <v/>
      </c>
      <c r="D124" s="147"/>
      <c r="E124" s="909"/>
      <c r="F124" s="910"/>
      <c r="G124" s="910"/>
      <c r="H124" s="910"/>
      <c r="I124" s="915"/>
      <c r="J124" s="915"/>
      <c r="K124" s="915"/>
      <c r="L124" s="915"/>
      <c r="M124" s="915"/>
      <c r="N124" s="581" t="s">
        <v>159</v>
      </c>
      <c r="O124" s="581" t="s">
        <v>24</v>
      </c>
      <c r="P124" s="581" t="s">
        <v>160</v>
      </c>
      <c r="Q124" s="581" t="s">
        <v>161</v>
      </c>
      <c r="R124" s="582" t="s">
        <v>162</v>
      </c>
      <c r="S124" s="582" t="s">
        <v>719</v>
      </c>
      <c r="T124" s="581" t="s">
        <v>163</v>
      </c>
      <c r="U124" s="917"/>
      <c r="V124" s="917"/>
      <c r="W124" s="917"/>
      <c r="X124" s="917"/>
      <c r="Y124" s="436"/>
      <c r="Z124" s="436"/>
      <c r="AA124" s="436"/>
      <c r="AB124" s="436"/>
      <c r="AC124" s="436"/>
      <c r="AD124" s="436"/>
    </row>
    <row r="125" spans="1:30" ht="14.4" hidden="1" customHeight="1" outlineLevel="2">
      <c r="A125" s="215"/>
      <c r="B125" s="217"/>
      <c r="C125" s="60" t="str">
        <f t="shared" si="5"/>
        <v>Production d'énergie primaire</v>
      </c>
      <c r="D125" s="147"/>
      <c r="E125" s="62" t="s">
        <v>164</v>
      </c>
      <c r="F125" s="538">
        <v>0</v>
      </c>
      <c r="G125" s="538">
        <v>0</v>
      </c>
      <c r="H125" s="538">
        <v>0</v>
      </c>
      <c r="I125" s="538">
        <v>0</v>
      </c>
      <c r="J125" s="538">
        <v>0</v>
      </c>
      <c r="K125" s="538">
        <v>0</v>
      </c>
      <c r="L125" s="586">
        <v>1246.0516871806547</v>
      </c>
      <c r="M125" s="539">
        <v>366.49745645904858</v>
      </c>
      <c r="N125" s="585">
        <v>310.94272939942834</v>
      </c>
      <c r="O125" s="586">
        <v>49.249092798543352</v>
      </c>
      <c r="P125" s="585">
        <v>0</v>
      </c>
      <c r="Q125" s="585">
        <v>0</v>
      </c>
      <c r="R125" s="586">
        <v>190.64361486783469</v>
      </c>
      <c r="S125" s="586">
        <v>13.821135392320095</v>
      </c>
      <c r="T125" s="586">
        <v>49.363934565398537</v>
      </c>
      <c r="U125" s="585">
        <v>0</v>
      </c>
      <c r="V125" s="585">
        <v>0</v>
      </c>
      <c r="W125" s="585">
        <v>0</v>
      </c>
      <c r="X125" s="587">
        <v>2226.5696506632285</v>
      </c>
      <c r="Y125" s="436"/>
      <c r="Z125" s="436"/>
      <c r="AA125" s="436"/>
      <c r="AB125" s="436"/>
      <c r="AC125" s="436"/>
      <c r="AD125" s="436"/>
    </row>
    <row r="126" spans="1:30" ht="14.4" hidden="1" customHeight="1" outlineLevel="2">
      <c r="A126" s="215"/>
      <c r="B126" s="217"/>
      <c r="C126" s="60" t="str">
        <f t="shared" si="5"/>
        <v>Importations</v>
      </c>
      <c r="D126" s="147"/>
      <c r="E126" s="62" t="s">
        <v>165</v>
      </c>
      <c r="F126" s="538">
        <v>10.319889892578123</v>
      </c>
      <c r="G126" s="538">
        <v>265.03148780618324</v>
      </c>
      <c r="H126" s="538">
        <v>21.114298131775968</v>
      </c>
      <c r="I126" s="538">
        <v>6.9314562674501108</v>
      </c>
      <c r="J126" s="540">
        <v>119.97115345838169</v>
      </c>
      <c r="K126" s="538">
        <v>0</v>
      </c>
      <c r="L126" s="538">
        <v>0</v>
      </c>
      <c r="M126" s="538">
        <v>0</v>
      </c>
      <c r="N126" s="585">
        <v>0</v>
      </c>
      <c r="O126" s="585">
        <v>0</v>
      </c>
      <c r="P126" s="585">
        <v>38.231259758348152</v>
      </c>
      <c r="Q126" s="585">
        <v>3.0878111765196934</v>
      </c>
      <c r="R126" s="585">
        <v>0</v>
      </c>
      <c r="S126" s="585">
        <v>0</v>
      </c>
      <c r="T126" s="585">
        <v>0</v>
      </c>
      <c r="U126" s="585">
        <v>0</v>
      </c>
      <c r="V126" s="585">
        <v>0</v>
      </c>
      <c r="W126" s="585">
        <v>0</v>
      </c>
      <c r="X126" s="587">
        <v>464.68735649123698</v>
      </c>
      <c r="Y126" s="436"/>
      <c r="Z126" s="436"/>
      <c r="AA126" s="436"/>
      <c r="AB126" s="436"/>
      <c r="AC126" s="436"/>
      <c r="AD126" s="436"/>
    </row>
    <row r="127" spans="1:30" ht="14.4" hidden="1" customHeight="1" outlineLevel="2">
      <c r="A127" s="215"/>
      <c r="B127" s="217"/>
      <c r="C127" s="60" t="str">
        <f t="shared" si="5"/>
        <v>Exportations</v>
      </c>
      <c r="D127" s="147"/>
      <c r="E127" s="62" t="s">
        <v>166</v>
      </c>
      <c r="F127" s="538">
        <v>0</v>
      </c>
      <c r="G127" s="538">
        <v>0</v>
      </c>
      <c r="H127" s="538">
        <v>0</v>
      </c>
      <c r="I127" s="538">
        <v>0</v>
      </c>
      <c r="J127" s="538">
        <v>0</v>
      </c>
      <c r="K127" s="538">
        <v>0</v>
      </c>
      <c r="L127" s="538">
        <v>0</v>
      </c>
      <c r="M127" s="538">
        <v>0</v>
      </c>
      <c r="N127" s="585">
        <v>-0.65470043102965292</v>
      </c>
      <c r="O127" s="585">
        <v>0</v>
      </c>
      <c r="P127" s="585">
        <v>0</v>
      </c>
      <c r="Q127" s="585">
        <v>0</v>
      </c>
      <c r="R127" s="585">
        <v>0</v>
      </c>
      <c r="S127" s="585">
        <v>0</v>
      </c>
      <c r="T127" s="585">
        <v>0</v>
      </c>
      <c r="U127" s="585">
        <v>-74.686919066976998</v>
      </c>
      <c r="V127" s="585">
        <v>0</v>
      </c>
      <c r="W127" s="585">
        <v>0</v>
      </c>
      <c r="X127" s="587">
        <v>-75.341619498006651</v>
      </c>
      <c r="Y127" s="436"/>
      <c r="Z127" s="436"/>
      <c r="AA127" s="436"/>
      <c r="AB127" s="436"/>
      <c r="AC127" s="436"/>
      <c r="AD127" s="436"/>
    </row>
    <row r="128" spans="1:30" ht="14.4" hidden="1" customHeight="1" outlineLevel="2">
      <c r="A128" s="215"/>
      <c r="B128" s="217"/>
      <c r="C128" s="60" t="str">
        <f t="shared" si="5"/>
        <v>Soutes maritimes internationales</v>
      </c>
      <c r="D128" s="147"/>
      <c r="E128" s="62" t="s">
        <v>167</v>
      </c>
      <c r="F128" s="538">
        <v>0</v>
      </c>
      <c r="G128" s="538">
        <v>0</v>
      </c>
      <c r="H128" s="538">
        <v>-2.5219055553595635</v>
      </c>
      <c r="I128" s="538">
        <v>-2.5143383555734449</v>
      </c>
      <c r="J128" s="538">
        <v>0</v>
      </c>
      <c r="K128" s="538">
        <v>-2.2104723645241369</v>
      </c>
      <c r="L128" s="538">
        <v>0</v>
      </c>
      <c r="M128" s="538">
        <v>0</v>
      </c>
      <c r="N128" s="585">
        <v>0</v>
      </c>
      <c r="O128" s="585">
        <v>0</v>
      </c>
      <c r="P128" s="585">
        <v>-0.84914260962098587</v>
      </c>
      <c r="Q128" s="585">
        <v>-1.4736482430160913</v>
      </c>
      <c r="R128" s="585">
        <v>0</v>
      </c>
      <c r="S128" s="585">
        <v>0</v>
      </c>
      <c r="T128" s="585">
        <v>0</v>
      </c>
      <c r="U128" s="585">
        <v>0</v>
      </c>
      <c r="V128" s="585">
        <v>0</v>
      </c>
      <c r="W128" s="585">
        <v>-0.71741482807087398</v>
      </c>
      <c r="X128" s="587">
        <v>-10.286921956165095</v>
      </c>
      <c r="Y128" s="436"/>
      <c r="Z128" s="436"/>
      <c r="AA128" s="436"/>
      <c r="AB128" s="436"/>
      <c r="AC128" s="436"/>
      <c r="AD128" s="436"/>
    </row>
    <row r="129" spans="1:30" ht="14.4" hidden="1" customHeight="1" outlineLevel="2">
      <c r="A129" s="215"/>
      <c r="B129" s="217"/>
      <c r="C129" s="60" t="str">
        <f t="shared" si="5"/>
        <v>Soutes aériennes internationales</v>
      </c>
      <c r="D129" s="147"/>
      <c r="E129" s="62" t="s">
        <v>168</v>
      </c>
      <c r="F129" s="538">
        <v>0</v>
      </c>
      <c r="G129" s="538">
        <v>0</v>
      </c>
      <c r="H129" s="538">
        <v>-41.751111437270296</v>
      </c>
      <c r="I129" s="538">
        <v>-8.2177006966545356</v>
      </c>
      <c r="J129" s="538">
        <v>0</v>
      </c>
      <c r="K129" s="538">
        <v>0</v>
      </c>
      <c r="L129" s="538">
        <v>0</v>
      </c>
      <c r="M129" s="538">
        <v>0</v>
      </c>
      <c r="N129" s="585">
        <v>0</v>
      </c>
      <c r="O129" s="585">
        <v>0</v>
      </c>
      <c r="P129" s="585">
        <v>-15.905185309436328</v>
      </c>
      <c r="Q129" s="585">
        <v>0</v>
      </c>
      <c r="R129" s="585">
        <v>0</v>
      </c>
      <c r="S129" s="585">
        <v>0</v>
      </c>
      <c r="T129" s="585">
        <v>0</v>
      </c>
      <c r="U129" s="585">
        <v>0</v>
      </c>
      <c r="V129" s="585">
        <v>0</v>
      </c>
      <c r="W129" s="585">
        <v>-0.39760801262345852</v>
      </c>
      <c r="X129" s="587">
        <v>-66.271605455984627</v>
      </c>
      <c r="Y129" s="436"/>
      <c r="Z129" s="436"/>
      <c r="AA129" s="436"/>
      <c r="AB129" s="436"/>
      <c r="AC129" s="436"/>
      <c r="AD129" s="436"/>
    </row>
    <row r="130" spans="1:30" ht="14.4" hidden="1" customHeight="1" outlineLevel="2">
      <c r="A130" s="215"/>
      <c r="B130" s="217"/>
      <c r="C130" s="60" t="str">
        <f t="shared" si="5"/>
        <v>Variations de stocks (+ = déstockage, - = stockage)</v>
      </c>
      <c r="D130" s="147"/>
      <c r="E130" s="62" t="s">
        <v>169</v>
      </c>
      <c r="F130" s="538">
        <v>0</v>
      </c>
      <c r="G130" s="538">
        <v>0</v>
      </c>
      <c r="H130" s="538">
        <v>0</v>
      </c>
      <c r="I130" s="538">
        <v>0</v>
      </c>
      <c r="J130" s="538">
        <v>0</v>
      </c>
      <c r="K130" s="538">
        <v>0</v>
      </c>
      <c r="L130" s="538">
        <v>0</v>
      </c>
      <c r="M130" s="538">
        <v>0</v>
      </c>
      <c r="N130" s="585">
        <v>0</v>
      </c>
      <c r="O130" s="585">
        <v>0</v>
      </c>
      <c r="P130" s="585">
        <v>0</v>
      </c>
      <c r="Q130" s="585">
        <v>0</v>
      </c>
      <c r="R130" s="585">
        <v>0</v>
      </c>
      <c r="S130" s="585">
        <v>0</v>
      </c>
      <c r="T130" s="585">
        <v>0</v>
      </c>
      <c r="U130" s="585">
        <v>0</v>
      </c>
      <c r="V130" s="585">
        <v>0</v>
      </c>
      <c r="W130" s="585">
        <v>0</v>
      </c>
      <c r="X130" s="587">
        <v>0</v>
      </c>
      <c r="Y130" s="436"/>
      <c r="Z130" s="436"/>
      <c r="AA130" s="436"/>
      <c r="AB130" s="436"/>
      <c r="AC130" s="436"/>
      <c r="AD130" s="436"/>
    </row>
    <row r="131" spans="1:30" ht="14.4" hidden="1" customHeight="1" outlineLevel="2">
      <c r="A131" s="215"/>
      <c r="B131" s="217"/>
      <c r="C131" s="60" t="str">
        <f t="shared" si="5"/>
        <v>Total approvisionnement / consommation primaire</v>
      </c>
      <c r="D131" s="147"/>
      <c r="E131" s="65" t="s">
        <v>170</v>
      </c>
      <c r="F131" s="624">
        <v>10.319889892578123</v>
      </c>
      <c r="G131" s="624">
        <v>265.03148780618324</v>
      </c>
      <c r="H131" s="624">
        <v>-23.158718860853892</v>
      </c>
      <c r="I131" s="624">
        <v>-3.8005827847778697</v>
      </c>
      <c r="J131" s="624">
        <v>119.97115345838169</v>
      </c>
      <c r="K131" s="624">
        <v>-2.2104723645241369</v>
      </c>
      <c r="L131" s="624">
        <v>1246.0516871806547</v>
      </c>
      <c r="M131" s="624">
        <v>366.49745645904858</v>
      </c>
      <c r="N131" s="624">
        <v>310.28802896839869</v>
      </c>
      <c r="O131" s="624">
        <v>49.249092798543352</v>
      </c>
      <c r="P131" s="624">
        <v>21.476931839290842</v>
      </c>
      <c r="Q131" s="624">
        <v>1.6141629335036021</v>
      </c>
      <c r="R131" s="624">
        <v>190.64361486783469</v>
      </c>
      <c r="S131" s="624">
        <v>13.821135392320095</v>
      </c>
      <c r="T131" s="624">
        <v>49.363934565398537</v>
      </c>
      <c r="U131" s="624">
        <v>-74.686919066976998</v>
      </c>
      <c r="V131" s="624">
        <v>0</v>
      </c>
      <c r="W131" s="624">
        <v>-1.1150228406943326</v>
      </c>
      <c r="X131" s="624">
        <v>2539.3568602443088</v>
      </c>
      <c r="Y131" s="436"/>
      <c r="Z131" s="436"/>
      <c r="AA131" s="436"/>
      <c r="AB131" s="436"/>
      <c r="AC131" s="436"/>
      <c r="AD131" s="436"/>
    </row>
    <row r="132" spans="1:30" ht="14.4" hidden="1" customHeight="1" outlineLevel="2">
      <c r="A132" s="215"/>
      <c r="B132" s="217"/>
      <c r="C132" s="60" t="str">
        <f t="shared" si="5"/>
        <v/>
      </c>
      <c r="D132" s="147"/>
      <c r="E132" s="67"/>
      <c r="F132" s="541"/>
      <c r="G132" s="541"/>
      <c r="H132" s="541"/>
      <c r="I132" s="541"/>
      <c r="J132" s="541"/>
      <c r="K132" s="541"/>
      <c r="L132" s="541"/>
      <c r="M132" s="541"/>
      <c r="N132" s="588"/>
      <c r="O132" s="588"/>
      <c r="P132" s="588"/>
      <c r="Q132" s="588"/>
      <c r="R132" s="588"/>
      <c r="S132" s="588"/>
      <c r="T132" s="588"/>
      <c r="U132" s="588"/>
      <c r="V132" s="588"/>
      <c r="W132" s="588"/>
      <c r="X132" s="588"/>
      <c r="Y132" s="436"/>
      <c r="Z132" s="436"/>
      <c r="AA132" s="436"/>
      <c r="AB132" s="436"/>
      <c r="AC132" s="436"/>
      <c r="AD132" s="436"/>
    </row>
    <row r="133" spans="1:30" ht="14.4" hidden="1" customHeight="1" outlineLevel="2">
      <c r="A133" s="215"/>
      <c r="B133" s="217"/>
      <c r="C133" s="60" t="str">
        <f t="shared" si="5"/>
        <v>Écart statistique</v>
      </c>
      <c r="D133" s="147"/>
      <c r="E133" s="69" t="s">
        <v>171</v>
      </c>
      <c r="F133" s="538">
        <v>0</v>
      </c>
      <c r="G133" s="538">
        <v>0</v>
      </c>
      <c r="H133" s="538">
        <v>0</v>
      </c>
      <c r="I133" s="538">
        <v>0</v>
      </c>
      <c r="J133" s="538">
        <v>0</v>
      </c>
      <c r="K133" s="538">
        <v>0</v>
      </c>
      <c r="L133" s="538">
        <v>0</v>
      </c>
      <c r="M133" s="538">
        <v>0</v>
      </c>
      <c r="N133" s="585">
        <v>0</v>
      </c>
      <c r="O133" s="585">
        <v>0</v>
      </c>
      <c r="P133" s="585">
        <v>0</v>
      </c>
      <c r="Q133" s="585">
        <v>0</v>
      </c>
      <c r="R133" s="585">
        <v>0</v>
      </c>
      <c r="S133" s="585">
        <v>0</v>
      </c>
      <c r="T133" s="585">
        <v>0</v>
      </c>
      <c r="U133" s="585">
        <v>0</v>
      </c>
      <c r="V133" s="585">
        <v>0</v>
      </c>
      <c r="W133" s="585">
        <v>0</v>
      </c>
      <c r="X133" s="589">
        <v>0</v>
      </c>
      <c r="Y133" s="436"/>
      <c r="Z133" s="436"/>
      <c r="AA133" s="436"/>
      <c r="AB133" s="436"/>
      <c r="AC133" s="436"/>
      <c r="AD133" s="436"/>
    </row>
    <row r="134" spans="1:30" ht="14.4" hidden="1" customHeight="1" outlineLevel="2">
      <c r="A134" s="215"/>
      <c r="B134" s="217"/>
      <c r="C134" s="60" t="str">
        <f t="shared" si="5"/>
        <v>Production d'électricité</v>
      </c>
      <c r="D134" s="147"/>
      <c r="E134" s="69" t="s">
        <v>13</v>
      </c>
      <c r="F134" s="538">
        <v>0</v>
      </c>
      <c r="G134" s="538">
        <v>0</v>
      </c>
      <c r="H134" s="538">
        <v>8.3846539405487891E-2</v>
      </c>
      <c r="I134" s="538">
        <v>0</v>
      </c>
      <c r="J134" s="538">
        <v>11.306641478260872</v>
      </c>
      <c r="K134" s="538">
        <v>0</v>
      </c>
      <c r="L134" s="538">
        <v>1242.609090909091</v>
      </c>
      <c r="M134" s="538">
        <v>366.49745645904858</v>
      </c>
      <c r="N134" s="585">
        <v>15.970114593129422</v>
      </c>
      <c r="O134" s="585">
        <v>5.7035675849814051</v>
      </c>
      <c r="P134" s="585">
        <v>4.2874754253183349</v>
      </c>
      <c r="Q134" s="585">
        <v>6.1859187482765767</v>
      </c>
      <c r="R134" s="585">
        <v>0</v>
      </c>
      <c r="S134" s="585">
        <v>0</v>
      </c>
      <c r="T134" s="585">
        <v>7.0888187307182777</v>
      </c>
      <c r="U134" s="585">
        <v>-802.01483076220518</v>
      </c>
      <c r="V134" s="585">
        <v>0</v>
      </c>
      <c r="W134" s="585">
        <v>0</v>
      </c>
      <c r="X134" s="589">
        <v>857.71809970602465</v>
      </c>
      <c r="Y134" s="436"/>
      <c r="Z134" s="436"/>
      <c r="AA134" s="436"/>
      <c r="AB134" s="436"/>
      <c r="AC134" s="436"/>
      <c r="AD134" s="436"/>
    </row>
    <row r="135" spans="1:30" ht="14.4" hidden="1" customHeight="1" outlineLevel="2">
      <c r="A135" s="215"/>
      <c r="B135" s="217"/>
      <c r="C135" s="60" t="str">
        <f t="shared" si="5"/>
        <v>Production de chaleur</v>
      </c>
      <c r="D135" s="147"/>
      <c r="E135" s="69" t="s">
        <v>172</v>
      </c>
      <c r="F135" s="538">
        <v>0</v>
      </c>
      <c r="G135" s="538">
        <v>0</v>
      </c>
      <c r="H135" s="538">
        <v>0</v>
      </c>
      <c r="I135" s="538">
        <v>0</v>
      </c>
      <c r="J135" s="538">
        <v>15.044671582706183</v>
      </c>
      <c r="K135" s="538">
        <v>0</v>
      </c>
      <c r="L135" s="538">
        <v>3.4425962715636507</v>
      </c>
      <c r="M135" s="538">
        <v>0</v>
      </c>
      <c r="N135" s="585">
        <v>26.713433308038542</v>
      </c>
      <c r="O135" s="585">
        <v>16.115269469281785</v>
      </c>
      <c r="P135" s="585">
        <v>0</v>
      </c>
      <c r="Q135" s="585">
        <v>8.1154707998585796</v>
      </c>
      <c r="R135" s="585">
        <v>3.5518592097939679</v>
      </c>
      <c r="S135" s="585">
        <v>13.821135392320095</v>
      </c>
      <c r="T135" s="585">
        <v>16.333406599619749</v>
      </c>
      <c r="U135" s="585">
        <v>0</v>
      </c>
      <c r="V135" s="585">
        <v>-95.580091350895771</v>
      </c>
      <c r="W135" s="585">
        <v>0</v>
      </c>
      <c r="X135" s="589">
        <v>7.5577512822867874</v>
      </c>
      <c r="Y135" s="436"/>
      <c r="Z135" s="436"/>
      <c r="AA135" s="436"/>
      <c r="AB135" s="436"/>
      <c r="AC135" s="436"/>
      <c r="AD135" s="436"/>
    </row>
    <row r="136" spans="1:30" ht="14.4" hidden="1" customHeight="1" outlineLevel="2">
      <c r="A136" s="215"/>
      <c r="B136" s="217"/>
      <c r="C136" s="60" t="str">
        <f t="shared" si="5"/>
        <v>Production de gaz renouvelable</v>
      </c>
      <c r="D136" s="147"/>
      <c r="E136" s="69" t="s">
        <v>173</v>
      </c>
      <c r="F136" s="538">
        <v>0</v>
      </c>
      <c r="G136" s="538">
        <v>0</v>
      </c>
      <c r="H136" s="538">
        <v>0</v>
      </c>
      <c r="I136" s="538">
        <v>0</v>
      </c>
      <c r="J136" s="538">
        <v>0</v>
      </c>
      <c r="K136" s="538">
        <v>0</v>
      </c>
      <c r="L136" s="538">
        <v>0</v>
      </c>
      <c r="M136" s="538">
        <v>0</v>
      </c>
      <c r="N136" s="585">
        <v>122.25961349238577</v>
      </c>
      <c r="O136" s="585">
        <v>11.695220862948471</v>
      </c>
      <c r="P136" s="585">
        <v>0</v>
      </c>
      <c r="Q136" s="585">
        <v>-67.053275004132317</v>
      </c>
      <c r="R136" s="585">
        <v>0</v>
      </c>
      <c r="S136" s="585">
        <v>0</v>
      </c>
      <c r="T136" s="585">
        <v>0</v>
      </c>
      <c r="U136" s="585">
        <v>0</v>
      </c>
      <c r="V136" s="585">
        <v>0</v>
      </c>
      <c r="W136" s="585">
        <v>0</v>
      </c>
      <c r="X136" s="589">
        <v>66.901559351201925</v>
      </c>
      <c r="Y136" s="436"/>
      <c r="Z136" s="436"/>
      <c r="AA136" s="436"/>
      <c r="AB136" s="436"/>
      <c r="AC136" s="436"/>
      <c r="AD136" s="436"/>
    </row>
    <row r="137" spans="1:30" ht="14.4" hidden="1" customHeight="1" outlineLevel="2">
      <c r="A137" s="215"/>
      <c r="B137" s="217"/>
      <c r="C137" s="60" t="str">
        <f t="shared" si="5"/>
        <v>Production de gaz de synthèse</v>
      </c>
      <c r="D137" s="147"/>
      <c r="E137" s="69" t="s">
        <v>174</v>
      </c>
      <c r="F137" s="538">
        <v>0</v>
      </c>
      <c r="G137" s="538">
        <v>0</v>
      </c>
      <c r="H137" s="538">
        <v>0</v>
      </c>
      <c r="I137" s="538">
        <v>0</v>
      </c>
      <c r="J137" s="538">
        <v>0</v>
      </c>
      <c r="K137" s="540">
        <v>-2.2104723645241369</v>
      </c>
      <c r="L137" s="538">
        <v>0</v>
      </c>
      <c r="M137" s="538">
        <v>0</v>
      </c>
      <c r="N137" s="585">
        <v>0</v>
      </c>
      <c r="O137" s="585">
        <v>0</v>
      </c>
      <c r="P137" s="585">
        <v>0</v>
      </c>
      <c r="Q137" s="585">
        <v>0</v>
      </c>
      <c r="R137" s="585">
        <v>0</v>
      </c>
      <c r="S137" s="585">
        <v>0</v>
      </c>
      <c r="T137" s="585">
        <v>0</v>
      </c>
      <c r="U137" s="585">
        <v>0</v>
      </c>
      <c r="V137" s="585">
        <v>0</v>
      </c>
      <c r="W137" s="585">
        <v>3.0701005062835236</v>
      </c>
      <c r="X137" s="589">
        <v>0.85962814175938673</v>
      </c>
      <c r="Y137" s="436"/>
      <c r="Z137" s="436"/>
      <c r="AA137" s="436"/>
      <c r="AB137" s="436"/>
      <c r="AC137" s="436"/>
      <c r="AD137" s="436"/>
    </row>
    <row r="138" spans="1:30" ht="14.4" hidden="1" customHeight="1" outlineLevel="2">
      <c r="A138" s="215"/>
      <c r="B138" s="217"/>
      <c r="C138" s="60" t="str">
        <f t="shared" si="5"/>
        <v>Raffinage de pétrole</v>
      </c>
      <c r="D138" s="147"/>
      <c r="E138" s="69" t="s">
        <v>175</v>
      </c>
      <c r="F138" s="538">
        <v>0</v>
      </c>
      <c r="G138" s="538">
        <v>274.64100381080652</v>
      </c>
      <c r="H138" s="538">
        <v>-271.89459377269844</v>
      </c>
      <c r="I138" s="538">
        <v>0</v>
      </c>
      <c r="J138" s="538">
        <v>0</v>
      </c>
      <c r="K138" s="538">
        <v>0</v>
      </c>
      <c r="L138" s="538">
        <v>0</v>
      </c>
      <c r="M138" s="538">
        <v>0</v>
      </c>
      <c r="N138" s="585">
        <v>0</v>
      </c>
      <c r="O138" s="585">
        <v>0</v>
      </c>
      <c r="P138" s="585">
        <v>0</v>
      </c>
      <c r="Q138" s="585">
        <v>0</v>
      </c>
      <c r="R138" s="585">
        <v>0</v>
      </c>
      <c r="S138" s="585">
        <v>0</v>
      </c>
      <c r="T138" s="585">
        <v>0</v>
      </c>
      <c r="U138" s="585">
        <v>0</v>
      </c>
      <c r="V138" s="585">
        <v>0</v>
      </c>
      <c r="W138" s="585">
        <v>0</v>
      </c>
      <c r="X138" s="589">
        <v>2.7464100381080812</v>
      </c>
      <c r="Y138" s="436"/>
      <c r="Z138" s="436"/>
      <c r="AA138" s="436"/>
      <c r="AB138" s="436"/>
      <c r="AC138" s="436"/>
      <c r="AD138" s="436"/>
    </row>
    <row r="139" spans="1:30" ht="14.4" hidden="1" customHeight="1" outlineLevel="2">
      <c r="A139" s="215"/>
      <c r="B139" s="217"/>
      <c r="C139" s="60" t="str">
        <f t="shared" si="5"/>
        <v>Production de biocarburants</v>
      </c>
      <c r="D139" s="147"/>
      <c r="E139" s="69" t="s">
        <v>176</v>
      </c>
      <c r="F139" s="538">
        <v>0</v>
      </c>
      <c r="G139" s="538">
        <v>0</v>
      </c>
      <c r="H139" s="538">
        <v>0</v>
      </c>
      <c r="I139" s="538">
        <v>0</v>
      </c>
      <c r="J139" s="538">
        <v>0</v>
      </c>
      <c r="K139" s="538">
        <v>0</v>
      </c>
      <c r="L139" s="538">
        <v>0</v>
      </c>
      <c r="M139" s="538">
        <v>0</v>
      </c>
      <c r="N139" s="585">
        <v>63.055782151775986</v>
      </c>
      <c r="O139" s="585">
        <v>7.2727272727272725</v>
      </c>
      <c r="P139" s="585">
        <v>-39.164237142408631</v>
      </c>
      <c r="Q139" s="585">
        <v>0</v>
      </c>
      <c r="R139" s="585">
        <v>0</v>
      </c>
      <c r="S139" s="585">
        <v>0</v>
      </c>
      <c r="T139" s="585">
        <v>0</v>
      </c>
      <c r="U139" s="585">
        <v>0</v>
      </c>
      <c r="V139" s="585">
        <v>0</v>
      </c>
      <c r="W139" s="585">
        <v>0</v>
      </c>
      <c r="X139" s="589">
        <v>31.164272282094622</v>
      </c>
      <c r="Y139" s="436"/>
      <c r="Z139" s="436"/>
      <c r="AA139" s="436"/>
      <c r="AB139" s="436"/>
      <c r="AC139" s="436"/>
      <c r="AD139" s="436"/>
    </row>
    <row r="140" spans="1:30" ht="14.4" hidden="1" customHeight="1" outlineLevel="2">
      <c r="A140" s="215"/>
      <c r="B140" s="217"/>
      <c r="C140" s="60" t="str">
        <f t="shared" si="5"/>
        <v>Production d'e-fuels</v>
      </c>
      <c r="D140" s="147"/>
      <c r="E140" s="69" t="s">
        <v>177</v>
      </c>
      <c r="F140" s="538">
        <v>0</v>
      </c>
      <c r="G140" s="538">
        <v>0</v>
      </c>
      <c r="H140" s="538">
        <v>0</v>
      </c>
      <c r="I140" s="538">
        <v>-7.7538529534115774</v>
      </c>
      <c r="J140" s="538">
        <v>0</v>
      </c>
      <c r="K140" s="538">
        <v>0</v>
      </c>
      <c r="L140" s="538">
        <v>0</v>
      </c>
      <c r="M140" s="538">
        <v>0</v>
      </c>
      <c r="N140" s="585">
        <v>0</v>
      </c>
      <c r="O140" s="585">
        <v>0</v>
      </c>
      <c r="P140" s="585">
        <v>0</v>
      </c>
      <c r="Q140" s="585">
        <v>0</v>
      </c>
      <c r="R140" s="585">
        <v>0</v>
      </c>
      <c r="S140" s="585">
        <v>0</v>
      </c>
      <c r="T140" s="585">
        <v>0</v>
      </c>
      <c r="U140" s="585">
        <v>0</v>
      </c>
      <c r="V140" s="585">
        <v>0</v>
      </c>
      <c r="W140" s="585">
        <v>11.987317883325904</v>
      </c>
      <c r="X140" s="589">
        <v>4.2334649299143265</v>
      </c>
      <c r="Y140" s="436"/>
      <c r="Z140" s="436"/>
      <c r="AA140" s="436"/>
      <c r="AB140" s="436"/>
      <c r="AC140" s="436"/>
      <c r="AD140" s="436"/>
    </row>
    <row r="141" spans="1:30" ht="14.4" hidden="1" customHeight="1" outlineLevel="2">
      <c r="A141" s="215"/>
      <c r="B141" s="217"/>
      <c r="C141" s="60" t="str">
        <f t="shared" si="5"/>
        <v>Production d'hydrogène</v>
      </c>
      <c r="D141" s="147"/>
      <c r="E141" s="69" t="s">
        <v>178</v>
      </c>
      <c r="F141" s="538">
        <v>0</v>
      </c>
      <c r="G141" s="538">
        <v>0</v>
      </c>
      <c r="H141" s="538">
        <v>0</v>
      </c>
      <c r="I141" s="538">
        <v>0</v>
      </c>
      <c r="J141" s="538">
        <v>0</v>
      </c>
      <c r="K141" s="538">
        <v>0</v>
      </c>
      <c r="L141" s="538">
        <v>0</v>
      </c>
      <c r="M141" s="538">
        <v>0</v>
      </c>
      <c r="N141" s="585">
        <v>0</v>
      </c>
      <c r="O141" s="585">
        <v>0</v>
      </c>
      <c r="P141" s="585">
        <v>0</v>
      </c>
      <c r="Q141" s="585">
        <v>0</v>
      </c>
      <c r="R141" s="585">
        <v>0</v>
      </c>
      <c r="S141" s="585">
        <v>0</v>
      </c>
      <c r="T141" s="585">
        <v>0</v>
      </c>
      <c r="U141" s="585">
        <v>48.653228132182541</v>
      </c>
      <c r="V141" s="585">
        <v>0</v>
      </c>
      <c r="W141" s="585">
        <v>-33.327461270545044</v>
      </c>
      <c r="X141" s="589">
        <v>15.325766861637497</v>
      </c>
      <c r="Y141" s="436"/>
      <c r="Z141" s="436"/>
      <c r="AA141" s="436"/>
      <c r="AB141" s="436"/>
      <c r="AC141" s="436"/>
      <c r="AD141" s="436"/>
    </row>
    <row r="142" spans="1:30" ht="14.4" hidden="1" customHeight="1" outlineLevel="2">
      <c r="A142" s="215"/>
      <c r="B142" s="217"/>
      <c r="C142" s="60" t="str">
        <f t="shared" si="5"/>
        <v>Autres transformations, transferts</v>
      </c>
      <c r="D142" s="147"/>
      <c r="E142" s="69" t="s">
        <v>179</v>
      </c>
      <c r="F142" s="538">
        <v>7.216853906249999</v>
      </c>
      <c r="G142" s="538">
        <v>-9.6095160046232753</v>
      </c>
      <c r="H142" s="538">
        <v>12.715531693778203</v>
      </c>
      <c r="I142" s="538">
        <v>0</v>
      </c>
      <c r="J142" s="538">
        <v>0</v>
      </c>
      <c r="K142" s="538">
        <v>0</v>
      </c>
      <c r="L142" s="538">
        <v>0</v>
      </c>
      <c r="M142" s="538">
        <v>0</v>
      </c>
      <c r="N142" s="585">
        <v>0</v>
      </c>
      <c r="O142" s="585">
        <v>0</v>
      </c>
      <c r="P142" s="585">
        <v>0</v>
      </c>
      <c r="Q142" s="585">
        <v>0</v>
      </c>
      <c r="R142" s="585">
        <v>0</v>
      </c>
      <c r="S142" s="585">
        <v>0</v>
      </c>
      <c r="T142" s="585">
        <v>0</v>
      </c>
      <c r="U142" s="585">
        <v>0</v>
      </c>
      <c r="V142" s="585">
        <v>0</v>
      </c>
      <c r="W142" s="585">
        <v>0</v>
      </c>
      <c r="X142" s="589">
        <v>10.322869595404928</v>
      </c>
      <c r="Y142" s="436"/>
      <c r="Z142" s="436"/>
      <c r="AA142" s="436"/>
      <c r="AB142" s="436"/>
      <c r="AC142" s="436"/>
      <c r="AD142" s="436"/>
    </row>
    <row r="143" spans="1:30" ht="14.4" hidden="1" customHeight="1" outlineLevel="2">
      <c r="A143" s="215"/>
      <c r="B143" s="217"/>
      <c r="C143" s="60" t="str">
        <f t="shared" si="5"/>
        <v>Usages internes de la branche énergie</v>
      </c>
      <c r="D143" s="147"/>
      <c r="E143" s="69" t="s">
        <v>180</v>
      </c>
      <c r="F143" s="538">
        <v>2.8065542968749999</v>
      </c>
      <c r="G143" s="538">
        <v>0</v>
      </c>
      <c r="H143" s="538">
        <v>9.4969154214442533</v>
      </c>
      <c r="I143" s="538">
        <v>0</v>
      </c>
      <c r="J143" s="538">
        <v>0</v>
      </c>
      <c r="K143" s="538">
        <v>0</v>
      </c>
      <c r="L143" s="538">
        <v>0</v>
      </c>
      <c r="M143" s="538">
        <v>0</v>
      </c>
      <c r="N143" s="585">
        <v>0</v>
      </c>
      <c r="O143" s="585">
        <v>0</v>
      </c>
      <c r="P143" s="585">
        <v>0</v>
      </c>
      <c r="Q143" s="585">
        <v>0</v>
      </c>
      <c r="R143" s="585">
        <v>0</v>
      </c>
      <c r="S143" s="585">
        <v>0</v>
      </c>
      <c r="T143" s="585">
        <v>0</v>
      </c>
      <c r="U143" s="585">
        <v>46.672666036478113</v>
      </c>
      <c r="V143" s="585">
        <v>0</v>
      </c>
      <c r="W143" s="585">
        <v>2.7027031449023133</v>
      </c>
      <c r="X143" s="589">
        <v>61.678838899699684</v>
      </c>
      <c r="Y143" s="436"/>
      <c r="Z143" s="436"/>
      <c r="AA143" s="436"/>
      <c r="AB143" s="436"/>
      <c r="AC143" s="436"/>
      <c r="AD143" s="436"/>
    </row>
    <row r="144" spans="1:30" ht="14.4" hidden="1" customHeight="1" outlineLevel="2">
      <c r="A144" s="215"/>
      <c r="B144" s="217"/>
      <c r="C144" s="60" t="str">
        <f t="shared" si="5"/>
        <v>Pertes de transport et de distribution</v>
      </c>
      <c r="D144" s="147"/>
      <c r="E144" s="69" t="s">
        <v>181</v>
      </c>
      <c r="F144" s="538">
        <v>0</v>
      </c>
      <c r="G144" s="538">
        <v>0</v>
      </c>
      <c r="H144" s="538">
        <v>0</v>
      </c>
      <c r="I144" s="538">
        <v>0</v>
      </c>
      <c r="J144" s="538">
        <v>1.4527644573083798</v>
      </c>
      <c r="K144" s="538">
        <v>0</v>
      </c>
      <c r="L144" s="538">
        <v>0</v>
      </c>
      <c r="M144" s="538">
        <v>0</v>
      </c>
      <c r="N144" s="585">
        <v>0</v>
      </c>
      <c r="O144" s="585">
        <v>0</v>
      </c>
      <c r="P144" s="585">
        <v>0</v>
      </c>
      <c r="Q144" s="585">
        <v>0.78225778470451213</v>
      </c>
      <c r="R144" s="585">
        <v>0</v>
      </c>
      <c r="S144" s="585">
        <v>0</v>
      </c>
      <c r="T144" s="585">
        <v>0</v>
      </c>
      <c r="U144" s="585">
        <v>59.436062169794461</v>
      </c>
      <c r="V144" s="585">
        <v>7.1555289579040737</v>
      </c>
      <c r="W144" s="585">
        <v>0</v>
      </c>
      <c r="X144" s="589">
        <v>68.826613369711424</v>
      </c>
      <c r="Y144" s="436"/>
      <c r="Z144" s="436"/>
      <c r="AA144" s="436"/>
      <c r="AB144" s="436"/>
      <c r="AC144" s="436"/>
      <c r="AD144" s="436"/>
    </row>
    <row r="145" spans="1:30" ht="14.4" hidden="1" customHeight="1" outlineLevel="2">
      <c r="A145" s="215"/>
      <c r="B145" s="217"/>
      <c r="C145" s="60" t="str">
        <f t="shared" ref="C145:C173" si="6">IF(ISBLANK(E145),IF(ISBLANK(F145),"",F145),E145)</f>
        <v>Consommation nette de la branche énergie</v>
      </c>
      <c r="D145" s="147"/>
      <c r="E145" s="65" t="s">
        <v>182</v>
      </c>
      <c r="F145" s="624">
        <v>10.023408203124999</v>
      </c>
      <c r="G145" s="624">
        <v>265.03148780618324</v>
      </c>
      <c r="H145" s="624">
        <v>-249.59830011807051</v>
      </c>
      <c r="I145" s="624">
        <v>-7.7538529534115774</v>
      </c>
      <c r="J145" s="624">
        <v>27.804077518275434</v>
      </c>
      <c r="K145" s="624">
        <v>-2.2104723645241369</v>
      </c>
      <c r="L145" s="624">
        <v>1246.0516871806547</v>
      </c>
      <c r="M145" s="624">
        <v>366.49745645904858</v>
      </c>
      <c r="N145" s="624">
        <v>227.99894354532972</v>
      </c>
      <c r="O145" s="624">
        <v>40.786785189938932</v>
      </c>
      <c r="P145" s="624">
        <v>-34.876761717090297</v>
      </c>
      <c r="Q145" s="624">
        <v>-51.969627671292649</v>
      </c>
      <c r="R145" s="624">
        <v>3.5518592097939679</v>
      </c>
      <c r="S145" s="624">
        <v>13.821135392320095</v>
      </c>
      <c r="T145" s="624">
        <v>23.422225330338026</v>
      </c>
      <c r="U145" s="624">
        <v>-647.25287442375009</v>
      </c>
      <c r="V145" s="624">
        <v>-88.424562392991703</v>
      </c>
      <c r="W145" s="624">
        <v>-15.567339736033302</v>
      </c>
      <c r="X145" s="624">
        <v>1127.3352744578431</v>
      </c>
      <c r="Y145" s="436"/>
      <c r="Z145" s="436"/>
      <c r="AA145" s="436"/>
      <c r="AB145" s="436"/>
      <c r="AC145" s="436"/>
      <c r="AD145" s="436"/>
    </row>
    <row r="146" spans="1:30" ht="14.4" hidden="1" customHeight="1" outlineLevel="2">
      <c r="A146" s="215"/>
      <c r="B146" s="217"/>
      <c r="C146" s="60" t="str">
        <f t="shared" si="6"/>
        <v/>
      </c>
      <c r="D146" s="147"/>
      <c r="E146" s="67"/>
      <c r="F146" s="541"/>
      <c r="G146" s="541"/>
      <c r="H146" s="541"/>
      <c r="I146" s="541"/>
      <c r="J146" s="541"/>
      <c r="K146" s="541"/>
      <c r="L146" s="541"/>
      <c r="M146" s="541"/>
      <c r="N146" s="588"/>
      <c r="O146" s="588"/>
      <c r="P146" s="588"/>
      <c r="Q146" s="588"/>
      <c r="R146" s="588"/>
      <c r="S146" s="588"/>
      <c r="T146" s="588"/>
      <c r="U146" s="588"/>
      <c r="V146" s="588"/>
      <c r="W146" s="588"/>
      <c r="X146" s="588"/>
      <c r="Y146" s="436"/>
      <c r="Z146" s="436"/>
      <c r="AA146" s="436"/>
      <c r="AB146" s="436"/>
      <c r="AC146" s="436"/>
      <c r="AD146" s="436"/>
    </row>
    <row r="147" spans="1:30" ht="14.4" hidden="1" customHeight="1" outlineLevel="2">
      <c r="A147" s="215"/>
      <c r="B147" s="217"/>
      <c r="C147" s="60" t="str">
        <f t="shared" si="6"/>
        <v>Industrie</v>
      </c>
      <c r="D147" s="147"/>
      <c r="E147" s="69" t="s">
        <v>0</v>
      </c>
      <c r="F147" s="538">
        <v>0.29648168945312503</v>
      </c>
      <c r="G147" s="538">
        <v>0</v>
      </c>
      <c r="H147" s="538">
        <v>3.3510088394848694</v>
      </c>
      <c r="I147" s="538">
        <v>0</v>
      </c>
      <c r="J147" s="538">
        <v>40.974146731978273</v>
      </c>
      <c r="K147" s="540">
        <v>0</v>
      </c>
      <c r="L147" s="538">
        <v>0</v>
      </c>
      <c r="M147" s="538">
        <v>0</v>
      </c>
      <c r="N147" s="585">
        <v>30.208633760057317</v>
      </c>
      <c r="O147" s="585">
        <v>8.4623076086044211</v>
      </c>
      <c r="P147" s="585">
        <v>0.61421090997192751</v>
      </c>
      <c r="Q147" s="585">
        <v>23.423800030312822</v>
      </c>
      <c r="R147" s="585">
        <v>11.244904296874999</v>
      </c>
      <c r="S147" s="585">
        <v>0</v>
      </c>
      <c r="T147" s="585">
        <v>8.0516367040726195E-4</v>
      </c>
      <c r="U147" s="585">
        <v>159.93479248921722</v>
      </c>
      <c r="V147" s="585">
        <v>18.625551877705956</v>
      </c>
      <c r="W147" s="585">
        <v>11.2890693359375</v>
      </c>
      <c r="X147" s="589">
        <v>308.42571273326882</v>
      </c>
      <c r="Y147" s="436"/>
      <c r="Z147" s="436"/>
      <c r="AA147" s="436"/>
      <c r="AB147" s="436"/>
      <c r="AC147" s="436"/>
      <c r="AD147" s="436"/>
    </row>
    <row r="148" spans="1:30" ht="14.4" hidden="1" customHeight="1" outlineLevel="2">
      <c r="A148" s="215"/>
      <c r="B148" s="217"/>
      <c r="C148" s="60" t="str">
        <f t="shared" si="6"/>
        <v>Transport</v>
      </c>
      <c r="D148" s="147"/>
      <c r="E148" s="69" t="s">
        <v>1</v>
      </c>
      <c r="F148" s="538">
        <v>0</v>
      </c>
      <c r="G148" s="538">
        <v>0</v>
      </c>
      <c r="H148" s="538">
        <v>104.31965647883237</v>
      </c>
      <c r="I148" s="538">
        <v>1.5309143375398802</v>
      </c>
      <c r="J148" s="538">
        <v>0.87228878136541543</v>
      </c>
      <c r="K148" s="540">
        <v>0</v>
      </c>
      <c r="L148" s="538">
        <v>0</v>
      </c>
      <c r="M148" s="538">
        <v>0</v>
      </c>
      <c r="N148" s="585">
        <v>0</v>
      </c>
      <c r="O148" s="585">
        <v>0</v>
      </c>
      <c r="P148" s="585">
        <v>42.202606869895632</v>
      </c>
      <c r="Q148" s="585">
        <v>0.4696939591967621</v>
      </c>
      <c r="R148" s="585">
        <v>0</v>
      </c>
      <c r="S148" s="585">
        <v>0</v>
      </c>
      <c r="T148" s="585">
        <v>0</v>
      </c>
      <c r="U148" s="585">
        <v>93.443055907767658</v>
      </c>
      <c r="V148" s="585">
        <v>0</v>
      </c>
      <c r="W148" s="585">
        <v>1.1725358690471139</v>
      </c>
      <c r="X148" s="589">
        <v>244.01075220364487</v>
      </c>
      <c r="Y148" s="436"/>
      <c r="Z148" s="436"/>
      <c r="AA148" s="436"/>
      <c r="AB148" s="436"/>
      <c r="AC148" s="436"/>
      <c r="AD148" s="436"/>
    </row>
    <row r="149" spans="1:30" ht="14.4" hidden="1" customHeight="1" outlineLevel="2">
      <c r="A149" s="215"/>
      <c r="B149" s="217"/>
      <c r="C149" s="60" t="str">
        <f t="shared" si="6"/>
        <v>Résidentiel</v>
      </c>
      <c r="D149" s="147"/>
      <c r="E149" s="69" t="s">
        <v>183</v>
      </c>
      <c r="F149" s="538">
        <v>0</v>
      </c>
      <c r="G149" s="538">
        <v>0</v>
      </c>
      <c r="H149" s="538">
        <v>0.45829125770018231</v>
      </c>
      <c r="I149" s="538">
        <v>0</v>
      </c>
      <c r="J149" s="538">
        <v>23.69307847185425</v>
      </c>
      <c r="K149" s="540">
        <v>0</v>
      </c>
      <c r="L149" s="538">
        <v>0</v>
      </c>
      <c r="M149" s="538">
        <v>0</v>
      </c>
      <c r="N149" s="585">
        <v>46.775431705173069</v>
      </c>
      <c r="O149" s="585">
        <v>0</v>
      </c>
      <c r="P149" s="585">
        <v>0</v>
      </c>
      <c r="Q149" s="585">
        <v>12.757811484844595</v>
      </c>
      <c r="R149" s="585">
        <v>127.40566230319966</v>
      </c>
      <c r="S149" s="585">
        <v>0</v>
      </c>
      <c r="T149" s="585">
        <v>13.780588467337044</v>
      </c>
      <c r="U149" s="585">
        <v>154.93175536163619</v>
      </c>
      <c r="V149" s="585">
        <v>43.238646876134212</v>
      </c>
      <c r="W149" s="585">
        <v>0</v>
      </c>
      <c r="X149" s="589">
        <v>423.04126592787924</v>
      </c>
      <c r="Y149" s="436"/>
      <c r="Z149" s="436"/>
      <c r="AA149" s="436"/>
      <c r="AB149" s="436"/>
      <c r="AC149" s="436"/>
      <c r="AD149" s="436"/>
    </row>
    <row r="150" spans="1:30" ht="14.4" hidden="1" customHeight="1" outlineLevel="2">
      <c r="A150" s="215"/>
      <c r="B150" s="217"/>
      <c r="C150" s="60" t="str">
        <f t="shared" si="6"/>
        <v>Tertiaire</v>
      </c>
      <c r="D150" s="147"/>
      <c r="E150" s="69" t="s">
        <v>184</v>
      </c>
      <c r="F150" s="538">
        <v>0</v>
      </c>
      <c r="G150" s="538">
        <v>0</v>
      </c>
      <c r="H150" s="538">
        <v>0.72441471608254671</v>
      </c>
      <c r="I150" s="538">
        <v>0</v>
      </c>
      <c r="J150" s="538">
        <v>17.280246651259329</v>
      </c>
      <c r="K150" s="585">
        <v>0</v>
      </c>
      <c r="L150" s="538">
        <v>0</v>
      </c>
      <c r="M150" s="538">
        <v>0</v>
      </c>
      <c r="N150" s="585">
        <v>0.53348745170182088</v>
      </c>
      <c r="O150" s="585">
        <v>0</v>
      </c>
      <c r="P150" s="585">
        <v>0</v>
      </c>
      <c r="Q150" s="585">
        <v>10.871349808776388</v>
      </c>
      <c r="R150" s="585">
        <v>47.441189057966056</v>
      </c>
      <c r="S150" s="585">
        <v>0</v>
      </c>
      <c r="T150" s="585">
        <v>12.160315604053062</v>
      </c>
      <c r="U150" s="585">
        <v>149.44412886690594</v>
      </c>
      <c r="V150" s="585">
        <v>23.260331591038877</v>
      </c>
      <c r="W150" s="585">
        <v>0</v>
      </c>
      <c r="X150" s="589">
        <v>261.71546374778404</v>
      </c>
      <c r="Y150" s="436"/>
      <c r="Z150" s="436"/>
      <c r="AA150" s="436"/>
      <c r="AB150" s="436"/>
      <c r="AC150" s="436"/>
      <c r="AD150" s="436"/>
    </row>
    <row r="151" spans="1:30" ht="14.4" hidden="1" customHeight="1" outlineLevel="2">
      <c r="A151" s="215"/>
      <c r="B151" s="217"/>
      <c r="C151" s="60" t="str">
        <f t="shared" si="6"/>
        <v>Agriculture</v>
      </c>
      <c r="D151" s="147"/>
      <c r="E151" s="69" t="s">
        <v>109</v>
      </c>
      <c r="F151" s="538">
        <v>0</v>
      </c>
      <c r="G151" s="538">
        <v>0</v>
      </c>
      <c r="H151" s="538">
        <v>13.652803408001789</v>
      </c>
      <c r="I151" s="538">
        <v>0</v>
      </c>
      <c r="J151" s="538">
        <v>3.045256881366003</v>
      </c>
      <c r="K151" s="585">
        <v>0</v>
      </c>
      <c r="L151" s="538">
        <v>0</v>
      </c>
      <c r="M151" s="538">
        <v>0</v>
      </c>
      <c r="N151" s="585">
        <v>4.4781984012196956</v>
      </c>
      <c r="O151" s="585">
        <v>0</v>
      </c>
      <c r="P151" s="585">
        <v>9.9896276488844098</v>
      </c>
      <c r="Q151" s="585">
        <v>2.6677192481287024</v>
      </c>
      <c r="R151" s="585">
        <v>1</v>
      </c>
      <c r="S151" s="585">
        <v>0</v>
      </c>
      <c r="T151" s="585">
        <v>0</v>
      </c>
      <c r="U151" s="585">
        <v>9.2122227312459586</v>
      </c>
      <c r="V151" s="585">
        <v>0</v>
      </c>
      <c r="W151" s="585">
        <v>0.5135174535949385</v>
      </c>
      <c r="X151" s="589">
        <v>44.559345772441496</v>
      </c>
      <c r="Y151" s="436"/>
      <c r="Z151" s="436"/>
      <c r="AA151" s="436"/>
      <c r="AB151" s="436"/>
      <c r="AC151" s="436"/>
      <c r="AD151" s="436"/>
    </row>
    <row r="152" spans="1:30" ht="14.4" hidden="1" customHeight="1" outlineLevel="2">
      <c r="A152" s="215"/>
      <c r="B152" s="217"/>
      <c r="C152" s="60" t="str">
        <f t="shared" si="6"/>
        <v>CCUS dans la production d'énergie et DACCS</v>
      </c>
      <c r="D152" s="147"/>
      <c r="E152" s="69" t="s">
        <v>909</v>
      </c>
      <c r="F152" s="538">
        <v>0</v>
      </c>
      <c r="G152" s="538">
        <v>0</v>
      </c>
      <c r="H152" s="538">
        <v>0</v>
      </c>
      <c r="I152" s="538">
        <v>0</v>
      </c>
      <c r="J152" s="538">
        <v>0</v>
      </c>
      <c r="K152" s="538">
        <v>0</v>
      </c>
      <c r="L152" s="538">
        <v>0</v>
      </c>
      <c r="M152" s="538">
        <v>0</v>
      </c>
      <c r="N152" s="585">
        <v>0</v>
      </c>
      <c r="O152" s="585">
        <v>0</v>
      </c>
      <c r="P152" s="585">
        <v>0</v>
      </c>
      <c r="Q152" s="585">
        <v>0</v>
      </c>
      <c r="R152" s="585">
        <v>0</v>
      </c>
      <c r="S152" s="585">
        <v>0</v>
      </c>
      <c r="T152" s="585">
        <v>0</v>
      </c>
      <c r="U152" s="585">
        <v>5.6</v>
      </c>
      <c r="V152" s="585">
        <v>3.3</v>
      </c>
      <c r="W152" s="585">
        <v>0</v>
      </c>
      <c r="X152" s="589">
        <v>8.8999999999999986</v>
      </c>
      <c r="Y152" s="436"/>
      <c r="Z152" s="436"/>
      <c r="AA152" s="436"/>
      <c r="AB152" s="436"/>
      <c r="AC152" s="436"/>
      <c r="AD152" s="436"/>
    </row>
    <row r="153" spans="1:30" ht="14.4" hidden="1" customHeight="1" outlineLevel="2">
      <c r="A153" s="215"/>
      <c r="B153" s="217"/>
      <c r="C153" s="60" t="str">
        <f t="shared" si="6"/>
        <v>Consommation finale énergétique</v>
      </c>
      <c r="D153" s="147"/>
      <c r="E153" s="65" t="s">
        <v>185</v>
      </c>
      <c r="F153" s="624">
        <v>0.29648168945312503</v>
      </c>
      <c r="G153" s="624">
        <v>0</v>
      </c>
      <c r="H153" s="624">
        <v>122.50617470010177</v>
      </c>
      <c r="I153" s="624">
        <v>1.5309143375398802</v>
      </c>
      <c r="J153" s="624">
        <v>85.865017517823276</v>
      </c>
      <c r="K153" s="624">
        <v>0</v>
      </c>
      <c r="L153" s="624">
        <v>0</v>
      </c>
      <c r="M153" s="624">
        <v>0</v>
      </c>
      <c r="N153" s="624">
        <v>81.995751318151903</v>
      </c>
      <c r="O153" s="624">
        <v>8.4623076086044211</v>
      </c>
      <c r="P153" s="624">
        <v>52.806445428751971</v>
      </c>
      <c r="Q153" s="624">
        <v>50.190374531259266</v>
      </c>
      <c r="R153" s="624">
        <v>187.09175565804071</v>
      </c>
      <c r="S153" s="624">
        <v>0</v>
      </c>
      <c r="T153" s="624">
        <v>25.941709235060515</v>
      </c>
      <c r="U153" s="624">
        <v>572.56595535677286</v>
      </c>
      <c r="V153" s="624">
        <v>88.424530344879045</v>
      </c>
      <c r="W153" s="624">
        <v>12.975122658579551</v>
      </c>
      <c r="X153" s="624">
        <v>1290.6525403850185</v>
      </c>
      <c r="Y153" s="436"/>
      <c r="Z153" s="436"/>
      <c r="AA153" s="436"/>
      <c r="AB153" s="436"/>
      <c r="AC153" s="436"/>
      <c r="AD153" s="436"/>
    </row>
    <row r="154" spans="1:30" ht="14.4" hidden="1" customHeight="1" outlineLevel="2">
      <c r="A154" s="215"/>
      <c r="B154" s="217"/>
      <c r="C154" s="60" t="str">
        <f t="shared" si="6"/>
        <v>Consommation finale non énergétique</v>
      </c>
      <c r="D154" s="147"/>
      <c r="E154" s="62" t="s">
        <v>186</v>
      </c>
      <c r="F154" s="538">
        <v>0</v>
      </c>
      <c r="G154" s="538">
        <v>0</v>
      </c>
      <c r="H154" s="538">
        <v>103.93340655711489</v>
      </c>
      <c r="I154" s="538">
        <v>2.4223558310938276</v>
      </c>
      <c r="J154" s="538">
        <v>6.302058422282995</v>
      </c>
      <c r="K154" s="538">
        <v>0</v>
      </c>
      <c r="L154" s="538">
        <v>0</v>
      </c>
      <c r="M154" s="538">
        <v>0</v>
      </c>
      <c r="N154" s="585">
        <v>0.29333410491706885</v>
      </c>
      <c r="O154" s="585">
        <v>0</v>
      </c>
      <c r="P154" s="585">
        <v>3.5472481276291536</v>
      </c>
      <c r="Q154" s="585">
        <v>3.3934160735369971</v>
      </c>
      <c r="R154" s="585">
        <v>0</v>
      </c>
      <c r="S154" s="585">
        <v>0</v>
      </c>
      <c r="T154" s="585">
        <v>0</v>
      </c>
      <c r="U154" s="585">
        <v>0</v>
      </c>
      <c r="V154" s="585">
        <v>0</v>
      </c>
      <c r="W154" s="585">
        <v>1.4771942367594195</v>
      </c>
      <c r="X154" s="589">
        <v>121.36901335333435</v>
      </c>
      <c r="Y154" s="436"/>
      <c r="Z154" s="436"/>
      <c r="AA154" s="436"/>
      <c r="AB154" s="436"/>
      <c r="AC154" s="436"/>
      <c r="AD154" s="436"/>
    </row>
    <row r="155" spans="1:30" ht="14.4" hidden="1" customHeight="1" outlineLevel="2">
      <c r="A155" s="215"/>
      <c r="B155" s="217"/>
      <c r="C155" s="60" t="str">
        <f t="shared" si="6"/>
        <v>Consommation finale</v>
      </c>
      <c r="D155" s="147"/>
      <c r="E155" s="65" t="s">
        <v>187</v>
      </c>
      <c r="F155" s="624">
        <v>0.29648168945312503</v>
      </c>
      <c r="G155" s="624">
        <v>0</v>
      </c>
      <c r="H155" s="624">
        <v>226.43958125721667</v>
      </c>
      <c r="I155" s="624">
        <v>3.9532701686337077</v>
      </c>
      <c r="J155" s="624">
        <v>92.167075940106272</v>
      </c>
      <c r="K155" s="624">
        <v>0</v>
      </c>
      <c r="L155" s="624">
        <v>0</v>
      </c>
      <c r="M155" s="624">
        <v>0</v>
      </c>
      <c r="N155" s="624">
        <v>82.289085423068968</v>
      </c>
      <c r="O155" s="624">
        <v>8.4623076086044211</v>
      </c>
      <c r="P155" s="624">
        <v>56.353693556381124</v>
      </c>
      <c r="Q155" s="624">
        <v>53.583790604796263</v>
      </c>
      <c r="R155" s="624">
        <v>187.09175565804071</v>
      </c>
      <c r="S155" s="624">
        <v>0</v>
      </c>
      <c r="T155" s="624">
        <v>25.941709235060515</v>
      </c>
      <c r="U155" s="624">
        <v>572.56595535677286</v>
      </c>
      <c r="V155" s="624">
        <v>88.424530344879045</v>
      </c>
      <c r="W155" s="624">
        <v>14.452316895338971</v>
      </c>
      <c r="X155" s="624">
        <v>1412.0215537383528</v>
      </c>
      <c r="Y155" s="436"/>
      <c r="Z155" s="436"/>
      <c r="AA155" s="436"/>
      <c r="AB155" s="436"/>
      <c r="AC155" s="436"/>
      <c r="AD155" s="436"/>
    </row>
    <row r="156" spans="1:30" outlineLevel="1" collapsed="1">
      <c r="A156" s="215"/>
      <c r="B156" s="217"/>
      <c r="C156" s="60" t="str">
        <f t="shared" si="6"/>
        <v/>
      </c>
      <c r="D156" s="146"/>
      <c r="E156" s="148"/>
      <c r="F156" s="148"/>
      <c r="G156" s="148"/>
      <c r="H156" s="148"/>
      <c r="I156" s="148"/>
      <c r="J156" s="148"/>
      <c r="K156" s="148"/>
      <c r="L156" s="148"/>
      <c r="M156" s="148"/>
      <c r="N156" s="537"/>
      <c r="O156" s="537"/>
      <c r="P156" s="537"/>
      <c r="Q156" s="537"/>
      <c r="R156" s="537"/>
      <c r="S156" s="537"/>
      <c r="T156" s="537"/>
      <c r="U156" s="537"/>
      <c r="V156" s="537"/>
      <c r="W156" s="537"/>
      <c r="X156" s="537"/>
      <c r="Y156" s="436"/>
      <c r="Z156" s="436"/>
      <c r="AA156" s="436"/>
      <c r="AB156" s="436"/>
      <c r="AC156" s="436"/>
      <c r="AD156" s="436"/>
    </row>
    <row r="157" spans="1:30" ht="28.2" outlineLevel="1">
      <c r="A157" s="215"/>
      <c r="B157" s="217"/>
      <c r="C157" s="60">
        <f t="shared" si="6"/>
        <v>2045</v>
      </c>
      <c r="D157" s="146"/>
      <c r="E157" s="911">
        <v>2045</v>
      </c>
      <c r="F157" s="912"/>
      <c r="G157" s="912"/>
      <c r="H157" s="912"/>
      <c r="I157" s="912"/>
      <c r="J157" s="912"/>
      <c r="K157" s="912"/>
      <c r="L157" s="913"/>
      <c r="M157" s="149"/>
      <c r="N157" s="580"/>
      <c r="O157" s="580"/>
      <c r="P157" s="580"/>
      <c r="Q157" s="580"/>
      <c r="R157" s="580"/>
      <c r="S157" s="580"/>
      <c r="T157" s="580"/>
      <c r="U157" s="580"/>
      <c r="V157" s="580"/>
      <c r="W157" s="580"/>
      <c r="X157" s="580"/>
      <c r="Y157" s="436"/>
      <c r="Z157" s="436"/>
      <c r="AA157" s="436"/>
      <c r="AB157" s="436"/>
      <c r="AC157" s="436"/>
      <c r="AD157" s="436"/>
    </row>
    <row r="158" spans="1:30" ht="14.4" hidden="1" customHeight="1" outlineLevel="2">
      <c r="A158" s="215"/>
      <c r="B158" s="217"/>
      <c r="C158" s="60" t="str">
        <f t="shared" si="6"/>
        <v>TWh</v>
      </c>
      <c r="D158" s="146"/>
      <c r="E158" s="909" t="s">
        <v>146</v>
      </c>
      <c r="F158" s="910" t="s">
        <v>147</v>
      </c>
      <c r="G158" s="910" t="s">
        <v>148</v>
      </c>
      <c r="H158" s="910" t="s">
        <v>149</v>
      </c>
      <c r="I158" s="914" t="s">
        <v>150</v>
      </c>
      <c r="J158" s="914" t="s">
        <v>151</v>
      </c>
      <c r="K158" s="914" t="s">
        <v>152</v>
      </c>
      <c r="L158" s="910" t="s">
        <v>153</v>
      </c>
      <c r="M158" s="910" t="s">
        <v>154</v>
      </c>
      <c r="N158" s="919" t="s">
        <v>155</v>
      </c>
      <c r="O158" s="920"/>
      <c r="P158" s="920"/>
      <c r="Q158" s="920"/>
      <c r="R158" s="920"/>
      <c r="S158" s="920"/>
      <c r="T158" s="921"/>
      <c r="U158" s="916" t="s">
        <v>156</v>
      </c>
      <c r="V158" s="916" t="s">
        <v>157</v>
      </c>
      <c r="W158" s="916" t="s">
        <v>158</v>
      </c>
      <c r="X158" s="916" t="s">
        <v>125</v>
      </c>
      <c r="Y158" s="436"/>
      <c r="Z158" s="436"/>
      <c r="AA158" s="436"/>
      <c r="AB158" s="436"/>
      <c r="AC158" s="436"/>
      <c r="AD158" s="436"/>
    </row>
    <row r="159" spans="1:30" ht="36" hidden="1" customHeight="1" outlineLevel="2">
      <c r="A159" s="215"/>
      <c r="B159" s="217"/>
      <c r="C159" s="60" t="str">
        <f t="shared" si="6"/>
        <v/>
      </c>
      <c r="D159" s="147"/>
      <c r="E159" s="909"/>
      <c r="F159" s="910"/>
      <c r="G159" s="910"/>
      <c r="H159" s="910"/>
      <c r="I159" s="915"/>
      <c r="J159" s="915"/>
      <c r="K159" s="915"/>
      <c r="L159" s="910"/>
      <c r="M159" s="910"/>
      <c r="N159" s="581" t="s">
        <v>159</v>
      </c>
      <c r="O159" s="581" t="s">
        <v>24</v>
      </c>
      <c r="P159" s="581" t="s">
        <v>160</v>
      </c>
      <c r="Q159" s="581" t="s">
        <v>161</v>
      </c>
      <c r="R159" s="582" t="s">
        <v>162</v>
      </c>
      <c r="S159" s="582" t="s">
        <v>719</v>
      </c>
      <c r="T159" s="581" t="s">
        <v>163</v>
      </c>
      <c r="U159" s="917"/>
      <c r="V159" s="917"/>
      <c r="W159" s="917"/>
      <c r="X159" s="917"/>
      <c r="Y159" s="436"/>
      <c r="Z159" s="436"/>
      <c r="AA159" s="436"/>
      <c r="AB159" s="436"/>
      <c r="AC159" s="436"/>
      <c r="AD159" s="436"/>
    </row>
    <row r="160" spans="1:30" ht="14.4" hidden="1" customHeight="1" outlineLevel="2">
      <c r="A160" s="215"/>
      <c r="B160" s="217"/>
      <c r="C160" s="60" t="str">
        <f t="shared" si="6"/>
        <v>Production d'énergie primaire</v>
      </c>
      <c r="D160" s="147"/>
      <c r="E160" s="62" t="s">
        <v>164</v>
      </c>
      <c r="F160" s="538">
        <v>0</v>
      </c>
      <c r="G160" s="538">
        <v>0</v>
      </c>
      <c r="H160" s="538">
        <v>0</v>
      </c>
      <c r="I160" s="538">
        <v>0</v>
      </c>
      <c r="J160" s="538">
        <v>0</v>
      </c>
      <c r="K160" s="538">
        <v>0</v>
      </c>
      <c r="L160" s="539">
        <v>1015.9489403809916</v>
      </c>
      <c r="M160" s="539">
        <v>454.06879471203274</v>
      </c>
      <c r="N160" s="585">
        <v>343.96342776194257</v>
      </c>
      <c r="O160" s="586">
        <v>49.951278793584208</v>
      </c>
      <c r="P160" s="585">
        <v>0</v>
      </c>
      <c r="Q160" s="585">
        <v>0</v>
      </c>
      <c r="R160" s="586">
        <v>215.86222300421176</v>
      </c>
      <c r="S160" s="586">
        <v>13.5155032572717</v>
      </c>
      <c r="T160" s="586">
        <v>47.610414489147729</v>
      </c>
      <c r="U160" s="585">
        <v>0</v>
      </c>
      <c r="V160" s="585">
        <v>0</v>
      </c>
      <c r="W160" s="585">
        <v>0</v>
      </c>
      <c r="X160" s="587">
        <v>2140.9205823991824</v>
      </c>
      <c r="Y160" s="436"/>
      <c r="Z160" s="436"/>
      <c r="AA160" s="436"/>
      <c r="AB160" s="436"/>
      <c r="AC160" s="436"/>
      <c r="AD160" s="436"/>
    </row>
    <row r="161" spans="1:30" ht="14.4" hidden="1" customHeight="1" outlineLevel="2">
      <c r="A161" s="215"/>
      <c r="B161" s="217"/>
      <c r="C161" s="60" t="str">
        <f t="shared" si="6"/>
        <v>Importations</v>
      </c>
      <c r="D161" s="147"/>
      <c r="E161" s="62" t="s">
        <v>165</v>
      </c>
      <c r="F161" s="538">
        <v>7.0279251098632811E-2</v>
      </c>
      <c r="G161" s="538">
        <v>188.63148259056553</v>
      </c>
      <c r="H161" s="538">
        <v>0</v>
      </c>
      <c r="I161" s="538">
        <v>9.1451021485582071</v>
      </c>
      <c r="J161" s="540">
        <v>66.239619564016934</v>
      </c>
      <c r="K161" s="538">
        <v>0</v>
      </c>
      <c r="L161" s="538">
        <v>0</v>
      </c>
      <c r="M161" s="538">
        <v>0</v>
      </c>
      <c r="N161" s="585">
        <v>4.6901298608597131</v>
      </c>
      <c r="O161" s="585">
        <v>0</v>
      </c>
      <c r="P161" s="585">
        <v>30.777733734197227</v>
      </c>
      <c r="Q161" s="585">
        <v>1.4371316303364381</v>
      </c>
      <c r="R161" s="585">
        <v>0</v>
      </c>
      <c r="S161" s="585">
        <v>0</v>
      </c>
      <c r="T161" s="585">
        <v>0</v>
      </c>
      <c r="U161" s="585">
        <v>0</v>
      </c>
      <c r="V161" s="585">
        <v>0</v>
      </c>
      <c r="W161" s="585">
        <v>0</v>
      </c>
      <c r="X161" s="587">
        <v>300.99147877963264</v>
      </c>
      <c r="Y161" s="436"/>
      <c r="Z161" s="436"/>
      <c r="AA161" s="436"/>
      <c r="AB161" s="436"/>
      <c r="AC161" s="436"/>
      <c r="AD161" s="436"/>
    </row>
    <row r="162" spans="1:30" ht="14.4" hidden="1" customHeight="1" outlineLevel="2">
      <c r="A162" s="215"/>
      <c r="B162" s="217"/>
      <c r="C162" s="60" t="str">
        <f t="shared" si="6"/>
        <v>Exportations</v>
      </c>
      <c r="D162" s="147"/>
      <c r="E162" s="62" t="s">
        <v>166</v>
      </c>
      <c r="F162" s="538">
        <v>0</v>
      </c>
      <c r="G162" s="538">
        <v>0</v>
      </c>
      <c r="H162" s="538">
        <v>-14.118030650598058</v>
      </c>
      <c r="I162" s="538">
        <v>0</v>
      </c>
      <c r="J162" s="538">
        <v>0</v>
      </c>
      <c r="K162" s="538">
        <v>0</v>
      </c>
      <c r="L162" s="538">
        <v>0</v>
      </c>
      <c r="M162" s="538">
        <v>0</v>
      </c>
      <c r="N162" s="585">
        <v>0</v>
      </c>
      <c r="O162" s="585">
        <v>0</v>
      </c>
      <c r="P162" s="585">
        <v>0</v>
      </c>
      <c r="Q162" s="585">
        <v>0</v>
      </c>
      <c r="R162" s="585">
        <v>0</v>
      </c>
      <c r="S162" s="585">
        <v>0</v>
      </c>
      <c r="T162" s="585">
        <v>0</v>
      </c>
      <c r="U162" s="585">
        <v>-12.37964283438464</v>
      </c>
      <c r="V162" s="585">
        <v>0</v>
      </c>
      <c r="W162" s="585">
        <v>0</v>
      </c>
      <c r="X162" s="587">
        <v>-26.497673484982698</v>
      </c>
      <c r="Y162" s="436"/>
      <c r="Z162" s="436"/>
      <c r="AA162" s="436"/>
      <c r="AB162" s="436"/>
      <c r="AC162" s="436"/>
      <c r="AD162" s="436"/>
    </row>
    <row r="163" spans="1:30" ht="14.4" hidden="1" customHeight="1" outlineLevel="2">
      <c r="A163" s="215"/>
      <c r="B163" s="217"/>
      <c r="C163" s="60" t="str">
        <f t="shared" si="6"/>
        <v>Soutes maritimes internationales</v>
      </c>
      <c r="D163" s="147"/>
      <c r="E163" s="62" t="s">
        <v>167</v>
      </c>
      <c r="F163" s="538">
        <v>0</v>
      </c>
      <c r="G163" s="538">
        <v>0</v>
      </c>
      <c r="H163" s="538">
        <v>-1.227769809846103</v>
      </c>
      <c r="I163" s="538">
        <v>-3.0463122697114087</v>
      </c>
      <c r="J163" s="538">
        <v>0</v>
      </c>
      <c r="K163" s="538">
        <v>-2.4007810953844824</v>
      </c>
      <c r="L163" s="538">
        <v>0</v>
      </c>
      <c r="M163" s="538">
        <v>0</v>
      </c>
      <c r="N163" s="585">
        <v>0</v>
      </c>
      <c r="O163" s="585">
        <v>0</v>
      </c>
      <c r="P163" s="585">
        <v>-0.87338559101885604</v>
      </c>
      <c r="Q163" s="585">
        <v>-1.6005207302563214</v>
      </c>
      <c r="R163" s="585">
        <v>0</v>
      </c>
      <c r="S163" s="585">
        <v>0</v>
      </c>
      <c r="T163" s="585">
        <v>0</v>
      </c>
      <c r="U163" s="585">
        <v>0</v>
      </c>
      <c r="V163" s="585">
        <v>0</v>
      </c>
      <c r="W163" s="585">
        <v>-1.0794061822010999</v>
      </c>
      <c r="X163" s="587">
        <v>-10.228175678418269</v>
      </c>
      <c r="Y163" s="436"/>
      <c r="Z163" s="436"/>
      <c r="AA163" s="436"/>
      <c r="AB163" s="436"/>
      <c r="AC163" s="436"/>
      <c r="AD163" s="436"/>
    </row>
    <row r="164" spans="1:30" ht="14.4" hidden="1" customHeight="1" outlineLevel="2">
      <c r="A164" s="215"/>
      <c r="B164" s="217"/>
      <c r="C164" s="60" t="str">
        <f t="shared" si="6"/>
        <v>Soutes aériennes internationales</v>
      </c>
      <c r="D164" s="147"/>
      <c r="E164" s="62" t="s">
        <v>168</v>
      </c>
      <c r="F164" s="538">
        <v>0</v>
      </c>
      <c r="G164" s="538">
        <v>0</v>
      </c>
      <c r="H164" s="538">
        <v>-28.331950182160302</v>
      </c>
      <c r="I164" s="538">
        <v>-15.250381744485143</v>
      </c>
      <c r="J164" s="538">
        <v>0</v>
      </c>
      <c r="K164" s="538">
        <v>0</v>
      </c>
      <c r="L164" s="538">
        <v>0</v>
      </c>
      <c r="M164" s="538">
        <v>0</v>
      </c>
      <c r="N164" s="585">
        <v>0</v>
      </c>
      <c r="O164" s="585">
        <v>0</v>
      </c>
      <c r="P164" s="585">
        <v>-16.629622933007081</v>
      </c>
      <c r="Q164" s="585">
        <v>0</v>
      </c>
      <c r="R164" s="585">
        <v>0</v>
      </c>
      <c r="S164" s="585">
        <v>0</v>
      </c>
      <c r="T164" s="585">
        <v>0</v>
      </c>
      <c r="U164" s="585">
        <v>0</v>
      </c>
      <c r="V164" s="585">
        <v>0</v>
      </c>
      <c r="W164" s="585">
        <v>-1.3792411885219404</v>
      </c>
      <c r="X164" s="587">
        <v>-61.59119604817446</v>
      </c>
      <c r="Y164" s="436"/>
      <c r="Z164" s="436"/>
      <c r="AA164" s="436"/>
      <c r="AB164" s="436"/>
      <c r="AC164" s="436"/>
      <c r="AD164" s="436"/>
    </row>
    <row r="165" spans="1:30" ht="14.4" hidden="1" customHeight="1" outlineLevel="2">
      <c r="A165" s="215"/>
      <c r="B165" s="217"/>
      <c r="C165" s="60" t="str">
        <f t="shared" si="6"/>
        <v>Variations de stocks (+ = déstockage, - = stockage)</v>
      </c>
      <c r="D165" s="147"/>
      <c r="E165" s="62" t="s">
        <v>169</v>
      </c>
      <c r="F165" s="538">
        <v>0</v>
      </c>
      <c r="G165" s="538">
        <v>0</v>
      </c>
      <c r="H165" s="538">
        <v>0</v>
      </c>
      <c r="I165" s="538">
        <v>0</v>
      </c>
      <c r="J165" s="538">
        <v>0</v>
      </c>
      <c r="K165" s="538">
        <v>0</v>
      </c>
      <c r="L165" s="538">
        <v>0</v>
      </c>
      <c r="M165" s="538">
        <v>0</v>
      </c>
      <c r="N165" s="585">
        <v>0</v>
      </c>
      <c r="O165" s="585">
        <v>0</v>
      </c>
      <c r="P165" s="585">
        <v>0</v>
      </c>
      <c r="Q165" s="585">
        <v>0</v>
      </c>
      <c r="R165" s="585">
        <v>0</v>
      </c>
      <c r="S165" s="585">
        <v>0</v>
      </c>
      <c r="T165" s="585">
        <v>0</v>
      </c>
      <c r="U165" s="585">
        <v>0</v>
      </c>
      <c r="V165" s="585">
        <v>0</v>
      </c>
      <c r="W165" s="585">
        <v>0</v>
      </c>
      <c r="X165" s="587">
        <v>0</v>
      </c>
      <c r="Y165" s="436"/>
      <c r="Z165" s="436"/>
      <c r="AA165" s="436"/>
      <c r="AB165" s="436"/>
      <c r="AC165" s="436"/>
      <c r="AD165" s="436"/>
    </row>
    <row r="166" spans="1:30" ht="14.4" hidden="1" customHeight="1" outlineLevel="2">
      <c r="A166" s="215"/>
      <c r="B166" s="217"/>
      <c r="C166" s="60" t="str">
        <f t="shared" si="6"/>
        <v>Total approvisionnement / consommation primaire</v>
      </c>
      <c r="D166" s="147"/>
      <c r="E166" s="65" t="s">
        <v>170</v>
      </c>
      <c r="F166" s="624">
        <v>7.0279251098632811E-2</v>
      </c>
      <c r="G166" s="624">
        <v>188.63148259056553</v>
      </c>
      <c r="H166" s="624">
        <v>-43.677750642604465</v>
      </c>
      <c r="I166" s="624">
        <v>-9.1515918656383448</v>
      </c>
      <c r="J166" s="624">
        <v>66.239619564016934</v>
      </c>
      <c r="K166" s="624">
        <v>-2.4007810953844824</v>
      </c>
      <c r="L166" s="624">
        <v>1015.9489403809916</v>
      </c>
      <c r="M166" s="624">
        <v>454.06879471203274</v>
      </c>
      <c r="N166" s="625">
        <v>348.65355762280228</v>
      </c>
      <c r="O166" s="625">
        <v>49.951278793584208</v>
      </c>
      <c r="P166" s="625">
        <v>13.27472521017129</v>
      </c>
      <c r="Q166" s="625">
        <v>-0.16338909991988326</v>
      </c>
      <c r="R166" s="625">
        <v>215.86222300421176</v>
      </c>
      <c r="S166" s="625">
        <v>13.5155032572717</v>
      </c>
      <c r="T166" s="625">
        <v>47.610414489147729</v>
      </c>
      <c r="U166" s="625">
        <v>-12.37964283438464</v>
      </c>
      <c r="V166" s="625">
        <v>0</v>
      </c>
      <c r="W166" s="625">
        <v>-2.4586473707230403</v>
      </c>
      <c r="X166" s="625">
        <v>2343.5950159672393</v>
      </c>
      <c r="Y166" s="436"/>
      <c r="Z166" s="436"/>
      <c r="AA166" s="436"/>
      <c r="AB166" s="436"/>
      <c r="AC166" s="436"/>
      <c r="AD166" s="436"/>
    </row>
    <row r="167" spans="1:30" ht="14.4" hidden="1" customHeight="1" outlineLevel="2">
      <c r="A167" s="215"/>
      <c r="B167" s="217"/>
      <c r="C167" s="60" t="str">
        <f t="shared" si="6"/>
        <v/>
      </c>
      <c r="D167" s="147"/>
      <c r="E167" s="67"/>
      <c r="F167" s="541"/>
      <c r="G167" s="541"/>
      <c r="H167" s="541"/>
      <c r="I167" s="541"/>
      <c r="J167" s="541"/>
      <c r="K167" s="541"/>
      <c r="L167" s="541"/>
      <c r="M167" s="541"/>
      <c r="N167" s="588"/>
      <c r="O167" s="588"/>
      <c r="P167" s="588"/>
      <c r="Q167" s="588"/>
      <c r="R167" s="588"/>
      <c r="S167" s="588"/>
      <c r="T167" s="588"/>
      <c r="U167" s="588"/>
      <c r="V167" s="588"/>
      <c r="W167" s="588"/>
      <c r="X167" s="588"/>
      <c r="Y167" s="436"/>
      <c r="Z167" s="436"/>
      <c r="AA167" s="436"/>
      <c r="AB167" s="436"/>
      <c r="AC167" s="436"/>
      <c r="AD167" s="436"/>
    </row>
    <row r="168" spans="1:30" ht="14.4" hidden="1" customHeight="1" outlineLevel="2">
      <c r="A168" s="215"/>
      <c r="B168" s="217"/>
      <c r="C168" s="60" t="str">
        <f t="shared" si="6"/>
        <v>Écart statistique</v>
      </c>
      <c r="D168" s="147"/>
      <c r="E168" s="69" t="s">
        <v>171</v>
      </c>
      <c r="F168" s="538">
        <v>0</v>
      </c>
      <c r="G168" s="538">
        <v>0</v>
      </c>
      <c r="H168" s="538">
        <v>0</v>
      </c>
      <c r="I168" s="538">
        <v>0</v>
      </c>
      <c r="J168" s="538">
        <v>0</v>
      </c>
      <c r="K168" s="538">
        <v>0</v>
      </c>
      <c r="L168" s="538">
        <v>0</v>
      </c>
      <c r="M168" s="538">
        <v>0</v>
      </c>
      <c r="N168" s="585">
        <v>0</v>
      </c>
      <c r="O168" s="585">
        <v>0</v>
      </c>
      <c r="P168" s="585">
        <v>0</v>
      </c>
      <c r="Q168" s="585">
        <v>0</v>
      </c>
      <c r="R168" s="585">
        <v>0</v>
      </c>
      <c r="S168" s="585">
        <v>0</v>
      </c>
      <c r="T168" s="585">
        <v>0</v>
      </c>
      <c r="U168" s="585">
        <v>0</v>
      </c>
      <c r="V168" s="585">
        <v>0</v>
      </c>
      <c r="W168" s="585">
        <v>0</v>
      </c>
      <c r="X168" s="589">
        <v>0</v>
      </c>
      <c r="Y168" s="436"/>
      <c r="Z168" s="436"/>
      <c r="AA168" s="436"/>
      <c r="AB168" s="436"/>
      <c r="AC168" s="436"/>
      <c r="AD168" s="436"/>
    </row>
    <row r="169" spans="1:30" ht="14.4" hidden="1" customHeight="1" outlineLevel="2">
      <c r="A169" s="215"/>
      <c r="B169" s="217"/>
      <c r="C169" s="60" t="str">
        <f t="shared" si="6"/>
        <v>Production d'électricité</v>
      </c>
      <c r="D169" s="147"/>
      <c r="E169" s="69" t="s">
        <v>13</v>
      </c>
      <c r="F169" s="538">
        <v>0</v>
      </c>
      <c r="G169" s="538">
        <v>0</v>
      </c>
      <c r="H169" s="538">
        <v>0</v>
      </c>
      <c r="I169" s="538">
        <v>0</v>
      </c>
      <c r="J169" s="538">
        <v>5.3632562553191487</v>
      </c>
      <c r="K169" s="538">
        <v>0.11918347234042552</v>
      </c>
      <c r="L169" s="538">
        <v>1009.3836363636366</v>
      </c>
      <c r="M169" s="538">
        <v>454.06879471203274</v>
      </c>
      <c r="N169" s="585">
        <v>15.551000058754088</v>
      </c>
      <c r="O169" s="585">
        <v>5.3974799571765306</v>
      </c>
      <c r="P169" s="585">
        <v>4.2810719125060253</v>
      </c>
      <c r="Q169" s="590">
        <v>6.5336346894421649</v>
      </c>
      <c r="R169" s="585">
        <v>0</v>
      </c>
      <c r="S169" s="585">
        <v>0</v>
      </c>
      <c r="T169" s="585">
        <v>7.2079309234346622</v>
      </c>
      <c r="U169" s="585">
        <v>-809.57525656121527</v>
      </c>
      <c r="V169" s="585">
        <v>0</v>
      </c>
      <c r="W169" s="585">
        <v>0</v>
      </c>
      <c r="X169" s="589">
        <v>698.33073178342704</v>
      </c>
      <c r="Y169" s="436"/>
      <c r="Z169" s="436"/>
      <c r="AA169" s="436"/>
      <c r="AB169" s="436"/>
      <c r="AC169" s="436"/>
      <c r="AD169" s="436"/>
    </row>
    <row r="170" spans="1:30" ht="14.4" hidden="1" customHeight="1" outlineLevel="2">
      <c r="A170" s="215"/>
      <c r="B170" s="217"/>
      <c r="C170" s="60" t="str">
        <f t="shared" si="6"/>
        <v>Production de chaleur</v>
      </c>
      <c r="D170" s="147"/>
      <c r="E170" s="69" t="s">
        <v>172</v>
      </c>
      <c r="F170" s="538">
        <v>0</v>
      </c>
      <c r="G170" s="538">
        <v>0</v>
      </c>
      <c r="H170" s="538">
        <v>0</v>
      </c>
      <c r="I170" s="538">
        <v>0</v>
      </c>
      <c r="J170" s="538">
        <v>8.6093062128305569</v>
      </c>
      <c r="K170" s="538">
        <v>0.19131791584067906</v>
      </c>
      <c r="L170" s="538">
        <v>6.5653040173550608</v>
      </c>
      <c r="M170" s="538">
        <v>0</v>
      </c>
      <c r="N170" s="585">
        <v>28.257893683662132</v>
      </c>
      <c r="O170" s="585">
        <v>14.405832280328651</v>
      </c>
      <c r="P170" s="585">
        <v>0</v>
      </c>
      <c r="Q170" s="590">
        <v>10.346278897452294</v>
      </c>
      <c r="R170" s="585">
        <v>6.4639413680434545</v>
      </c>
      <c r="S170" s="585">
        <v>13.5155032572717</v>
      </c>
      <c r="T170" s="585">
        <v>11.930771304853826</v>
      </c>
      <c r="U170" s="585">
        <v>0</v>
      </c>
      <c r="V170" s="585">
        <v>-93.223931401821218</v>
      </c>
      <c r="W170" s="585">
        <v>0</v>
      </c>
      <c r="X170" s="589">
        <v>7.0622175358171262</v>
      </c>
      <c r="Y170" s="436"/>
      <c r="Z170" s="436"/>
      <c r="AA170" s="436"/>
      <c r="AB170" s="436"/>
      <c r="AC170" s="436"/>
      <c r="AD170" s="436"/>
    </row>
    <row r="171" spans="1:30" ht="14.4" hidden="1" customHeight="1" outlineLevel="2">
      <c r="A171" s="215"/>
      <c r="B171" s="217"/>
      <c r="C171" s="60" t="str">
        <f t="shared" si="6"/>
        <v>Production de gaz renouvelable</v>
      </c>
      <c r="D171" s="147"/>
      <c r="E171" s="69" t="s">
        <v>173</v>
      </c>
      <c r="F171" s="538">
        <v>0</v>
      </c>
      <c r="G171" s="538">
        <v>0</v>
      </c>
      <c r="H171" s="538">
        <v>0</v>
      </c>
      <c r="I171" s="538">
        <v>0</v>
      </c>
      <c r="J171" s="538">
        <v>0</v>
      </c>
      <c r="K171" s="538">
        <v>0</v>
      </c>
      <c r="L171" s="538">
        <v>0</v>
      </c>
      <c r="M171" s="538">
        <v>0</v>
      </c>
      <c r="N171" s="585">
        <v>154.43742888532586</v>
      </c>
      <c r="O171" s="585">
        <v>14.851297568088034</v>
      </c>
      <c r="P171" s="585">
        <v>0</v>
      </c>
      <c r="Q171" s="585">
        <v>-83.721923454173719</v>
      </c>
      <c r="R171" s="585">
        <v>0</v>
      </c>
      <c r="S171" s="585">
        <v>0</v>
      </c>
      <c r="T171" s="585">
        <v>0</v>
      </c>
      <c r="U171" s="585">
        <v>0</v>
      </c>
      <c r="V171" s="585">
        <v>0</v>
      </c>
      <c r="W171" s="585">
        <v>0</v>
      </c>
      <c r="X171" s="589">
        <v>85.566802999240167</v>
      </c>
      <c r="Y171" s="436"/>
      <c r="Z171" s="436"/>
      <c r="AA171" s="436"/>
      <c r="AB171" s="436"/>
      <c r="AC171" s="436"/>
      <c r="AD171" s="436"/>
    </row>
    <row r="172" spans="1:30" ht="14.4" hidden="1" customHeight="1" outlineLevel="2">
      <c r="A172" s="215"/>
      <c r="B172" s="217"/>
      <c r="C172" s="60" t="str">
        <f t="shared" si="6"/>
        <v>Production de gaz de synthèse</v>
      </c>
      <c r="D172" s="147"/>
      <c r="E172" s="69" t="s">
        <v>174</v>
      </c>
      <c r="F172" s="538">
        <v>0</v>
      </c>
      <c r="G172" s="538">
        <v>0</v>
      </c>
      <c r="H172" s="538">
        <v>0</v>
      </c>
      <c r="I172" s="538">
        <v>0</v>
      </c>
      <c r="J172" s="538">
        <v>0</v>
      </c>
      <c r="K172" s="540">
        <v>-3.8727726412515255</v>
      </c>
      <c r="L172" s="538">
        <v>0</v>
      </c>
      <c r="M172" s="538">
        <v>0</v>
      </c>
      <c r="N172" s="585">
        <v>0</v>
      </c>
      <c r="O172" s="585">
        <v>0</v>
      </c>
      <c r="P172" s="585">
        <v>0</v>
      </c>
      <c r="Q172" s="585">
        <v>0</v>
      </c>
      <c r="R172" s="585">
        <v>0</v>
      </c>
      <c r="S172" s="585">
        <v>0</v>
      </c>
      <c r="T172" s="585">
        <v>0</v>
      </c>
      <c r="U172" s="585">
        <v>0</v>
      </c>
      <c r="V172" s="585">
        <v>0</v>
      </c>
      <c r="W172" s="585">
        <v>5.4434651058490164</v>
      </c>
      <c r="X172" s="589">
        <v>1.5706924645974909</v>
      </c>
      <c r="Y172" s="436"/>
      <c r="Z172" s="436"/>
      <c r="AA172" s="436"/>
      <c r="AB172" s="436"/>
      <c r="AC172" s="436"/>
      <c r="AD172" s="436"/>
    </row>
    <row r="173" spans="1:30" ht="14.4" hidden="1" customHeight="1" outlineLevel="2">
      <c r="A173" s="215"/>
      <c r="B173" s="217"/>
      <c r="C173" s="60" t="str">
        <f t="shared" si="6"/>
        <v>Raffinage de pétrole</v>
      </c>
      <c r="D173" s="147"/>
      <c r="E173" s="69" t="s">
        <v>175</v>
      </c>
      <c r="F173" s="538">
        <v>0</v>
      </c>
      <c r="G173" s="538">
        <v>195.45351521440577</v>
      </c>
      <c r="H173" s="538">
        <v>-193.49898006226172</v>
      </c>
      <c r="I173" s="538">
        <v>0</v>
      </c>
      <c r="J173" s="538">
        <v>0</v>
      </c>
      <c r="K173" s="538">
        <v>0</v>
      </c>
      <c r="L173" s="538">
        <v>0</v>
      </c>
      <c r="M173" s="538">
        <v>0</v>
      </c>
      <c r="N173" s="585">
        <v>0</v>
      </c>
      <c r="O173" s="585">
        <v>0</v>
      </c>
      <c r="P173" s="585">
        <v>0</v>
      </c>
      <c r="Q173" s="585">
        <v>0</v>
      </c>
      <c r="R173" s="585">
        <v>0</v>
      </c>
      <c r="S173" s="585">
        <v>0</v>
      </c>
      <c r="T173" s="585">
        <v>0</v>
      </c>
      <c r="U173" s="585">
        <v>0</v>
      </c>
      <c r="V173" s="585">
        <v>0</v>
      </c>
      <c r="W173" s="585">
        <v>0</v>
      </c>
      <c r="X173" s="589">
        <v>1.9545351521440466</v>
      </c>
      <c r="Y173" s="436"/>
      <c r="Z173" s="436"/>
      <c r="AA173" s="436"/>
      <c r="AB173" s="436"/>
      <c r="AC173" s="436"/>
      <c r="AD173" s="436"/>
    </row>
    <row r="174" spans="1:30" ht="14.4" hidden="1" customHeight="1" outlineLevel="2">
      <c r="A174" s="215"/>
      <c r="B174" s="217"/>
      <c r="C174" s="60" t="str">
        <f t="shared" ref="C174:C226" si="7">IF(ISBLANK(E174),IF(ISBLANK(F174),"",F174),E174)</f>
        <v>Production de biocarburants</v>
      </c>
      <c r="D174" s="147"/>
      <c r="E174" s="69" t="s">
        <v>176</v>
      </c>
      <c r="F174" s="538">
        <v>0</v>
      </c>
      <c r="G174" s="538">
        <v>0</v>
      </c>
      <c r="H174" s="538">
        <v>0</v>
      </c>
      <c r="I174" s="538">
        <v>0</v>
      </c>
      <c r="J174" s="538">
        <v>0</v>
      </c>
      <c r="K174" s="538">
        <v>0</v>
      </c>
      <c r="L174" s="538">
        <v>0</v>
      </c>
      <c r="M174" s="538">
        <v>0</v>
      </c>
      <c r="N174" s="585">
        <v>71.828763449826297</v>
      </c>
      <c r="O174" s="585">
        <v>7.2727272727272725</v>
      </c>
      <c r="P174" s="585">
        <v>-43.967036997439862</v>
      </c>
      <c r="Q174" s="585">
        <v>0</v>
      </c>
      <c r="R174" s="585">
        <v>0</v>
      </c>
      <c r="S174" s="585">
        <v>0</v>
      </c>
      <c r="T174" s="585">
        <v>0</v>
      </c>
      <c r="U174" s="585">
        <v>0</v>
      </c>
      <c r="V174" s="585">
        <v>0</v>
      </c>
      <c r="W174" s="585">
        <v>0</v>
      </c>
      <c r="X174" s="589">
        <v>35.134453725113701</v>
      </c>
      <c r="Y174" s="436"/>
      <c r="Z174" s="436"/>
      <c r="AA174" s="436"/>
      <c r="AB174" s="436"/>
      <c r="AC174" s="436"/>
      <c r="AD174" s="436"/>
    </row>
    <row r="175" spans="1:30" ht="14.4" hidden="1" customHeight="1" outlineLevel="2">
      <c r="A175" s="215"/>
      <c r="B175" s="217"/>
      <c r="C175" s="60" t="str">
        <f t="shared" si="7"/>
        <v>Production d'e-fuels</v>
      </c>
      <c r="D175" s="147"/>
      <c r="E175" s="69" t="s">
        <v>177</v>
      </c>
      <c r="F175" s="538">
        <v>0</v>
      </c>
      <c r="G175" s="538">
        <v>0</v>
      </c>
      <c r="H175" s="538">
        <v>0</v>
      </c>
      <c r="I175" s="538">
        <v>-15.581169009789816</v>
      </c>
      <c r="J175" s="538">
        <v>0</v>
      </c>
      <c r="K175" s="538">
        <v>0</v>
      </c>
      <c r="L175" s="538">
        <v>0</v>
      </c>
      <c r="M175" s="538">
        <v>0</v>
      </c>
      <c r="N175" s="585">
        <v>0</v>
      </c>
      <c r="O175" s="585">
        <v>0</v>
      </c>
      <c r="P175" s="585">
        <v>0</v>
      </c>
      <c r="Q175" s="585">
        <v>0</v>
      </c>
      <c r="R175" s="585">
        <v>0</v>
      </c>
      <c r="S175" s="585">
        <v>0</v>
      </c>
      <c r="T175" s="585">
        <v>0</v>
      </c>
      <c r="U175" s="585">
        <v>0</v>
      </c>
      <c r="V175" s="585">
        <v>0</v>
      </c>
      <c r="W175" s="585">
        <v>25.412291359220546</v>
      </c>
      <c r="X175" s="589">
        <v>9.8311223494307303</v>
      </c>
      <c r="Y175" s="436"/>
      <c r="Z175" s="436"/>
      <c r="AA175" s="436"/>
      <c r="AB175" s="436"/>
      <c r="AC175" s="436"/>
      <c r="AD175" s="436"/>
    </row>
    <row r="176" spans="1:30" ht="14.4" hidden="1" customHeight="1" outlineLevel="2">
      <c r="A176" s="215"/>
      <c r="B176" s="217"/>
      <c r="C176" s="60" t="str">
        <f t="shared" si="7"/>
        <v>Production d'hydrogène</v>
      </c>
      <c r="D176" s="147"/>
      <c r="E176" s="69" t="s">
        <v>178</v>
      </c>
      <c r="F176" s="538">
        <v>0</v>
      </c>
      <c r="G176" s="538">
        <v>0</v>
      </c>
      <c r="H176" s="538">
        <v>0</v>
      </c>
      <c r="I176" s="538">
        <v>0</v>
      </c>
      <c r="J176" s="538">
        <v>0</v>
      </c>
      <c r="K176" s="538">
        <v>0</v>
      </c>
      <c r="L176" s="538">
        <v>0</v>
      </c>
      <c r="M176" s="538">
        <v>0</v>
      </c>
      <c r="N176" s="585">
        <v>0</v>
      </c>
      <c r="O176" s="585">
        <v>0</v>
      </c>
      <c r="P176" s="585">
        <v>0</v>
      </c>
      <c r="Q176" s="585">
        <v>0</v>
      </c>
      <c r="R176" s="585">
        <v>0</v>
      </c>
      <c r="S176" s="585">
        <v>0</v>
      </c>
      <c r="T176" s="585">
        <v>0</v>
      </c>
      <c r="U176" s="585">
        <v>78.403299022317782</v>
      </c>
      <c r="V176" s="585">
        <v>0</v>
      </c>
      <c r="W176" s="585">
        <v>-55.078317563178246</v>
      </c>
      <c r="X176" s="589">
        <v>23.324981459139536</v>
      </c>
      <c r="Y176" s="436"/>
      <c r="Z176" s="436"/>
      <c r="AA176" s="436"/>
      <c r="AB176" s="436"/>
      <c r="AC176" s="436"/>
      <c r="AD176" s="436"/>
    </row>
    <row r="177" spans="1:30" ht="14.4" hidden="1" customHeight="1" outlineLevel="2">
      <c r="A177" s="215"/>
      <c r="B177" s="217"/>
      <c r="C177" s="60" t="str">
        <f t="shared" si="7"/>
        <v>Autres transformations, transferts</v>
      </c>
      <c r="D177" s="147"/>
      <c r="E177" s="69" t="s">
        <v>179</v>
      </c>
      <c r="F177" s="538">
        <v>0</v>
      </c>
      <c r="G177" s="538">
        <v>-6.8220326238402444</v>
      </c>
      <c r="H177" s="538">
        <v>9.0797060833182002</v>
      </c>
      <c r="I177" s="538">
        <v>0</v>
      </c>
      <c r="J177" s="538">
        <v>0</v>
      </c>
      <c r="K177" s="538">
        <v>0</v>
      </c>
      <c r="L177" s="538">
        <v>0</v>
      </c>
      <c r="M177" s="538">
        <v>0</v>
      </c>
      <c r="N177" s="585">
        <v>0</v>
      </c>
      <c r="O177" s="585">
        <v>0</v>
      </c>
      <c r="P177" s="585">
        <v>0</v>
      </c>
      <c r="Q177" s="585">
        <v>0</v>
      </c>
      <c r="R177" s="585">
        <v>0</v>
      </c>
      <c r="S177" s="585">
        <v>0</v>
      </c>
      <c r="T177" s="585">
        <v>0</v>
      </c>
      <c r="U177" s="585">
        <v>0</v>
      </c>
      <c r="V177" s="585">
        <v>0</v>
      </c>
      <c r="W177" s="585">
        <v>0</v>
      </c>
      <c r="X177" s="589">
        <v>2.2576734594779557</v>
      </c>
      <c r="Y177" s="436"/>
      <c r="Z177" s="436"/>
      <c r="AA177" s="436"/>
      <c r="AB177" s="436"/>
      <c r="AC177" s="436"/>
      <c r="AD177" s="436"/>
    </row>
    <row r="178" spans="1:30" ht="14.4" hidden="1" customHeight="1" outlineLevel="2">
      <c r="A178" s="215"/>
      <c r="B178" s="217"/>
      <c r="C178" s="60" t="str">
        <f t="shared" si="7"/>
        <v>Usages internes de la branche énergie</v>
      </c>
      <c r="D178" s="147"/>
      <c r="E178" s="69" t="s">
        <v>180</v>
      </c>
      <c r="F178" s="538">
        <v>0</v>
      </c>
      <c r="G178" s="538">
        <v>0</v>
      </c>
      <c r="H178" s="538">
        <v>6.7847054017455166</v>
      </c>
      <c r="I178" s="538">
        <v>0</v>
      </c>
      <c r="J178" s="538">
        <v>0</v>
      </c>
      <c r="K178" s="538">
        <v>0</v>
      </c>
      <c r="L178" s="538">
        <v>0</v>
      </c>
      <c r="M178" s="538">
        <v>0</v>
      </c>
      <c r="N178" s="585">
        <v>0</v>
      </c>
      <c r="O178" s="585">
        <v>0</v>
      </c>
      <c r="P178" s="585">
        <v>0</v>
      </c>
      <c r="Q178" s="585">
        <v>0</v>
      </c>
      <c r="R178" s="585">
        <v>0</v>
      </c>
      <c r="S178" s="585">
        <v>0</v>
      </c>
      <c r="T178" s="585">
        <v>0</v>
      </c>
      <c r="U178" s="585">
        <v>47.342239906312543</v>
      </c>
      <c r="V178" s="585">
        <v>0</v>
      </c>
      <c r="W178" s="585">
        <v>1.9263515724511571</v>
      </c>
      <c r="X178" s="589">
        <v>56.053296880509222</v>
      </c>
      <c r="Y178" s="436"/>
      <c r="Z178" s="436"/>
      <c r="AA178" s="436"/>
      <c r="AB178" s="436"/>
      <c r="AC178" s="436"/>
      <c r="AD178" s="436"/>
    </row>
    <row r="179" spans="1:30" ht="14.4" hidden="1" customHeight="1" outlineLevel="2">
      <c r="A179" s="215"/>
      <c r="B179" s="217"/>
      <c r="C179" s="60" t="str">
        <f t="shared" si="7"/>
        <v>Pertes de transport et de distribution</v>
      </c>
      <c r="D179" s="147"/>
      <c r="E179" s="69" t="s">
        <v>181</v>
      </c>
      <c r="F179" s="538">
        <v>0</v>
      </c>
      <c r="G179" s="538">
        <v>0</v>
      </c>
      <c r="H179" s="538">
        <v>0</v>
      </c>
      <c r="I179" s="538">
        <v>0</v>
      </c>
      <c r="J179" s="538">
        <v>0.80634499510840241</v>
      </c>
      <c r="K179" s="538">
        <v>1.7918777669075611E-2</v>
      </c>
      <c r="L179" s="538">
        <v>0</v>
      </c>
      <c r="M179" s="538">
        <v>0</v>
      </c>
      <c r="N179" s="585">
        <v>0</v>
      </c>
      <c r="O179" s="585">
        <v>0</v>
      </c>
      <c r="P179" s="585">
        <v>0</v>
      </c>
      <c r="Q179" s="585">
        <v>0.96761399413008309</v>
      </c>
      <c r="R179" s="585">
        <v>0</v>
      </c>
      <c r="S179" s="585">
        <v>0</v>
      </c>
      <c r="T179" s="585">
        <v>0</v>
      </c>
      <c r="U179" s="585">
        <v>65.134836313835208</v>
      </c>
      <c r="V179" s="585">
        <v>6.7871225718050994</v>
      </c>
      <c r="W179" s="585">
        <v>0</v>
      </c>
      <c r="X179" s="589">
        <v>73.713836652547869</v>
      </c>
      <c r="Y179" s="436"/>
      <c r="Z179" s="436"/>
      <c r="AA179" s="436"/>
      <c r="AB179" s="436"/>
      <c r="AC179" s="436"/>
      <c r="AD179" s="436"/>
    </row>
    <row r="180" spans="1:30" ht="14.4" hidden="1" customHeight="1" outlineLevel="2">
      <c r="A180" s="215"/>
      <c r="B180" s="217"/>
      <c r="C180" s="60" t="str">
        <f t="shared" si="7"/>
        <v>Consommation nette de la branche énergie</v>
      </c>
      <c r="D180" s="147"/>
      <c r="E180" s="65" t="s">
        <v>182</v>
      </c>
      <c r="F180" s="624">
        <v>0</v>
      </c>
      <c r="G180" s="624">
        <v>188.63148259056553</v>
      </c>
      <c r="H180" s="624">
        <v>-177.634568577198</v>
      </c>
      <c r="I180" s="624">
        <v>-15.581169009789816</v>
      </c>
      <c r="J180" s="624">
        <v>14.778907463258108</v>
      </c>
      <c r="K180" s="624">
        <v>-3.5443524754013453</v>
      </c>
      <c r="L180" s="624">
        <v>1015.9489403809916</v>
      </c>
      <c r="M180" s="624">
        <v>454.06879471203274</v>
      </c>
      <c r="N180" s="625">
        <v>270.07508607756836</v>
      </c>
      <c r="O180" s="625">
        <v>41.927337078320491</v>
      </c>
      <c r="P180" s="625">
        <v>-39.685965084933841</v>
      </c>
      <c r="Q180" s="625">
        <v>-65.874395873149183</v>
      </c>
      <c r="R180" s="625">
        <v>6.4639413680434545</v>
      </c>
      <c r="S180" s="625">
        <v>13.5155032572717</v>
      </c>
      <c r="T180" s="625">
        <v>19.138702228288487</v>
      </c>
      <c r="U180" s="625">
        <v>-618.69488131874971</v>
      </c>
      <c r="V180" s="625">
        <v>-86.436808830016119</v>
      </c>
      <c r="W180" s="625">
        <v>-22.296209525657527</v>
      </c>
      <c r="X180" s="625">
        <v>994.80034446144498</v>
      </c>
      <c r="Y180" s="436"/>
      <c r="Z180" s="436"/>
      <c r="AA180" s="436"/>
      <c r="AB180" s="436"/>
      <c r="AC180" s="436"/>
      <c r="AD180" s="436"/>
    </row>
    <row r="181" spans="1:30" ht="14.4" hidden="1" customHeight="1" outlineLevel="2">
      <c r="A181" s="215"/>
      <c r="B181" s="217"/>
      <c r="C181" s="60" t="str">
        <f t="shared" si="7"/>
        <v/>
      </c>
      <c r="D181" s="147"/>
      <c r="E181" s="67"/>
      <c r="F181" s="541"/>
      <c r="G181" s="541"/>
      <c r="H181" s="541"/>
      <c r="I181" s="541"/>
      <c r="J181" s="541"/>
      <c r="K181" s="541"/>
      <c r="L181" s="541"/>
      <c r="M181" s="541"/>
      <c r="N181" s="588"/>
      <c r="O181" s="588"/>
      <c r="P181" s="588"/>
      <c r="Q181" s="588"/>
      <c r="R181" s="588"/>
      <c r="S181" s="588"/>
      <c r="T181" s="588"/>
      <c r="U181" s="588"/>
      <c r="V181" s="588"/>
      <c r="W181" s="588"/>
      <c r="X181" s="588"/>
      <c r="Y181" s="436"/>
      <c r="Z181" s="436"/>
      <c r="AA181" s="436"/>
      <c r="AB181" s="436"/>
      <c r="AC181" s="436"/>
      <c r="AD181" s="436"/>
    </row>
    <row r="182" spans="1:30" ht="14.4" hidden="1" customHeight="1" outlineLevel="2">
      <c r="A182" s="215"/>
      <c r="B182" s="217"/>
      <c r="C182" s="60" t="str">
        <f t="shared" si="7"/>
        <v>Industrie</v>
      </c>
      <c r="D182" s="147"/>
      <c r="E182" s="69" t="s">
        <v>0</v>
      </c>
      <c r="F182" s="538">
        <v>7.0279251098632811E-2</v>
      </c>
      <c r="G182" s="538">
        <v>0</v>
      </c>
      <c r="H182" s="538">
        <v>6.3475341732562723E-2</v>
      </c>
      <c r="I182" s="538">
        <v>0</v>
      </c>
      <c r="J182" s="538">
        <v>23.700090739931561</v>
      </c>
      <c r="K182" s="540">
        <v>0.52666868310959036</v>
      </c>
      <c r="L182" s="538">
        <v>0</v>
      </c>
      <c r="M182" s="538">
        <v>0</v>
      </c>
      <c r="N182" s="585">
        <v>28.686091049658199</v>
      </c>
      <c r="O182" s="585">
        <v>8.0239417152637191</v>
      </c>
      <c r="P182" s="585">
        <v>0</v>
      </c>
      <c r="Q182" s="585">
        <v>29.803693985514343</v>
      </c>
      <c r="R182" s="585">
        <v>13.815166015625</v>
      </c>
      <c r="S182" s="585">
        <v>0</v>
      </c>
      <c r="T182" s="585">
        <v>8.6198436505468743E-4</v>
      </c>
      <c r="U182" s="585">
        <v>169.74170760570109</v>
      </c>
      <c r="V182" s="585">
        <v>17.669794789961138</v>
      </c>
      <c r="W182" s="585">
        <v>13.485739257812501</v>
      </c>
      <c r="X182" s="589">
        <v>305.58751041977342</v>
      </c>
      <c r="Y182" s="436"/>
      <c r="Z182" s="436"/>
      <c r="AA182" s="436"/>
      <c r="AB182" s="436"/>
      <c r="AC182" s="436"/>
      <c r="AD182" s="436"/>
    </row>
    <row r="183" spans="1:30" ht="14.4" hidden="1" customHeight="1" outlineLevel="2">
      <c r="A183" s="215"/>
      <c r="B183" s="217"/>
      <c r="C183" s="60" t="str">
        <f t="shared" si="7"/>
        <v>Transport</v>
      </c>
      <c r="D183" s="147"/>
      <c r="E183" s="69" t="s">
        <v>1</v>
      </c>
      <c r="F183" s="538">
        <v>0</v>
      </c>
      <c r="G183" s="538">
        <v>0</v>
      </c>
      <c r="H183" s="538">
        <v>29.345183973907641</v>
      </c>
      <c r="I183" s="538">
        <v>2.9256341014691358</v>
      </c>
      <c r="J183" s="538">
        <v>0.23400462080566628</v>
      </c>
      <c r="K183" s="540">
        <v>5.2001026845703629E-3</v>
      </c>
      <c r="L183" s="538">
        <v>0</v>
      </c>
      <c r="M183" s="538">
        <v>0</v>
      </c>
      <c r="N183" s="585">
        <v>0</v>
      </c>
      <c r="O183" s="585">
        <v>0</v>
      </c>
      <c r="P183" s="585">
        <v>35.460692325341363</v>
      </c>
      <c r="Q183" s="585">
        <v>0.2808055449667996</v>
      </c>
      <c r="R183" s="585">
        <v>0</v>
      </c>
      <c r="S183" s="585">
        <v>0</v>
      </c>
      <c r="T183" s="585">
        <v>0</v>
      </c>
      <c r="U183" s="585">
        <v>116.98975409974852</v>
      </c>
      <c r="V183" s="585">
        <v>0</v>
      </c>
      <c r="W183" s="585">
        <v>2.1437940109017282</v>
      </c>
      <c r="X183" s="589">
        <v>187.38506877982542</v>
      </c>
      <c r="Y183" s="436"/>
      <c r="Z183" s="436"/>
      <c r="AA183" s="436"/>
      <c r="AB183" s="436"/>
      <c r="AC183" s="436"/>
      <c r="AD183" s="436"/>
    </row>
    <row r="184" spans="1:30" ht="14.4" hidden="1" customHeight="1" outlineLevel="2">
      <c r="A184" s="215"/>
      <c r="B184" s="217"/>
      <c r="C184" s="60" t="str">
        <f t="shared" si="7"/>
        <v>Résidentiel</v>
      </c>
      <c r="D184" s="147"/>
      <c r="E184" s="69" t="s">
        <v>183</v>
      </c>
      <c r="F184" s="538">
        <v>0</v>
      </c>
      <c r="G184" s="538">
        <v>0</v>
      </c>
      <c r="H184" s="538">
        <v>0.1823284194363245</v>
      </c>
      <c r="I184" s="538">
        <v>0</v>
      </c>
      <c r="J184" s="538">
        <v>14.227818474485778</v>
      </c>
      <c r="K184" s="540">
        <v>0.31617374387746178</v>
      </c>
      <c r="L184" s="538">
        <v>0</v>
      </c>
      <c r="M184" s="538">
        <v>0</v>
      </c>
      <c r="N184" s="585">
        <v>44.171478149174973</v>
      </c>
      <c r="O184" s="585">
        <v>0</v>
      </c>
      <c r="P184" s="585">
        <v>0</v>
      </c>
      <c r="Q184" s="585">
        <v>17.073382169382935</v>
      </c>
      <c r="R184" s="585">
        <v>141.17516929146529</v>
      </c>
      <c r="S184" s="585">
        <v>0</v>
      </c>
      <c r="T184" s="585">
        <v>14.795822669386936</v>
      </c>
      <c r="U184" s="585">
        <v>146.53920105831116</v>
      </c>
      <c r="V184" s="585">
        <v>40.420754555249985</v>
      </c>
      <c r="W184" s="585">
        <v>0</v>
      </c>
      <c r="X184" s="589">
        <v>418.90212853077082</v>
      </c>
      <c r="Y184" s="436"/>
      <c r="Z184" s="436"/>
      <c r="AA184" s="436"/>
      <c r="AB184" s="436"/>
      <c r="AC184" s="436"/>
      <c r="AD184" s="436"/>
    </row>
    <row r="185" spans="1:30" ht="14.4" hidden="1" customHeight="1" outlineLevel="2">
      <c r="A185" s="215"/>
      <c r="B185" s="217"/>
      <c r="C185" s="60" t="str">
        <f t="shared" si="7"/>
        <v>Tertiaire</v>
      </c>
      <c r="D185" s="147"/>
      <c r="E185" s="69" t="s">
        <v>184</v>
      </c>
      <c r="F185" s="538">
        <v>0</v>
      </c>
      <c r="G185" s="538">
        <v>0</v>
      </c>
      <c r="H185" s="538">
        <v>0.39199311709923457</v>
      </c>
      <c r="I185" s="538">
        <v>0</v>
      </c>
      <c r="J185" s="538">
        <v>7.6972895837979092</v>
      </c>
      <c r="K185" s="540">
        <v>0.17105087963995355</v>
      </c>
      <c r="L185" s="538">
        <v>0</v>
      </c>
      <c r="M185" s="538">
        <v>0</v>
      </c>
      <c r="N185" s="585">
        <v>0.48410239694179807</v>
      </c>
      <c r="O185" s="585">
        <v>0</v>
      </c>
      <c r="P185" s="585">
        <v>0</v>
      </c>
      <c r="Q185" s="585">
        <v>10.803349112501937</v>
      </c>
      <c r="R185" s="585">
        <v>53.157946329077987</v>
      </c>
      <c r="S185" s="585">
        <v>0</v>
      </c>
      <c r="T185" s="585">
        <v>13.675027607107253</v>
      </c>
      <c r="U185" s="585">
        <v>152.24966776756801</v>
      </c>
      <c r="V185" s="585">
        <v>22.646226401731536</v>
      </c>
      <c r="W185" s="585">
        <v>0</v>
      </c>
      <c r="X185" s="589">
        <v>261.27665319546566</v>
      </c>
      <c r="Y185" s="436"/>
      <c r="Z185" s="436"/>
      <c r="AA185" s="436"/>
      <c r="AB185" s="436"/>
      <c r="AC185" s="436"/>
      <c r="AD185" s="436"/>
    </row>
    <row r="186" spans="1:30" ht="14.4" hidden="1" customHeight="1" outlineLevel="2">
      <c r="A186" s="215"/>
      <c r="B186" s="217"/>
      <c r="C186" s="60" t="str">
        <f t="shared" si="7"/>
        <v>Agriculture</v>
      </c>
      <c r="D186" s="147"/>
      <c r="E186" s="69" t="s">
        <v>109</v>
      </c>
      <c r="F186" s="538">
        <v>0</v>
      </c>
      <c r="G186" s="538">
        <v>0</v>
      </c>
      <c r="H186" s="538">
        <v>5.3640223849099806</v>
      </c>
      <c r="I186" s="538">
        <v>0</v>
      </c>
      <c r="J186" s="538">
        <v>2.1764296949438737</v>
      </c>
      <c r="K186" s="540">
        <v>4.8365104332086094E-2</v>
      </c>
      <c r="L186" s="538">
        <v>0</v>
      </c>
      <c r="M186" s="538">
        <v>0</v>
      </c>
      <c r="N186" s="585">
        <v>4.92938350832293</v>
      </c>
      <c r="O186" s="585">
        <v>0</v>
      </c>
      <c r="P186" s="585">
        <v>12.537280667036915</v>
      </c>
      <c r="Q186" s="585">
        <v>3.6396811767104271</v>
      </c>
      <c r="R186" s="585">
        <v>1.25</v>
      </c>
      <c r="S186" s="585">
        <v>0</v>
      </c>
      <c r="T186" s="585">
        <v>0</v>
      </c>
      <c r="U186" s="585">
        <v>9.7549079530362857</v>
      </c>
      <c r="V186" s="585">
        <v>0</v>
      </c>
      <c r="W186" s="585">
        <v>0.66681774096245205</v>
      </c>
      <c r="X186" s="589">
        <v>40.366888230254951</v>
      </c>
      <c r="Y186" s="436"/>
      <c r="Z186" s="436"/>
      <c r="AA186" s="436"/>
      <c r="AB186" s="436"/>
      <c r="AC186" s="436"/>
      <c r="AD186" s="436"/>
    </row>
    <row r="187" spans="1:30" ht="14.4" hidden="1" customHeight="1" outlineLevel="2">
      <c r="A187" s="215"/>
      <c r="B187" s="217"/>
      <c r="C187" s="60" t="str">
        <f t="shared" si="7"/>
        <v>CCUS dans la production d'énergie et DACCS</v>
      </c>
      <c r="D187" s="147"/>
      <c r="E187" s="69" t="s">
        <v>909</v>
      </c>
      <c r="F187" s="538">
        <v>0</v>
      </c>
      <c r="G187" s="538">
        <v>0</v>
      </c>
      <c r="H187" s="538">
        <v>0</v>
      </c>
      <c r="I187" s="538">
        <v>0</v>
      </c>
      <c r="J187" s="538">
        <v>0</v>
      </c>
      <c r="K187" s="538">
        <v>0</v>
      </c>
      <c r="L187" s="538">
        <v>0</v>
      </c>
      <c r="M187" s="538">
        <v>0</v>
      </c>
      <c r="N187" s="585">
        <v>0</v>
      </c>
      <c r="O187" s="585">
        <v>0</v>
      </c>
      <c r="P187" s="585">
        <v>0</v>
      </c>
      <c r="Q187" s="585">
        <v>0</v>
      </c>
      <c r="R187" s="585">
        <v>0</v>
      </c>
      <c r="S187" s="585">
        <v>0</v>
      </c>
      <c r="T187" s="585">
        <v>0</v>
      </c>
      <c r="U187" s="585">
        <v>11.04</v>
      </c>
      <c r="V187" s="585">
        <v>5.6999999999999993</v>
      </c>
      <c r="W187" s="585">
        <v>0</v>
      </c>
      <c r="X187" s="589">
        <v>16.739999999999998</v>
      </c>
      <c r="Y187" s="436"/>
      <c r="Z187" s="436"/>
      <c r="AA187" s="436"/>
      <c r="AB187" s="436"/>
      <c r="AC187" s="436"/>
      <c r="AD187" s="436"/>
    </row>
    <row r="188" spans="1:30" ht="14.4" hidden="1" customHeight="1" outlineLevel="2">
      <c r="A188" s="215"/>
      <c r="B188" s="217"/>
      <c r="C188" s="60" t="str">
        <f t="shared" si="7"/>
        <v>Consommation finale énergétique</v>
      </c>
      <c r="D188" s="147"/>
      <c r="E188" s="65" t="s">
        <v>185</v>
      </c>
      <c r="F188" s="624">
        <v>7.0279251098632811E-2</v>
      </c>
      <c r="G188" s="624">
        <v>0</v>
      </c>
      <c r="H188" s="624">
        <v>35.347003237085744</v>
      </c>
      <c r="I188" s="624">
        <v>2.9256341014691358</v>
      </c>
      <c r="J188" s="624">
        <v>48.035633113964792</v>
      </c>
      <c r="K188" s="624">
        <v>1.0674585136436621</v>
      </c>
      <c r="L188" s="624">
        <v>0</v>
      </c>
      <c r="M188" s="624">
        <v>0</v>
      </c>
      <c r="N188" s="625">
        <v>78.271055104097897</v>
      </c>
      <c r="O188" s="625">
        <v>8.0239417152637191</v>
      </c>
      <c r="P188" s="625">
        <v>47.99797299237828</v>
      </c>
      <c r="Q188" s="625">
        <v>61.600911989076437</v>
      </c>
      <c r="R188" s="625">
        <v>209.39828163616829</v>
      </c>
      <c r="S188" s="625">
        <v>0</v>
      </c>
      <c r="T188" s="625">
        <v>28.471712260859242</v>
      </c>
      <c r="U188" s="625">
        <v>606.31523848436507</v>
      </c>
      <c r="V188" s="625">
        <v>86.436775746942658</v>
      </c>
      <c r="W188" s="625">
        <v>16.29635100967668</v>
      </c>
      <c r="X188" s="625">
        <v>1230.2582491560904</v>
      </c>
      <c r="Y188" s="436"/>
      <c r="Z188" s="436"/>
      <c r="AA188" s="436"/>
      <c r="AB188" s="436"/>
      <c r="AC188" s="436"/>
      <c r="AD188" s="436"/>
    </row>
    <row r="189" spans="1:30" ht="14.4" hidden="1" customHeight="1" outlineLevel="2">
      <c r="A189" s="215"/>
      <c r="B189" s="217"/>
      <c r="C189" s="60" t="str">
        <f t="shared" si="7"/>
        <v>Consommation finale non énergétique</v>
      </c>
      <c r="D189" s="147"/>
      <c r="E189" s="62" t="s">
        <v>186</v>
      </c>
      <c r="F189" s="538">
        <v>0</v>
      </c>
      <c r="G189" s="538">
        <v>0</v>
      </c>
      <c r="H189" s="538">
        <v>98.609814697507773</v>
      </c>
      <c r="I189" s="538">
        <v>3.5039430426823372</v>
      </c>
      <c r="J189" s="538">
        <v>3.4250789867940319</v>
      </c>
      <c r="K189" s="538">
        <v>7.6112866373200722E-2</v>
      </c>
      <c r="L189" s="538">
        <v>0</v>
      </c>
      <c r="M189" s="538">
        <v>0</v>
      </c>
      <c r="N189" s="585">
        <v>0.30741644113601602</v>
      </c>
      <c r="O189" s="585">
        <v>0</v>
      </c>
      <c r="P189" s="585">
        <v>4.9627173027268583</v>
      </c>
      <c r="Q189" s="585">
        <v>4.1100947841528388</v>
      </c>
      <c r="R189" s="585">
        <v>0</v>
      </c>
      <c r="S189" s="585">
        <v>0</v>
      </c>
      <c r="T189" s="585">
        <v>0</v>
      </c>
      <c r="U189" s="585">
        <v>0</v>
      </c>
      <c r="V189" s="585">
        <v>0</v>
      </c>
      <c r="W189" s="585">
        <v>3.5412111452578063</v>
      </c>
      <c r="X189" s="589">
        <v>118.53638926663085</v>
      </c>
      <c r="Y189" s="436"/>
      <c r="Z189" s="436"/>
      <c r="AA189" s="436"/>
      <c r="AB189" s="436"/>
      <c r="AC189" s="436"/>
      <c r="AD189" s="436"/>
    </row>
    <row r="190" spans="1:30" ht="14.4" hidden="1" customHeight="1" outlineLevel="2">
      <c r="A190" s="215"/>
      <c r="B190" s="217"/>
      <c r="C190" s="60" t="str">
        <f t="shared" si="7"/>
        <v>Consommation finale</v>
      </c>
      <c r="D190" s="147"/>
      <c r="E190" s="65" t="s">
        <v>187</v>
      </c>
      <c r="F190" s="624">
        <v>7.0279251098632811E-2</v>
      </c>
      <c r="G190" s="624">
        <v>0</v>
      </c>
      <c r="H190" s="624">
        <v>133.95681793459352</v>
      </c>
      <c r="I190" s="624">
        <v>6.4295771441514731</v>
      </c>
      <c r="J190" s="624">
        <v>51.460712100758826</v>
      </c>
      <c r="K190" s="624">
        <v>1.1435713800168628</v>
      </c>
      <c r="L190" s="624">
        <v>0</v>
      </c>
      <c r="M190" s="624">
        <v>0</v>
      </c>
      <c r="N190" s="625">
        <v>78.57847154523391</v>
      </c>
      <c r="O190" s="625">
        <v>8.0239417152637191</v>
      </c>
      <c r="P190" s="625">
        <v>52.960690295105138</v>
      </c>
      <c r="Q190" s="625">
        <v>65.711006773229272</v>
      </c>
      <c r="R190" s="625">
        <v>209.39828163616829</v>
      </c>
      <c r="S190" s="625">
        <v>0</v>
      </c>
      <c r="T190" s="625">
        <v>28.471712260859242</v>
      </c>
      <c r="U190" s="625">
        <v>606.31523848436507</v>
      </c>
      <c r="V190" s="625">
        <v>86.436775746942658</v>
      </c>
      <c r="W190" s="625">
        <v>19.837562154934488</v>
      </c>
      <c r="X190" s="625">
        <v>1348.7946384227212</v>
      </c>
      <c r="Y190" s="436"/>
      <c r="Z190" s="436"/>
      <c r="AA190" s="436"/>
      <c r="AB190" s="436"/>
      <c r="AC190" s="436"/>
      <c r="AD190" s="436"/>
    </row>
    <row r="191" spans="1:30" outlineLevel="1" collapsed="1">
      <c r="A191" s="215"/>
      <c r="B191" s="217"/>
      <c r="C191" s="60" t="str">
        <f t="shared" si="7"/>
        <v/>
      </c>
      <c r="D191" s="146"/>
      <c r="E191" s="31"/>
      <c r="F191" s="73"/>
      <c r="G191" s="73"/>
      <c r="H191" s="73"/>
      <c r="I191" s="73"/>
      <c r="J191" s="73"/>
      <c r="K191" s="73"/>
      <c r="L191" s="73"/>
      <c r="M191" s="148"/>
      <c r="N191" s="537"/>
      <c r="O191" s="537"/>
      <c r="P191" s="537"/>
      <c r="Q191" s="537"/>
      <c r="R191" s="537"/>
      <c r="S191" s="537"/>
      <c r="T191" s="537"/>
      <c r="U191" s="537"/>
      <c r="V191" s="537"/>
      <c r="W191" s="537"/>
      <c r="X191" s="537"/>
      <c r="Y191" s="436"/>
      <c r="Z191" s="436"/>
      <c r="AA191" s="436"/>
      <c r="AB191" s="436"/>
      <c r="AC191" s="436"/>
      <c r="AD191" s="436"/>
    </row>
    <row r="192" spans="1:30" ht="28.2" outlineLevel="1">
      <c r="A192" s="215"/>
      <c r="B192" s="217"/>
      <c r="C192" s="60">
        <f t="shared" si="7"/>
        <v>2050</v>
      </c>
      <c r="D192" s="146"/>
      <c r="E192" s="911">
        <v>2050</v>
      </c>
      <c r="F192" s="912"/>
      <c r="G192" s="912"/>
      <c r="H192" s="912"/>
      <c r="I192" s="912"/>
      <c r="J192" s="912"/>
      <c r="K192" s="912"/>
      <c r="L192" s="913"/>
      <c r="M192" s="149"/>
      <c r="N192" s="580"/>
      <c r="O192" s="580"/>
      <c r="P192" s="580"/>
      <c r="Q192" s="580"/>
      <c r="R192" s="580"/>
      <c r="S192" s="580"/>
      <c r="T192" s="580"/>
      <c r="U192" s="580"/>
      <c r="V192" s="580"/>
      <c r="W192" s="580"/>
      <c r="X192" s="580"/>
      <c r="Y192" s="436"/>
      <c r="Z192" s="436"/>
      <c r="AA192" s="436"/>
      <c r="AB192" s="436"/>
      <c r="AC192" s="436"/>
      <c r="AD192" s="436"/>
    </row>
    <row r="193" spans="1:30" ht="14.4" hidden="1" customHeight="1" outlineLevel="2">
      <c r="A193" s="215"/>
      <c r="B193" s="217"/>
      <c r="C193" s="60" t="str">
        <f t="shared" si="7"/>
        <v>TWh</v>
      </c>
      <c r="D193" s="146"/>
      <c r="E193" s="909" t="s">
        <v>146</v>
      </c>
      <c r="F193" s="910" t="s">
        <v>147</v>
      </c>
      <c r="G193" s="910" t="s">
        <v>148</v>
      </c>
      <c r="H193" s="910" t="s">
        <v>149</v>
      </c>
      <c r="I193" s="914" t="s">
        <v>150</v>
      </c>
      <c r="J193" s="914" t="s">
        <v>151</v>
      </c>
      <c r="K193" s="914" t="s">
        <v>152</v>
      </c>
      <c r="L193" s="910" t="s">
        <v>153</v>
      </c>
      <c r="M193" s="910" t="s">
        <v>154</v>
      </c>
      <c r="N193" s="919" t="s">
        <v>155</v>
      </c>
      <c r="O193" s="920"/>
      <c r="P193" s="920"/>
      <c r="Q193" s="920"/>
      <c r="R193" s="920"/>
      <c r="S193" s="920"/>
      <c r="T193" s="921"/>
      <c r="U193" s="916" t="s">
        <v>156</v>
      </c>
      <c r="V193" s="916" t="s">
        <v>157</v>
      </c>
      <c r="W193" s="916" t="s">
        <v>158</v>
      </c>
      <c r="X193" s="916" t="s">
        <v>125</v>
      </c>
      <c r="Y193" s="436"/>
      <c r="Z193" s="436"/>
      <c r="AA193" s="436"/>
      <c r="AB193" s="436"/>
      <c r="AC193" s="436"/>
      <c r="AD193" s="436"/>
    </row>
    <row r="194" spans="1:30" ht="36" hidden="1" outlineLevel="2">
      <c r="A194" s="215"/>
      <c r="B194" s="217"/>
      <c r="C194" s="60" t="str">
        <f t="shared" si="7"/>
        <v/>
      </c>
      <c r="D194" s="147"/>
      <c r="E194" s="909"/>
      <c r="F194" s="910"/>
      <c r="G194" s="910"/>
      <c r="H194" s="910"/>
      <c r="I194" s="915"/>
      <c r="J194" s="915"/>
      <c r="K194" s="915"/>
      <c r="L194" s="910"/>
      <c r="M194" s="910"/>
      <c r="N194" s="581" t="s">
        <v>159</v>
      </c>
      <c r="O194" s="581" t="s">
        <v>24</v>
      </c>
      <c r="P194" s="581" t="s">
        <v>160</v>
      </c>
      <c r="Q194" s="581" t="s">
        <v>161</v>
      </c>
      <c r="R194" s="582" t="s">
        <v>162</v>
      </c>
      <c r="S194" s="582" t="s">
        <v>719</v>
      </c>
      <c r="T194" s="581" t="s">
        <v>163</v>
      </c>
      <c r="U194" s="917"/>
      <c r="V194" s="917"/>
      <c r="W194" s="917"/>
      <c r="X194" s="917"/>
      <c r="Y194" s="436"/>
      <c r="Z194" s="436"/>
      <c r="AA194" s="436"/>
      <c r="AB194" s="436"/>
      <c r="AC194" s="436"/>
      <c r="AD194" s="436"/>
    </row>
    <row r="195" spans="1:30" ht="14.4" hidden="1" customHeight="1" outlineLevel="2">
      <c r="A195" s="215"/>
      <c r="B195" s="217"/>
      <c r="C195" s="60" t="str">
        <f t="shared" si="7"/>
        <v>Production d'énergie primaire</v>
      </c>
      <c r="D195" s="147"/>
      <c r="E195" s="62" t="s">
        <v>164</v>
      </c>
      <c r="F195" s="538">
        <v>0</v>
      </c>
      <c r="G195" s="538">
        <v>0</v>
      </c>
      <c r="H195" s="538">
        <v>0</v>
      </c>
      <c r="I195" s="538">
        <v>0</v>
      </c>
      <c r="J195" s="538">
        <v>0</v>
      </c>
      <c r="K195" s="538">
        <v>0</v>
      </c>
      <c r="L195" s="586">
        <v>751.50930144892197</v>
      </c>
      <c r="M195" s="539">
        <v>556.57244089215533</v>
      </c>
      <c r="N195" s="585">
        <v>377.01859805351728</v>
      </c>
      <c r="O195" s="586">
        <v>50.432832289753549</v>
      </c>
      <c r="P195" s="585">
        <v>0</v>
      </c>
      <c r="Q195" s="585">
        <v>0</v>
      </c>
      <c r="R195" s="586">
        <v>233.35083284634607</v>
      </c>
      <c r="S195" s="586">
        <v>13.700141659230699</v>
      </c>
      <c r="T195" s="586">
        <v>51.865632795813788</v>
      </c>
      <c r="U195" s="585">
        <v>0</v>
      </c>
      <c r="V195" s="585">
        <v>0</v>
      </c>
      <c r="W195" s="585">
        <v>0</v>
      </c>
      <c r="X195" s="587">
        <v>2034.4497799857386</v>
      </c>
      <c r="Y195" s="436"/>
      <c r="Z195" s="436"/>
      <c r="AA195" s="436"/>
      <c r="AB195" s="436"/>
      <c r="AC195" s="436"/>
      <c r="AD195" s="436"/>
    </row>
    <row r="196" spans="1:30" ht="14.4" hidden="1" customHeight="1" outlineLevel="2">
      <c r="A196" s="215"/>
      <c r="B196" s="217"/>
      <c r="C196" s="60" t="str">
        <f t="shared" si="7"/>
        <v>Importations</v>
      </c>
      <c r="D196" s="147"/>
      <c r="E196" s="62" t="s">
        <v>165</v>
      </c>
      <c r="F196" s="538">
        <v>0</v>
      </c>
      <c r="G196" s="538">
        <v>112.24608131757971</v>
      </c>
      <c r="H196" s="538">
        <v>0</v>
      </c>
      <c r="I196" s="538">
        <v>11.765805178522974</v>
      </c>
      <c r="J196" s="540">
        <v>0</v>
      </c>
      <c r="K196" s="538">
        <v>0</v>
      </c>
      <c r="L196" s="538">
        <v>0</v>
      </c>
      <c r="M196" s="538">
        <v>0</v>
      </c>
      <c r="N196" s="585">
        <v>6.4664363965545135</v>
      </c>
      <c r="O196" s="585">
        <v>0</v>
      </c>
      <c r="P196" s="585">
        <v>18.236958005432911</v>
      </c>
      <c r="Q196" s="585">
        <v>5.8229525268148024</v>
      </c>
      <c r="R196" s="585">
        <v>0</v>
      </c>
      <c r="S196" s="585">
        <v>0</v>
      </c>
      <c r="T196" s="585">
        <v>0</v>
      </c>
      <c r="U196" s="585">
        <v>34.35988014837551</v>
      </c>
      <c r="V196" s="585">
        <v>0</v>
      </c>
      <c r="W196" s="585">
        <v>0</v>
      </c>
      <c r="X196" s="587">
        <v>188.8981135732804</v>
      </c>
      <c r="Y196" s="436"/>
      <c r="Z196" s="436"/>
      <c r="AA196" s="436"/>
      <c r="AB196" s="436"/>
      <c r="AC196" s="436"/>
      <c r="AD196" s="436"/>
    </row>
    <row r="197" spans="1:30" ht="14.4" hidden="1" customHeight="1" outlineLevel="2">
      <c r="A197" s="215"/>
      <c r="B197" s="217"/>
      <c r="C197" s="60" t="str">
        <f t="shared" si="7"/>
        <v>Exportations</v>
      </c>
      <c r="D197" s="147"/>
      <c r="E197" s="62" t="s">
        <v>166</v>
      </c>
      <c r="F197" s="538">
        <v>0</v>
      </c>
      <c r="G197" s="538">
        <v>0</v>
      </c>
      <c r="H197" s="538">
        <v>-1.356441627860292</v>
      </c>
      <c r="I197" s="538">
        <v>0</v>
      </c>
      <c r="J197" s="538">
        <v>0</v>
      </c>
      <c r="K197" s="538">
        <v>0</v>
      </c>
      <c r="L197" s="538">
        <v>0</v>
      </c>
      <c r="M197" s="538">
        <v>0</v>
      </c>
      <c r="N197" s="585">
        <v>0</v>
      </c>
      <c r="O197" s="585">
        <v>0</v>
      </c>
      <c r="P197" s="585">
        <v>0</v>
      </c>
      <c r="Q197" s="585">
        <v>0</v>
      </c>
      <c r="R197" s="585">
        <v>0</v>
      </c>
      <c r="S197" s="585">
        <v>0</v>
      </c>
      <c r="T197" s="585">
        <v>0</v>
      </c>
      <c r="U197" s="585">
        <v>0</v>
      </c>
      <c r="V197" s="585">
        <v>0</v>
      </c>
      <c r="W197" s="585">
        <v>0</v>
      </c>
      <c r="X197" s="587">
        <v>-1.356441627860292</v>
      </c>
      <c r="Y197" s="436"/>
      <c r="Z197" s="436"/>
      <c r="AA197" s="436"/>
      <c r="AB197" s="436"/>
      <c r="AC197" s="436"/>
      <c r="AD197" s="436"/>
    </row>
    <row r="198" spans="1:30" ht="14.4" hidden="1" customHeight="1" outlineLevel="2">
      <c r="A198" s="215"/>
      <c r="B198" s="217"/>
      <c r="C198" s="60" t="str">
        <f t="shared" si="7"/>
        <v>Soutes maritimes internationales</v>
      </c>
      <c r="D198" s="147"/>
      <c r="E198" s="62" t="s">
        <v>167</v>
      </c>
      <c r="F198" s="538">
        <v>0</v>
      </c>
      <c r="G198" s="538">
        <v>0</v>
      </c>
      <c r="H198" s="538">
        <v>0</v>
      </c>
      <c r="I198" s="538">
        <v>-3.5952036180494402</v>
      </c>
      <c r="J198" s="538">
        <v>0</v>
      </c>
      <c r="K198" s="538">
        <v>-2.6134593387672171</v>
      </c>
      <c r="L198" s="538">
        <v>0</v>
      </c>
      <c r="M198" s="538">
        <v>0</v>
      </c>
      <c r="N198" s="585">
        <v>0</v>
      </c>
      <c r="O198" s="585">
        <v>0</v>
      </c>
      <c r="P198" s="585">
        <v>-0.90754234366512476</v>
      </c>
      <c r="Q198" s="585">
        <v>-1.7423062258448112</v>
      </c>
      <c r="R198" s="585">
        <v>0</v>
      </c>
      <c r="S198" s="585">
        <v>0</v>
      </c>
      <c r="T198" s="585">
        <v>0</v>
      </c>
      <c r="U198" s="585">
        <v>0</v>
      </c>
      <c r="V198" s="585">
        <v>0</v>
      </c>
      <c r="W198" s="585">
        <v>-1.4405434026430555</v>
      </c>
      <c r="X198" s="587">
        <v>-10.299054928969648</v>
      </c>
      <c r="Y198" s="436"/>
      <c r="Z198" s="436"/>
      <c r="AA198" s="436"/>
      <c r="AB198" s="436"/>
      <c r="AC198" s="436"/>
      <c r="AD198" s="436"/>
    </row>
    <row r="199" spans="1:30" ht="14.4" hidden="1" customHeight="1" outlineLevel="2">
      <c r="A199" s="215"/>
      <c r="B199" s="217"/>
      <c r="C199" s="60" t="str">
        <f t="shared" si="7"/>
        <v>Soutes aériennes internationales</v>
      </c>
      <c r="D199" s="147"/>
      <c r="E199" s="62" t="s">
        <v>168</v>
      </c>
      <c r="F199" s="538">
        <v>0</v>
      </c>
      <c r="G199" s="538">
        <v>0</v>
      </c>
      <c r="H199" s="538">
        <v>-8.8823416718101775</v>
      </c>
      <c r="I199" s="538">
        <v>-26.348945991015391</v>
      </c>
      <c r="J199" s="538">
        <v>0</v>
      </c>
      <c r="K199" s="538">
        <v>0</v>
      </c>
      <c r="L199" s="538">
        <v>0</v>
      </c>
      <c r="M199" s="538">
        <v>0</v>
      </c>
      <c r="N199" s="585">
        <v>0</v>
      </c>
      <c r="O199" s="585">
        <v>0</v>
      </c>
      <c r="P199" s="585">
        <v>-20.725463900890379</v>
      </c>
      <c r="Q199" s="585">
        <v>0</v>
      </c>
      <c r="R199" s="585">
        <v>0</v>
      </c>
      <c r="S199" s="585">
        <v>0</v>
      </c>
      <c r="T199" s="585">
        <v>0</v>
      </c>
      <c r="U199" s="585">
        <v>0</v>
      </c>
      <c r="V199" s="585">
        <v>0</v>
      </c>
      <c r="W199" s="585">
        <v>-3.258859581685249</v>
      </c>
      <c r="X199" s="587">
        <v>-59.215611145401191</v>
      </c>
      <c r="Y199" s="436"/>
      <c r="Z199" s="436"/>
      <c r="AA199" s="436"/>
      <c r="AB199" s="436"/>
      <c r="AC199" s="436"/>
      <c r="AD199" s="436"/>
    </row>
    <row r="200" spans="1:30" ht="14.4" hidden="1" customHeight="1" outlineLevel="2">
      <c r="A200" s="215"/>
      <c r="B200" s="217"/>
      <c r="C200" s="60" t="str">
        <f t="shared" si="7"/>
        <v>Variations de stocks (+ = déstockage, - = stockage)</v>
      </c>
      <c r="D200" s="147"/>
      <c r="E200" s="62" t="s">
        <v>169</v>
      </c>
      <c r="F200" s="538">
        <v>0</v>
      </c>
      <c r="G200" s="538">
        <v>0</v>
      </c>
      <c r="H200" s="538">
        <v>0</v>
      </c>
      <c r="I200" s="538">
        <v>0</v>
      </c>
      <c r="J200" s="538">
        <v>0</v>
      </c>
      <c r="K200" s="538">
        <v>0</v>
      </c>
      <c r="L200" s="538">
        <v>0</v>
      </c>
      <c r="M200" s="538">
        <v>0</v>
      </c>
      <c r="N200" s="585">
        <v>0</v>
      </c>
      <c r="O200" s="585">
        <v>0</v>
      </c>
      <c r="P200" s="585">
        <v>0</v>
      </c>
      <c r="Q200" s="585">
        <v>0</v>
      </c>
      <c r="R200" s="585">
        <v>0</v>
      </c>
      <c r="S200" s="585">
        <v>0</v>
      </c>
      <c r="T200" s="585">
        <v>0</v>
      </c>
      <c r="U200" s="585">
        <v>0</v>
      </c>
      <c r="V200" s="585">
        <v>0</v>
      </c>
      <c r="W200" s="585">
        <v>0</v>
      </c>
      <c r="X200" s="587">
        <v>0</v>
      </c>
      <c r="Y200" s="436"/>
      <c r="Z200" s="436"/>
      <c r="AA200" s="436"/>
      <c r="AB200" s="436"/>
      <c r="AC200" s="436"/>
      <c r="AD200" s="436"/>
    </row>
    <row r="201" spans="1:30" ht="14.4" hidden="1" customHeight="1" outlineLevel="2">
      <c r="A201" s="215"/>
      <c r="B201" s="217"/>
      <c r="C201" s="60" t="str">
        <f t="shared" si="7"/>
        <v>Total approvisionnement / consommation primaire</v>
      </c>
      <c r="D201" s="147"/>
      <c r="E201" s="65" t="s">
        <v>170</v>
      </c>
      <c r="F201" s="624">
        <v>0</v>
      </c>
      <c r="G201" s="624">
        <v>112.24608131757971</v>
      </c>
      <c r="H201" s="624">
        <v>-10.23878329967047</v>
      </c>
      <c r="I201" s="624">
        <v>-18.178344430541856</v>
      </c>
      <c r="J201" s="624">
        <v>0</v>
      </c>
      <c r="K201" s="624">
        <v>-2.6134593387672171</v>
      </c>
      <c r="L201" s="624">
        <v>751.50930144892197</v>
      </c>
      <c r="M201" s="624">
        <v>556.57244089215533</v>
      </c>
      <c r="N201" s="625">
        <v>383.48503445007179</v>
      </c>
      <c r="O201" s="625">
        <v>50.432832289753549</v>
      </c>
      <c r="P201" s="625">
        <v>-3.3960482391225923</v>
      </c>
      <c r="Q201" s="625">
        <v>4.0806463009699909</v>
      </c>
      <c r="R201" s="625">
        <v>233.35083284634607</v>
      </c>
      <c r="S201" s="625">
        <v>13.700141659230699</v>
      </c>
      <c r="T201" s="625">
        <v>51.865632795813788</v>
      </c>
      <c r="U201" s="625">
        <v>34.35988014837551</v>
      </c>
      <c r="V201" s="625">
        <v>0</v>
      </c>
      <c r="W201" s="625">
        <v>-4.6994029843283043</v>
      </c>
      <c r="X201" s="625">
        <v>2152.476785856788</v>
      </c>
      <c r="Y201" s="436"/>
      <c r="Z201" s="436"/>
      <c r="AA201" s="436"/>
      <c r="AB201" s="436"/>
      <c r="AC201" s="436"/>
      <c r="AD201" s="436"/>
    </row>
    <row r="202" spans="1:30" ht="14.4" hidden="1" customHeight="1" outlineLevel="2">
      <c r="A202" s="215"/>
      <c r="B202" s="217"/>
      <c r="C202" s="60" t="str">
        <f t="shared" si="7"/>
        <v/>
      </c>
      <c r="D202" s="147"/>
      <c r="E202" s="67"/>
      <c r="F202" s="541"/>
      <c r="G202" s="541"/>
      <c r="H202" s="541"/>
      <c r="I202" s="541"/>
      <c r="J202" s="541"/>
      <c r="K202" s="541"/>
      <c r="L202" s="541"/>
      <c r="M202" s="541"/>
      <c r="N202" s="588"/>
      <c r="O202" s="588"/>
      <c r="P202" s="588"/>
      <c r="Q202" s="588"/>
      <c r="R202" s="588"/>
      <c r="S202" s="588"/>
      <c r="T202" s="588"/>
      <c r="U202" s="588"/>
      <c r="V202" s="588"/>
      <c r="W202" s="588"/>
      <c r="X202" s="588"/>
      <c r="Y202" s="436"/>
      <c r="Z202" s="436"/>
      <c r="AA202" s="436"/>
      <c r="AB202" s="436"/>
      <c r="AC202" s="436"/>
      <c r="AD202" s="436"/>
    </row>
    <row r="203" spans="1:30" ht="14.4" hidden="1" customHeight="1" outlineLevel="2">
      <c r="A203" s="215"/>
      <c r="B203" s="217"/>
      <c r="C203" s="60" t="str">
        <f t="shared" si="7"/>
        <v>Écart statistique</v>
      </c>
      <c r="D203" s="147"/>
      <c r="E203" s="69" t="s">
        <v>171</v>
      </c>
      <c r="F203" s="538">
        <v>0</v>
      </c>
      <c r="G203" s="538">
        <v>0</v>
      </c>
      <c r="H203" s="538">
        <v>0</v>
      </c>
      <c r="I203" s="538">
        <v>0</v>
      </c>
      <c r="J203" s="538">
        <v>0</v>
      </c>
      <c r="K203" s="538">
        <v>0</v>
      </c>
      <c r="L203" s="538">
        <v>0</v>
      </c>
      <c r="M203" s="538">
        <v>0</v>
      </c>
      <c r="N203" s="585">
        <v>0</v>
      </c>
      <c r="O203" s="585">
        <v>0</v>
      </c>
      <c r="P203" s="585">
        <v>0</v>
      </c>
      <c r="Q203" s="585">
        <v>0</v>
      </c>
      <c r="R203" s="585">
        <v>0</v>
      </c>
      <c r="S203" s="585">
        <v>0</v>
      </c>
      <c r="T203" s="585">
        <v>0</v>
      </c>
      <c r="U203" s="585">
        <v>0</v>
      </c>
      <c r="V203" s="585">
        <v>0</v>
      </c>
      <c r="W203" s="585">
        <v>0</v>
      </c>
      <c r="X203" s="589">
        <v>0</v>
      </c>
      <c r="Y203" s="436"/>
      <c r="Z203" s="436"/>
      <c r="AA203" s="436"/>
      <c r="AB203" s="436"/>
      <c r="AC203" s="436"/>
      <c r="AD203" s="436"/>
    </row>
    <row r="204" spans="1:30" ht="14.4" hidden="1" customHeight="1" outlineLevel="2">
      <c r="A204" s="215"/>
      <c r="B204" s="217"/>
      <c r="C204" s="60" t="str">
        <f t="shared" si="7"/>
        <v>Production d'électricité</v>
      </c>
      <c r="D204" s="147"/>
      <c r="E204" s="69" t="s">
        <v>13</v>
      </c>
      <c r="F204" s="538">
        <v>0</v>
      </c>
      <c r="G204" s="538">
        <v>0</v>
      </c>
      <c r="H204" s="538">
        <v>0</v>
      </c>
      <c r="I204" s="538">
        <v>0</v>
      </c>
      <c r="J204" s="538">
        <v>0</v>
      </c>
      <c r="K204" s="538">
        <v>0.41683575</v>
      </c>
      <c r="L204" s="538">
        <v>742.05090909090916</v>
      </c>
      <c r="M204" s="538">
        <v>556.57244089215533</v>
      </c>
      <c r="N204" s="585">
        <v>15.97153724631762</v>
      </c>
      <c r="O204" s="585">
        <v>5.1429657766935319</v>
      </c>
      <c r="P204" s="585">
        <v>4.184812618067304</v>
      </c>
      <c r="Q204" s="585">
        <v>8.0176064330591856</v>
      </c>
      <c r="R204" s="585">
        <v>0</v>
      </c>
      <c r="S204" s="585">
        <v>0</v>
      </c>
      <c r="T204" s="585">
        <v>7.7544971400057472</v>
      </c>
      <c r="U204" s="585">
        <v>-821.87117242681427</v>
      </c>
      <c r="V204" s="585">
        <v>0</v>
      </c>
      <c r="W204" s="585">
        <v>0</v>
      </c>
      <c r="X204" s="589">
        <v>518.24043252039348</v>
      </c>
      <c r="Y204" s="436"/>
      <c r="Z204" s="436"/>
      <c r="AA204" s="436"/>
      <c r="AB204" s="436"/>
      <c r="AC204" s="436"/>
      <c r="AD204" s="436"/>
    </row>
    <row r="205" spans="1:30" ht="14.4" hidden="1" customHeight="1" outlineLevel="2">
      <c r="A205" s="215"/>
      <c r="B205" s="217"/>
      <c r="C205" s="60" t="str">
        <f t="shared" si="7"/>
        <v>Production de chaleur</v>
      </c>
      <c r="D205" s="147"/>
      <c r="E205" s="69" t="s">
        <v>172</v>
      </c>
      <c r="F205" s="538">
        <v>0</v>
      </c>
      <c r="G205" s="538">
        <v>0</v>
      </c>
      <c r="H205" s="538">
        <v>0</v>
      </c>
      <c r="I205" s="538">
        <v>0</v>
      </c>
      <c r="J205" s="538">
        <v>0</v>
      </c>
      <c r="K205" s="538">
        <v>0.59078993969900639</v>
      </c>
      <c r="L205" s="538">
        <v>9.4583923580127909</v>
      </c>
      <c r="M205" s="538">
        <v>0</v>
      </c>
      <c r="N205" s="585">
        <v>26.187998169902713</v>
      </c>
      <c r="O205" s="585">
        <v>12.795884127842809</v>
      </c>
      <c r="P205" s="585">
        <v>0</v>
      </c>
      <c r="Q205" s="585">
        <v>11.240712646117863</v>
      </c>
      <c r="R205" s="585">
        <v>8.9167847160255835</v>
      </c>
      <c r="S205" s="585">
        <v>13.700141659230699</v>
      </c>
      <c r="T205" s="585">
        <v>12.964383568913865</v>
      </c>
      <c r="U205" s="585">
        <v>0</v>
      </c>
      <c r="V205" s="585">
        <v>-90.146822041762633</v>
      </c>
      <c r="W205" s="585">
        <v>0</v>
      </c>
      <c r="X205" s="589">
        <v>5.7082651439826861</v>
      </c>
      <c r="Y205" s="436"/>
      <c r="Z205" s="436"/>
      <c r="AA205" s="436"/>
      <c r="AB205" s="436"/>
      <c r="AC205" s="436"/>
      <c r="AD205" s="436"/>
    </row>
    <row r="206" spans="1:30" ht="14.4" hidden="1" customHeight="1" outlineLevel="2">
      <c r="A206" s="215"/>
      <c r="B206" s="217"/>
      <c r="C206" s="60" t="str">
        <f t="shared" si="7"/>
        <v>Production de gaz renouvelable</v>
      </c>
      <c r="D206" s="147"/>
      <c r="E206" s="69" t="s">
        <v>173</v>
      </c>
      <c r="F206" s="538">
        <v>0</v>
      </c>
      <c r="G206" s="538">
        <v>0</v>
      </c>
      <c r="H206" s="538">
        <v>0</v>
      </c>
      <c r="I206" s="538">
        <v>0</v>
      </c>
      <c r="J206" s="538">
        <v>0</v>
      </c>
      <c r="K206" s="538">
        <v>0</v>
      </c>
      <c r="L206" s="538">
        <v>0</v>
      </c>
      <c r="M206" s="538">
        <v>0</v>
      </c>
      <c r="N206" s="585">
        <v>186.61329459216236</v>
      </c>
      <c r="O206" s="585">
        <v>18.007374273227601</v>
      </c>
      <c r="P206" s="585">
        <v>0</v>
      </c>
      <c r="Q206" s="585">
        <v>-100.38862221811149</v>
      </c>
      <c r="R206" s="585">
        <v>0</v>
      </c>
      <c r="S206" s="585">
        <v>0</v>
      </c>
      <c r="T206" s="585">
        <v>0</v>
      </c>
      <c r="U206" s="585">
        <v>0</v>
      </c>
      <c r="V206" s="585">
        <v>0</v>
      </c>
      <c r="W206" s="585">
        <v>0</v>
      </c>
      <c r="X206" s="589">
        <v>104.23204664727848</v>
      </c>
      <c r="Y206" s="436"/>
      <c r="Z206" s="436"/>
      <c r="AA206" s="436"/>
      <c r="AB206" s="436"/>
      <c r="AC206" s="436"/>
      <c r="AD206" s="436"/>
    </row>
    <row r="207" spans="1:30" ht="14.4" hidden="1" customHeight="1" outlineLevel="2">
      <c r="A207" s="215"/>
      <c r="B207" s="217"/>
      <c r="C207" s="60" t="str">
        <f t="shared" si="7"/>
        <v>Production de gaz de synthèse</v>
      </c>
      <c r="D207" s="147"/>
      <c r="E207" s="69" t="s">
        <v>174</v>
      </c>
      <c r="F207" s="538">
        <v>0</v>
      </c>
      <c r="G207" s="538">
        <v>0</v>
      </c>
      <c r="H207" s="538">
        <v>0</v>
      </c>
      <c r="I207" s="538">
        <v>0</v>
      </c>
      <c r="J207" s="538">
        <v>0</v>
      </c>
      <c r="K207" s="540">
        <v>-7.8975026295960866</v>
      </c>
      <c r="L207" s="538">
        <v>0</v>
      </c>
      <c r="M207" s="538">
        <v>0</v>
      </c>
      <c r="N207" s="585">
        <v>0</v>
      </c>
      <c r="O207" s="585">
        <v>0</v>
      </c>
      <c r="P207" s="585">
        <v>0</v>
      </c>
      <c r="Q207" s="585">
        <v>0</v>
      </c>
      <c r="R207" s="585">
        <v>0</v>
      </c>
      <c r="S207" s="585">
        <v>0</v>
      </c>
      <c r="T207" s="585">
        <v>0</v>
      </c>
      <c r="U207" s="585">
        <v>0</v>
      </c>
      <c r="V207" s="585">
        <v>0</v>
      </c>
      <c r="W207" s="585">
        <v>11.346795065878171</v>
      </c>
      <c r="X207" s="589">
        <v>3.449292436282084</v>
      </c>
      <c r="Y207" s="436"/>
      <c r="Z207" s="436"/>
      <c r="AA207" s="436"/>
      <c r="AB207" s="436"/>
      <c r="AC207" s="436"/>
      <c r="AD207" s="436"/>
    </row>
    <row r="208" spans="1:30" ht="14.4" hidden="1" customHeight="1" outlineLevel="2">
      <c r="A208" s="215"/>
      <c r="B208" s="217"/>
      <c r="C208" s="60" t="str">
        <f t="shared" si="7"/>
        <v>Raffinage de pétrole</v>
      </c>
      <c r="D208" s="147"/>
      <c r="E208" s="69" t="s">
        <v>175</v>
      </c>
      <c r="F208" s="538">
        <v>0</v>
      </c>
      <c r="G208" s="538">
        <v>116.28210067252868</v>
      </c>
      <c r="H208" s="538">
        <v>-115.1192796658034</v>
      </c>
      <c r="I208" s="538">
        <v>0</v>
      </c>
      <c r="J208" s="538">
        <v>0</v>
      </c>
      <c r="K208" s="538">
        <v>0</v>
      </c>
      <c r="L208" s="538">
        <v>0</v>
      </c>
      <c r="M208" s="538">
        <v>0</v>
      </c>
      <c r="N208" s="585">
        <v>0</v>
      </c>
      <c r="O208" s="585">
        <v>0</v>
      </c>
      <c r="P208" s="585">
        <v>0</v>
      </c>
      <c r="Q208" s="585">
        <v>0</v>
      </c>
      <c r="R208" s="585">
        <v>0</v>
      </c>
      <c r="S208" s="585">
        <v>0</v>
      </c>
      <c r="T208" s="585">
        <v>0</v>
      </c>
      <c r="U208" s="585">
        <v>0</v>
      </c>
      <c r="V208" s="585">
        <v>0</v>
      </c>
      <c r="W208" s="585">
        <v>0</v>
      </c>
      <c r="X208" s="589">
        <v>1.1628210067252809</v>
      </c>
      <c r="Y208" s="436"/>
      <c r="Z208" s="436"/>
      <c r="AA208" s="436"/>
      <c r="AB208" s="436"/>
      <c r="AC208" s="436"/>
      <c r="AD208" s="436"/>
    </row>
    <row r="209" spans="1:30" ht="14.4" hidden="1" customHeight="1" outlineLevel="2">
      <c r="A209" s="215"/>
      <c r="B209" s="217"/>
      <c r="C209" s="60" t="str">
        <f t="shared" si="7"/>
        <v>Production de biocarburants</v>
      </c>
      <c r="D209" s="147"/>
      <c r="E209" s="69" t="s">
        <v>176</v>
      </c>
      <c r="F209" s="538">
        <v>0</v>
      </c>
      <c r="G209" s="538">
        <v>0</v>
      </c>
      <c r="H209" s="538">
        <v>0</v>
      </c>
      <c r="I209" s="538">
        <v>0</v>
      </c>
      <c r="J209" s="538">
        <v>0</v>
      </c>
      <c r="K209" s="538">
        <v>0</v>
      </c>
      <c r="L209" s="538">
        <v>0</v>
      </c>
      <c r="M209" s="538">
        <v>0</v>
      </c>
      <c r="N209" s="585">
        <v>80.796593884754699</v>
      </c>
      <c r="O209" s="585">
        <v>7.2727272727272725</v>
      </c>
      <c r="P209" s="585">
        <v>-48.964685989349192</v>
      </c>
      <c r="Q209" s="585">
        <v>0</v>
      </c>
      <c r="R209" s="585">
        <v>0</v>
      </c>
      <c r="S209" s="585">
        <v>0</v>
      </c>
      <c r="T209" s="585">
        <v>0</v>
      </c>
      <c r="U209" s="585">
        <v>0</v>
      </c>
      <c r="V209" s="585">
        <v>0</v>
      </c>
      <c r="W209" s="585">
        <v>0</v>
      </c>
      <c r="X209" s="589">
        <v>39.104635168132774</v>
      </c>
      <c r="Y209" s="436"/>
      <c r="Z209" s="436"/>
      <c r="AA209" s="436"/>
      <c r="AB209" s="436"/>
      <c r="AC209" s="436"/>
      <c r="AD209" s="436"/>
    </row>
    <row r="210" spans="1:30" ht="14.4" hidden="1" customHeight="1" outlineLevel="2">
      <c r="A210" s="215"/>
      <c r="B210" s="217"/>
      <c r="C210" s="60" t="str">
        <f t="shared" si="7"/>
        <v>Production d'e-fuels</v>
      </c>
      <c r="D210" s="147"/>
      <c r="E210" s="69" t="s">
        <v>177</v>
      </c>
      <c r="F210" s="538">
        <v>0</v>
      </c>
      <c r="G210" s="538">
        <v>0</v>
      </c>
      <c r="H210" s="538">
        <v>0</v>
      </c>
      <c r="I210" s="538">
        <v>-27.816123397972426</v>
      </c>
      <c r="J210" s="538">
        <v>0</v>
      </c>
      <c r="K210" s="538">
        <v>0</v>
      </c>
      <c r="L210" s="538">
        <v>0</v>
      </c>
      <c r="M210" s="538">
        <v>0</v>
      </c>
      <c r="N210" s="585">
        <v>0</v>
      </c>
      <c r="O210" s="585">
        <v>0</v>
      </c>
      <c r="P210" s="585">
        <v>0</v>
      </c>
      <c r="Q210" s="585">
        <v>0</v>
      </c>
      <c r="R210" s="585">
        <v>0</v>
      </c>
      <c r="S210" s="585">
        <v>0</v>
      </c>
      <c r="T210" s="585">
        <v>0</v>
      </c>
      <c r="U210" s="585">
        <v>0</v>
      </c>
      <c r="V210" s="585">
        <v>0</v>
      </c>
      <c r="W210" s="585">
        <v>46.583542792518841</v>
      </c>
      <c r="X210" s="589">
        <v>18.767419394546415</v>
      </c>
      <c r="Y210" s="436"/>
      <c r="Z210" s="436"/>
      <c r="AA210" s="436"/>
      <c r="AB210" s="436"/>
      <c r="AC210" s="436"/>
      <c r="AD210" s="436"/>
    </row>
    <row r="211" spans="1:30" ht="14.4" hidden="1" customHeight="1" outlineLevel="2">
      <c r="A211" s="215"/>
      <c r="B211" s="217"/>
      <c r="C211" s="60" t="str">
        <f t="shared" si="7"/>
        <v>Production d'hydrogène</v>
      </c>
      <c r="D211" s="147"/>
      <c r="E211" s="69" t="s">
        <v>178</v>
      </c>
      <c r="F211" s="538">
        <v>0</v>
      </c>
      <c r="G211" s="538">
        <v>0</v>
      </c>
      <c r="H211" s="538">
        <v>0</v>
      </c>
      <c r="I211" s="538">
        <v>0</v>
      </c>
      <c r="J211" s="538">
        <v>0</v>
      </c>
      <c r="K211" s="538">
        <v>0</v>
      </c>
      <c r="L211" s="538">
        <v>0</v>
      </c>
      <c r="M211" s="538">
        <v>0</v>
      </c>
      <c r="N211" s="585">
        <v>0</v>
      </c>
      <c r="O211" s="585">
        <v>0</v>
      </c>
      <c r="P211" s="585">
        <v>0</v>
      </c>
      <c r="Q211" s="585">
        <v>0</v>
      </c>
      <c r="R211" s="585">
        <v>0</v>
      </c>
      <c r="S211" s="585">
        <v>0</v>
      </c>
      <c r="T211" s="585">
        <v>0</v>
      </c>
      <c r="U211" s="585">
        <v>123.49707402800216</v>
      </c>
      <c r="V211" s="585">
        <v>0</v>
      </c>
      <c r="W211" s="585">
        <v>-88.917893300161552</v>
      </c>
      <c r="X211" s="589">
        <v>34.579180727840608</v>
      </c>
      <c r="Y211" s="436"/>
      <c r="Z211" s="436"/>
      <c r="AA211" s="436"/>
      <c r="AB211" s="436"/>
      <c r="AC211" s="436"/>
      <c r="AD211" s="436"/>
    </row>
    <row r="212" spans="1:30" ht="14.4" hidden="1" customHeight="1" outlineLevel="2">
      <c r="A212" s="215"/>
      <c r="B212" s="217"/>
      <c r="C212" s="60" t="str">
        <f t="shared" si="7"/>
        <v>Autres transformations, transferts</v>
      </c>
      <c r="D212" s="147"/>
      <c r="E212" s="69" t="s">
        <v>179</v>
      </c>
      <c r="F212" s="538">
        <v>0</v>
      </c>
      <c r="G212" s="538">
        <v>-4.0360193549489782</v>
      </c>
      <c r="H212" s="538">
        <v>5.466792847675122</v>
      </c>
      <c r="I212" s="538">
        <v>0</v>
      </c>
      <c r="J212" s="538">
        <v>0</v>
      </c>
      <c r="K212" s="538">
        <v>0</v>
      </c>
      <c r="L212" s="538">
        <v>0</v>
      </c>
      <c r="M212" s="538">
        <v>0</v>
      </c>
      <c r="N212" s="585">
        <v>0</v>
      </c>
      <c r="O212" s="585">
        <v>0</v>
      </c>
      <c r="P212" s="585">
        <v>0</v>
      </c>
      <c r="Q212" s="585">
        <v>0</v>
      </c>
      <c r="R212" s="585">
        <v>0</v>
      </c>
      <c r="S212" s="585">
        <v>0</v>
      </c>
      <c r="T212" s="585">
        <v>0</v>
      </c>
      <c r="U212" s="585">
        <v>0</v>
      </c>
      <c r="V212" s="585">
        <v>0</v>
      </c>
      <c r="W212" s="585">
        <v>0</v>
      </c>
      <c r="X212" s="589">
        <v>1.4307734927261437</v>
      </c>
      <c r="Y212" s="436"/>
      <c r="Z212" s="436"/>
      <c r="AA212" s="436"/>
      <c r="AB212" s="436"/>
      <c r="AC212" s="436"/>
      <c r="AD212" s="436"/>
    </row>
    <row r="213" spans="1:30" ht="14.4" hidden="1" customHeight="1" outlineLevel="2">
      <c r="A213" s="215"/>
      <c r="B213" s="217"/>
      <c r="C213" s="60" t="str">
        <f t="shared" si="7"/>
        <v>Usages internes de la branche énergie</v>
      </c>
      <c r="D213" s="147"/>
      <c r="E213" s="69" t="s">
        <v>180</v>
      </c>
      <c r="F213" s="538">
        <v>0</v>
      </c>
      <c r="G213" s="538">
        <v>0</v>
      </c>
      <c r="H213" s="538">
        <v>4.0941298573819314</v>
      </c>
      <c r="I213" s="538">
        <v>0</v>
      </c>
      <c r="J213" s="538">
        <v>0</v>
      </c>
      <c r="K213" s="538">
        <v>0</v>
      </c>
      <c r="L213" s="538">
        <v>0</v>
      </c>
      <c r="M213" s="538">
        <v>0</v>
      </c>
      <c r="N213" s="585">
        <v>0</v>
      </c>
      <c r="O213" s="585">
        <v>0</v>
      </c>
      <c r="P213" s="585">
        <v>0</v>
      </c>
      <c r="Q213" s="585">
        <v>0</v>
      </c>
      <c r="R213" s="585">
        <v>0</v>
      </c>
      <c r="S213" s="585">
        <v>0</v>
      </c>
      <c r="T213" s="585">
        <v>0</v>
      </c>
      <c r="U213" s="585">
        <v>47.274507972756048</v>
      </c>
      <c r="V213" s="585">
        <v>0</v>
      </c>
      <c r="W213" s="585">
        <v>1.1500000000000001</v>
      </c>
      <c r="X213" s="589">
        <v>52.518637830137976</v>
      </c>
      <c r="Y213" s="436"/>
      <c r="Z213" s="436"/>
      <c r="AA213" s="436"/>
      <c r="AB213" s="436"/>
      <c r="AC213" s="436"/>
      <c r="AD213" s="436"/>
    </row>
    <row r="214" spans="1:30" ht="14.4" hidden="1" customHeight="1" outlineLevel="2">
      <c r="A214" s="215"/>
      <c r="B214" s="217"/>
      <c r="C214" s="60" t="str">
        <f t="shared" si="7"/>
        <v>Pertes de transport et de distribution</v>
      </c>
      <c r="D214" s="147"/>
      <c r="E214" s="69" t="s">
        <v>181</v>
      </c>
      <c r="F214" s="538">
        <v>0</v>
      </c>
      <c r="G214" s="538">
        <v>0</v>
      </c>
      <c r="H214" s="538">
        <v>0</v>
      </c>
      <c r="I214" s="538">
        <v>0</v>
      </c>
      <c r="J214" s="538">
        <v>0</v>
      </c>
      <c r="K214" s="538">
        <v>6.497830211803006E-2</v>
      </c>
      <c r="L214" s="538">
        <v>0</v>
      </c>
      <c r="M214" s="538">
        <v>0</v>
      </c>
      <c r="N214" s="585">
        <v>0</v>
      </c>
      <c r="O214" s="585">
        <v>0</v>
      </c>
      <c r="P214" s="585">
        <v>0</v>
      </c>
      <c r="Q214" s="585">
        <v>1.2345877402425711</v>
      </c>
      <c r="R214" s="585">
        <v>0</v>
      </c>
      <c r="S214" s="585">
        <v>0</v>
      </c>
      <c r="T214" s="585">
        <v>0</v>
      </c>
      <c r="U214" s="585">
        <v>69.948516180268825</v>
      </c>
      <c r="V214" s="585">
        <v>6.4232827084227848</v>
      </c>
      <c r="W214" s="585">
        <v>0</v>
      </c>
      <c r="X214" s="589">
        <v>77.67136493105221</v>
      </c>
      <c r="Y214" s="436"/>
      <c r="Z214" s="436"/>
      <c r="AA214" s="436"/>
      <c r="AB214" s="436"/>
      <c r="AC214" s="436"/>
      <c r="AD214" s="436"/>
    </row>
    <row r="215" spans="1:30" ht="14.4" hidden="1" customHeight="1" outlineLevel="2">
      <c r="A215" s="215"/>
      <c r="B215" s="217"/>
      <c r="C215" s="60" t="str">
        <f t="shared" si="7"/>
        <v>Consommation nette de la branche énergie</v>
      </c>
      <c r="D215" s="147"/>
      <c r="E215" s="65" t="s">
        <v>182</v>
      </c>
      <c r="F215" s="624">
        <v>0</v>
      </c>
      <c r="G215" s="624">
        <v>112.24608131757971</v>
      </c>
      <c r="H215" s="624">
        <v>-105.55835696074635</v>
      </c>
      <c r="I215" s="624">
        <v>-27.816123397972426</v>
      </c>
      <c r="J215" s="624">
        <v>0</v>
      </c>
      <c r="K215" s="626">
        <v>-6.8248986377790501</v>
      </c>
      <c r="L215" s="626">
        <v>751.50930144892197</v>
      </c>
      <c r="M215" s="626">
        <v>556.57244089215533</v>
      </c>
      <c r="N215" s="627">
        <v>309.56942389313741</v>
      </c>
      <c r="O215" s="627">
        <v>43.218951450491211</v>
      </c>
      <c r="P215" s="627">
        <v>-44.779873371281887</v>
      </c>
      <c r="Q215" s="625">
        <v>-79.895715398691863</v>
      </c>
      <c r="R215" s="625">
        <v>8.9167847160255835</v>
      </c>
      <c r="S215" s="625">
        <v>13.700141659230699</v>
      </c>
      <c r="T215" s="625">
        <v>20.718880708919613</v>
      </c>
      <c r="U215" s="625">
        <v>-581.15107424578719</v>
      </c>
      <c r="V215" s="625">
        <v>-83.723539333339843</v>
      </c>
      <c r="W215" s="625">
        <v>-29.837555441764543</v>
      </c>
      <c r="X215" s="625">
        <v>856.86486929909825</v>
      </c>
      <c r="Y215" s="436"/>
      <c r="Z215" s="436"/>
      <c r="AA215" s="436"/>
      <c r="AB215" s="436"/>
      <c r="AC215" s="436"/>
      <c r="AD215" s="436"/>
    </row>
    <row r="216" spans="1:30" ht="14.4" hidden="1" customHeight="1" outlineLevel="2">
      <c r="A216" s="215"/>
      <c r="B216" s="217"/>
      <c r="C216" s="60" t="str">
        <f t="shared" si="7"/>
        <v/>
      </c>
      <c r="D216" s="147"/>
      <c r="E216" s="67"/>
      <c r="F216" s="541"/>
      <c r="G216" s="541"/>
      <c r="H216" s="541"/>
      <c r="I216" s="541"/>
      <c r="J216" s="541"/>
      <c r="K216" s="542"/>
      <c r="L216" s="542"/>
      <c r="M216" s="542"/>
      <c r="N216" s="591"/>
      <c r="O216" s="591"/>
      <c r="P216" s="591"/>
      <c r="Q216" s="588"/>
      <c r="R216" s="588"/>
      <c r="S216" s="588"/>
      <c r="T216" s="588"/>
      <c r="U216" s="588"/>
      <c r="V216" s="588"/>
      <c r="W216" s="588"/>
      <c r="X216" s="588"/>
      <c r="Y216" s="436"/>
      <c r="Z216" s="436"/>
      <c r="AA216" s="436"/>
      <c r="AB216" s="436"/>
      <c r="AC216" s="436"/>
      <c r="AD216" s="436"/>
    </row>
    <row r="217" spans="1:30" ht="14.4" hidden="1" customHeight="1" outlineLevel="2">
      <c r="A217" s="215"/>
      <c r="B217" s="217"/>
      <c r="C217" s="60" t="str">
        <f t="shared" si="7"/>
        <v>Industrie</v>
      </c>
      <c r="D217" s="147"/>
      <c r="E217" s="69" t="s">
        <v>0</v>
      </c>
      <c r="F217" s="538">
        <v>0</v>
      </c>
      <c r="G217" s="538">
        <v>0</v>
      </c>
      <c r="H217" s="538">
        <v>0</v>
      </c>
      <c r="I217" s="538">
        <v>0</v>
      </c>
      <c r="J217" s="538">
        <v>0</v>
      </c>
      <c r="K217" s="540">
        <v>2.0598711292058423</v>
      </c>
      <c r="L217" s="538">
        <v>0</v>
      </c>
      <c r="M217" s="538">
        <v>0</v>
      </c>
      <c r="N217" s="585">
        <v>26.834766782773684</v>
      </c>
      <c r="O217" s="585">
        <v>7.2138808392623393</v>
      </c>
      <c r="P217" s="585">
        <v>0</v>
      </c>
      <c r="Q217" s="585">
        <v>40.501999318625842</v>
      </c>
      <c r="R217" s="585">
        <v>15.1616376953125</v>
      </c>
      <c r="S217" s="585">
        <v>0</v>
      </c>
      <c r="T217" s="585">
        <v>8.7957326572272749E-4</v>
      </c>
      <c r="U217" s="585">
        <v>172.46559512215933</v>
      </c>
      <c r="V217" s="585">
        <v>16.597853391859349</v>
      </c>
      <c r="W217" s="585">
        <v>15.4009853515625</v>
      </c>
      <c r="X217" s="589">
        <v>296.23746920402709</v>
      </c>
      <c r="Y217" s="436"/>
      <c r="Z217" s="436"/>
      <c r="AA217" s="436"/>
      <c r="AB217" s="436"/>
      <c r="AC217" s="436"/>
      <c r="AD217" s="436"/>
    </row>
    <row r="218" spans="1:30" ht="14.4" hidden="1" customHeight="1" outlineLevel="2">
      <c r="A218" s="215"/>
      <c r="B218" s="217"/>
      <c r="C218" s="60" t="str">
        <f t="shared" si="7"/>
        <v>Transport</v>
      </c>
      <c r="D218" s="147"/>
      <c r="E218" s="69" t="s">
        <v>1</v>
      </c>
      <c r="F218" s="538">
        <v>0</v>
      </c>
      <c r="G218" s="538">
        <v>0</v>
      </c>
      <c r="H218" s="538">
        <v>1.8218432412512056</v>
      </c>
      <c r="I218" s="538">
        <v>5.1681994233157393</v>
      </c>
      <c r="J218" s="538">
        <v>0</v>
      </c>
      <c r="K218" s="540">
        <v>2.4567509025671765E-2</v>
      </c>
      <c r="L218" s="538">
        <v>0</v>
      </c>
      <c r="M218" s="538">
        <v>0</v>
      </c>
      <c r="N218" s="585">
        <v>0</v>
      </c>
      <c r="O218" s="585">
        <v>0</v>
      </c>
      <c r="P218" s="585">
        <v>22.849728181570917</v>
      </c>
      <c r="Q218" s="585">
        <v>0.46678267148776348</v>
      </c>
      <c r="R218" s="585">
        <v>0</v>
      </c>
      <c r="S218" s="585">
        <v>0</v>
      </c>
      <c r="T218" s="585">
        <v>0</v>
      </c>
      <c r="U218" s="585">
        <v>125.84333604871161</v>
      </c>
      <c r="V218" s="585">
        <v>0</v>
      </c>
      <c r="W218" s="585">
        <v>3.2735466511679352</v>
      </c>
      <c r="X218" s="589">
        <v>159.44800372653086</v>
      </c>
      <c r="Y218" s="436"/>
      <c r="Z218" s="436"/>
      <c r="AA218" s="436"/>
      <c r="AB218" s="436"/>
      <c r="AC218" s="436"/>
      <c r="AD218" s="436"/>
    </row>
    <row r="219" spans="1:30" ht="14.4" hidden="1" customHeight="1" outlineLevel="2">
      <c r="A219" s="215"/>
      <c r="B219" s="217"/>
      <c r="C219" s="60" t="str">
        <f t="shared" si="7"/>
        <v>Résidentiel</v>
      </c>
      <c r="D219" s="147"/>
      <c r="E219" s="69" t="s">
        <v>183</v>
      </c>
      <c r="F219" s="538">
        <v>0</v>
      </c>
      <c r="G219" s="538">
        <v>0</v>
      </c>
      <c r="H219" s="538">
        <v>1.33686813190731E-2</v>
      </c>
      <c r="I219" s="538">
        <v>0</v>
      </c>
      <c r="J219" s="538">
        <v>0</v>
      </c>
      <c r="K219" s="540">
        <v>1.2074339616346206</v>
      </c>
      <c r="L219" s="538">
        <v>0</v>
      </c>
      <c r="M219" s="538">
        <v>0</v>
      </c>
      <c r="N219" s="585">
        <v>40.947187333333339</v>
      </c>
      <c r="O219" s="585">
        <v>0</v>
      </c>
      <c r="P219" s="585">
        <v>0</v>
      </c>
      <c r="Q219" s="585">
        <v>22.941245271057788</v>
      </c>
      <c r="R219" s="585">
        <v>148.96288619184489</v>
      </c>
      <c r="S219" s="585">
        <v>0</v>
      </c>
      <c r="T219" s="585">
        <v>15.964637852402662</v>
      </c>
      <c r="U219" s="585">
        <v>139.67534543592257</v>
      </c>
      <c r="V219" s="585">
        <v>37.79533203411583</v>
      </c>
      <c r="W219" s="585">
        <v>0</v>
      </c>
      <c r="X219" s="589">
        <v>407.50743676163074</v>
      </c>
      <c r="Y219" s="436"/>
      <c r="Z219" s="436"/>
      <c r="AA219" s="436"/>
      <c r="AB219" s="436"/>
      <c r="AC219" s="436"/>
      <c r="AD219" s="436"/>
    </row>
    <row r="220" spans="1:30" ht="14.4" hidden="1" customHeight="1" outlineLevel="2">
      <c r="A220" s="215"/>
      <c r="B220" s="217"/>
      <c r="C220" s="60" t="str">
        <f t="shared" si="7"/>
        <v>Tertiaire</v>
      </c>
      <c r="D220" s="147"/>
      <c r="E220" s="69" t="s">
        <v>184</v>
      </c>
      <c r="F220" s="538">
        <v>0</v>
      </c>
      <c r="G220" s="538">
        <v>0</v>
      </c>
      <c r="H220" s="538">
        <v>5.9571518115922428E-2</v>
      </c>
      <c r="I220" s="538">
        <v>0</v>
      </c>
      <c r="J220" s="538">
        <v>0</v>
      </c>
      <c r="K220" s="585">
        <v>0.39591158042134694</v>
      </c>
      <c r="L220" s="538">
        <v>0</v>
      </c>
      <c r="M220" s="538">
        <v>0</v>
      </c>
      <c r="N220" s="585">
        <v>0.43608334641640845</v>
      </c>
      <c r="O220" s="585">
        <v>0</v>
      </c>
      <c r="P220" s="585">
        <v>0</v>
      </c>
      <c r="Q220" s="585">
        <v>9.0889216399500352</v>
      </c>
      <c r="R220" s="585">
        <v>58.809524243163125</v>
      </c>
      <c r="S220" s="585">
        <v>0</v>
      </c>
      <c r="T220" s="585">
        <v>15.181234661225789</v>
      </c>
      <c r="U220" s="585">
        <v>152.19334989776706</v>
      </c>
      <c r="V220" s="585">
        <v>22.010319853686262</v>
      </c>
      <c r="W220" s="585">
        <v>0</v>
      </c>
      <c r="X220" s="589">
        <v>258.17491674074597</v>
      </c>
      <c r="Y220" s="436"/>
      <c r="Z220" s="436"/>
      <c r="AA220" s="436"/>
      <c r="AB220" s="436"/>
      <c r="AC220" s="436"/>
      <c r="AD220" s="436"/>
    </row>
    <row r="221" spans="1:30" ht="14.4" hidden="1" customHeight="1" outlineLevel="2">
      <c r="A221" s="215"/>
      <c r="B221" s="217"/>
      <c r="C221" s="60" t="str">
        <f t="shared" si="7"/>
        <v>Agriculture</v>
      </c>
      <c r="D221" s="147"/>
      <c r="E221" s="69" t="s">
        <v>109</v>
      </c>
      <c r="F221" s="538">
        <v>0</v>
      </c>
      <c r="G221" s="538">
        <v>0</v>
      </c>
      <c r="H221" s="538">
        <v>5.5370150359112396E-4</v>
      </c>
      <c r="I221" s="538">
        <v>0</v>
      </c>
      <c r="J221" s="538">
        <v>0</v>
      </c>
      <c r="K221" s="585">
        <v>0.24940051398501453</v>
      </c>
      <c r="L221" s="538">
        <v>0</v>
      </c>
      <c r="M221" s="538">
        <v>0</v>
      </c>
      <c r="N221" s="585">
        <v>5.3805686154261636</v>
      </c>
      <c r="O221" s="585">
        <v>0</v>
      </c>
      <c r="P221" s="585">
        <v>12.233508750973458</v>
      </c>
      <c r="Q221" s="585">
        <v>5.7665753084930529</v>
      </c>
      <c r="R221" s="585">
        <v>1.5</v>
      </c>
      <c r="S221" s="585">
        <v>0</v>
      </c>
      <c r="T221" s="585">
        <v>0</v>
      </c>
      <c r="U221" s="585">
        <v>10.29332788960213</v>
      </c>
      <c r="V221" s="585">
        <v>0</v>
      </c>
      <c r="W221" s="585">
        <v>0.82011802832996583</v>
      </c>
      <c r="X221" s="589">
        <v>36.244052808313377</v>
      </c>
      <c r="Y221" s="436"/>
      <c r="Z221" s="436"/>
      <c r="AA221" s="436"/>
      <c r="AB221" s="436"/>
      <c r="AC221" s="436"/>
      <c r="AD221" s="436"/>
    </row>
    <row r="222" spans="1:30" ht="14.4" hidden="1" customHeight="1" outlineLevel="2">
      <c r="A222" s="215"/>
      <c r="B222" s="217"/>
      <c r="C222" s="60" t="str">
        <f t="shared" si="7"/>
        <v>CCUS dans la production d'énergie et DACCS</v>
      </c>
      <c r="D222" s="147"/>
      <c r="E222" s="69" t="s">
        <v>909</v>
      </c>
      <c r="F222" s="538">
        <v>0</v>
      </c>
      <c r="G222" s="538">
        <v>0</v>
      </c>
      <c r="H222" s="538">
        <v>0</v>
      </c>
      <c r="I222" s="538">
        <v>0</v>
      </c>
      <c r="J222" s="538">
        <v>0</v>
      </c>
      <c r="K222" s="538">
        <v>0</v>
      </c>
      <c r="L222" s="538">
        <v>0</v>
      </c>
      <c r="M222" s="538">
        <v>0</v>
      </c>
      <c r="N222" s="585">
        <v>0</v>
      </c>
      <c r="O222" s="585">
        <v>0</v>
      </c>
      <c r="P222" s="585">
        <v>0</v>
      </c>
      <c r="Q222" s="585">
        <v>0</v>
      </c>
      <c r="R222" s="585">
        <v>0</v>
      </c>
      <c r="S222" s="585">
        <v>0</v>
      </c>
      <c r="T222" s="585">
        <v>0</v>
      </c>
      <c r="U222" s="585">
        <v>15.04</v>
      </c>
      <c r="V222" s="585">
        <v>7.3199999999999985</v>
      </c>
      <c r="W222" s="585">
        <v>0</v>
      </c>
      <c r="X222" s="589">
        <v>22.36</v>
      </c>
      <c r="Y222" s="436"/>
      <c r="Z222" s="436"/>
      <c r="AA222" s="436"/>
      <c r="AB222" s="436"/>
      <c r="AC222" s="436"/>
      <c r="AD222" s="436"/>
    </row>
    <row r="223" spans="1:30" ht="14.4" hidden="1" customHeight="1" outlineLevel="2">
      <c r="A223" s="215"/>
      <c r="B223" s="217"/>
      <c r="C223" s="60" t="str">
        <f t="shared" si="7"/>
        <v>Consommation finale énergétique</v>
      </c>
      <c r="D223" s="147"/>
      <c r="E223" s="65" t="s">
        <v>185</v>
      </c>
      <c r="F223" s="624">
        <v>0</v>
      </c>
      <c r="G223" s="624">
        <v>0</v>
      </c>
      <c r="H223" s="624">
        <v>1.8953371421897922</v>
      </c>
      <c r="I223" s="624">
        <v>5.1681994233157393</v>
      </c>
      <c r="J223" s="624">
        <v>0</v>
      </c>
      <c r="K223" s="626">
        <v>3.9371846942724957</v>
      </c>
      <c r="L223" s="626">
        <v>0</v>
      </c>
      <c r="M223" s="626">
        <v>0</v>
      </c>
      <c r="N223" s="627">
        <v>73.598606077949597</v>
      </c>
      <c r="O223" s="627">
        <v>7.2138808392623393</v>
      </c>
      <c r="P223" s="627">
        <v>35.083236932544374</v>
      </c>
      <c r="Q223" s="625">
        <v>78.765524209614483</v>
      </c>
      <c r="R223" s="625">
        <v>224.43404813032049</v>
      </c>
      <c r="S223" s="625">
        <v>0</v>
      </c>
      <c r="T223" s="625">
        <v>31.146752086894175</v>
      </c>
      <c r="U223" s="625">
        <v>615.51095439416258</v>
      </c>
      <c r="V223" s="625">
        <v>83.723505279661424</v>
      </c>
      <c r="W223" s="625">
        <v>19.494650031060402</v>
      </c>
      <c r="X223" s="625">
        <v>1179.971879241248</v>
      </c>
      <c r="Y223" s="436"/>
      <c r="Z223" s="436"/>
      <c r="AA223" s="436"/>
      <c r="AB223" s="436"/>
      <c r="AC223" s="436"/>
      <c r="AD223" s="436"/>
    </row>
    <row r="224" spans="1:30" ht="14.4" hidden="1" customHeight="1" outlineLevel="2">
      <c r="A224" s="215"/>
      <c r="B224" s="217"/>
      <c r="C224" s="60" t="str">
        <f t="shared" si="7"/>
        <v>Consommation finale non énergétique</v>
      </c>
      <c r="D224" s="147"/>
      <c r="E224" s="62" t="s">
        <v>186</v>
      </c>
      <c r="F224" s="538">
        <v>0</v>
      </c>
      <c r="G224" s="538">
        <v>0</v>
      </c>
      <c r="H224" s="538">
        <v>93.42423651888609</v>
      </c>
      <c r="I224" s="538">
        <v>4.4695795441148274</v>
      </c>
      <c r="J224" s="538">
        <v>0</v>
      </c>
      <c r="K224" s="538">
        <v>0.27425460473933683</v>
      </c>
      <c r="L224" s="538">
        <v>0</v>
      </c>
      <c r="M224" s="538">
        <v>0</v>
      </c>
      <c r="N224" s="585">
        <v>0.31700447898476652</v>
      </c>
      <c r="O224" s="585">
        <v>0</v>
      </c>
      <c r="P224" s="585">
        <v>6.3005881996149276</v>
      </c>
      <c r="Q224" s="585">
        <v>5.2108374900473997</v>
      </c>
      <c r="R224" s="585">
        <v>0</v>
      </c>
      <c r="S224" s="585">
        <v>0</v>
      </c>
      <c r="T224" s="585">
        <v>0</v>
      </c>
      <c r="U224" s="585">
        <v>0</v>
      </c>
      <c r="V224" s="585">
        <v>0</v>
      </c>
      <c r="W224" s="585">
        <v>5.6435024263758224</v>
      </c>
      <c r="X224" s="589">
        <v>115.64000326276316</v>
      </c>
      <c r="Y224" s="436"/>
      <c r="Z224" s="436"/>
      <c r="AA224" s="436"/>
      <c r="AB224" s="436"/>
      <c r="AC224" s="436"/>
      <c r="AD224" s="436"/>
    </row>
    <row r="225" spans="1:30" ht="14.4" hidden="1" customHeight="1" outlineLevel="2">
      <c r="A225" s="215"/>
      <c r="B225" s="217"/>
      <c r="C225" s="60" t="str">
        <f t="shared" si="7"/>
        <v>Consommation finale</v>
      </c>
      <c r="D225" s="147"/>
      <c r="E225" s="65" t="s">
        <v>187</v>
      </c>
      <c r="F225" s="624">
        <v>0</v>
      </c>
      <c r="G225" s="624">
        <v>0</v>
      </c>
      <c r="H225" s="624">
        <v>95.319573661075879</v>
      </c>
      <c r="I225" s="624">
        <v>9.6377789674305667</v>
      </c>
      <c r="J225" s="624">
        <v>0</v>
      </c>
      <c r="K225" s="624">
        <v>4.2114392990118326</v>
      </c>
      <c r="L225" s="624">
        <v>0</v>
      </c>
      <c r="M225" s="624">
        <v>0</v>
      </c>
      <c r="N225" s="625">
        <v>73.915610556934368</v>
      </c>
      <c r="O225" s="625">
        <v>7.2138808392623393</v>
      </c>
      <c r="P225" s="625">
        <v>41.383825132159302</v>
      </c>
      <c r="Q225" s="625">
        <v>83.976361699661879</v>
      </c>
      <c r="R225" s="625">
        <v>224.43404813032049</v>
      </c>
      <c r="S225" s="625">
        <v>0</v>
      </c>
      <c r="T225" s="625">
        <v>31.146752086894175</v>
      </c>
      <c r="U225" s="625">
        <v>615.51095439416258</v>
      </c>
      <c r="V225" s="625">
        <v>83.723505279661424</v>
      </c>
      <c r="W225" s="625">
        <v>25.138152457436224</v>
      </c>
      <c r="X225" s="625">
        <v>1295.6118825040112</v>
      </c>
      <c r="Y225" s="436"/>
      <c r="Z225" s="436"/>
      <c r="AA225" s="436"/>
      <c r="AB225" s="436"/>
      <c r="AC225" s="436"/>
      <c r="AD225" s="436"/>
    </row>
    <row r="226" spans="1:30" outlineLevel="1" collapsed="1">
      <c r="A226" s="215"/>
      <c r="B226" s="217"/>
      <c r="C226" s="60" t="str">
        <f t="shared" si="7"/>
        <v/>
      </c>
      <c r="D226" s="32"/>
      <c r="E226" s="148"/>
      <c r="F226" s="148"/>
      <c r="G226" s="148"/>
      <c r="H226" s="148"/>
      <c r="I226" s="148"/>
      <c r="J226" s="148"/>
      <c r="K226" s="148"/>
      <c r="L226" s="148"/>
      <c r="M226" s="148"/>
      <c r="N226" s="537"/>
      <c r="O226" s="537"/>
      <c r="P226" s="537"/>
      <c r="Q226" s="537"/>
      <c r="R226" s="537"/>
      <c r="S226" s="537"/>
      <c r="T226" s="537"/>
      <c r="U226" s="537"/>
      <c r="V226" s="537"/>
      <c r="W226" s="537"/>
      <c r="X226" s="537"/>
      <c r="Y226" s="436"/>
      <c r="Z226" s="436"/>
      <c r="AA226" s="436"/>
      <c r="AB226" s="436"/>
      <c r="AC226" s="436"/>
      <c r="AD226" s="436"/>
    </row>
    <row r="227" spans="1:30" outlineLevel="1">
      <c r="A227" s="215"/>
      <c r="B227" s="216"/>
      <c r="C227" s="60"/>
      <c r="D227" s="32"/>
      <c r="E227" s="32"/>
      <c r="F227" s="32"/>
      <c r="G227" s="32"/>
      <c r="H227" s="32"/>
      <c r="I227" s="32"/>
      <c r="J227" s="32"/>
      <c r="K227" s="32"/>
      <c r="L227" s="32"/>
      <c r="M227" s="32"/>
      <c r="N227" s="436"/>
      <c r="O227" s="436"/>
      <c r="P227" s="436"/>
      <c r="Q227" s="436"/>
      <c r="R227" s="436"/>
      <c r="S227" s="436"/>
      <c r="T227" s="436"/>
      <c r="U227" s="436"/>
      <c r="V227" s="436"/>
      <c r="W227" s="436"/>
      <c r="X227" s="436"/>
      <c r="Y227" s="436"/>
      <c r="Z227" s="436"/>
      <c r="AA227" s="436"/>
      <c r="AB227" s="436"/>
      <c r="AC227" s="436"/>
      <c r="AD227" s="436"/>
    </row>
    <row r="228" spans="1:30" outlineLevel="1">
      <c r="A228" s="215"/>
      <c r="B228" s="216"/>
      <c r="C228" s="60" t="str">
        <f t="shared" ref="C228" si="8">IF(ISBLANK(E228),IF(ISBLANK(F228),"",F228),E228)</f>
        <v/>
      </c>
      <c r="D228" s="860"/>
      <c r="E228" s="860"/>
      <c r="F228" s="860"/>
      <c r="N228" s="436"/>
      <c r="O228" s="436"/>
      <c r="P228" s="436"/>
      <c r="Q228" s="436"/>
      <c r="R228" s="436"/>
      <c r="S228" s="436"/>
      <c r="T228" s="436"/>
      <c r="U228" s="436"/>
      <c r="V228" s="436"/>
      <c r="W228" s="436"/>
      <c r="X228" s="436"/>
      <c r="Y228" s="436"/>
      <c r="Z228" s="436"/>
      <c r="AA228" s="436"/>
      <c r="AB228" s="436"/>
      <c r="AC228" s="436"/>
      <c r="AD228" s="436"/>
    </row>
    <row r="229" spans="1:30" ht="28.8" thickBot="1">
      <c r="A229" s="218"/>
      <c r="C229" s="60" t="str">
        <f t="shared" ref="C229:C311" si="9">IF(ISBLANK(E229),IF(ISBLANK(F229),"",F229),E229)</f>
        <v>Offre-demande d'énergie</v>
      </c>
      <c r="D229" s="223"/>
      <c r="E229" s="861" t="s">
        <v>418</v>
      </c>
      <c r="F229" s="861"/>
      <c r="G229" s="861"/>
      <c r="H229" s="861"/>
      <c r="I229" s="861"/>
      <c r="J229" s="861"/>
      <c r="K229" s="861"/>
      <c r="L229" s="861"/>
      <c r="M229" s="223"/>
      <c r="N229" s="436"/>
      <c r="O229" s="436"/>
      <c r="P229" s="436"/>
      <c r="Q229" s="436"/>
      <c r="R229" s="436"/>
      <c r="S229" s="436"/>
      <c r="T229" s="436"/>
      <c r="U229" s="436"/>
      <c r="V229" s="436"/>
      <c r="W229" s="436"/>
      <c r="X229" s="436"/>
      <c r="Y229" s="436"/>
      <c r="Z229" s="436"/>
      <c r="AA229" s="436"/>
      <c r="AB229" s="436"/>
      <c r="AC229" s="436"/>
      <c r="AD229" s="436"/>
    </row>
    <row r="230" spans="1:30" ht="15" thickTop="1">
      <c r="A230" s="218"/>
      <c r="C230" s="60" t="str">
        <f t="shared" si="9"/>
        <v/>
      </c>
      <c r="D230" s="3"/>
      <c r="E230" s="3"/>
      <c r="F230" s="3"/>
      <c r="G230" s="3"/>
      <c r="H230" s="3"/>
      <c r="I230" s="3"/>
      <c r="J230" s="3"/>
      <c r="K230" s="3"/>
      <c r="L230" s="3"/>
      <c r="M230" s="3"/>
    </row>
    <row r="231" spans="1:30" ht="15.6" outlineLevel="1">
      <c r="A231" s="218"/>
      <c r="C231" s="60" t="str">
        <f t="shared" si="9"/>
        <v/>
      </c>
      <c r="D231" s="29"/>
      <c r="E231" s="30"/>
      <c r="F231" s="30"/>
      <c r="G231" s="30"/>
      <c r="H231" s="30"/>
      <c r="I231" s="30"/>
      <c r="J231" s="30"/>
      <c r="K231" s="30"/>
      <c r="L231" s="30"/>
      <c r="M231" s="3"/>
    </row>
    <row r="232" spans="1:30" ht="28.8" outlineLevel="1" thickBot="1">
      <c r="A232" s="218"/>
      <c r="B232" s="219"/>
      <c r="C232" s="60" t="str">
        <f t="shared" si="9"/>
        <v>Biomasse</v>
      </c>
      <c r="D232" s="223"/>
      <c r="E232" s="224"/>
      <c r="F232" s="861" t="s">
        <v>245</v>
      </c>
      <c r="G232" s="861"/>
      <c r="H232" s="861"/>
      <c r="I232" s="861"/>
      <c r="J232" s="861"/>
      <c r="K232" s="861"/>
      <c r="L232" s="861"/>
      <c r="M232" s="861"/>
    </row>
    <row r="233" spans="1:30" ht="15" outlineLevel="1" thickTop="1">
      <c r="A233" s="218"/>
      <c r="B233" s="219"/>
      <c r="C233" s="60" t="str">
        <f t="shared" si="9"/>
        <v/>
      </c>
    </row>
    <row r="234" spans="1:30" outlineLevel="2">
      <c r="A234" s="218"/>
      <c r="B234" s="219"/>
      <c r="C234" s="60" t="str">
        <f t="shared" si="9"/>
        <v/>
      </c>
      <c r="D234" s="32"/>
      <c r="E234" s="32"/>
      <c r="F234" s="32"/>
      <c r="G234" s="32"/>
      <c r="H234" s="32"/>
      <c r="I234" s="32"/>
      <c r="J234" s="32"/>
      <c r="K234" s="32"/>
      <c r="L234" s="32"/>
      <c r="M234" s="32"/>
    </row>
    <row r="235" spans="1:30" outlineLevel="2">
      <c r="A235" s="218"/>
      <c r="B235" s="219"/>
      <c r="C235" s="60" t="str">
        <f t="shared" si="9"/>
        <v/>
      </c>
      <c r="D235" s="32"/>
      <c r="E235" s="32"/>
      <c r="F235" s="32"/>
      <c r="G235" s="32"/>
      <c r="H235" s="32"/>
      <c r="I235" s="32"/>
      <c r="J235" s="32"/>
      <c r="K235" s="32"/>
      <c r="L235" s="32"/>
      <c r="M235" s="32"/>
    </row>
    <row r="236" spans="1:30" ht="15" outlineLevel="2" thickBot="1">
      <c r="A236" s="218"/>
      <c r="B236" s="219"/>
      <c r="C236" s="60" t="str">
        <f t="shared" si="9"/>
        <v>Evolution des consommations de biomasse solide</v>
      </c>
      <c r="D236" s="32"/>
      <c r="E236" s="851" t="s">
        <v>948</v>
      </c>
      <c r="F236" s="851"/>
      <c r="G236" s="851"/>
      <c r="H236" s="851"/>
      <c r="I236" s="851"/>
      <c r="J236" s="851"/>
      <c r="K236" s="851"/>
      <c r="L236" s="851"/>
      <c r="M236" s="32"/>
    </row>
    <row r="237" spans="1:30" outlineLevel="3">
      <c r="A237" s="218"/>
      <c r="B237" s="219"/>
      <c r="C237" s="60" t="str">
        <f t="shared" si="9"/>
        <v>TWh PCI</v>
      </c>
      <c r="D237" s="32"/>
      <c r="E237" s="287" t="s">
        <v>709</v>
      </c>
      <c r="F237" s="341">
        <v>2019</v>
      </c>
      <c r="G237" s="341">
        <v>2023</v>
      </c>
      <c r="H237" s="341">
        <v>2030</v>
      </c>
      <c r="I237" s="341">
        <v>2035</v>
      </c>
      <c r="J237" s="341">
        <v>2040</v>
      </c>
      <c r="K237" s="341">
        <v>2045</v>
      </c>
      <c r="L237" s="342">
        <v>2050</v>
      </c>
      <c r="M237" s="32"/>
      <c r="R237" s="403"/>
      <c r="S237"/>
    </row>
    <row r="238" spans="1:30" outlineLevel="3">
      <c r="A238" s="218"/>
      <c r="B238" s="219"/>
      <c r="C238" s="60" t="str">
        <f t="shared" si="9"/>
        <v>Industrie</v>
      </c>
      <c r="D238" s="33"/>
      <c r="E238" s="113" t="s">
        <v>0</v>
      </c>
      <c r="F238" s="109">
        <v>17.42895583833333</v>
      </c>
      <c r="G238" s="109">
        <v>19.975865622777782</v>
      </c>
      <c r="H238" s="110">
        <v>31.094218962912542</v>
      </c>
      <c r="I238" s="110">
        <v>30.412323202670969</v>
      </c>
      <c r="J238" s="110">
        <v>29.895856956305021</v>
      </c>
      <c r="K238" s="110">
        <v>28.346944127832824</v>
      </c>
      <c r="L238" s="333">
        <v>26.48658386908463</v>
      </c>
      <c r="M238" s="32"/>
      <c r="R238" s="403"/>
      <c r="S238"/>
    </row>
    <row r="239" spans="1:30" outlineLevel="3">
      <c r="A239" s="218"/>
      <c r="B239" s="219"/>
      <c r="C239" s="60" t="str">
        <f t="shared" si="9"/>
        <v>Transports (hors soutes)</v>
      </c>
      <c r="D239" s="34"/>
      <c r="E239" s="113" t="s">
        <v>419</v>
      </c>
      <c r="F239" s="109">
        <v>0</v>
      </c>
      <c r="G239" s="109">
        <v>0</v>
      </c>
      <c r="H239" s="110">
        <v>0</v>
      </c>
      <c r="I239" s="110">
        <v>0</v>
      </c>
      <c r="J239" s="110">
        <v>0</v>
      </c>
      <c r="K239" s="110">
        <v>0</v>
      </c>
      <c r="L239" s="333">
        <v>0</v>
      </c>
      <c r="M239" s="32"/>
      <c r="R239" s="403"/>
      <c r="S239"/>
    </row>
    <row r="240" spans="1:30" outlineLevel="3">
      <c r="A240" s="218"/>
      <c r="B240" s="219"/>
      <c r="C240" s="60" t="str">
        <f t="shared" si="9"/>
        <v>Résidentiel</v>
      </c>
      <c r="D240" s="34"/>
      <c r="E240" s="113" t="s">
        <v>183</v>
      </c>
      <c r="F240" s="109">
        <v>75.623381837083315</v>
      </c>
      <c r="G240" s="109">
        <v>71.356465249583351</v>
      </c>
      <c r="H240" s="110">
        <v>62.749988444710048</v>
      </c>
      <c r="I240" s="110">
        <v>53.49499219079167</v>
      </c>
      <c r="J240" s="110">
        <v>46.775431705173069</v>
      </c>
      <c r="K240" s="110">
        <v>44.171478149174973</v>
      </c>
      <c r="L240" s="333">
        <v>40.947187333333339</v>
      </c>
      <c r="M240" s="32"/>
      <c r="R240" s="403"/>
      <c r="S240"/>
    </row>
    <row r="241" spans="1:19" outlineLevel="3">
      <c r="A241" s="218"/>
      <c r="B241" s="219"/>
      <c r="C241" s="60" t="str">
        <f t="shared" si="9"/>
        <v>Tertiaire</v>
      </c>
      <c r="D241" s="34"/>
      <c r="E241" s="113" t="s">
        <v>184</v>
      </c>
      <c r="F241" s="109">
        <v>3.0400040038888885</v>
      </c>
      <c r="G241" s="109">
        <v>3.1291206341666671</v>
      </c>
      <c r="H241" s="110">
        <v>0.66301904787483434</v>
      </c>
      <c r="I241" s="110">
        <v>0.59825096685183632</v>
      </c>
      <c r="J241" s="110">
        <v>0.53348745170182088</v>
      </c>
      <c r="K241" s="110">
        <v>0.48410239694179807</v>
      </c>
      <c r="L241" s="333">
        <v>0.43608334641640845</v>
      </c>
      <c r="M241" s="32"/>
      <c r="R241" s="403"/>
      <c r="S241"/>
    </row>
    <row r="242" spans="1:19" outlineLevel="3">
      <c r="A242" s="218"/>
      <c r="B242" s="219"/>
      <c r="C242" s="60" t="str">
        <f t="shared" si="9"/>
        <v>Agriculture</v>
      </c>
      <c r="D242" s="34"/>
      <c r="E242" s="113" t="s">
        <v>109</v>
      </c>
      <c r="F242" s="109">
        <v>1.6393979752777779</v>
      </c>
      <c r="G242" s="109">
        <v>1.8023399958333333</v>
      </c>
      <c r="H242" s="110">
        <v>3.5758281870132276</v>
      </c>
      <c r="I242" s="110">
        <v>4.027013294116462</v>
      </c>
      <c r="J242" s="110">
        <v>4.4781984012196956</v>
      </c>
      <c r="K242" s="110">
        <v>4.92938350832293</v>
      </c>
      <c r="L242" s="333">
        <v>5.3805686154261636</v>
      </c>
      <c r="M242" s="32"/>
      <c r="R242" s="403"/>
      <c r="S242"/>
    </row>
    <row r="243" spans="1:19" outlineLevel="3">
      <c r="A243" s="218"/>
      <c r="B243" s="219"/>
      <c r="C243" s="60" t="str">
        <f t="shared" si="9"/>
        <v>Production d'électricité</v>
      </c>
      <c r="D243" s="34"/>
      <c r="E243" s="113" t="s">
        <v>13</v>
      </c>
      <c r="F243" s="109">
        <v>16.481141617734721</v>
      </c>
      <c r="G243" s="109">
        <v>16.4627257943506</v>
      </c>
      <c r="H243" s="110">
        <v>9.4350726233004956</v>
      </c>
      <c r="I243" s="110">
        <v>10.765449612429618</v>
      </c>
      <c r="J243" s="110">
        <v>11.61769247509174</v>
      </c>
      <c r="K243" s="110">
        <v>11.245373822208082</v>
      </c>
      <c r="L243" s="333">
        <v>11.692955943296525</v>
      </c>
      <c r="M243" s="32"/>
      <c r="R243" s="403"/>
      <c r="S243"/>
    </row>
    <row r="244" spans="1:19" outlineLevel="3">
      <c r="A244" s="218"/>
      <c r="B244" s="219"/>
      <c r="C244" s="60" t="str">
        <f t="shared" si="9"/>
        <v>Chaleur commercialisée</v>
      </c>
      <c r="D244" s="34"/>
      <c r="E244" s="113" t="s">
        <v>908</v>
      </c>
      <c r="F244" s="109">
        <v>8.0722524969875025</v>
      </c>
      <c r="G244" s="109">
        <v>8.7483320564827345</v>
      </c>
      <c r="H244" s="110">
        <v>25.336485995414034</v>
      </c>
      <c r="I244" s="110">
        <v>25.257773518893757</v>
      </c>
      <c r="J244" s="110">
        <v>26.015128982528761</v>
      </c>
      <c r="K244" s="110">
        <v>27.53149987089926</v>
      </c>
      <c r="L244" s="333">
        <v>25.434776198241039</v>
      </c>
      <c r="M244" s="32"/>
      <c r="R244" s="403"/>
      <c r="S244"/>
    </row>
    <row r="245" spans="1:19" outlineLevel="3">
      <c r="A245" s="218"/>
      <c r="B245" s="219"/>
      <c r="C245" s="60" t="str">
        <f t="shared" si="9"/>
        <v>Soutes internationales</v>
      </c>
      <c r="D245" s="34"/>
      <c r="E245" s="113" t="s">
        <v>420</v>
      </c>
      <c r="F245" s="109">
        <v>0</v>
      </c>
      <c r="G245" s="109">
        <v>0</v>
      </c>
      <c r="H245" s="110">
        <v>0</v>
      </c>
      <c r="I245" s="110">
        <v>0</v>
      </c>
      <c r="J245" s="110">
        <v>0</v>
      </c>
      <c r="K245" s="110">
        <v>0</v>
      </c>
      <c r="L245" s="333">
        <v>0</v>
      </c>
      <c r="M245" s="32"/>
      <c r="R245" s="403"/>
      <c r="S245"/>
    </row>
    <row r="246" spans="1:19" outlineLevel="3">
      <c r="A246" s="218"/>
      <c r="B246" s="219"/>
      <c r="C246" s="60" t="str">
        <f t="shared" si="9"/>
        <v>Besoins des Outre-mer approvisionnés depuis l'hexagone et la Corse</v>
      </c>
      <c r="D246" s="34"/>
      <c r="E246" s="113" t="s">
        <v>953</v>
      </c>
      <c r="F246" s="109">
        <v>0</v>
      </c>
      <c r="G246" s="109">
        <v>0</v>
      </c>
      <c r="H246" s="110">
        <v>3</v>
      </c>
      <c r="I246" s="110">
        <v>3.75</v>
      </c>
      <c r="J246" s="110">
        <v>4.5</v>
      </c>
      <c r="K246" s="110">
        <v>5.25</v>
      </c>
      <c r="L246" s="333">
        <v>6</v>
      </c>
      <c r="M246" s="32"/>
      <c r="R246" s="403"/>
      <c r="S246"/>
    </row>
    <row r="247" spans="1:19" outlineLevel="3">
      <c r="A247" s="218"/>
      <c r="B247" s="219"/>
      <c r="C247" s="60" t="str">
        <f t="shared" si="9"/>
        <v>Industrie - non-énergétique</v>
      </c>
      <c r="D247" s="34"/>
      <c r="E247" s="113" t="s">
        <v>421</v>
      </c>
      <c r="F247" s="109">
        <v>0</v>
      </c>
      <c r="G247" s="109">
        <v>0</v>
      </c>
      <c r="H247" s="110">
        <v>8.4534530498220031E-2</v>
      </c>
      <c r="I247" s="110">
        <v>1.9579927663026622</v>
      </c>
      <c r="J247" s="110">
        <v>0.29333410491706885</v>
      </c>
      <c r="K247" s="110">
        <v>0.30741644113601602</v>
      </c>
      <c r="L247" s="333">
        <v>0.31700447898476652</v>
      </c>
      <c r="M247" s="32"/>
      <c r="R247" s="403"/>
      <c r="S247"/>
    </row>
    <row r="248" spans="1:19" s="403" customFormat="1" outlineLevel="3">
      <c r="A248" s="218"/>
      <c r="B248" s="219"/>
      <c r="C248" s="60"/>
      <c r="D248" s="34"/>
      <c r="E248" s="113" t="s">
        <v>736</v>
      </c>
      <c r="F248" s="109">
        <v>0.79400404634057642</v>
      </c>
      <c r="G248" s="109">
        <v>0.69775893204557704</v>
      </c>
      <c r="H248" s="110">
        <v>0</v>
      </c>
      <c r="I248" s="110">
        <v>0</v>
      </c>
      <c r="J248" s="110">
        <v>0</v>
      </c>
      <c r="K248" s="110">
        <v>0</v>
      </c>
      <c r="L248" s="333">
        <v>0</v>
      </c>
      <c r="M248" s="32"/>
    </row>
    <row r="249" spans="1:19" outlineLevel="3">
      <c r="A249" s="218"/>
      <c r="B249" s="219"/>
      <c r="C249" s="60" t="str">
        <f t="shared" si="9"/>
        <v>Consommation primaire totale</v>
      </c>
      <c r="D249" s="34"/>
      <c r="E249" s="185" t="s">
        <v>949</v>
      </c>
      <c r="F249" s="46">
        <f>SUM(F238:F248)</f>
        <v>123.07913781564611</v>
      </c>
      <c r="G249" s="930">
        <f>SUM(G238:G248)</f>
        <v>122.17260828524005</v>
      </c>
      <c r="H249" s="47">
        <f t="shared" ref="H249:K249" si="10">SUM(H238:H248)</f>
        <v>135.9391477917234</v>
      </c>
      <c r="I249" s="47">
        <f t="shared" si="10"/>
        <v>130.26379555205696</v>
      </c>
      <c r="J249" s="47">
        <f t="shared" si="10"/>
        <v>124.10913007693718</v>
      </c>
      <c r="K249" s="47">
        <f t="shared" si="10"/>
        <v>122.26619831651587</v>
      </c>
      <c r="L249" s="289">
        <f>SUM(L238:L248)</f>
        <v>116.69515978478289</v>
      </c>
      <c r="M249" s="32"/>
      <c r="R249" s="403"/>
      <c r="S249"/>
    </row>
    <row r="250" spans="1:19" outlineLevel="3">
      <c r="A250" s="218"/>
      <c r="B250" s="219"/>
      <c r="C250" s="60" t="str">
        <f t="shared" si="9"/>
        <v>Production primaire totale</v>
      </c>
      <c r="D250" s="34"/>
      <c r="E250" s="185" t="s">
        <v>950</v>
      </c>
      <c r="F250" s="926">
        <v>124.35950383414099</v>
      </c>
      <c r="G250" s="931"/>
      <c r="H250" s="928">
        <v>129.58847767058785</v>
      </c>
      <c r="I250" s="47">
        <v>126.88413567460118</v>
      </c>
      <c r="J250" s="47">
        <v>124.17979367861452</v>
      </c>
      <c r="K250" s="47">
        <v>118.23325514575694</v>
      </c>
      <c r="L250" s="289">
        <v>112.28671661289935</v>
      </c>
      <c r="M250" s="32"/>
      <c r="R250" s="403"/>
      <c r="S250"/>
    </row>
    <row r="251" spans="1:19" ht="15" outlineLevel="3" thickBot="1">
      <c r="A251" s="218"/>
      <c r="B251" s="219"/>
      <c r="C251" s="60" t="str">
        <f t="shared" si="9"/>
        <v>Ecart offre-demande</v>
      </c>
      <c r="D251" s="34"/>
      <c r="E251" s="337" t="s">
        <v>422</v>
      </c>
      <c r="F251" s="927">
        <f>F250-F249</f>
        <v>1.2803660184948882</v>
      </c>
      <c r="G251" s="932"/>
      <c r="H251" s="929">
        <f t="shared" ref="H251:L251" si="11">H250-H249</f>
        <v>-6.3506701211355505</v>
      </c>
      <c r="I251" s="339">
        <f t="shared" si="11"/>
        <v>-3.3796598774557793</v>
      </c>
      <c r="J251" s="339">
        <f>J250-J249</f>
        <v>7.0663601677338761E-2</v>
      </c>
      <c r="K251" s="339">
        <f t="shared" si="11"/>
        <v>-4.0329431707589265</v>
      </c>
      <c r="L251" s="340">
        <f t="shared" si="11"/>
        <v>-4.4084431718835333</v>
      </c>
      <c r="M251" s="32"/>
      <c r="R251" s="403"/>
      <c r="S251"/>
    </row>
    <row r="252" spans="1:19" ht="15.6" outlineLevel="3">
      <c r="A252" s="218"/>
      <c r="B252" s="219"/>
      <c r="C252" s="60" t="str">
        <f t="shared" si="9"/>
        <v>Périmètre hexagone (avec Corse) - les consommations indiquées pour les Outre-mer sont celles couvertes par des imports de l'hexagone (avec Corse).</v>
      </c>
      <c r="D252" s="32"/>
      <c r="E252" s="918" t="s">
        <v>954</v>
      </c>
      <c r="F252" s="918"/>
      <c r="G252" s="918"/>
      <c r="H252" s="918"/>
      <c r="I252" s="918"/>
      <c r="J252" s="918"/>
      <c r="K252" s="918"/>
      <c r="L252" s="918"/>
      <c r="M252" s="32"/>
    </row>
    <row r="253" spans="1:19" s="158" customFormat="1" outlineLevel="2">
      <c r="A253" s="218"/>
      <c r="B253" s="219"/>
      <c r="C253" s="60" t="str">
        <f t="shared" si="9"/>
        <v/>
      </c>
      <c r="D253" s="32"/>
      <c r="E253" s="153"/>
      <c r="F253" s="153"/>
      <c r="G253" s="153"/>
      <c r="H253" s="153"/>
      <c r="I253" s="153"/>
      <c r="J253" s="153"/>
      <c r="K253" s="153"/>
      <c r="L253" s="153"/>
      <c r="M253" s="32"/>
      <c r="S253" s="403"/>
    </row>
    <row r="254" spans="1:19" s="158" customFormat="1" ht="15" outlineLevel="1" thickBot="1">
      <c r="A254" s="218"/>
      <c r="B254" s="219"/>
      <c r="C254" s="60" t="str">
        <f t="shared" si="9"/>
        <v>Evolution des consommations de biomasse liquide</v>
      </c>
      <c r="D254" s="32"/>
      <c r="E254" s="851" t="s">
        <v>951</v>
      </c>
      <c r="F254" s="851"/>
      <c r="G254" s="851"/>
      <c r="H254" s="851"/>
      <c r="I254" s="851"/>
      <c r="J254" s="851"/>
      <c r="K254" s="851"/>
      <c r="L254" s="851"/>
      <c r="M254" s="32"/>
      <c r="S254" s="403"/>
    </row>
    <row r="255" spans="1:19" s="158" customFormat="1" outlineLevel="3">
      <c r="A255" s="218"/>
      <c r="B255" s="219"/>
      <c r="C255" s="60" t="str">
        <f t="shared" si="9"/>
        <v>TWh PCI</v>
      </c>
      <c r="D255" s="32"/>
      <c r="E255" s="287" t="s">
        <v>709</v>
      </c>
      <c r="F255" s="341">
        <v>2019</v>
      </c>
      <c r="G255" s="341">
        <v>2023</v>
      </c>
      <c r="H255" s="341">
        <v>2030</v>
      </c>
      <c r="I255" s="341">
        <v>2035</v>
      </c>
      <c r="J255" s="341">
        <v>2040</v>
      </c>
      <c r="K255" s="341">
        <v>2045</v>
      </c>
      <c r="L255" s="342">
        <v>2050</v>
      </c>
      <c r="M255" s="32"/>
      <c r="R255" s="403"/>
    </row>
    <row r="256" spans="1:19" s="158" customFormat="1" outlineLevel="3">
      <c r="A256" s="218"/>
      <c r="B256" s="219"/>
      <c r="C256" s="60" t="str">
        <f t="shared" si="9"/>
        <v>Industrie</v>
      </c>
      <c r="D256" s="32"/>
      <c r="E256" s="113" t="s">
        <v>0</v>
      </c>
      <c r="F256" s="109">
        <v>0.80217394314723833</v>
      </c>
      <c r="G256" s="109">
        <v>0.84701485255305897</v>
      </c>
      <c r="H256" s="110">
        <v>0.88492916368149355</v>
      </c>
      <c r="I256" s="110">
        <v>0.81366855227855417</v>
      </c>
      <c r="J256" s="110">
        <v>0.61421090997192751</v>
      </c>
      <c r="K256" s="110">
        <v>0</v>
      </c>
      <c r="L256" s="333">
        <v>0</v>
      </c>
      <c r="M256" s="32"/>
      <c r="R256" s="403"/>
    </row>
    <row r="257" spans="1:19" s="158" customFormat="1" outlineLevel="3">
      <c r="A257" s="218"/>
      <c r="B257" s="219"/>
      <c r="C257" s="60" t="str">
        <f t="shared" si="9"/>
        <v>Transports (hors soutes)</v>
      </c>
      <c r="D257" s="32"/>
      <c r="E257" s="113" t="s">
        <v>419</v>
      </c>
      <c r="F257" s="109">
        <v>37.181399488032525</v>
      </c>
      <c r="G257" s="109">
        <v>37.215632392993555</v>
      </c>
      <c r="H257" s="110">
        <v>44.969307232130468</v>
      </c>
      <c r="I257" s="110">
        <v>46.45997671513139</v>
      </c>
      <c r="J257" s="110">
        <v>40.145979094176582</v>
      </c>
      <c r="K257" s="110">
        <v>33.164431417558255</v>
      </c>
      <c r="L257" s="333">
        <v>19.160477883708246</v>
      </c>
      <c r="M257" s="32"/>
      <c r="R257" s="403"/>
    </row>
    <row r="258" spans="1:19" s="158" customFormat="1" outlineLevel="3">
      <c r="A258" s="218"/>
      <c r="B258" s="219"/>
      <c r="C258" s="60" t="str">
        <f t="shared" si="9"/>
        <v>Résidentiel</v>
      </c>
      <c r="D258" s="32"/>
      <c r="E258" s="113" t="s">
        <v>183</v>
      </c>
      <c r="F258" s="109">
        <v>0</v>
      </c>
      <c r="G258" s="109">
        <v>0</v>
      </c>
      <c r="H258" s="110">
        <v>0</v>
      </c>
      <c r="I258" s="110">
        <v>0</v>
      </c>
      <c r="J258" s="110">
        <v>0</v>
      </c>
      <c r="K258" s="110">
        <v>0</v>
      </c>
      <c r="L258" s="333">
        <v>0</v>
      </c>
      <c r="M258" s="32"/>
      <c r="R258" s="403"/>
    </row>
    <row r="259" spans="1:19" s="158" customFormat="1" outlineLevel="3">
      <c r="A259" s="218"/>
      <c r="B259" s="219"/>
      <c r="C259" s="60" t="str">
        <f t="shared" si="9"/>
        <v>Tertiaire</v>
      </c>
      <c r="D259" s="32"/>
      <c r="E259" s="113" t="s">
        <v>184</v>
      </c>
      <c r="F259" s="109">
        <v>0</v>
      </c>
      <c r="G259" s="109">
        <v>0</v>
      </c>
      <c r="H259" s="110">
        <v>0</v>
      </c>
      <c r="I259" s="110">
        <v>0</v>
      </c>
      <c r="J259" s="110">
        <v>0</v>
      </c>
      <c r="K259" s="110">
        <v>0</v>
      </c>
      <c r="L259" s="333">
        <v>0</v>
      </c>
      <c r="M259" s="32"/>
      <c r="R259" s="403"/>
    </row>
    <row r="260" spans="1:19" s="158" customFormat="1" outlineLevel="3">
      <c r="A260" s="218"/>
      <c r="B260" s="219"/>
      <c r="C260" s="60" t="str">
        <f t="shared" si="9"/>
        <v>Agriculture</v>
      </c>
      <c r="D260" s="32"/>
      <c r="E260" s="113" t="s">
        <v>109</v>
      </c>
      <c r="F260" s="109">
        <v>1.8343356745664749</v>
      </c>
      <c r="G260" s="109">
        <v>1.8971042308122392</v>
      </c>
      <c r="H260" s="110">
        <v>4.6493610989580585</v>
      </c>
      <c r="I260" s="110">
        <v>7.2842537779753247</v>
      </c>
      <c r="J260" s="110">
        <v>9.8241457345838743</v>
      </c>
      <c r="K260" s="110">
        <v>12.332398296950537</v>
      </c>
      <c r="L260" s="333">
        <v>11.989225925101238</v>
      </c>
      <c r="M260" s="32"/>
      <c r="R260" s="403"/>
    </row>
    <row r="261" spans="1:19" s="158" customFormat="1" outlineLevel="3">
      <c r="A261" s="218"/>
      <c r="B261" s="219"/>
      <c r="C261" s="60" t="str">
        <f t="shared" si="9"/>
        <v>Production d'électricité</v>
      </c>
      <c r="D261" s="32"/>
      <c r="E261" s="113" t="s">
        <v>13</v>
      </c>
      <c r="F261" s="109">
        <v>0</v>
      </c>
      <c r="G261" s="109">
        <v>0</v>
      </c>
      <c r="H261" s="110">
        <v>0</v>
      </c>
      <c r="I261" s="110">
        <v>0</v>
      </c>
      <c r="J261" s="110">
        <v>0</v>
      </c>
      <c r="K261" s="110">
        <v>0</v>
      </c>
      <c r="L261" s="333">
        <v>0</v>
      </c>
      <c r="M261" s="32"/>
      <c r="R261" s="403"/>
    </row>
    <row r="262" spans="1:19" s="158" customFormat="1" outlineLevel="3">
      <c r="A262" s="218"/>
      <c r="B262" s="219"/>
      <c r="C262" s="60" t="str">
        <f t="shared" si="9"/>
        <v>Chaleur commercialisée</v>
      </c>
      <c r="D262" s="32"/>
      <c r="E262" s="113" t="s">
        <v>908</v>
      </c>
      <c r="F262" s="109">
        <v>2.7109661611746105E-4</v>
      </c>
      <c r="G262" s="109">
        <v>1.1870951008203932</v>
      </c>
      <c r="H262" s="110">
        <v>0</v>
      </c>
      <c r="I262" s="110">
        <v>0</v>
      </c>
      <c r="J262" s="110">
        <v>0</v>
      </c>
      <c r="K262" s="110">
        <v>0</v>
      </c>
      <c r="L262" s="333">
        <v>0</v>
      </c>
      <c r="M262" s="32"/>
      <c r="R262" s="403"/>
    </row>
    <row r="263" spans="1:19" s="158" customFormat="1" outlineLevel="3">
      <c r="A263" s="218"/>
      <c r="B263" s="219"/>
      <c r="C263" s="60" t="str">
        <f t="shared" si="9"/>
        <v>Soutes internationales</v>
      </c>
      <c r="D263" s="32"/>
      <c r="E263" s="113" t="s">
        <v>420</v>
      </c>
      <c r="F263" s="109">
        <v>0</v>
      </c>
      <c r="G263" s="109">
        <v>0.46357879668366431</v>
      </c>
      <c r="H263" s="110">
        <v>4.3339347859993076</v>
      </c>
      <c r="I263" s="110">
        <v>11.846464337514387</v>
      </c>
      <c r="J263" s="110">
        <v>17.782641806916839</v>
      </c>
      <c r="K263" s="110">
        <v>18.651138977917491</v>
      </c>
      <c r="L263" s="333">
        <v>23.131292957830418</v>
      </c>
      <c r="M263" s="32"/>
      <c r="R263" s="403"/>
    </row>
    <row r="264" spans="1:19" s="158" customFormat="1" outlineLevel="3">
      <c r="A264" s="218"/>
      <c r="B264" s="219"/>
      <c r="C264" s="60" t="str">
        <f t="shared" si="9"/>
        <v>Besoins des Outre-mer approvisionnés depuis l'hexagone et la Corse</v>
      </c>
      <c r="D264" s="32"/>
      <c r="E264" s="113" t="s">
        <v>953</v>
      </c>
      <c r="F264" s="109">
        <v>0</v>
      </c>
      <c r="G264" s="109">
        <v>0</v>
      </c>
      <c r="H264" s="110">
        <v>5</v>
      </c>
      <c r="I264" s="110">
        <v>5.5</v>
      </c>
      <c r="J264" s="110">
        <v>6</v>
      </c>
      <c r="K264" s="110">
        <v>6.5</v>
      </c>
      <c r="L264" s="333">
        <v>7</v>
      </c>
      <c r="M264" s="32"/>
      <c r="R264" s="403"/>
    </row>
    <row r="265" spans="1:19" s="158" customFormat="1" outlineLevel="3">
      <c r="A265" s="218"/>
      <c r="B265" s="219"/>
      <c r="C265" s="60" t="str">
        <f t="shared" si="9"/>
        <v>Industrie - non-énergétique</v>
      </c>
      <c r="D265" s="32"/>
      <c r="E265" s="113" t="s">
        <v>421</v>
      </c>
      <c r="F265" s="109">
        <v>0</v>
      </c>
      <c r="G265" s="109">
        <v>0</v>
      </c>
      <c r="H265" s="110">
        <v>0.17186654087589859</v>
      </c>
      <c r="I265" s="110">
        <v>1.8806384215887828</v>
      </c>
      <c r="J265" s="110">
        <v>3.5472481276291536</v>
      </c>
      <c r="K265" s="110">
        <v>4.9627173027268583</v>
      </c>
      <c r="L265" s="333">
        <v>6.3005881996149276</v>
      </c>
      <c r="M265" s="32"/>
      <c r="R265" s="403"/>
    </row>
    <row r="266" spans="1:19" s="403" customFormat="1" outlineLevel="3">
      <c r="A266" s="218"/>
      <c r="B266" s="219"/>
      <c r="C266" s="60" t="str">
        <f t="shared" si="9"/>
        <v>Pertes et usages internes</v>
      </c>
      <c r="D266" s="32"/>
      <c r="E266" s="113" t="s">
        <v>736</v>
      </c>
      <c r="F266" s="109">
        <v>0</v>
      </c>
      <c r="G266" s="109">
        <v>0</v>
      </c>
      <c r="H266" s="110">
        <v>0</v>
      </c>
      <c r="I266" s="110">
        <v>0</v>
      </c>
      <c r="J266" s="110">
        <v>0</v>
      </c>
      <c r="K266" s="110">
        <v>0</v>
      </c>
      <c r="L266" s="333">
        <v>0</v>
      </c>
      <c r="M266" s="32"/>
    </row>
    <row r="267" spans="1:19" s="158" customFormat="1" outlineLevel="3">
      <c r="A267" s="218"/>
      <c r="B267" s="219"/>
      <c r="C267" s="60" t="str">
        <f t="shared" si="9"/>
        <v>Consommation primaire totale</v>
      </c>
      <c r="D267" s="32"/>
      <c r="E267" s="185" t="s">
        <v>949</v>
      </c>
      <c r="F267" s="46">
        <f>SUM(F256:F266)</f>
        <v>39.818180202362356</v>
      </c>
      <c r="G267" s="930">
        <f>SUM(G256:G266)</f>
        <v>41.61042537386291</v>
      </c>
      <c r="H267" s="47">
        <f t="shared" ref="H267" si="12">SUM(H256:H266)</f>
        <v>60.00939882164522</v>
      </c>
      <c r="I267" s="47">
        <f t="shared" ref="I267" si="13">SUM(I256:I266)</f>
        <v>73.785001804488445</v>
      </c>
      <c r="J267" s="47">
        <f t="shared" ref="J267" si="14">SUM(J256:J266)</f>
        <v>77.914225673278381</v>
      </c>
      <c r="K267" s="47">
        <f t="shared" ref="K267" si="15">SUM(K256:K266)</f>
        <v>75.610685995153133</v>
      </c>
      <c r="L267" s="289">
        <f t="shared" ref="L267" si="16">SUM(L256:L266)</f>
        <v>67.581584966254823</v>
      </c>
      <c r="M267" s="32"/>
      <c r="R267" s="403"/>
    </row>
    <row r="268" spans="1:19" s="158" customFormat="1" outlineLevel="3">
      <c r="A268" s="218"/>
      <c r="B268" s="219"/>
      <c r="C268" s="60" t="str">
        <f t="shared" si="9"/>
        <v>Production primaire totale</v>
      </c>
      <c r="D268" s="32"/>
      <c r="E268" s="185" t="s">
        <v>950</v>
      </c>
      <c r="F268" s="926">
        <v>26.928189511328746</v>
      </c>
      <c r="G268" s="931"/>
      <c r="H268" s="928">
        <v>30.052877036710733</v>
      </c>
      <c r="I268" s="47">
        <v>34.071271579635422</v>
      </c>
      <c r="J268" s="47">
        <v>38.089666122560111</v>
      </c>
      <c r="K268" s="47">
        <v>42.942110108472306</v>
      </c>
      <c r="L268" s="289">
        <v>47.794554094384509</v>
      </c>
      <c r="M268" s="32"/>
      <c r="R268" s="403"/>
    </row>
    <row r="269" spans="1:19" s="158" customFormat="1" ht="15" outlineLevel="3" thickBot="1">
      <c r="A269" s="218"/>
      <c r="B269" s="219"/>
      <c r="C269" s="60" t="str">
        <f t="shared" si="9"/>
        <v>Ecart offre-demande</v>
      </c>
      <c r="D269" s="32"/>
      <c r="E269" s="337" t="s">
        <v>422</v>
      </c>
      <c r="F269" s="927">
        <f>F268-F267</f>
        <v>-12.88999069103361</v>
      </c>
      <c r="G269" s="932"/>
      <c r="H269" s="929">
        <f t="shared" ref="H269:L269" si="17">H268-H267</f>
        <v>-29.956521784934488</v>
      </c>
      <c r="I269" s="339">
        <f t="shared" si="17"/>
        <v>-39.713730224853023</v>
      </c>
      <c r="J269" s="339">
        <f>J268-J267</f>
        <v>-39.82455955071827</v>
      </c>
      <c r="K269" s="339">
        <f t="shared" si="17"/>
        <v>-32.668575886680827</v>
      </c>
      <c r="L269" s="340">
        <f t="shared" si="17"/>
        <v>-19.787030871870314</v>
      </c>
      <c r="M269" s="32"/>
      <c r="R269" s="403"/>
    </row>
    <row r="270" spans="1:19" s="158" customFormat="1" ht="15.6" outlineLevel="2">
      <c r="A270" s="218"/>
      <c r="B270" s="219"/>
      <c r="C270" s="60" t="str">
        <f t="shared" si="9"/>
        <v>Périmètre hexagone (avec Corse) - les consommations indiquées pour les Outre-mer sont celles couvertes par des imports de l'hexagone (avec Corse).</v>
      </c>
      <c r="D270" s="32"/>
      <c r="E270" s="918" t="s">
        <v>954</v>
      </c>
      <c r="F270" s="918"/>
      <c r="G270" s="918"/>
      <c r="H270" s="918"/>
      <c r="I270" s="918"/>
      <c r="J270" s="918"/>
      <c r="K270" s="918"/>
      <c r="L270" s="918"/>
      <c r="M270" s="32"/>
      <c r="S270" s="403"/>
    </row>
    <row r="271" spans="1:19" s="241" customFormat="1" outlineLevel="2">
      <c r="A271" s="218"/>
      <c r="B271" s="219"/>
      <c r="C271" s="60"/>
      <c r="D271" s="32"/>
      <c r="E271" s="32"/>
      <c r="F271" s="32"/>
      <c r="G271" s="32"/>
      <c r="H271" s="232"/>
      <c r="I271" s="32"/>
      <c r="J271" s="32"/>
      <c r="K271" s="32"/>
      <c r="L271" s="32"/>
      <c r="M271" s="32"/>
      <c r="S271" s="403"/>
    </row>
    <row r="272" spans="1:19" s="158" customFormat="1" ht="15" outlineLevel="2" thickBot="1">
      <c r="A272" s="218"/>
      <c r="B272" s="219"/>
      <c r="C272" s="60" t="str">
        <f t="shared" si="9"/>
        <v>Evolution des consommations de biomasse gazeuse</v>
      </c>
      <c r="D272" s="32"/>
      <c r="E272" s="851" t="s">
        <v>952</v>
      </c>
      <c r="F272" s="851"/>
      <c r="G272" s="851"/>
      <c r="H272" s="851"/>
      <c r="I272" s="851"/>
      <c r="J272" s="851"/>
      <c r="K272" s="851"/>
      <c r="L272" s="851"/>
      <c r="M272" s="32"/>
      <c r="S272" s="403"/>
    </row>
    <row r="273" spans="1:19" s="158" customFormat="1" outlineLevel="3">
      <c r="A273" s="218"/>
      <c r="B273" s="219"/>
      <c r="C273" s="60" t="str">
        <f t="shared" si="9"/>
        <v>TWh PCI</v>
      </c>
      <c r="D273" s="32"/>
      <c r="E273" s="287" t="s">
        <v>709</v>
      </c>
      <c r="F273" s="341">
        <v>2019</v>
      </c>
      <c r="G273" s="341">
        <v>2023</v>
      </c>
      <c r="H273" s="341">
        <v>2030</v>
      </c>
      <c r="I273" s="341">
        <v>2035</v>
      </c>
      <c r="J273" s="341">
        <v>2040</v>
      </c>
      <c r="K273" s="341">
        <v>2045</v>
      </c>
      <c r="L273" s="342">
        <v>2050</v>
      </c>
      <c r="M273" s="32"/>
      <c r="R273" s="403"/>
    </row>
    <row r="274" spans="1:19" s="158" customFormat="1" outlineLevel="3">
      <c r="A274" s="218"/>
      <c r="B274" s="219"/>
      <c r="C274" s="60" t="str">
        <f t="shared" si="9"/>
        <v>Industrie</v>
      </c>
      <c r="D274" s="32"/>
      <c r="E274" s="113" t="s">
        <v>0</v>
      </c>
      <c r="F274" s="109">
        <v>0.9615634959403887</v>
      </c>
      <c r="G274" s="109">
        <v>4.2628815857814555</v>
      </c>
      <c r="H274" s="110">
        <v>10.151464797609727</v>
      </c>
      <c r="I274" s="50">
        <v>15.593033521015256</v>
      </c>
      <c r="J274" s="110">
        <v>23.384305354227614</v>
      </c>
      <c r="K274" s="110">
        <v>29.761412155695659</v>
      </c>
      <c r="L274" s="333">
        <v>40.458854722688777</v>
      </c>
      <c r="M274" s="32"/>
      <c r="R274" s="403"/>
    </row>
    <row r="275" spans="1:19" s="158" customFormat="1" outlineLevel="3">
      <c r="A275" s="218"/>
      <c r="B275" s="219"/>
      <c r="C275" s="60" t="str">
        <f t="shared" si="9"/>
        <v>Transports (hors soutes)</v>
      </c>
      <c r="D275" s="32"/>
      <c r="E275" s="113" t="s">
        <v>419</v>
      </c>
      <c r="F275" s="109">
        <v>6.0900488198041289E-3</v>
      </c>
      <c r="G275" s="109">
        <v>0.12500769732742942</v>
      </c>
      <c r="H275" s="110">
        <v>0.52846239563113562</v>
      </c>
      <c r="I275" s="50">
        <v>0.70428345229004996</v>
      </c>
      <c r="J275" s="110">
        <v>0.4696939591967621</v>
      </c>
      <c r="K275" s="110">
        <v>0.2808055449667996</v>
      </c>
      <c r="L275" s="333">
        <v>0.46678267148776348</v>
      </c>
      <c r="M275" s="32"/>
      <c r="R275" s="403"/>
    </row>
    <row r="276" spans="1:19" s="158" customFormat="1" outlineLevel="3">
      <c r="A276" s="218"/>
      <c r="B276" s="219"/>
      <c r="C276" s="60" t="str">
        <f t="shared" si="9"/>
        <v>Résidentiel</v>
      </c>
      <c r="D276" s="32"/>
      <c r="E276" s="113" t="s">
        <v>183</v>
      </c>
      <c r="F276" s="109">
        <v>0.42871137874825344</v>
      </c>
      <c r="G276" s="109">
        <v>3.087870171159929</v>
      </c>
      <c r="H276" s="110">
        <v>9.0698832557569098</v>
      </c>
      <c r="I276" s="47">
        <v>11.89105300726273</v>
      </c>
      <c r="J276" s="110">
        <v>12.757811484844595</v>
      </c>
      <c r="K276" s="110">
        <v>17.073382169382935</v>
      </c>
      <c r="L276" s="333">
        <v>22.941245271057788</v>
      </c>
      <c r="M276" s="32"/>
      <c r="R276" s="403"/>
    </row>
    <row r="277" spans="1:19" s="158" customFormat="1" outlineLevel="3">
      <c r="A277" s="218"/>
      <c r="B277" s="219"/>
      <c r="C277" s="60" t="str">
        <f t="shared" si="9"/>
        <v>Tertiaire</v>
      </c>
      <c r="D277" s="32"/>
      <c r="E277" s="113" t="s">
        <v>184</v>
      </c>
      <c r="F277" s="109">
        <v>1.4317190156501343</v>
      </c>
      <c r="G277" s="109">
        <v>3.2979840210334697</v>
      </c>
      <c r="H277" s="110">
        <v>7.262995627515819</v>
      </c>
      <c r="I277" s="50">
        <v>9.3658947505391055</v>
      </c>
      <c r="J277" s="110">
        <v>10.871349808776388</v>
      </c>
      <c r="K277" s="110">
        <v>10.803349112501937</v>
      </c>
      <c r="L277" s="333">
        <v>9.0889216399500352</v>
      </c>
      <c r="M277" s="32"/>
      <c r="R277" s="403"/>
    </row>
    <row r="278" spans="1:19" s="158" customFormat="1" outlineLevel="3">
      <c r="A278" s="218"/>
      <c r="B278" s="219"/>
      <c r="C278" s="60" t="str">
        <f t="shared" si="9"/>
        <v>Agriculture</v>
      </c>
      <c r="D278" s="32"/>
      <c r="E278" s="113" t="s">
        <v>109</v>
      </c>
      <c r="F278" s="109">
        <v>0.45909002075154748</v>
      </c>
      <c r="G278" s="109">
        <v>1.0821633216896152</v>
      </c>
      <c r="H278" s="110">
        <v>1.5099867410884698</v>
      </c>
      <c r="I278" s="47">
        <v>1.9346676908228271</v>
      </c>
      <c r="J278" s="110">
        <v>2.6677192481287024</v>
      </c>
      <c r="K278" s="110">
        <v>3.6396811767104271</v>
      </c>
      <c r="L278" s="333">
        <v>5.7665753084930529</v>
      </c>
      <c r="M278" s="32"/>
      <c r="R278" s="403"/>
    </row>
    <row r="279" spans="1:19" s="158" customFormat="1" outlineLevel="3">
      <c r="A279" s="218"/>
      <c r="B279" s="219"/>
      <c r="C279" s="60" t="str">
        <f t="shared" si="9"/>
        <v>Production d'électricité</v>
      </c>
      <c r="D279" s="32"/>
      <c r="E279" s="113" t="s">
        <v>13</v>
      </c>
      <c r="F279" s="109">
        <v>4.8349525363888883</v>
      </c>
      <c r="G279" s="109">
        <v>6.8256616902777782</v>
      </c>
      <c r="H279" s="110">
        <v>8.4434549427647898</v>
      </c>
      <c r="I279" s="50">
        <v>9.3333571047157289</v>
      </c>
      <c r="J279" s="110">
        <v>6.0881915652173912</v>
      </c>
      <c r="K279" s="110">
        <v>6.4359075063829794</v>
      </c>
      <c r="L279" s="333">
        <v>7.919879250000001</v>
      </c>
      <c r="M279" s="32"/>
      <c r="R279" s="403"/>
    </row>
    <row r="280" spans="1:19" s="158" customFormat="1" outlineLevel="3">
      <c r="A280" s="218"/>
      <c r="B280" s="219"/>
      <c r="C280" s="60" t="str">
        <f t="shared" si="9"/>
        <v>Chaleur commercialisée</v>
      </c>
      <c r="D280" s="32"/>
      <c r="E280" s="113" t="s">
        <v>908</v>
      </c>
      <c r="F280" s="109">
        <v>3.0353079388888893</v>
      </c>
      <c r="G280" s="109">
        <v>3.0353079388888893</v>
      </c>
      <c r="H280" s="110">
        <v>4.6212212381534155</v>
      </c>
      <c r="I280" s="50">
        <v>6.3925728328931291</v>
      </c>
      <c r="J280" s="110">
        <v>8.1009770060725597</v>
      </c>
      <c r="K280" s="110">
        <v>10.33116745539667</v>
      </c>
      <c r="L280" s="333">
        <v>11.225008854281119</v>
      </c>
      <c r="M280" s="32"/>
      <c r="R280" s="403"/>
    </row>
    <row r="281" spans="1:19" s="158" customFormat="1" outlineLevel="3">
      <c r="A281" s="218"/>
      <c r="B281" s="219"/>
      <c r="C281" s="60" t="str">
        <f t="shared" si="9"/>
        <v>Soutes internationales</v>
      </c>
      <c r="D281" s="32"/>
      <c r="E281" s="113" t="s">
        <v>420</v>
      </c>
      <c r="F281" s="109">
        <v>0</v>
      </c>
      <c r="G281" s="109">
        <v>0</v>
      </c>
      <c r="H281" s="110">
        <v>0.61885784996399884</v>
      </c>
      <c r="I281" s="50">
        <v>1.0812234904104736</v>
      </c>
      <c r="J281" s="110">
        <v>1.4736482430160913</v>
      </c>
      <c r="K281" s="110">
        <v>1.6005207302563214</v>
      </c>
      <c r="L281" s="333">
        <v>1.7423062258448112</v>
      </c>
      <c r="M281" s="32"/>
      <c r="R281" s="403"/>
    </row>
    <row r="282" spans="1:19" s="158" customFormat="1" outlineLevel="3">
      <c r="A282" s="218"/>
      <c r="B282" s="219"/>
      <c r="C282" s="60" t="str">
        <f t="shared" si="9"/>
        <v>Besoins des Outre-mer approvisionnés depuis l'hexagone et la Corse</v>
      </c>
      <c r="D282" s="32"/>
      <c r="E282" s="113" t="s">
        <v>953</v>
      </c>
      <c r="F282" s="109">
        <v>0</v>
      </c>
      <c r="G282" s="109">
        <v>0</v>
      </c>
      <c r="H282" s="110">
        <v>0</v>
      </c>
      <c r="I282" s="47">
        <v>0</v>
      </c>
      <c r="J282" s="110">
        <v>0</v>
      </c>
      <c r="K282" s="110">
        <v>0</v>
      </c>
      <c r="L282" s="333">
        <v>0</v>
      </c>
      <c r="M282" s="32"/>
      <c r="R282" s="403"/>
    </row>
    <row r="283" spans="1:19" s="158" customFormat="1" outlineLevel="3">
      <c r="A283" s="218"/>
      <c r="B283" s="219"/>
      <c r="C283" s="60" t="str">
        <f t="shared" si="9"/>
        <v>Industrie - non-énergétique</v>
      </c>
      <c r="D283" s="32"/>
      <c r="E283" s="113" t="s">
        <v>421</v>
      </c>
      <c r="F283" s="109">
        <v>0</v>
      </c>
      <c r="G283" s="109">
        <v>0.28222612550810505</v>
      </c>
      <c r="H283" s="110">
        <v>1.1039233331614213</v>
      </c>
      <c r="I283" s="50">
        <v>1.9579927663026622</v>
      </c>
      <c r="J283" s="110">
        <v>3.3934160735369971</v>
      </c>
      <c r="K283" s="110">
        <v>4.1100947841528388</v>
      </c>
      <c r="L283" s="333">
        <v>5.2108374900473997</v>
      </c>
      <c r="M283" s="32"/>
      <c r="R283" s="403"/>
    </row>
    <row r="284" spans="1:19" s="403" customFormat="1" outlineLevel="3">
      <c r="A284" s="218"/>
      <c r="B284" s="219"/>
      <c r="C284" s="60" t="str">
        <f t="shared" si="9"/>
        <v>Pertes et usages internes</v>
      </c>
      <c r="D284" s="32"/>
      <c r="E284" s="113" t="s">
        <v>736</v>
      </c>
      <c r="F284" s="109">
        <v>0</v>
      </c>
      <c r="G284" s="109">
        <v>0</v>
      </c>
      <c r="H284" s="110">
        <v>0.50979428587232034</v>
      </c>
      <c r="I284" s="50">
        <v>0.65459370196481725</v>
      </c>
      <c r="J284" s="110">
        <v>0.78225778470451213</v>
      </c>
      <c r="K284" s="110">
        <v>0.96761399413008309</v>
      </c>
      <c r="L284" s="333">
        <v>1.2345877402425711</v>
      </c>
      <c r="M284" s="32"/>
    </row>
    <row r="285" spans="1:19" s="158" customFormat="1" outlineLevel="3">
      <c r="A285" s="218"/>
      <c r="B285" s="219"/>
      <c r="C285" s="60" t="str">
        <f t="shared" si="9"/>
        <v>Consommation primaire totale</v>
      </c>
      <c r="D285" s="32"/>
      <c r="E285" s="185" t="s">
        <v>949</v>
      </c>
      <c r="F285" s="46">
        <f>SUM(F274:F284)</f>
        <v>11.157434435187906</v>
      </c>
      <c r="G285" s="930">
        <f>SUM(G274:G284)</f>
        <v>21.999102551666674</v>
      </c>
      <c r="H285" s="47">
        <f t="shared" ref="H285" si="18">SUM(H274:H284)</f>
        <v>43.820044467518002</v>
      </c>
      <c r="I285" s="47">
        <f t="shared" ref="I285" si="19">SUM(I274:I284)</f>
        <v>58.90867231821678</v>
      </c>
      <c r="J285" s="47">
        <f t="shared" ref="J285" si="20">SUM(J274:J284)</f>
        <v>69.989370527721604</v>
      </c>
      <c r="K285" s="47">
        <f t="shared" ref="K285" si="21">SUM(K274:K284)</f>
        <v>85.003934629576634</v>
      </c>
      <c r="L285" s="289">
        <f t="shared" ref="L285" si="22">SUM(L274:L284)</f>
        <v>106.05499917409333</v>
      </c>
      <c r="M285" s="32"/>
      <c r="R285" s="403"/>
    </row>
    <row r="286" spans="1:19" s="158" customFormat="1" outlineLevel="3">
      <c r="A286" s="218"/>
      <c r="B286" s="219"/>
      <c r="C286" s="60" t="str">
        <f t="shared" si="9"/>
        <v>Production primaire totale</v>
      </c>
      <c r="D286" s="32"/>
      <c r="E286" s="185" t="s">
        <v>950</v>
      </c>
      <c r="F286" s="926">
        <v>7.7708668272239443</v>
      </c>
      <c r="G286" s="931"/>
      <c r="H286" s="928">
        <v>37.948309028781765</v>
      </c>
      <c r="I286" s="47">
        <v>52.424934189991838</v>
      </c>
      <c r="J286" s="47">
        <v>66.901559351201911</v>
      </c>
      <c r="K286" s="47">
        <v>83.566802999240196</v>
      </c>
      <c r="L286" s="289">
        <v>100.23204664727848</v>
      </c>
      <c r="M286" s="32"/>
      <c r="R286" s="403"/>
    </row>
    <row r="287" spans="1:19" s="158" customFormat="1" ht="15" outlineLevel="3" thickBot="1">
      <c r="A287" s="218"/>
      <c r="B287" s="219"/>
      <c r="C287" s="60" t="str">
        <f t="shared" si="9"/>
        <v>Ecart offre-demande</v>
      </c>
      <c r="D287" s="32"/>
      <c r="E287" s="337" t="s">
        <v>422</v>
      </c>
      <c r="F287" s="927">
        <f>F286-F285</f>
        <v>-3.3865676079639613</v>
      </c>
      <c r="G287" s="933"/>
      <c r="H287" s="929">
        <f t="shared" ref="H287" si="23">H286-H285</f>
        <v>-5.8717354387362377</v>
      </c>
      <c r="I287" s="339">
        <f t="shared" ref="I287" si="24">I286-I285</f>
        <v>-6.4837381282249424</v>
      </c>
      <c r="J287" s="339">
        <f t="shared" ref="J287" si="25">J286-J285</f>
        <v>-3.0878111765196934</v>
      </c>
      <c r="K287" s="339">
        <f t="shared" ref="K287" si="26">K286-K285</f>
        <v>-1.4371316303364381</v>
      </c>
      <c r="L287" s="340">
        <f>L286-L285</f>
        <v>-5.822952526814845</v>
      </c>
      <c r="M287" s="32"/>
      <c r="R287" s="403"/>
    </row>
    <row r="288" spans="1:19" s="158" customFormat="1" ht="14.4" customHeight="1" outlineLevel="2">
      <c r="A288" s="218"/>
      <c r="B288" s="219"/>
      <c r="C288" s="60" t="e">
        <f>IF(ISBLANK(#REF!),IF(ISBLANK(F288),"",F288),#REF!)</f>
        <v>#REF!</v>
      </c>
      <c r="D288" s="32"/>
      <c r="E288" s="922" t="s">
        <v>954</v>
      </c>
      <c r="F288" s="922"/>
      <c r="G288" s="922"/>
      <c r="H288" s="922"/>
      <c r="I288" s="922"/>
      <c r="J288" s="922"/>
      <c r="K288" s="922"/>
      <c r="L288" s="32"/>
      <c r="M288" s="32"/>
      <c r="S288" s="403"/>
    </row>
    <row r="289" spans="1:19" s="158" customFormat="1" outlineLevel="1">
      <c r="A289" s="218"/>
      <c r="B289" s="219"/>
      <c r="C289" s="60" t="str">
        <f t="shared" si="9"/>
        <v/>
      </c>
      <c r="D289" s="32"/>
      <c r="E289" s="32"/>
      <c r="F289" s="32"/>
      <c r="G289" s="32"/>
      <c r="H289" s="32"/>
      <c r="I289" s="32"/>
      <c r="J289" s="32"/>
      <c r="K289" s="32"/>
      <c r="L289" s="32"/>
      <c r="M289" s="32"/>
      <c r="S289" s="403"/>
    </row>
    <row r="290" spans="1:19" outlineLevel="1">
      <c r="A290" s="218"/>
      <c r="B290" s="219"/>
      <c r="C290" s="60" t="str">
        <f t="shared" si="9"/>
        <v/>
      </c>
      <c r="D290" s="860"/>
      <c r="E290" s="860"/>
      <c r="F290" s="860"/>
    </row>
    <row r="291" spans="1:19" ht="28.8" outlineLevel="1" thickBot="1">
      <c r="A291" s="218"/>
      <c r="B291" s="219"/>
      <c r="C291" s="60" t="str">
        <f t="shared" si="9"/>
        <v>Electricité</v>
      </c>
      <c r="D291" s="223"/>
      <c r="E291" s="224"/>
      <c r="F291" s="861" t="s">
        <v>217</v>
      </c>
      <c r="G291" s="861"/>
      <c r="H291" s="861"/>
      <c r="I291" s="861"/>
      <c r="J291" s="861"/>
      <c r="K291" s="861"/>
      <c r="L291" s="861"/>
      <c r="M291" s="861"/>
    </row>
    <row r="292" spans="1:19" ht="15" outlineLevel="1" thickTop="1">
      <c r="A292" s="218"/>
      <c r="B292" s="219"/>
      <c r="C292" s="60" t="str">
        <f t="shared" si="9"/>
        <v/>
      </c>
      <c r="D292" s="105"/>
      <c r="E292" s="105"/>
      <c r="F292" s="105"/>
    </row>
    <row r="293" spans="1:19" outlineLevel="2">
      <c r="A293" s="218"/>
      <c r="B293" s="219"/>
      <c r="C293" s="60" t="str">
        <f t="shared" si="9"/>
        <v/>
      </c>
      <c r="D293" s="32"/>
      <c r="E293" s="32"/>
      <c r="F293" s="32"/>
      <c r="G293" s="32"/>
      <c r="H293" s="32"/>
      <c r="I293" s="32"/>
      <c r="J293" s="32"/>
      <c r="K293" s="32"/>
      <c r="L293" s="32"/>
      <c r="M293" s="32"/>
    </row>
    <row r="294" spans="1:19" s="158" customFormat="1" ht="14.4" customHeight="1" outlineLevel="2">
      <c r="A294" s="218"/>
      <c r="B294" s="219"/>
      <c r="C294" s="60" t="str">
        <f t="shared" si="9"/>
        <v/>
      </c>
      <c r="D294" s="32"/>
      <c r="E294" s="151"/>
      <c r="F294" s="152"/>
      <c r="G294" s="152"/>
      <c r="H294" s="152"/>
      <c r="I294" s="152"/>
      <c r="J294" s="152"/>
      <c r="K294" s="152"/>
      <c r="L294" s="152"/>
      <c r="M294" s="32"/>
      <c r="S294" s="403"/>
    </row>
    <row r="295" spans="1:19" s="158" customFormat="1" ht="14.4" customHeight="1" outlineLevel="2" thickBot="1">
      <c r="A295" s="218"/>
      <c r="B295" s="219"/>
      <c r="C295" s="60" t="str">
        <f t="shared" si="9"/>
        <v>Evolution de la consommation intérieure d'électricité</v>
      </c>
      <c r="D295" s="32"/>
      <c r="E295" s="851" t="s">
        <v>921</v>
      </c>
      <c r="F295" s="851"/>
      <c r="G295" s="851"/>
      <c r="H295" s="851"/>
      <c r="I295" s="851"/>
      <c r="J295" s="851"/>
      <c r="K295" s="851"/>
      <c r="L295" s="851"/>
      <c r="M295" s="32"/>
      <c r="S295" s="403"/>
    </row>
    <row r="296" spans="1:19" s="158" customFormat="1" ht="14.4" customHeight="1" outlineLevel="3">
      <c r="A296" s="218"/>
      <c r="B296" s="219"/>
      <c r="C296" s="60" t="str">
        <f t="shared" si="9"/>
        <v>TWh</v>
      </c>
      <c r="D296" s="32"/>
      <c r="E296" s="287" t="s">
        <v>146</v>
      </c>
      <c r="F296" s="341">
        <v>2023</v>
      </c>
      <c r="G296" s="341">
        <v>2030</v>
      </c>
      <c r="H296" s="341">
        <v>2035</v>
      </c>
      <c r="I296" s="341">
        <v>2040</v>
      </c>
      <c r="J296" s="341">
        <v>2045</v>
      </c>
      <c r="K296" s="342">
        <v>2050</v>
      </c>
      <c r="L296" s="32"/>
      <c r="M296" s="32"/>
      <c r="R296" s="403"/>
    </row>
    <row r="297" spans="1:19" s="158" customFormat="1" ht="14.4" customHeight="1" outlineLevel="3">
      <c r="A297" s="218"/>
      <c r="B297" s="219"/>
      <c r="C297" s="60" t="str">
        <f t="shared" si="9"/>
        <v>Résidentiel</v>
      </c>
      <c r="D297" s="32"/>
      <c r="E297" s="113" t="s">
        <v>183</v>
      </c>
      <c r="F297" s="109">
        <v>146.61856577848101</v>
      </c>
      <c r="G297" s="110">
        <v>164.54132142585738</v>
      </c>
      <c r="H297" s="110">
        <v>157.6870685960331</v>
      </c>
      <c r="I297" s="110">
        <v>150.73281624557316</v>
      </c>
      <c r="J297" s="110">
        <v>142.44776909902461</v>
      </c>
      <c r="K297" s="333">
        <v>135.61907292803824</v>
      </c>
      <c r="L297" s="32"/>
      <c r="M297" s="32"/>
      <c r="R297" s="403"/>
    </row>
    <row r="298" spans="1:19" s="158" customFormat="1" ht="14.4" customHeight="1" outlineLevel="3">
      <c r="A298" s="218"/>
      <c r="B298" s="219"/>
      <c r="C298" s="60" t="str">
        <f t="shared" si="9"/>
        <v>Tertiaire</v>
      </c>
      <c r="D298" s="32"/>
      <c r="E298" s="113" t="s">
        <v>184</v>
      </c>
      <c r="F298" s="109">
        <v>122.68410500325349</v>
      </c>
      <c r="G298" s="110">
        <v>137.62916969929188</v>
      </c>
      <c r="H298" s="110">
        <v>142.68581852900857</v>
      </c>
      <c r="I298" s="110">
        <v>145.41348067617889</v>
      </c>
      <c r="J298" s="110">
        <v>148.10062354966834</v>
      </c>
      <c r="K298" s="333">
        <v>147.94830486325455</v>
      </c>
      <c r="L298" s="32"/>
      <c r="M298" s="32"/>
      <c r="R298" s="403"/>
    </row>
    <row r="299" spans="1:19" s="158" customFormat="1" ht="14.4" customHeight="1" outlineLevel="3">
      <c r="A299" s="218"/>
      <c r="B299" s="219"/>
      <c r="C299" s="60" t="str">
        <f t="shared" si="9"/>
        <v>Industrie</v>
      </c>
      <c r="D299" s="32"/>
      <c r="E299" s="113" t="s">
        <v>0</v>
      </c>
      <c r="F299" s="109">
        <v>101.12082952717563</v>
      </c>
      <c r="G299" s="110">
        <v>135.39437568647872</v>
      </c>
      <c r="H299" s="110">
        <v>147.83663726487015</v>
      </c>
      <c r="I299" s="110">
        <v>158.80562533586848</v>
      </c>
      <c r="J299" s="110">
        <v>168.5213953073463</v>
      </c>
      <c r="K299" s="333">
        <v>171.181112791358</v>
      </c>
      <c r="L299" s="32"/>
      <c r="M299" s="32"/>
      <c r="R299" s="403"/>
    </row>
    <row r="300" spans="1:19" s="158" customFormat="1" ht="14.4" customHeight="1" outlineLevel="3">
      <c r="A300" s="218"/>
      <c r="B300" s="219"/>
      <c r="C300" s="60" t="str">
        <f t="shared" si="9"/>
        <v>Transport</v>
      </c>
      <c r="D300" s="32"/>
      <c r="E300" s="113" t="s">
        <v>1</v>
      </c>
      <c r="F300" s="109">
        <v>11.340182921481455</v>
      </c>
      <c r="G300" s="110">
        <v>29.634411487611434</v>
      </c>
      <c r="H300" s="110">
        <v>58.420255247676202</v>
      </c>
      <c r="I300" s="110">
        <v>91.011108616394168</v>
      </c>
      <c r="J300" s="110">
        <v>113.77640040877965</v>
      </c>
      <c r="K300" s="333">
        <v>121.99818515879615</v>
      </c>
      <c r="L300" s="32"/>
      <c r="M300" s="32"/>
      <c r="R300" s="403"/>
    </row>
    <row r="301" spans="1:19" s="158" customFormat="1" ht="14.4" customHeight="1" outlineLevel="3">
      <c r="A301" s="218"/>
      <c r="B301" s="219"/>
      <c r="C301" s="60" t="str">
        <f t="shared" si="9"/>
        <v>Agriculture</v>
      </c>
      <c r="D301" s="32"/>
      <c r="E301" s="113" t="s">
        <v>109</v>
      </c>
      <c r="F301" s="109">
        <v>6.9705891599999994</v>
      </c>
      <c r="G301" s="110">
        <v>7.5528535924158646</v>
      </c>
      <c r="H301" s="110">
        <v>8.166895445470157</v>
      </c>
      <c r="I301" s="110">
        <v>8.7756056564175751</v>
      </c>
      <c r="J301" s="110">
        <v>9.3736443497569688</v>
      </c>
      <c r="K301" s="333">
        <v>9.9674906407559121</v>
      </c>
      <c r="L301" s="32"/>
      <c r="M301" s="32"/>
      <c r="R301" s="403"/>
    </row>
    <row r="302" spans="1:19" s="158" customFormat="1" ht="14.4" customHeight="1" outlineLevel="3">
      <c r="A302" s="218"/>
      <c r="B302" s="219"/>
      <c r="C302" s="60" t="str">
        <f t="shared" si="9"/>
        <v>CCUS dans la production d'énergie et DACCS</v>
      </c>
      <c r="D302" s="32"/>
      <c r="E302" s="113" t="s">
        <v>909</v>
      </c>
      <c r="F302" s="109">
        <v>0</v>
      </c>
      <c r="G302" s="110">
        <v>0</v>
      </c>
      <c r="H302" s="110">
        <v>0</v>
      </c>
      <c r="I302" s="110">
        <v>5.6</v>
      </c>
      <c r="J302" s="110">
        <v>11.04</v>
      </c>
      <c r="K302" s="333">
        <v>15.04</v>
      </c>
      <c r="L302" s="32"/>
      <c r="M302" s="32"/>
      <c r="R302" s="403"/>
    </row>
    <row r="303" spans="1:19" s="158" customFormat="1" ht="14.4" customHeight="1" outlineLevel="3">
      <c r="A303" s="218"/>
      <c r="B303" s="219"/>
      <c r="C303" s="60" t="str">
        <f t="shared" si="9"/>
        <v>Production de H2</v>
      </c>
      <c r="D303" s="32"/>
      <c r="E303" s="113" t="s">
        <v>423</v>
      </c>
      <c r="F303" s="109">
        <v>0</v>
      </c>
      <c r="G303" s="110">
        <v>18.244989757907931</v>
      </c>
      <c r="H303" s="110">
        <v>37.432620924926724</v>
      </c>
      <c r="I303" s="110">
        <v>48.755117095026748</v>
      </c>
      <c r="J303" s="110">
        <v>78.562895215758445</v>
      </c>
      <c r="K303" s="333">
        <v>123.72186406364169</v>
      </c>
      <c r="L303" s="32"/>
      <c r="M303" s="32"/>
      <c r="R303" s="403"/>
    </row>
    <row r="304" spans="1:19" s="158" customFormat="1" ht="14.4" customHeight="1" outlineLevel="3">
      <c r="A304" s="218"/>
      <c r="B304" s="219"/>
      <c r="C304" s="60" t="str">
        <f t="shared" si="9"/>
        <v>Usages internes</v>
      </c>
      <c r="D304" s="32"/>
      <c r="E304" s="113" t="s">
        <v>424</v>
      </c>
      <c r="F304" s="109">
        <v>9.6</v>
      </c>
      <c r="G304" s="110">
        <v>13.586356004670179</v>
      </c>
      <c r="H304" s="110">
        <v>15.101425780025366</v>
      </c>
      <c r="I304" s="110">
        <v>18.754351943346443</v>
      </c>
      <c r="J304" s="110">
        <v>21.29863391768734</v>
      </c>
      <c r="K304" s="333">
        <v>23.838605532368724</v>
      </c>
      <c r="L304" s="32"/>
      <c r="M304" s="32"/>
      <c r="R304" s="403"/>
    </row>
    <row r="305" spans="1:19" s="158" customFormat="1" ht="14.4" customHeight="1" outlineLevel="3">
      <c r="A305" s="218"/>
      <c r="B305" s="219"/>
      <c r="C305" s="60" t="str">
        <f t="shared" si="9"/>
        <v>Consommation intérieure d'électricité, hors pertes</v>
      </c>
      <c r="D305" s="32"/>
      <c r="E305" s="185" t="s">
        <v>924</v>
      </c>
      <c r="F305" s="46">
        <f>SUM(F297:F304)</f>
        <v>398.33427239039156</v>
      </c>
      <c r="G305" s="46">
        <f t="shared" ref="G305:K305" si="27">SUM(G297:G304)</f>
        <v>506.58347765423343</v>
      </c>
      <c r="H305" s="46">
        <f t="shared" si="27"/>
        <v>567.33072178801024</v>
      </c>
      <c r="I305" s="46">
        <f t="shared" si="27"/>
        <v>627.84810556880564</v>
      </c>
      <c r="J305" s="46">
        <f t="shared" si="27"/>
        <v>693.12136184802159</v>
      </c>
      <c r="K305" s="776">
        <f t="shared" si="27"/>
        <v>749.31463597821323</v>
      </c>
      <c r="L305" s="32"/>
      <c r="M305" s="32"/>
      <c r="R305" s="403"/>
    </row>
    <row r="306" spans="1:19" s="158" customFormat="1" ht="14.4" customHeight="1" outlineLevel="3">
      <c r="A306" s="218"/>
      <c r="B306" s="219"/>
      <c r="C306" s="60" t="str">
        <f t="shared" si="9"/>
        <v>Pertes estimées</v>
      </c>
      <c r="D306" s="32"/>
      <c r="E306" s="113" t="s">
        <v>425</v>
      </c>
      <c r="F306" s="109">
        <v>37.012045226000005</v>
      </c>
      <c r="G306" s="110">
        <v>47.211280707896655</v>
      </c>
      <c r="H306" s="110">
        <v>52.782517871264389</v>
      </c>
      <c r="I306" s="110">
        <v>58.466087348801963</v>
      </c>
      <c r="J306" s="110">
        <v>64.14738607445598</v>
      </c>
      <c r="K306" s="333">
        <v>68.965507360293685</v>
      </c>
      <c r="L306" s="32"/>
      <c r="M306" s="32"/>
      <c r="R306" s="403"/>
    </row>
    <row r="307" spans="1:19" s="158" customFormat="1" ht="14.4" customHeight="1" outlineLevel="3" thickBot="1">
      <c r="A307" s="218"/>
      <c r="B307" s="219"/>
      <c r="C307" s="60" t="str">
        <f t="shared" si="9"/>
        <v>Consommation intérieure totale d'électricité</v>
      </c>
      <c r="D307" s="32"/>
      <c r="E307" s="337" t="s">
        <v>923</v>
      </c>
      <c r="F307" s="338">
        <f>F305+F306</f>
        <v>435.34631761639156</v>
      </c>
      <c r="G307" s="338">
        <f t="shared" ref="G307:K307" si="28">G305+G306</f>
        <v>553.7947583621301</v>
      </c>
      <c r="H307" s="338">
        <f t="shared" si="28"/>
        <v>620.11323965927465</v>
      </c>
      <c r="I307" s="338">
        <f t="shared" si="28"/>
        <v>686.31419291760756</v>
      </c>
      <c r="J307" s="338">
        <f t="shared" si="28"/>
        <v>757.26874792247759</v>
      </c>
      <c r="K307" s="777">
        <f t="shared" si="28"/>
        <v>818.28014333850695</v>
      </c>
      <c r="L307" s="32"/>
      <c r="M307" s="32"/>
      <c r="R307" s="403"/>
    </row>
    <row r="308" spans="1:19" s="158" customFormat="1" ht="27.6" customHeight="1" outlineLevel="3">
      <c r="A308" s="218"/>
      <c r="B308" s="219"/>
      <c r="C308" s="60" t="e">
        <f>IF(ISBLANK(#REF!),IF(ISBLANK(F308),"",F308),#REF!)</f>
        <v>#REF!</v>
      </c>
      <c r="D308" s="32"/>
      <c r="E308" s="923" t="s">
        <v>922</v>
      </c>
      <c r="F308" s="923"/>
      <c r="G308" s="923"/>
      <c r="H308" s="923"/>
      <c r="I308" s="923"/>
      <c r="J308" s="923"/>
      <c r="K308" s="923"/>
      <c r="L308" s="152"/>
      <c r="M308" s="32"/>
      <c r="S308" s="403"/>
    </row>
    <row r="309" spans="1:19" s="158" customFormat="1" ht="14.4" customHeight="1" outlineLevel="2">
      <c r="A309" s="218"/>
      <c r="B309" s="219"/>
      <c r="C309" s="60" t="str">
        <f t="shared" si="9"/>
        <v/>
      </c>
      <c r="D309" s="32"/>
      <c r="E309" s="151"/>
      <c r="F309" s="152"/>
      <c r="G309" s="152"/>
      <c r="H309" s="152"/>
      <c r="I309" s="152"/>
      <c r="J309" s="152"/>
      <c r="K309" s="152"/>
      <c r="L309" s="152"/>
      <c r="M309" s="32"/>
      <c r="S309" s="403"/>
    </row>
    <row r="310" spans="1:19" s="158" customFormat="1" ht="14.4" customHeight="1" outlineLevel="1">
      <c r="A310" s="218"/>
      <c r="B310" s="219"/>
      <c r="C310" s="60" t="str">
        <f t="shared" si="9"/>
        <v/>
      </c>
      <c r="D310" s="32"/>
      <c r="E310" s="151"/>
      <c r="F310" s="152"/>
      <c r="G310" s="152"/>
      <c r="H310" s="152"/>
      <c r="I310" s="152"/>
      <c r="J310" s="152"/>
      <c r="K310" s="152"/>
      <c r="L310" s="152"/>
      <c r="M310" s="32"/>
      <c r="S310" s="403"/>
    </row>
    <row r="311" spans="1:19" ht="14.4" customHeight="1" outlineLevel="1">
      <c r="A311" s="218"/>
      <c r="B311" s="219"/>
      <c r="C311" s="60" t="str">
        <f t="shared" si="9"/>
        <v/>
      </c>
      <c r="D311" s="32"/>
      <c r="E311" s="32"/>
      <c r="F311" s="32"/>
      <c r="G311" s="32"/>
      <c r="H311" s="32"/>
      <c r="I311" s="32"/>
      <c r="J311" s="32"/>
      <c r="K311" s="32"/>
      <c r="L311" s="32"/>
      <c r="M311" s="32"/>
    </row>
    <row r="312" spans="1:19" s="403" customFormat="1" ht="28.8" outlineLevel="1" thickBot="1">
      <c r="A312" s="218"/>
      <c r="B312" s="219"/>
      <c r="C312" s="60" t="str">
        <f t="shared" ref="C312:C330" si="29">IF(ISBLANK(E312),IF(ISBLANK(F312),"",F312),E312)</f>
        <v>Hydrogène</v>
      </c>
      <c r="D312" s="223"/>
      <c r="E312" s="224"/>
      <c r="F312" s="861" t="s">
        <v>158</v>
      </c>
      <c r="G312" s="861"/>
      <c r="H312" s="861"/>
      <c r="I312" s="861"/>
      <c r="J312" s="861"/>
      <c r="K312" s="861"/>
      <c r="L312" s="861"/>
      <c r="M312" s="861"/>
    </row>
    <row r="313" spans="1:19" s="403" customFormat="1" ht="15" outlineLevel="1" thickTop="1">
      <c r="A313" s="218"/>
      <c r="B313" s="219"/>
      <c r="C313" s="60" t="str">
        <f t="shared" si="29"/>
        <v/>
      </c>
      <c r="D313" s="702"/>
      <c r="E313" s="702"/>
      <c r="F313" s="702"/>
    </row>
    <row r="314" spans="1:19" s="403" customFormat="1" outlineLevel="1">
      <c r="A314" s="218"/>
      <c r="B314" s="219"/>
      <c r="C314" s="60"/>
      <c r="D314" s="704"/>
      <c r="E314" s="704"/>
      <c r="F314" s="704"/>
    </row>
    <row r="315" spans="1:19" s="403" customFormat="1" ht="15" outlineLevel="2" thickBot="1">
      <c r="A315" s="218"/>
      <c r="B315" s="219"/>
      <c r="C315" s="60" t="str">
        <f t="shared" si="29"/>
        <v>Evolution des consommations d'hydrogène électrolytique</v>
      </c>
      <c r="D315" s="32"/>
      <c r="E315" s="851" t="s">
        <v>882</v>
      </c>
      <c r="F315" s="851"/>
      <c r="G315" s="851"/>
      <c r="H315" s="851"/>
      <c r="I315" s="851"/>
      <c r="J315" s="851"/>
      <c r="K315" s="851"/>
      <c r="L315" s="851"/>
      <c r="M315" s="32"/>
    </row>
    <row r="316" spans="1:19" s="403" customFormat="1" outlineLevel="3">
      <c r="A316" s="218"/>
      <c r="B316" s="219"/>
      <c r="C316" s="60" t="str">
        <f t="shared" si="29"/>
        <v>TWh</v>
      </c>
      <c r="D316" s="32"/>
      <c r="E316" s="287" t="s">
        <v>146</v>
      </c>
      <c r="F316" s="341">
        <v>2023</v>
      </c>
      <c r="G316" s="341">
        <v>2030</v>
      </c>
      <c r="H316" s="341">
        <v>2035</v>
      </c>
      <c r="I316" s="341">
        <v>2040</v>
      </c>
      <c r="J316" s="341">
        <v>2045</v>
      </c>
      <c r="K316" s="342">
        <v>2050</v>
      </c>
      <c r="L316" s="32"/>
      <c r="M316" s="32"/>
    </row>
    <row r="317" spans="1:19" s="403" customFormat="1" outlineLevel="3">
      <c r="A317" s="218"/>
      <c r="B317" s="219"/>
      <c r="C317" s="60" t="str">
        <f t="shared" si="29"/>
        <v>Industrie</v>
      </c>
      <c r="D317" s="32"/>
      <c r="E317" s="778" t="s">
        <v>0</v>
      </c>
      <c r="F317" s="109">
        <v>0</v>
      </c>
      <c r="G317" s="110">
        <v>4.4870000000000001</v>
      </c>
      <c r="H317" s="110">
        <v>7.4279999999999999</v>
      </c>
      <c r="I317" s="110">
        <v>11.289</v>
      </c>
      <c r="J317" s="110">
        <v>13.486000000000001</v>
      </c>
      <c r="K317" s="333">
        <v>15.401</v>
      </c>
      <c r="L317" s="32"/>
      <c r="M317" s="32"/>
    </row>
    <row r="318" spans="1:19" s="403" customFormat="1" outlineLevel="3">
      <c r="A318" s="218"/>
      <c r="B318" s="219"/>
      <c r="C318" s="60" t="str">
        <f t="shared" si="29"/>
        <v>Transport</v>
      </c>
      <c r="D318" s="32"/>
      <c r="E318" s="778" t="s">
        <v>1</v>
      </c>
      <c r="F318" s="109">
        <v>1.8392875779984479E-2</v>
      </c>
      <c r="G318" s="110">
        <v>8.6437256522175349E-2</v>
      </c>
      <c r="H318" s="110">
        <v>0.43906342085327371</v>
      </c>
      <c r="I318" s="110">
        <v>1.1725358690471139</v>
      </c>
      <c r="J318" s="110">
        <v>2.1437940109017282</v>
      </c>
      <c r="K318" s="333">
        <v>3.2735466511679352</v>
      </c>
      <c r="L318" s="32"/>
      <c r="M318" s="32"/>
    </row>
    <row r="319" spans="1:19" s="403" customFormat="1" outlineLevel="3">
      <c r="A319" s="218"/>
      <c r="B319" s="219"/>
      <c r="C319" s="60" t="str">
        <f t="shared" si="29"/>
        <v>Résidentiel</v>
      </c>
      <c r="D319" s="32"/>
      <c r="E319" s="778" t="s">
        <v>183</v>
      </c>
      <c r="F319" s="109">
        <v>0</v>
      </c>
      <c r="G319" s="110">
        <v>0</v>
      </c>
      <c r="H319" s="110">
        <v>0</v>
      </c>
      <c r="I319" s="110">
        <v>0</v>
      </c>
      <c r="J319" s="110">
        <v>0</v>
      </c>
      <c r="K319" s="333">
        <v>0</v>
      </c>
      <c r="L319" s="32"/>
      <c r="M319" s="32"/>
    </row>
    <row r="320" spans="1:19" s="403" customFormat="1" outlineLevel="3">
      <c r="A320" s="218"/>
      <c r="B320" s="219"/>
      <c r="C320" s="60" t="str">
        <f t="shared" si="29"/>
        <v>Tertiaire</v>
      </c>
      <c r="D320" s="32"/>
      <c r="E320" s="778" t="s">
        <v>184</v>
      </c>
      <c r="F320" s="109">
        <v>0</v>
      </c>
      <c r="G320" s="110">
        <v>0</v>
      </c>
      <c r="H320" s="110">
        <v>0</v>
      </c>
      <c r="I320" s="110">
        <v>0</v>
      </c>
      <c r="J320" s="110">
        <v>0</v>
      </c>
      <c r="K320" s="333">
        <v>0</v>
      </c>
      <c r="L320" s="32"/>
      <c r="M320" s="32"/>
    </row>
    <row r="321" spans="1:19" s="403" customFormat="1" outlineLevel="3">
      <c r="A321" s="218"/>
      <c r="B321" s="219"/>
      <c r="C321" s="60" t="str">
        <f t="shared" si="29"/>
        <v>Agriculture</v>
      </c>
      <c r="D321" s="32"/>
      <c r="E321" s="778" t="s">
        <v>109</v>
      </c>
      <c r="F321" s="109">
        <v>7.2104550836146419E-2</v>
      </c>
      <c r="G321" s="110">
        <v>0.17366238047171115</v>
      </c>
      <c r="H321" s="110">
        <v>0.34372244412659508</v>
      </c>
      <c r="I321" s="110">
        <v>0.51378250778147916</v>
      </c>
      <c r="J321" s="110">
        <v>0.6672153222422631</v>
      </c>
      <c r="K321" s="333">
        <v>0.82064813670304715</v>
      </c>
      <c r="L321" s="32"/>
      <c r="M321" s="32"/>
    </row>
    <row r="322" spans="1:19" s="403" customFormat="1" outlineLevel="3">
      <c r="A322" s="218"/>
      <c r="B322" s="219"/>
      <c r="C322" s="60" t="str">
        <f t="shared" si="29"/>
        <v>Soutes aériennes internationales</v>
      </c>
      <c r="D322" s="32"/>
      <c r="E322" s="778" t="s">
        <v>168</v>
      </c>
      <c r="F322" s="109">
        <v>0</v>
      </c>
      <c r="G322" s="110">
        <v>0</v>
      </c>
      <c r="H322" s="110">
        <v>6.4898103112972921E-2</v>
      </c>
      <c r="I322" s="110">
        <v>0.39760801262345852</v>
      </c>
      <c r="J322" s="110">
        <v>1.3792411885219404</v>
      </c>
      <c r="K322" s="333">
        <v>3.258859581685249</v>
      </c>
      <c r="L322" s="32"/>
      <c r="M322" s="32"/>
    </row>
    <row r="323" spans="1:19" s="403" customFormat="1" outlineLevel="3">
      <c r="A323" s="218"/>
      <c r="B323" s="219"/>
      <c r="C323" s="60" t="str">
        <f t="shared" si="29"/>
        <v>Soutes maritimes internationales</v>
      </c>
      <c r="D323" s="32"/>
      <c r="E323" s="778" t="s">
        <v>167</v>
      </c>
      <c r="F323" s="109">
        <v>0</v>
      </c>
      <c r="G323" s="110">
        <v>7.7533619152899039E-2</v>
      </c>
      <c r="H323" s="110">
        <v>0.40886587506822542</v>
      </c>
      <c r="I323" s="110">
        <v>0.71741482807087398</v>
      </c>
      <c r="J323" s="110">
        <v>1.0794061822010999</v>
      </c>
      <c r="K323" s="333">
        <v>1.4405434026430555</v>
      </c>
      <c r="L323" s="32"/>
      <c r="M323" s="32"/>
    </row>
    <row r="324" spans="1:19" s="403" customFormat="1" outlineLevel="3">
      <c r="A324" s="218"/>
      <c r="B324" s="219"/>
      <c r="C324" s="60" t="str">
        <f t="shared" si="29"/>
        <v>Consommation finale non énergétique</v>
      </c>
      <c r="D324" s="32"/>
      <c r="E324" s="778" t="s">
        <v>186</v>
      </c>
      <c r="F324" s="109">
        <v>6.0712638497352599E-3</v>
      </c>
      <c r="G324" s="110">
        <v>0.82099999999999995</v>
      </c>
      <c r="H324" s="110">
        <v>1.1319999999999999</v>
      </c>
      <c r="I324" s="110">
        <v>1.4770000000000001</v>
      </c>
      <c r="J324" s="110">
        <v>3.5409999999999999</v>
      </c>
      <c r="K324" s="333">
        <v>5.6440000000000001</v>
      </c>
      <c r="L324" s="32"/>
      <c r="M324" s="32"/>
    </row>
    <row r="325" spans="1:19" s="403" customFormat="1" outlineLevel="3">
      <c r="A325" s="218"/>
      <c r="B325" s="219"/>
      <c r="C325" s="60" t="str">
        <f t="shared" si="29"/>
        <v>Production de gaz de synthèse</v>
      </c>
      <c r="D325" s="32"/>
      <c r="E325" s="778" t="s">
        <v>174</v>
      </c>
      <c r="F325" s="109">
        <v>0</v>
      </c>
      <c r="G325" s="110">
        <v>0.59505562496538356</v>
      </c>
      <c r="H325" s="110">
        <v>1.8879552167058213</v>
      </c>
      <c r="I325" s="110">
        <v>3.0701005062835236</v>
      </c>
      <c r="J325" s="110">
        <v>5.4434651058490164</v>
      </c>
      <c r="K325" s="333">
        <v>11.346795065878171</v>
      </c>
      <c r="L325" s="32"/>
      <c r="M325" s="32"/>
    </row>
    <row r="326" spans="1:19" s="403" customFormat="1" outlineLevel="3">
      <c r="A326" s="218"/>
      <c r="B326" s="219"/>
      <c r="C326" s="60" t="str">
        <f t="shared" si="29"/>
        <v>Production d'e-fuels</v>
      </c>
      <c r="D326" s="32"/>
      <c r="E326" s="778" t="s">
        <v>177</v>
      </c>
      <c r="F326" s="109">
        <v>0</v>
      </c>
      <c r="G326" s="110">
        <v>2.3094163672498329</v>
      </c>
      <c r="H326" s="110">
        <v>9.9612738015504743</v>
      </c>
      <c r="I326" s="110">
        <v>11.987317883325904</v>
      </c>
      <c r="J326" s="110">
        <v>25.412291359220546</v>
      </c>
      <c r="K326" s="333">
        <v>46.583542792518841</v>
      </c>
      <c r="L326" s="32"/>
      <c r="M326" s="32"/>
    </row>
    <row r="327" spans="1:19" s="403" customFormat="1" outlineLevel="3">
      <c r="A327" s="218"/>
      <c r="B327" s="219"/>
      <c r="C327" s="60" t="str">
        <f t="shared" si="29"/>
        <v>Raffinage de pétrole</v>
      </c>
      <c r="D327" s="32"/>
      <c r="E327" s="778" t="s">
        <v>175</v>
      </c>
      <c r="F327" s="109">
        <v>0</v>
      </c>
      <c r="G327" s="110">
        <v>3.3</v>
      </c>
      <c r="H327" s="110">
        <v>3.3</v>
      </c>
      <c r="I327" s="110">
        <v>2.7027031449023133</v>
      </c>
      <c r="J327" s="110">
        <v>1.9263515724511571</v>
      </c>
      <c r="K327" s="333">
        <v>1.1500000000000001</v>
      </c>
      <c r="L327" s="32"/>
      <c r="M327" s="32"/>
    </row>
    <row r="328" spans="1:19" s="403" customFormat="1" ht="15" outlineLevel="3" thickBot="1">
      <c r="A328" s="218"/>
      <c r="B328" s="219"/>
      <c r="C328" s="60" t="str">
        <f t="shared" si="29"/>
        <v>Total</v>
      </c>
      <c r="D328" s="32"/>
      <c r="E328" s="779" t="s">
        <v>125</v>
      </c>
      <c r="F328" s="338">
        <v>9.6568690465866164E-2</v>
      </c>
      <c r="G328" s="338">
        <f>SUM(G317:G327)</f>
        <v>11.850105248362002</v>
      </c>
      <c r="H328" s="338">
        <f t="shared" ref="H328:K328" si="30">SUM(H317:H327)</f>
        <v>24.965778861417363</v>
      </c>
      <c r="I328" s="338">
        <f t="shared" si="30"/>
        <v>33.327462752034663</v>
      </c>
      <c r="J328" s="338">
        <f t="shared" si="30"/>
        <v>55.078764741387758</v>
      </c>
      <c r="K328" s="777">
        <f t="shared" si="30"/>
        <v>88.918935630596309</v>
      </c>
      <c r="L328" s="32"/>
      <c r="M328" s="32"/>
    </row>
    <row r="329" spans="1:19" s="403" customFormat="1" outlineLevel="2">
      <c r="A329" s="218"/>
      <c r="B329" s="219"/>
      <c r="C329" s="60" t="str">
        <f t="shared" si="29"/>
        <v/>
      </c>
      <c r="D329" s="32"/>
      <c r="E329" s="32"/>
      <c r="F329" s="32"/>
      <c r="G329" s="32"/>
      <c r="H329" s="232" t="s">
        <v>387</v>
      </c>
      <c r="I329" s="32"/>
      <c r="J329" s="32"/>
      <c r="K329" s="32"/>
      <c r="L329" s="32"/>
      <c r="M329" s="32"/>
    </row>
    <row r="330" spans="1:19" s="403" customFormat="1" outlineLevel="2">
      <c r="A330" s="218"/>
      <c r="B330" s="219"/>
      <c r="C330" s="60" t="str">
        <f t="shared" si="29"/>
        <v/>
      </c>
      <c r="D330" s="32"/>
      <c r="E330" s="32"/>
      <c r="F330" s="32"/>
      <c r="G330" s="32"/>
      <c r="H330" s="32"/>
      <c r="I330" s="32"/>
      <c r="J330" s="32"/>
      <c r="K330" s="32"/>
      <c r="L330" s="32"/>
      <c r="M330" s="32"/>
    </row>
    <row r="331" spans="1:19" s="158" customFormat="1" ht="28.8" outlineLevel="1" thickBot="1">
      <c r="A331" s="218"/>
      <c r="B331" s="219"/>
      <c r="C331" s="60" t="str">
        <f t="shared" ref="C331:C337" si="31">IF(ISBLANK(E331),IF(ISBLANK(F331),"",F331),E331)</f>
        <v>Carburants de synthèse</v>
      </c>
      <c r="D331" s="223"/>
      <c r="E331" s="224"/>
      <c r="F331" s="861" t="s">
        <v>437</v>
      </c>
      <c r="G331" s="861"/>
      <c r="H331" s="861"/>
      <c r="I331" s="861"/>
      <c r="J331" s="861"/>
      <c r="K331" s="861"/>
      <c r="L331" s="861"/>
      <c r="M331" s="861"/>
      <c r="S331" s="403"/>
    </row>
    <row r="332" spans="1:19" s="158" customFormat="1" ht="15" outlineLevel="1" thickTop="1">
      <c r="A332" s="218"/>
      <c r="B332" s="219"/>
      <c r="C332" s="60" t="str">
        <f t="shared" si="31"/>
        <v/>
      </c>
      <c r="D332" s="150"/>
      <c r="E332" s="150"/>
      <c r="F332" s="150"/>
      <c r="S332" s="403"/>
    </row>
    <row r="333" spans="1:19" s="158" customFormat="1" outlineLevel="2">
      <c r="A333" s="218"/>
      <c r="B333" s="219"/>
      <c r="C333" s="60" t="str">
        <f t="shared" si="31"/>
        <v/>
      </c>
      <c r="D333" s="32"/>
      <c r="E333" s="32"/>
      <c r="F333" s="32"/>
      <c r="G333" s="32"/>
      <c r="H333" s="32"/>
      <c r="I333" s="32"/>
      <c r="J333" s="32"/>
      <c r="K333" s="32"/>
      <c r="L333" s="32"/>
      <c r="M333" s="32"/>
      <c r="S333" s="403"/>
    </row>
    <row r="334" spans="1:19" s="158" customFormat="1" ht="15" outlineLevel="2" thickBot="1">
      <c r="A334" s="218"/>
      <c r="B334" s="219"/>
      <c r="C334" s="60" t="str">
        <f t="shared" si="31"/>
        <v>Evolution de l'équilibre offre-demande des carburants de synthèse</v>
      </c>
      <c r="D334" s="32"/>
      <c r="E334" s="851" t="s">
        <v>698</v>
      </c>
      <c r="F334" s="851"/>
      <c r="G334" s="851"/>
      <c r="H334" s="851"/>
      <c r="I334" s="851"/>
      <c r="J334" s="851"/>
      <c r="K334" s="851"/>
      <c r="L334" s="851"/>
      <c r="M334" s="32"/>
      <c r="S334" s="403"/>
    </row>
    <row r="335" spans="1:19" s="158" customFormat="1" outlineLevel="2">
      <c r="A335" s="218"/>
      <c r="B335" s="219"/>
      <c r="C335" s="60" t="str">
        <f t="shared" si="31"/>
        <v>TWh</v>
      </c>
      <c r="D335" s="32"/>
      <c r="E335" s="287" t="s">
        <v>146</v>
      </c>
      <c r="F335" s="341">
        <v>2021</v>
      </c>
      <c r="G335" s="341">
        <v>2030</v>
      </c>
      <c r="H335" s="341">
        <v>2035</v>
      </c>
      <c r="I335" s="341">
        <v>2040</v>
      </c>
      <c r="J335" s="341">
        <v>2045</v>
      </c>
      <c r="K335" s="342">
        <v>2050</v>
      </c>
      <c r="L335" s="32"/>
      <c r="M335" s="32"/>
      <c r="R335" s="403"/>
    </row>
    <row r="336" spans="1:19" s="158" customFormat="1" outlineLevel="2">
      <c r="A336" s="218"/>
      <c r="B336" s="219"/>
      <c r="C336" s="60" t="str">
        <f t="shared" si="31"/>
        <v>Consommation de carburants de synthèse</v>
      </c>
      <c r="D336" s="32"/>
      <c r="E336" s="113" t="s">
        <v>439</v>
      </c>
      <c r="F336" s="109">
        <v>0</v>
      </c>
      <c r="G336" s="110">
        <f>-I61+I85</f>
        <v>1.3249905127502704</v>
      </c>
      <c r="H336" s="110">
        <f>-I93-I94+I120</f>
        <v>6.6598230169176365</v>
      </c>
      <c r="I336" s="110">
        <f>-I128-I129+I155</f>
        <v>14.685309220861688</v>
      </c>
      <c r="J336" s="110">
        <f>-I163-I164+I190</f>
        <v>24.726271158348023</v>
      </c>
      <c r="K336" s="333">
        <f>-I198-I199+I225</f>
        <v>39.5819285764954</v>
      </c>
      <c r="L336" s="32"/>
      <c r="M336" s="32"/>
      <c r="R336" s="403"/>
    </row>
    <row r="337" spans="1:19" s="158" customFormat="1" outlineLevel="2">
      <c r="A337" s="218"/>
      <c r="B337" s="219"/>
      <c r="C337" s="60" t="str">
        <f t="shared" si="31"/>
        <v>Production de carburants de synthèse</v>
      </c>
      <c r="D337" s="32"/>
      <c r="E337" s="113" t="s">
        <v>438</v>
      </c>
      <c r="F337" s="109">
        <v>0</v>
      </c>
      <c r="G337" s="110">
        <f>-I70</f>
        <v>1.3249905127502704</v>
      </c>
      <c r="H337" s="110">
        <f>-I105</f>
        <v>6.1503932466897542</v>
      </c>
      <c r="I337" s="110">
        <f>-I140</f>
        <v>7.7538529534115774</v>
      </c>
      <c r="J337" s="110">
        <f>-I175</f>
        <v>15.581169009789816</v>
      </c>
      <c r="K337" s="333">
        <f>-I210</f>
        <v>27.816123397972426</v>
      </c>
      <c r="L337" s="32"/>
      <c r="M337" s="32"/>
      <c r="R337" s="403"/>
    </row>
    <row r="338" spans="1:19" s="158" customFormat="1" outlineLevel="2">
      <c r="A338" s="218"/>
      <c r="B338" s="219"/>
      <c r="C338" s="60"/>
      <c r="D338" s="32"/>
      <c r="E338" s="522" t="s">
        <v>815</v>
      </c>
      <c r="F338" s="233" t="s">
        <v>386</v>
      </c>
      <c r="G338" s="620">
        <v>1.0326385493630734</v>
      </c>
      <c r="H338" s="620">
        <v>3.8737469456869613</v>
      </c>
      <c r="I338" s="620">
        <v>4.1916116782705064</v>
      </c>
      <c r="J338" s="620">
        <v>10.027885392062725</v>
      </c>
      <c r="K338" s="621">
        <v>19.37673582393839</v>
      </c>
      <c r="L338" s="32"/>
      <c r="M338" s="32"/>
      <c r="N338" s="230"/>
      <c r="R338" s="403"/>
    </row>
    <row r="339" spans="1:19" s="158" customFormat="1" outlineLevel="2">
      <c r="A339" s="218"/>
      <c r="B339" s="219"/>
      <c r="C339" s="60"/>
      <c r="D339" s="32"/>
      <c r="E339" s="522" t="s">
        <v>816</v>
      </c>
      <c r="F339" s="233" t="s">
        <v>386</v>
      </c>
      <c r="G339" s="620">
        <v>0.25815963734076836</v>
      </c>
      <c r="H339" s="620">
        <v>0.96843673642174033</v>
      </c>
      <c r="I339" s="620">
        <v>1.0479029195676266</v>
      </c>
      <c r="J339" s="620">
        <v>2.5069713480156812</v>
      </c>
      <c r="K339" s="621">
        <v>4.8441839559845974</v>
      </c>
      <c r="L339" s="32"/>
      <c r="M339" s="32"/>
      <c r="N339" s="230"/>
      <c r="R339" s="403"/>
    </row>
    <row r="340" spans="1:19" s="158" customFormat="1" outlineLevel="2">
      <c r="A340" s="218"/>
      <c r="B340" s="219"/>
      <c r="C340" s="60"/>
      <c r="D340" s="32"/>
      <c r="E340" s="522" t="s">
        <v>817</v>
      </c>
      <c r="F340" s="233" t="s">
        <v>386</v>
      </c>
      <c r="G340" s="620">
        <v>3.4192326046428467E-2</v>
      </c>
      <c r="H340" s="620">
        <v>1.3082095645810532</v>
      </c>
      <c r="I340" s="620">
        <v>2.5143383555734449</v>
      </c>
      <c r="J340" s="620">
        <v>3.0463122697114087</v>
      </c>
      <c r="K340" s="621">
        <v>3.5952036180494402</v>
      </c>
      <c r="L340" s="32"/>
      <c r="M340" s="32"/>
      <c r="N340" s="89"/>
      <c r="R340" s="403"/>
    </row>
    <row r="341" spans="1:19" outlineLevel="2">
      <c r="A341" s="218"/>
      <c r="B341" s="219"/>
      <c r="C341" s="60" t="str">
        <f>IF(ISBLANK(E341),IF(ISBLANK(F341),"",F341),E341)</f>
        <v>Importations</v>
      </c>
      <c r="D341" s="32"/>
      <c r="E341" s="113" t="s">
        <v>165</v>
      </c>
      <c r="F341" s="109">
        <v>0</v>
      </c>
      <c r="G341" s="110">
        <v>0</v>
      </c>
      <c r="H341" s="110">
        <f>I91</f>
        <v>0.50942977022788227</v>
      </c>
      <c r="I341" s="110">
        <f>I126</f>
        <v>6.9314562674501108</v>
      </c>
      <c r="J341" s="110">
        <f>I161</f>
        <v>9.1451021485582071</v>
      </c>
      <c r="K341" s="333">
        <f>I196</f>
        <v>11.765805178522974</v>
      </c>
      <c r="L341" s="32"/>
      <c r="M341" s="32"/>
      <c r="R341" s="403"/>
      <c r="S341"/>
    </row>
    <row r="342" spans="1:19" ht="15" outlineLevel="2" thickBot="1">
      <c r="A342" s="218"/>
      <c r="B342" s="219"/>
      <c r="C342" s="60" t="str">
        <f>IF(ISBLANK(E342),IF(ISBLANK(F342),"",F342),E342)</f>
        <v>Exportations</v>
      </c>
      <c r="D342" s="32"/>
      <c r="E342" s="115" t="s">
        <v>166</v>
      </c>
      <c r="F342" s="334">
        <v>0</v>
      </c>
      <c r="G342" s="335">
        <v>0</v>
      </c>
      <c r="H342" s="335">
        <v>0</v>
      </c>
      <c r="I342" s="335">
        <v>0</v>
      </c>
      <c r="J342" s="335">
        <v>0</v>
      </c>
      <c r="K342" s="336">
        <v>0</v>
      </c>
      <c r="L342" s="237"/>
      <c r="M342" s="32"/>
      <c r="R342" s="403"/>
      <c r="S342"/>
    </row>
    <row r="343" spans="1:19" s="158" customFormat="1" ht="45" customHeight="1" outlineLevel="2">
      <c r="A343" s="218"/>
      <c r="B343" s="219"/>
      <c r="C343" s="60" t="e">
        <f>IF(ISBLANK(#REF!),IF(ISBLANK(E343),"",E343),#REF!)</f>
        <v>#REF!</v>
      </c>
      <c r="D343" s="32"/>
      <c r="E343" s="866" t="s">
        <v>814</v>
      </c>
      <c r="F343" s="866"/>
      <c r="G343" s="866"/>
      <c r="H343" s="866"/>
      <c r="I343" s="866"/>
      <c r="J343" s="866"/>
      <c r="K343" s="866"/>
      <c r="L343" s="866"/>
      <c r="M343" s="32"/>
      <c r="S343" s="403"/>
    </row>
    <row r="344" spans="1:19" s="158" customFormat="1" outlineLevel="1">
      <c r="A344" s="218"/>
      <c r="B344" s="219"/>
      <c r="C344" s="60" t="str">
        <f>IF(ISBLANK(E344),IF(ISBLANK(F344),"",F344),E344)</f>
        <v/>
      </c>
      <c r="D344" s="31"/>
      <c r="E344" s="165"/>
      <c r="F344" s="166"/>
      <c r="G344" s="166"/>
      <c r="H344" s="166"/>
      <c r="I344" s="166"/>
      <c r="J344" s="166"/>
      <c r="K344" s="166"/>
      <c r="L344" s="166"/>
      <c r="M344" s="31"/>
      <c r="S344" s="403"/>
    </row>
    <row r="345" spans="1:19" s="158" customFormat="1" ht="25.95" customHeight="1" outlineLevel="1" thickBot="1">
      <c r="A345" s="218"/>
      <c r="B345" s="219"/>
      <c r="C345" s="60" t="str">
        <f t="shared" ref="C345:C442" si="32">IF(ISBLANK(E345),IF(ISBLANK(F345),"",F345),E345)</f>
        <v>Chaleur vendue</v>
      </c>
      <c r="D345" s="223"/>
      <c r="E345" s="224"/>
      <c r="F345" s="861" t="s">
        <v>157</v>
      </c>
      <c r="G345" s="861"/>
      <c r="H345" s="861"/>
      <c r="I345" s="861"/>
      <c r="J345" s="861"/>
      <c r="K345" s="861"/>
      <c r="L345" s="861"/>
      <c r="M345" s="861"/>
      <c r="S345" s="403"/>
    </row>
    <row r="346" spans="1:19" s="158" customFormat="1" ht="14.4" customHeight="1" outlineLevel="1" thickTop="1">
      <c r="A346" s="218"/>
      <c r="B346" s="219"/>
      <c r="C346" s="60" t="str">
        <f t="shared" si="32"/>
        <v/>
      </c>
      <c r="D346" s="150"/>
      <c r="E346" s="150"/>
      <c r="F346" s="150"/>
      <c r="S346" s="403"/>
    </row>
    <row r="347" spans="1:19" s="158" customFormat="1" ht="14.4" customHeight="1" outlineLevel="1">
      <c r="A347" s="218"/>
      <c r="B347" s="219"/>
      <c r="C347" s="60" t="str">
        <f t="shared" si="32"/>
        <v/>
      </c>
      <c r="D347" s="32"/>
      <c r="E347" s="32"/>
      <c r="F347" s="32"/>
      <c r="G347" s="32"/>
      <c r="H347" s="32"/>
      <c r="I347" s="32"/>
      <c r="J347" s="32"/>
      <c r="K347" s="32"/>
      <c r="L347" s="32"/>
      <c r="M347" s="32"/>
      <c r="S347" s="403"/>
    </row>
    <row r="348" spans="1:19" s="158" customFormat="1" ht="14.4" customHeight="1" outlineLevel="1">
      <c r="A348" s="218"/>
      <c r="B348" s="219"/>
      <c r="C348" s="60" t="str">
        <f t="shared" si="32"/>
        <v/>
      </c>
      <c r="D348" s="32"/>
      <c r="E348" s="151"/>
      <c r="F348" s="152"/>
      <c r="G348" s="152"/>
      <c r="H348" s="152"/>
      <c r="I348" s="152"/>
      <c r="J348" s="152"/>
      <c r="K348" s="152"/>
      <c r="L348" s="152"/>
      <c r="M348" s="32"/>
      <c r="S348" s="403"/>
    </row>
    <row r="349" spans="1:19" s="158" customFormat="1" ht="14.4" customHeight="1" outlineLevel="1" thickBot="1">
      <c r="A349" s="218"/>
      <c r="B349" s="219"/>
      <c r="C349" s="60" t="str">
        <f t="shared" si="32"/>
        <v>Consommations de chaleur vendue (RCU et hors RCU)</v>
      </c>
      <c r="D349" s="32"/>
      <c r="E349" s="851" t="s">
        <v>786</v>
      </c>
      <c r="F349" s="851"/>
      <c r="G349" s="851"/>
      <c r="H349" s="851"/>
      <c r="I349" s="851"/>
      <c r="J349" s="851"/>
      <c r="K349" s="851"/>
      <c r="L349" s="851"/>
      <c r="M349" s="32"/>
      <c r="S349" s="403"/>
    </row>
    <row r="350" spans="1:19" s="158" customFormat="1" ht="14.4" customHeight="1" outlineLevel="2">
      <c r="A350" s="218"/>
      <c r="B350" s="219"/>
      <c r="C350" s="60" t="str">
        <f t="shared" si="32"/>
        <v>TWh</v>
      </c>
      <c r="D350" s="32"/>
      <c r="E350" s="287" t="s">
        <v>146</v>
      </c>
      <c r="F350" s="341">
        <v>2023</v>
      </c>
      <c r="G350" s="341">
        <v>2030</v>
      </c>
      <c r="H350" s="341">
        <v>2035</v>
      </c>
      <c r="I350" s="341">
        <v>2040</v>
      </c>
      <c r="J350" s="341">
        <v>2045</v>
      </c>
      <c r="K350" s="342">
        <v>2050</v>
      </c>
      <c r="L350" s="237"/>
      <c r="M350" s="32"/>
      <c r="R350" s="403"/>
    </row>
    <row r="351" spans="1:19" s="158" customFormat="1" ht="14.4" customHeight="1" outlineLevel="2">
      <c r="A351" s="218"/>
      <c r="B351" s="219"/>
      <c r="C351" s="60" t="str">
        <f t="shared" si="32"/>
        <v>Résidentiel</v>
      </c>
      <c r="D351" s="32"/>
      <c r="E351" s="113" t="s">
        <v>183</v>
      </c>
      <c r="F351" s="109">
        <v>14.53</v>
      </c>
      <c r="G351" s="110">
        <v>28.913819669037174</v>
      </c>
      <c r="H351" s="110">
        <v>40.41598655133334</v>
      </c>
      <c r="I351" s="110">
        <v>40.573207300800902</v>
      </c>
      <c r="J351" s="110">
        <v>37.482758121500012</v>
      </c>
      <c r="K351" s="333">
        <v>35.158534034115831</v>
      </c>
      <c r="L351" s="32"/>
      <c r="M351" s="32"/>
      <c r="R351" s="403"/>
    </row>
    <row r="352" spans="1:19" s="158" customFormat="1" ht="14.4" customHeight="1" outlineLevel="2">
      <c r="A352" s="218"/>
      <c r="B352" s="219"/>
      <c r="C352" s="60" t="str">
        <f t="shared" si="32"/>
        <v>Tertiaire</v>
      </c>
      <c r="D352" s="32"/>
      <c r="E352" s="113" t="s">
        <v>184</v>
      </c>
      <c r="F352" s="109">
        <v>9.7200000000000006</v>
      </c>
      <c r="G352" s="110">
        <v>21.68981250781421</v>
      </c>
      <c r="H352" s="110">
        <v>22.933225251799822</v>
      </c>
      <c r="I352" s="110">
        <v>23.260331591038877</v>
      </c>
      <c r="J352" s="110">
        <v>22.646226401731536</v>
      </c>
      <c r="K352" s="333">
        <v>22.010319853686262</v>
      </c>
      <c r="L352" s="32"/>
      <c r="M352" s="32"/>
      <c r="R352" s="403"/>
    </row>
    <row r="353" spans="1:19" s="158" customFormat="1" ht="14.4" customHeight="1" outlineLevel="2">
      <c r="A353" s="218"/>
      <c r="B353" s="219"/>
      <c r="C353" s="60" t="str">
        <f t="shared" si="32"/>
        <v>Industrie</v>
      </c>
      <c r="D353" s="32"/>
      <c r="E353" s="113" t="s">
        <v>0</v>
      </c>
      <c r="F353" s="109">
        <v>21.843903427702035</v>
      </c>
      <c r="G353" s="110">
        <v>19.653090889715166</v>
      </c>
      <c r="H353" s="110">
        <v>19.534857072652716</v>
      </c>
      <c r="I353" s="110">
        <v>19.592749755712919</v>
      </c>
      <c r="J353" s="110">
        <v>19.547368230707608</v>
      </c>
      <c r="K353" s="333">
        <v>19.121075574710552</v>
      </c>
      <c r="L353" s="32"/>
      <c r="M353" s="32"/>
      <c r="R353" s="403"/>
    </row>
    <row r="354" spans="1:19" s="158" customFormat="1" ht="14.4" customHeight="1" outlineLevel="2">
      <c r="A354" s="218"/>
      <c r="B354" s="219"/>
      <c r="C354" s="60" t="str">
        <f t="shared" si="32"/>
        <v>Agriculture</v>
      </c>
      <c r="D354" s="32"/>
      <c r="E354" s="113" t="s">
        <v>109</v>
      </c>
      <c r="F354" s="109">
        <v>0</v>
      </c>
      <c r="G354" s="110">
        <v>0</v>
      </c>
      <c r="H354" s="110">
        <v>0</v>
      </c>
      <c r="I354" s="110">
        <v>0</v>
      </c>
      <c r="J354" s="110">
        <v>0</v>
      </c>
      <c r="K354" s="333">
        <v>0</v>
      </c>
      <c r="L354" s="32"/>
      <c r="M354" s="32"/>
      <c r="N354" s="229"/>
      <c r="R354" s="403"/>
    </row>
    <row r="355" spans="1:19" s="158" customFormat="1" ht="14.4" customHeight="1" outlineLevel="2">
      <c r="A355" s="218"/>
      <c r="B355" s="219"/>
      <c r="C355" s="60" t="str">
        <f t="shared" si="32"/>
        <v>Total, hors pertes, réseau de chaleur</v>
      </c>
      <c r="D355" s="32"/>
      <c r="E355" s="185" t="s">
        <v>426</v>
      </c>
      <c r="F355" s="46">
        <v>28.599999999999998</v>
      </c>
      <c r="G355" s="47">
        <v>52.719999499483485</v>
      </c>
      <c r="H355" s="47">
        <v>65.347345308702813</v>
      </c>
      <c r="I355" s="47">
        <v>65.889565080469623</v>
      </c>
      <c r="J355" s="47">
        <v>62.139629186856091</v>
      </c>
      <c r="K355" s="289">
        <v>58.753205895429581</v>
      </c>
      <c r="L355" s="32"/>
      <c r="M355" s="32"/>
      <c r="R355" s="403"/>
    </row>
    <row r="356" spans="1:19" s="158" customFormat="1" ht="14.4" customHeight="1" outlineLevel="2">
      <c r="A356" s="218"/>
      <c r="B356" s="219"/>
      <c r="C356" s="60" t="str">
        <f t="shared" si="32"/>
        <v>Total, hors réseau de chaleur</v>
      </c>
      <c r="D356" s="32"/>
      <c r="E356" s="185" t="s">
        <v>744</v>
      </c>
      <c r="F356" s="46">
        <v>17.493903427702033</v>
      </c>
      <c r="G356" s="47">
        <v>17.536723567083065</v>
      </c>
      <c r="H356" s="47">
        <v>17.536723567083065</v>
      </c>
      <c r="I356" s="47">
        <v>17.536723567083065</v>
      </c>
      <c r="J356" s="47">
        <v>17.536723567083065</v>
      </c>
      <c r="K356" s="289">
        <v>17.536723567083065</v>
      </c>
      <c r="L356" s="32"/>
      <c r="M356" s="32"/>
      <c r="R356" s="403"/>
    </row>
    <row r="357" spans="1:19" s="158" customFormat="1" ht="14.4" customHeight="1" outlineLevel="2">
      <c r="A357" s="218"/>
      <c r="B357" s="219"/>
      <c r="C357" s="60" t="str">
        <f t="shared" si="32"/>
        <v>Pertes estimées en RCU</v>
      </c>
      <c r="D357" s="32"/>
      <c r="E357" s="113" t="s">
        <v>743</v>
      </c>
      <c r="F357" s="109">
        <v>3.8795507922979673</v>
      </c>
      <c r="G357" s="110">
        <v>5.9062675132931339</v>
      </c>
      <c r="H357" s="110">
        <v>6.9671473697838566</v>
      </c>
      <c r="I357" s="110">
        <v>7.0128766553286601</v>
      </c>
      <c r="J357" s="110">
        <v>6.6980470403928054</v>
      </c>
      <c r="K357" s="333">
        <v>6.4137423397822859</v>
      </c>
      <c r="L357" s="32"/>
      <c r="M357" s="32"/>
      <c r="R357" s="403"/>
    </row>
    <row r="358" spans="1:19" s="158" customFormat="1" ht="14.4" customHeight="1" outlineLevel="2">
      <c r="A358" s="218"/>
      <c r="B358" s="219"/>
      <c r="C358" s="60" t="str">
        <f t="shared" si="32"/>
        <v>Total chaleur réseau, pertes incluses</v>
      </c>
      <c r="D358" s="32"/>
      <c r="E358" s="185" t="s">
        <v>427</v>
      </c>
      <c r="F358" s="46">
        <v>32.479550792297964</v>
      </c>
      <c r="G358" s="47">
        <v>58.626267012776623</v>
      </c>
      <c r="H358" s="47">
        <v>72.314492678486673</v>
      </c>
      <c r="I358" s="47">
        <v>72.902441735798277</v>
      </c>
      <c r="J358" s="47">
        <v>68.837676227248892</v>
      </c>
      <c r="K358" s="289">
        <v>65.166948235211862</v>
      </c>
      <c r="L358" s="32"/>
      <c r="M358" s="32"/>
      <c r="R358" s="403"/>
    </row>
    <row r="359" spans="1:19" s="158" customFormat="1" ht="14.4" customHeight="1" outlineLevel="2" thickBot="1">
      <c r="A359" s="218"/>
      <c r="B359" s="219"/>
      <c r="C359" s="60" t="str">
        <f t="shared" si="32"/>
        <v>Total chaleur, pertes incluses</v>
      </c>
      <c r="D359" s="32"/>
      <c r="E359" s="337" t="s">
        <v>428</v>
      </c>
      <c r="F359" s="338">
        <v>49.973454220000001</v>
      </c>
      <c r="G359" s="339">
        <v>76.162990579859681</v>
      </c>
      <c r="H359" s="339">
        <v>89.851216245569731</v>
      </c>
      <c r="I359" s="339">
        <v>90.439165302881349</v>
      </c>
      <c r="J359" s="339">
        <v>86.374399794331964</v>
      </c>
      <c r="K359" s="340">
        <v>82.703671802294934</v>
      </c>
      <c r="L359" s="32"/>
      <c r="M359" s="32"/>
      <c r="R359" s="403"/>
    </row>
    <row r="360" spans="1:19" s="158" customFormat="1" ht="14.4" customHeight="1" outlineLevel="2">
      <c r="A360" s="218"/>
      <c r="B360" s="219"/>
      <c r="C360" s="60" t="str">
        <f t="shared" si="32"/>
        <v/>
      </c>
      <c r="D360" s="32"/>
      <c r="E360" s="32"/>
      <c r="F360" s="32"/>
      <c r="G360" s="32"/>
      <c r="H360" s="232" t="s">
        <v>387</v>
      </c>
      <c r="I360" s="32"/>
      <c r="J360" s="32"/>
      <c r="K360" s="32"/>
      <c r="L360" s="32"/>
      <c r="M360" s="32"/>
      <c r="S360" s="403"/>
    </row>
    <row r="361" spans="1:19" s="158" customFormat="1" ht="14.4" customHeight="1" outlineLevel="1">
      <c r="A361" s="218"/>
      <c r="B361" s="219"/>
      <c r="C361" s="60" t="str">
        <f t="shared" si="32"/>
        <v/>
      </c>
      <c r="D361" s="32"/>
      <c r="E361" s="32"/>
      <c r="F361" s="32"/>
      <c r="G361" s="32"/>
      <c r="H361" s="32"/>
      <c r="I361" s="32"/>
      <c r="J361" s="32"/>
      <c r="K361" s="32"/>
      <c r="L361" s="32"/>
      <c r="M361" s="32"/>
      <c r="S361" s="403"/>
    </row>
    <row r="362" spans="1:19" s="158" customFormat="1" ht="14.4" customHeight="1" outlineLevel="1" thickBot="1">
      <c r="A362" s="218"/>
      <c r="B362" s="219"/>
      <c r="C362" s="60" t="str">
        <f>IF(ISBLANK(E362),IF(ISBLANK(F362),"",F362),E362)</f>
        <v>Production de chaleur (RCU et hors RCU)</v>
      </c>
      <c r="D362" s="32"/>
      <c r="E362" s="851" t="s">
        <v>785</v>
      </c>
      <c r="F362" s="851"/>
      <c r="G362" s="851"/>
      <c r="H362" s="851"/>
      <c r="I362" s="851"/>
      <c r="J362" s="851"/>
      <c r="K362" s="851"/>
      <c r="L362" s="851"/>
      <c r="M362" s="32"/>
      <c r="S362" s="403"/>
    </row>
    <row r="363" spans="1:19" s="158" customFormat="1" ht="14.4" customHeight="1" outlineLevel="2">
      <c r="A363" s="218"/>
      <c r="B363" s="219"/>
      <c r="C363" s="60" t="str">
        <f t="shared" ref="C363:C376" si="33">IF(ISBLANK(E363),IF(ISBLANK(F363),"",F363),E363)</f>
        <v>TWh</v>
      </c>
      <c r="D363" s="32"/>
      <c r="E363" s="206" t="s">
        <v>146</v>
      </c>
      <c r="F363" s="468">
        <v>2023</v>
      </c>
      <c r="G363" s="468">
        <v>2030</v>
      </c>
      <c r="H363" s="468">
        <v>2035</v>
      </c>
      <c r="I363" s="468">
        <v>2040</v>
      </c>
      <c r="J363" s="468">
        <v>2045</v>
      </c>
      <c r="K363" s="469">
        <v>2050</v>
      </c>
      <c r="L363" s="32"/>
      <c r="M363" s="32"/>
      <c r="R363" s="403"/>
    </row>
    <row r="364" spans="1:19" s="158" customFormat="1" ht="14.4" customHeight="1" outlineLevel="2">
      <c r="A364" s="218"/>
      <c r="B364" s="219"/>
      <c r="C364" s="60"/>
      <c r="D364" s="32"/>
      <c r="E364" s="466" t="s">
        <v>498</v>
      </c>
      <c r="F364" s="253">
        <f>Energie!F37*'Bilans énergie'!F$358+Energie!F52*'Bilans énergie'!F$356</f>
        <v>17.64820664011598</v>
      </c>
      <c r="G364" s="253">
        <f>Energie!G37*'Bilans énergie'!G$358+Energie!G52*'Bilans énergie'!G$356</f>
        <v>22.480286656261892</v>
      </c>
      <c r="H364" s="253">
        <f>Energie!H37*'Bilans énergie'!H$358+Energie!H52*'Bilans énergie'!H$356</f>
        <v>24.411744085117562</v>
      </c>
      <c r="I364" s="253">
        <f>Energie!I37*'Bilans énergie'!I$358+Energie!I52*'Bilans énergie'!I$356</f>
        <v>20.649250541274085</v>
      </c>
      <c r="J364" s="253">
        <f>Energie!J37*'Bilans énergie'!J$358+Energie!J52*'Bilans énergie'!J$356</f>
        <v>17.185047920694853</v>
      </c>
      <c r="K364" s="736">
        <f>Energie!K37*'Bilans énergie'!K$358+Energie!K52*'Bilans énergie'!K$356</f>
        <v>10.729551463775103</v>
      </c>
      <c r="L364" s="32"/>
      <c r="M364" s="32"/>
      <c r="R364" s="403"/>
    </row>
    <row r="365" spans="1:19" s="158" customFormat="1" ht="14.4" customHeight="1" outlineLevel="2">
      <c r="A365" s="218"/>
      <c r="B365" s="219"/>
      <c r="C365" s="60"/>
      <c r="D365" s="32"/>
      <c r="E365" s="466" t="s">
        <v>385</v>
      </c>
      <c r="F365" s="253">
        <f>Energie!F38*'Bilans énergie'!F$358+Energie!F53*'Bilans énergie'!F$356</f>
        <v>2.4232805412653313</v>
      </c>
      <c r="G365" s="253">
        <f>Energie!G38*'Bilans énergie'!G$358+Energie!G53*'Bilans énergie'!G$356</f>
        <v>0</v>
      </c>
      <c r="H365" s="253">
        <f>Energie!H38*'Bilans énergie'!H$358+Energie!H53*'Bilans énergie'!H$356</f>
        <v>0</v>
      </c>
      <c r="I365" s="253">
        <f>Energie!I38*'Bilans énergie'!I$358+Energie!I53*'Bilans énergie'!I$356</f>
        <v>0</v>
      </c>
      <c r="J365" s="253">
        <f>Energie!J38*'Bilans énergie'!J$358+Energie!J53*'Bilans énergie'!J$356</f>
        <v>0</v>
      </c>
      <c r="K365" s="736">
        <f>Energie!K38*'Bilans énergie'!K$358+Energie!K53*'Bilans énergie'!K$356</f>
        <v>0</v>
      </c>
      <c r="L365" s="32"/>
      <c r="M365" s="32"/>
      <c r="R365" s="403"/>
    </row>
    <row r="366" spans="1:19" s="158" customFormat="1" ht="14.4" customHeight="1" outlineLevel="2">
      <c r="A366" s="218"/>
      <c r="B366" s="219"/>
      <c r="C366" s="60" t="str">
        <f t="shared" si="33"/>
        <v>Charbon</v>
      </c>
      <c r="D366" s="32"/>
      <c r="E366" s="466" t="s">
        <v>147</v>
      </c>
      <c r="F366" s="253">
        <f>Energie!F39*'Bilans énergie'!F$358+Energie!F54*'Bilans énergie'!F$356</f>
        <v>0.59010067757560614</v>
      </c>
      <c r="G366" s="253">
        <f>Energie!G39*'Bilans énergie'!G$358+Energie!G54*'Bilans énergie'!G$356</f>
        <v>0</v>
      </c>
      <c r="H366" s="253">
        <f>Energie!H39*'Bilans énergie'!H$358+Energie!H54*'Bilans énergie'!H$356</f>
        <v>0</v>
      </c>
      <c r="I366" s="253">
        <f>Energie!I39*'Bilans énergie'!I$358+Energie!I54*'Bilans énergie'!I$356</f>
        <v>0</v>
      </c>
      <c r="J366" s="253">
        <f>Energie!J39*'Bilans énergie'!J$358+Energie!J54*'Bilans énergie'!J$356</f>
        <v>0</v>
      </c>
      <c r="K366" s="736">
        <f>Energie!K39*'Bilans énergie'!K$358+Energie!K54*'Bilans énergie'!K$356</f>
        <v>0</v>
      </c>
      <c r="L366" s="32"/>
      <c r="M366" s="32"/>
      <c r="R366" s="403"/>
    </row>
    <row r="367" spans="1:19" s="158" customFormat="1" ht="14.4" customHeight="1" outlineLevel="2">
      <c r="A367" s="218"/>
      <c r="B367" s="219"/>
      <c r="C367" s="60" t="str">
        <f t="shared" si="33"/>
        <v>Biomasse</v>
      </c>
      <c r="D367" s="32"/>
      <c r="E367" s="466" t="s">
        <v>245</v>
      </c>
      <c r="F367" s="253">
        <f>Energie!F40*'Bilans énergie'!F$358+Energie!F55*'Bilans énergie'!F$356</f>
        <v>14.207683747478487</v>
      </c>
      <c r="G367" s="253">
        <f>Energie!G40*'Bilans énergie'!G$358+Energie!G55*'Bilans énergie'!G$356</f>
        <v>20.115509051120583</v>
      </c>
      <c r="H367" s="253">
        <f>Energie!H40*'Bilans énergie'!H$358+Energie!H55*'Bilans énergie'!H$356</f>
        <v>19.642106213582419</v>
      </c>
      <c r="I367" s="253">
        <f>Energie!I40*'Bilans énergie'!I$358+Energie!I55*'Bilans énergie'!I$356</f>
        <v>19.728456740996897</v>
      </c>
      <c r="J367" s="253">
        <f>Energie!J40*'Bilans énergie'!J$358+Energie!J55*'Bilans énergie'!J$356</f>
        <v>19.57453555805974</v>
      </c>
      <c r="K367" s="736">
        <f>Energie!K40*'Bilans énergie'!K$358+Energie!K55*'Bilans énergie'!K$356</f>
        <v>16.90180689956938</v>
      </c>
      <c r="L367" s="32"/>
      <c r="M367" s="32"/>
      <c r="N367" s="229"/>
      <c r="R367" s="403"/>
    </row>
    <row r="368" spans="1:19" s="158" customFormat="1" ht="14.4" customHeight="1" outlineLevel="2">
      <c r="A368" s="218"/>
      <c r="B368" s="219"/>
      <c r="C368" s="60" t="str">
        <f t="shared" si="33"/>
        <v>Déchets</v>
      </c>
      <c r="D368" s="32"/>
      <c r="E368" s="466" t="s">
        <v>24</v>
      </c>
      <c r="F368" s="253">
        <f>Energie!F41*'Bilans énergie'!F$358+Energie!F56*'Bilans énergie'!F$356</f>
        <v>9.4231170258152943</v>
      </c>
      <c r="G368" s="253">
        <f>Energie!G41*'Bilans énergie'!G$358+Energie!G56*'Bilans énergie'!G$356</f>
        <v>16.686793267393725</v>
      </c>
      <c r="H368" s="253">
        <f>Energie!H41*'Bilans énergie'!H$358+Energie!H56*'Bilans énergie'!H$356</f>
        <v>17.015174747879218</v>
      </c>
      <c r="I368" s="253">
        <f>Energie!I41*'Bilans énergie'!I$358+Energie!I56*'Bilans énergie'!I$356</f>
        <v>13.539024893791108</v>
      </c>
      <c r="J368" s="253">
        <f>Energie!J41*'Bilans énergie'!J$358+Energie!J56*'Bilans énergie'!J$356</f>
        <v>11.472946037874815</v>
      </c>
      <c r="K368" s="736">
        <f>Energie!K41*'Bilans énergie'!K$358+Energie!K56*'Bilans énergie'!K$356</f>
        <v>9.8196771313332931</v>
      </c>
      <c r="L368" s="32"/>
      <c r="M368" s="32"/>
      <c r="R368" s="403"/>
    </row>
    <row r="369" spans="1:19" s="158" customFormat="1" ht="14.4" customHeight="1" outlineLevel="2">
      <c r="A369" s="218"/>
      <c r="B369" s="219"/>
      <c r="C369" s="60" t="str">
        <f t="shared" si="33"/>
        <v>Géothermie</v>
      </c>
      <c r="D369" s="32"/>
      <c r="E369" s="466" t="s">
        <v>615</v>
      </c>
      <c r="F369" s="253">
        <f>Energie!F42*'Bilans énergie'!F$358+Energie!F57*'Bilans énergie'!F$356</f>
        <v>1.7993141059390816</v>
      </c>
      <c r="G369" s="253">
        <f>Energie!G42*'Bilans énergie'!G$358+Energie!G57*'Bilans énergie'!G$356</f>
        <v>6.6747173069574899</v>
      </c>
      <c r="H369" s="253">
        <f>Energie!H42*'Bilans énergie'!H$358+Energie!H57*'Bilans énergie'!H$356</f>
        <v>9.5710357956820591</v>
      </c>
      <c r="I369" s="253">
        <f>Energie!I42*'Bilans énergie'!I$358+Energie!I57*'Bilans énergie'!I$356</f>
        <v>9.3731710803169204</v>
      </c>
      <c r="J369" s="253">
        <f>Energie!J42*'Bilans énergie'!J$358+Energie!J57*'Bilans énergie'!J$356</f>
        <v>8.6047095284061115</v>
      </c>
      <c r="K369" s="736">
        <f>Energie!K42*'Bilans énergie'!K$358+Energie!K57*'Bilans énergie'!K$356</f>
        <v>8.9269792103029939</v>
      </c>
      <c r="L369" s="32"/>
      <c r="M369" s="32"/>
      <c r="R369" s="403"/>
    </row>
    <row r="370" spans="1:19" s="158" customFormat="1" ht="14.4" customHeight="1" outlineLevel="2">
      <c r="A370" s="218"/>
      <c r="B370" s="219"/>
      <c r="C370" s="60" t="str">
        <f t="shared" si="33"/>
        <v>Chaleur fatale industrielle</v>
      </c>
      <c r="D370" s="32"/>
      <c r="E370" s="466" t="s">
        <v>719</v>
      </c>
      <c r="F370" s="253">
        <f>Energie!F43*'Bilans énergie'!F$358+Energie!F58*'Bilans énergie'!F$356</f>
        <v>0.36526846841182442</v>
      </c>
      <c r="G370" s="253">
        <f>Energie!G43*'Bilans énergie'!G$358+Energie!G58*'Bilans énergie'!G$356</f>
        <v>5.6249811649386965</v>
      </c>
      <c r="H370" s="253">
        <f>Energie!H43*'Bilans énergie'!H$358+Energie!H58*'Bilans énergie'!H$356</f>
        <v>14.154003226530717</v>
      </c>
      <c r="I370" s="253">
        <f>Energie!I43*'Bilans énergie'!I$358+Energie!I58*'Bilans énergie'!I$356</f>
        <v>13.622399133576041</v>
      </c>
      <c r="J370" s="253">
        <f>Energie!J43*'Bilans énergie'!J$358+Energie!J58*'Bilans énergie'!J$356</f>
        <v>13.456847328807997</v>
      </c>
      <c r="K370" s="736">
        <f>Energie!K43*'Bilans énergie'!K$358+Energie!K58*'Bilans énergie'!K$356</f>
        <v>13.807090975966487</v>
      </c>
      <c r="L370" s="32"/>
      <c r="M370" s="32"/>
      <c r="R370" s="403"/>
    </row>
    <row r="371" spans="1:19" s="158" customFormat="1" ht="14.4" customHeight="1" outlineLevel="2">
      <c r="A371" s="218"/>
      <c r="B371" s="219"/>
      <c r="C371" s="60" t="str">
        <f t="shared" si="33"/>
        <v>PAC</v>
      </c>
      <c r="D371" s="32"/>
      <c r="E371" s="466" t="s">
        <v>716</v>
      </c>
      <c r="F371" s="253">
        <f>Energie!F44*'Bilans énergie'!F$358+Energie!F59*'Bilans énergie'!F$356</f>
        <v>0.82261292193577085</v>
      </c>
      <c r="G371" s="253">
        <f>Energie!G44*'Bilans énergie'!G$358+Energie!G59*'Bilans énergie'!G$356</f>
        <v>0</v>
      </c>
      <c r="H371" s="253">
        <f>Energie!H44*'Bilans énergie'!H$358+Energie!H59*'Bilans énergie'!H$356</f>
        <v>0</v>
      </c>
      <c r="I371" s="253">
        <f>Energie!I44*'Bilans énergie'!I$358+Energie!I59*'Bilans énergie'!I$356</f>
        <v>3.4715448445618229</v>
      </c>
      <c r="J371" s="253">
        <f>Energie!J44*'Bilans énergie'!J$358+Energie!J59*'Bilans énergie'!J$356</f>
        <v>6.3738589099304539</v>
      </c>
      <c r="K371" s="736">
        <f>Energie!K44*'Bilans énergie'!K$358+Energie!K59*'Bilans énergie'!K$356</f>
        <v>8.9269792103029939</v>
      </c>
      <c r="L371" s="32"/>
      <c r="M371" s="32"/>
      <c r="R371" s="403"/>
    </row>
    <row r="372" spans="1:19" s="403" customFormat="1" ht="14.4" customHeight="1" outlineLevel="2">
      <c r="A372" s="218"/>
      <c r="B372" s="219"/>
      <c r="C372" s="60"/>
      <c r="D372" s="32"/>
      <c r="E372" s="466" t="s">
        <v>740</v>
      </c>
      <c r="F372" s="253">
        <f>Energie!F45*'Bilans énergie'!F$358+Energie!F60*'Bilans énergie'!F$356</f>
        <v>1.3479558099551034</v>
      </c>
      <c r="G372" s="253">
        <f>Energie!G45*'Bilans énergie'!G$358+Energie!G60*'Bilans énergie'!G$356</f>
        <v>1.0315719745342979</v>
      </c>
      <c r="H372" s="253">
        <f>Energie!H45*'Bilans énergie'!H$358+Energie!H60*'Bilans énergie'!H$356</f>
        <v>0.51578598726714897</v>
      </c>
      <c r="I372" s="253">
        <f>Energie!I45*'Bilans énergie'!I$358+Energie!I60*'Bilans énergie'!I$356</f>
        <v>0</v>
      </c>
      <c r="J372" s="253">
        <f>Energie!J45*'Bilans énergie'!J$358+Energie!J60*'Bilans énergie'!J$356</f>
        <v>0</v>
      </c>
      <c r="K372" s="736">
        <f>Energie!K45*'Bilans énergie'!K$358+Energie!K60*'Bilans énergie'!K$356</f>
        <v>0</v>
      </c>
      <c r="L372" s="32"/>
      <c r="M372" s="32"/>
    </row>
    <row r="373" spans="1:19" s="403" customFormat="1" ht="14.4" customHeight="1" outlineLevel="2">
      <c r="A373" s="218"/>
      <c r="B373" s="219"/>
      <c r="C373" s="60"/>
      <c r="D373" s="32"/>
      <c r="E373" s="466" t="s">
        <v>741</v>
      </c>
      <c r="F373" s="253">
        <f>Energie!F46*'Bilans énergie'!F$358+Energie!F61*'Bilans énergie'!F$356</f>
        <v>0</v>
      </c>
      <c r="G373" s="253">
        <f>Energie!G46*'Bilans énergie'!G$358+Energie!G61*'Bilans énergie'!G$356</f>
        <v>0</v>
      </c>
      <c r="H373" s="253">
        <f>Energie!H46*'Bilans énergie'!H$358+Energie!H61*'Bilans énergie'!H$356</f>
        <v>0</v>
      </c>
      <c r="I373" s="253">
        <f>Energie!I46*'Bilans énergie'!I$358+Energie!I61*'Bilans énergie'!I$356</f>
        <v>3.4550590465047413</v>
      </c>
      <c r="J373" s="253">
        <f>Energie!J46*'Bilans énergie'!J$358+Energie!J61*'Bilans énergie'!J$356</f>
        <v>6.6255027034128862</v>
      </c>
      <c r="K373" s="736">
        <f>Energie!K46*'Bilans énergie'!K$358+Energie!K61*'Bilans énergie'!K$356</f>
        <v>9.6213494778229869</v>
      </c>
      <c r="L373" s="32"/>
      <c r="M373" s="32"/>
    </row>
    <row r="374" spans="1:19" s="158" customFormat="1" ht="14.4" customHeight="1" outlineLevel="2">
      <c r="A374" s="218"/>
      <c r="B374" s="219"/>
      <c r="C374" s="60" t="str">
        <f t="shared" si="33"/>
        <v>Autres énergies vertes (solaire thermique, bioliquides, chaudières électriques…)</v>
      </c>
      <c r="D374" s="32"/>
      <c r="E374" s="466" t="s">
        <v>742</v>
      </c>
      <c r="F374" s="253">
        <f>Energie!F47*'Bilans énergie'!F$358+Energie!F62*'Bilans énergie'!F$356</f>
        <v>1.398693576611945</v>
      </c>
      <c r="G374" s="253">
        <f>Energie!G47*'Bilans énergie'!G$358+Energie!G62*'Bilans énergie'!G$356</f>
        <v>3.5491311586530032</v>
      </c>
      <c r="H374" s="253">
        <f>Energie!H47*'Bilans énergie'!H$358+Energie!H62*'Bilans énergie'!H$356</f>
        <v>4.5413661895106179</v>
      </c>
      <c r="I374" s="253">
        <f>Energie!I47*'Bilans énergie'!I$358+Energie!I62*'Bilans énergie'!I$356</f>
        <v>6.6002590218597188</v>
      </c>
      <c r="J374" s="253">
        <f>Energie!J47*'Bilans énergie'!J$358+Energie!J62*'Bilans énergie'!J$356</f>
        <v>3.0809518071451087</v>
      </c>
      <c r="K374" s="736">
        <f>Energie!K47*'Bilans énergie'!K$358+Energie!K62*'Bilans énergie'!K$356</f>
        <v>3.9702374332216888</v>
      </c>
      <c r="L374" s="32"/>
      <c r="M374" s="32"/>
      <c r="R374" s="403"/>
    </row>
    <row r="375" spans="1:19" s="158" customFormat="1" ht="14.4" customHeight="1" outlineLevel="2" thickBot="1">
      <c r="A375" s="218"/>
      <c r="B375" s="219"/>
      <c r="C375" s="60" t="str">
        <f t="shared" si="33"/>
        <v>Total</v>
      </c>
      <c r="D375" s="32"/>
      <c r="E375" s="344" t="s">
        <v>125</v>
      </c>
      <c r="F375" s="780">
        <f t="shared" ref="F375:K375" si="34">F359</f>
        <v>49.973454220000001</v>
      </c>
      <c r="G375" s="780">
        <f t="shared" si="34"/>
        <v>76.162990579859681</v>
      </c>
      <c r="H375" s="780">
        <f t="shared" si="34"/>
        <v>89.851216245569731</v>
      </c>
      <c r="I375" s="780">
        <f t="shared" si="34"/>
        <v>90.439165302881349</v>
      </c>
      <c r="J375" s="780">
        <f t="shared" si="34"/>
        <v>86.374399794331964</v>
      </c>
      <c r="K375" s="781">
        <f t="shared" si="34"/>
        <v>82.703671802294934</v>
      </c>
      <c r="L375" s="32"/>
      <c r="M375" s="32"/>
      <c r="R375" s="403"/>
    </row>
    <row r="376" spans="1:19" s="158" customFormat="1" ht="14.4" customHeight="1" outlineLevel="1">
      <c r="A376" s="218"/>
      <c r="B376" s="219"/>
      <c r="C376" s="60" t="str">
        <f t="shared" si="33"/>
        <v/>
      </c>
      <c r="D376" s="32"/>
      <c r="E376" s="32"/>
      <c r="F376" s="32"/>
      <c r="G376" s="32"/>
      <c r="H376" s="232" t="s">
        <v>387</v>
      </c>
      <c r="I376" s="32"/>
      <c r="J376" s="32"/>
      <c r="K376" s="32"/>
      <c r="L376" s="32"/>
      <c r="M376" s="32"/>
      <c r="S376" s="403"/>
    </row>
    <row r="377" spans="1:19" s="241" customFormat="1" ht="14.4" customHeight="1" outlineLevel="1">
      <c r="A377" s="218"/>
      <c r="B377" s="219"/>
      <c r="C377" s="60"/>
      <c r="D377" s="32"/>
      <c r="E377" s="32"/>
      <c r="F377" s="32"/>
      <c r="G377" s="307"/>
      <c r="H377" s="32"/>
      <c r="I377" s="32"/>
      <c r="J377" s="32"/>
      <c r="K377" s="32"/>
      <c r="L377" s="32"/>
      <c r="M377" s="32"/>
      <c r="S377" s="403"/>
    </row>
    <row r="378" spans="1:19" s="403" customFormat="1" ht="28.8" thickBot="1">
      <c r="A378" s="218"/>
      <c r="B378" s="219"/>
      <c r="C378" s="60" t="str">
        <f t="shared" ref="C378:C407" si="35">IF(ISBLANK(E378),IF(ISBLANK(F378),"",F378),E378)</f>
        <v>Cogénération</v>
      </c>
      <c r="D378" s="221"/>
      <c r="E378" s="222"/>
      <c r="F378" s="854" t="s">
        <v>388</v>
      </c>
      <c r="G378" s="854"/>
      <c r="H378" s="854"/>
      <c r="I378" s="854"/>
      <c r="J378" s="854"/>
      <c r="K378" s="854"/>
      <c r="L378" s="854"/>
      <c r="M378" s="854"/>
    </row>
    <row r="379" spans="1:19" s="403" customFormat="1" ht="15" thickTop="1">
      <c r="A379" s="218"/>
      <c r="B379" s="219"/>
      <c r="C379" s="60" t="str">
        <f t="shared" si="35"/>
        <v/>
      </c>
      <c r="D379" s="576"/>
      <c r="E379" s="576"/>
      <c r="F379" s="576"/>
    </row>
    <row r="380" spans="1:19" s="403" customFormat="1" outlineLevel="1">
      <c r="A380" s="218"/>
      <c r="B380" s="219"/>
      <c r="C380" s="60" t="str">
        <f t="shared" si="35"/>
        <v/>
      </c>
      <c r="D380" s="32"/>
      <c r="E380" s="32"/>
      <c r="F380" s="32"/>
      <c r="G380" s="32"/>
      <c r="H380" s="32"/>
      <c r="I380" s="32"/>
      <c r="J380" s="32"/>
      <c r="K380" s="32"/>
      <c r="L380" s="32"/>
      <c r="M380" s="32"/>
    </row>
    <row r="381" spans="1:19" s="403" customFormat="1" ht="15" outlineLevel="1" thickBot="1">
      <c r="A381" s="218"/>
      <c r="B381" s="219"/>
      <c r="C381" s="60" t="str">
        <f t="shared" si="35"/>
        <v>Chaleur cogénérée - total</v>
      </c>
      <c r="D381" s="32"/>
      <c r="E381" s="864" t="s">
        <v>800</v>
      </c>
      <c r="F381" s="864"/>
      <c r="G381" s="864"/>
      <c r="H381" s="864"/>
      <c r="I381" s="864"/>
      <c r="J381" s="864"/>
      <c r="K381" s="864"/>
      <c r="L381" s="476"/>
      <c r="M381" s="32"/>
    </row>
    <row r="382" spans="1:19" s="403" customFormat="1" outlineLevel="2">
      <c r="A382" s="218"/>
      <c r="B382" s="219"/>
      <c r="C382" s="60" t="str">
        <f t="shared" si="35"/>
        <v>TWh</v>
      </c>
      <c r="D382" s="32"/>
      <c r="E382" s="182" t="s">
        <v>146</v>
      </c>
      <c r="F382" s="314">
        <v>2019</v>
      </c>
      <c r="G382" s="314">
        <v>2030</v>
      </c>
      <c r="H382" s="314">
        <v>2035</v>
      </c>
      <c r="I382" s="314">
        <v>2040</v>
      </c>
      <c r="J382" s="314">
        <v>2045</v>
      </c>
      <c r="K382" s="315">
        <v>2050</v>
      </c>
      <c r="L382" s="32"/>
      <c r="M382" s="32"/>
    </row>
    <row r="383" spans="1:19" s="403" customFormat="1" outlineLevel="2">
      <c r="A383" s="218"/>
      <c r="B383" s="219"/>
      <c r="C383" s="60" t="str">
        <f t="shared" si="35"/>
        <v>Biomasse</v>
      </c>
      <c r="D383" s="32"/>
      <c r="E383" s="190" t="s">
        <v>245</v>
      </c>
      <c r="F383" s="599">
        <v>5.73</v>
      </c>
      <c r="G383" s="600">
        <v>6.8416411618909168</v>
      </c>
      <c r="H383" s="600">
        <v>7.8615615733276485</v>
      </c>
      <c r="I383" s="600">
        <v>8.6833147850271253</v>
      </c>
      <c r="J383" s="600">
        <v>8.8114892168576198</v>
      </c>
      <c r="K383" s="601">
        <v>8.9652513585495814</v>
      </c>
      <c r="L383" s="32"/>
      <c r="M383" s="32"/>
      <c r="N383" s="229"/>
    </row>
    <row r="384" spans="1:19" s="403" customFormat="1" outlineLevel="2">
      <c r="A384" s="218"/>
      <c r="B384" s="219"/>
      <c r="C384" s="60" t="str">
        <f t="shared" si="35"/>
        <v>Déchets</v>
      </c>
      <c r="D384" s="32"/>
      <c r="E384" s="190" t="s">
        <v>24</v>
      </c>
      <c r="F384" s="599">
        <v>0.14000000000000001</v>
      </c>
      <c r="G384" s="600">
        <v>0.3331510650245989</v>
      </c>
      <c r="H384" s="600">
        <v>0.34179965979505988</v>
      </c>
      <c r="I384" s="600">
        <v>0.27021015377879681</v>
      </c>
      <c r="J384" s="600">
        <v>0.22886674400327706</v>
      </c>
      <c r="K384" s="601">
        <v>0.19580621073808036</v>
      </c>
      <c r="L384" s="32"/>
      <c r="M384" s="32"/>
    </row>
    <row r="385" spans="1:14" s="403" customFormat="1" ht="15" outlineLevel="2" thickBot="1">
      <c r="A385" s="218"/>
      <c r="B385" s="219"/>
      <c r="C385" s="60" t="str">
        <f t="shared" si="35"/>
        <v>Biogaz</v>
      </c>
      <c r="D385" s="32"/>
      <c r="E385" s="192" t="s">
        <v>806</v>
      </c>
      <c r="F385" s="602">
        <v>0</v>
      </c>
      <c r="G385" s="603">
        <v>1.0029999999999999</v>
      </c>
      <c r="H385" s="603">
        <v>0.49300000000000005</v>
      </c>
      <c r="I385" s="603">
        <v>0</v>
      </c>
      <c r="J385" s="603">
        <v>0</v>
      </c>
      <c r="K385" s="604">
        <v>0</v>
      </c>
      <c r="L385" s="32"/>
      <c r="M385" s="32"/>
    </row>
    <row r="386" spans="1:14" s="403" customFormat="1" outlineLevel="2">
      <c r="A386" s="218"/>
      <c r="B386" s="219"/>
      <c r="C386" s="60" t="str">
        <f t="shared" si="35"/>
        <v/>
      </c>
      <c r="D386" s="32"/>
      <c r="E386" s="474"/>
      <c r="F386" s="474"/>
      <c r="G386" s="474"/>
      <c r="H386" s="232" t="s">
        <v>387</v>
      </c>
      <c r="I386" s="474"/>
      <c r="J386" s="474"/>
      <c r="K386" s="474"/>
      <c r="L386" s="32"/>
      <c r="M386" s="32"/>
    </row>
    <row r="387" spans="1:14" s="403" customFormat="1" outlineLevel="2">
      <c r="A387" s="218"/>
      <c r="B387" s="219"/>
      <c r="C387" s="60"/>
      <c r="D387" s="32"/>
      <c r="E387" s="474"/>
      <c r="F387" s="474"/>
      <c r="G387" s="474"/>
      <c r="H387" s="232"/>
      <c r="I387" s="474"/>
      <c r="J387" s="474"/>
      <c r="K387" s="474"/>
      <c r="L387" s="32"/>
      <c r="M387" s="32"/>
    </row>
    <row r="388" spans="1:14" s="403" customFormat="1" ht="15" outlineLevel="1" thickBot="1">
      <c r="A388" s="218"/>
      <c r="B388" s="219"/>
      <c r="C388" s="60" t="str">
        <f t="shared" si="35"/>
        <v>Electricité cogénérée - total</v>
      </c>
      <c r="D388" s="32"/>
      <c r="E388" s="864" t="s">
        <v>809</v>
      </c>
      <c r="F388" s="864"/>
      <c r="G388" s="864"/>
      <c r="H388" s="864"/>
      <c r="I388" s="864"/>
      <c r="J388" s="864"/>
      <c r="K388" s="864"/>
      <c r="L388" s="32"/>
      <c r="M388" s="32"/>
    </row>
    <row r="389" spans="1:14" s="403" customFormat="1" outlineLevel="2">
      <c r="A389" s="218"/>
      <c r="B389" s="219"/>
      <c r="C389" s="60" t="str">
        <f t="shared" si="35"/>
        <v>TWh</v>
      </c>
      <c r="D389" s="32"/>
      <c r="E389" s="182" t="s">
        <v>146</v>
      </c>
      <c r="F389" s="314">
        <v>2019</v>
      </c>
      <c r="G389" s="314">
        <v>2030</v>
      </c>
      <c r="H389" s="314">
        <v>2035</v>
      </c>
      <c r="I389" s="314">
        <v>2040</v>
      </c>
      <c r="J389" s="314">
        <v>2045</v>
      </c>
      <c r="K389" s="315">
        <v>2050</v>
      </c>
      <c r="L389" s="32"/>
      <c r="M389" s="32"/>
    </row>
    <row r="390" spans="1:14" s="403" customFormat="1" outlineLevel="2">
      <c r="A390" s="218"/>
      <c r="B390" s="219"/>
      <c r="C390" s="60" t="str">
        <f t="shared" si="35"/>
        <v>Biomasse</v>
      </c>
      <c r="D390" s="32"/>
      <c r="E390" s="190" t="s">
        <v>245</v>
      </c>
      <c r="F390" s="605">
        <v>5.5723203518364457</v>
      </c>
      <c r="G390" s="606">
        <v>6.5229893817480509</v>
      </c>
      <c r="H390" s="606">
        <v>8.2328019809570101</v>
      </c>
      <c r="I390" s="606">
        <v>10.323496466643361</v>
      </c>
      <c r="J390" s="606">
        <v>9.8211390229558866</v>
      </c>
      <c r="K390" s="607">
        <v>9.4047244643608359</v>
      </c>
      <c r="L390" s="32"/>
      <c r="M390" s="32"/>
      <c r="N390" s="229"/>
    </row>
    <row r="391" spans="1:14" s="403" customFormat="1" outlineLevel="2">
      <c r="A391" s="218"/>
      <c r="B391" s="219"/>
      <c r="C391" s="60"/>
      <c r="D391" s="32"/>
      <c r="E391" s="595" t="s">
        <v>24</v>
      </c>
      <c r="F391" s="608">
        <v>2.8378578606731621E-2</v>
      </c>
      <c r="G391" s="609">
        <v>0.12114584182712687</v>
      </c>
      <c r="H391" s="609">
        <v>0.1291243159225782</v>
      </c>
      <c r="I391" s="609">
        <v>0.10573440800039875</v>
      </c>
      <c r="J391" s="609">
        <v>9.2520598639622628E-2</v>
      </c>
      <c r="K391" s="610">
        <v>8.1585921140866824E-2</v>
      </c>
      <c r="L391" s="32"/>
      <c r="M391" s="32"/>
      <c r="N391" s="229"/>
    </row>
    <row r="392" spans="1:14" s="403" customFormat="1" ht="15" outlineLevel="2" thickBot="1">
      <c r="A392" s="218"/>
      <c r="B392" s="219"/>
      <c r="C392" s="60" t="str">
        <f t="shared" si="35"/>
        <v>Biogaz</v>
      </c>
      <c r="D392" s="32"/>
      <c r="E392" s="192" t="s">
        <v>806</v>
      </c>
      <c r="F392" s="611">
        <v>0</v>
      </c>
      <c r="G392" s="612">
        <v>2.4301325536992842</v>
      </c>
      <c r="H392" s="612">
        <v>1.1944719331742246</v>
      </c>
      <c r="I392" s="612">
        <v>0</v>
      </c>
      <c r="J392" s="612">
        <v>0</v>
      </c>
      <c r="K392" s="613">
        <v>0</v>
      </c>
      <c r="L392" s="32"/>
      <c r="M392" s="32"/>
    </row>
    <row r="393" spans="1:14" s="403" customFormat="1" outlineLevel="2">
      <c r="A393" s="218"/>
      <c r="B393" s="219"/>
      <c r="C393" s="60"/>
      <c r="D393" s="32"/>
      <c r="E393" s="237"/>
      <c r="F393" s="238"/>
      <c r="G393" s="238"/>
      <c r="H393" s="232" t="s">
        <v>387</v>
      </c>
      <c r="I393" s="238"/>
      <c r="J393" s="238"/>
      <c r="K393" s="238"/>
      <c r="L393" s="32"/>
      <c r="M393" s="32"/>
    </row>
    <row r="394" spans="1:14" s="403" customFormat="1" outlineLevel="2">
      <c r="A394" s="218"/>
      <c r="B394" s="219"/>
      <c r="C394" s="60"/>
      <c r="D394" s="32"/>
      <c r="E394" s="237"/>
      <c r="F394" s="238"/>
      <c r="G394" s="238"/>
      <c r="H394" s="232"/>
      <c r="I394" s="238"/>
      <c r="J394" s="238"/>
      <c r="K394" s="238"/>
      <c r="L394" s="32"/>
      <c r="M394" s="32"/>
    </row>
    <row r="395" spans="1:14" s="403" customFormat="1" ht="15" outlineLevel="1" thickBot="1">
      <c r="A395" s="218"/>
      <c r="B395" s="219"/>
      <c r="C395" s="60" t="str">
        <f t="shared" si="35"/>
        <v>Consommation primaire de la cogénération</v>
      </c>
      <c r="D395" s="32"/>
      <c r="E395" s="864" t="s">
        <v>810</v>
      </c>
      <c r="F395" s="864"/>
      <c r="G395" s="864"/>
      <c r="H395" s="864"/>
      <c r="I395" s="864"/>
      <c r="J395" s="864"/>
      <c r="K395" s="864"/>
      <c r="L395" s="32"/>
      <c r="M395" s="32"/>
    </row>
    <row r="396" spans="1:14" s="403" customFormat="1" outlineLevel="2">
      <c r="A396" s="215"/>
      <c r="B396" s="217"/>
      <c r="C396" s="60" t="str">
        <f t="shared" si="35"/>
        <v>TWh</v>
      </c>
      <c r="D396" s="32"/>
      <c r="E396" s="568" t="s">
        <v>146</v>
      </c>
      <c r="F396" s="569">
        <v>2019</v>
      </c>
      <c r="G396" s="569">
        <v>2030</v>
      </c>
      <c r="H396" s="569">
        <v>2035</v>
      </c>
      <c r="I396" s="569">
        <v>2040</v>
      </c>
      <c r="J396" s="569">
        <v>2045</v>
      </c>
      <c r="K396" s="570">
        <v>2050</v>
      </c>
      <c r="L396" s="32"/>
      <c r="M396" s="32"/>
    </row>
    <row r="397" spans="1:14" s="403" customFormat="1" outlineLevel="2">
      <c r="A397" s="215"/>
      <c r="B397" s="217"/>
      <c r="C397" s="60" t="str">
        <f t="shared" si="35"/>
        <v xml:space="preserve">Biomasse </v>
      </c>
      <c r="D397" s="32"/>
      <c r="E397" s="466" t="s">
        <v>801</v>
      </c>
      <c r="F397" s="614">
        <v>15.920915290961274</v>
      </c>
      <c r="G397" s="615">
        <v>18.744222361344978</v>
      </c>
      <c r="H397" s="615">
        <v>21.837671037021245</v>
      </c>
      <c r="I397" s="615">
        <v>24.120318847297572</v>
      </c>
      <c r="J397" s="615">
        <v>22.946586502233384</v>
      </c>
      <c r="K397" s="616">
        <v>21.9736552905627</v>
      </c>
      <c r="L397" s="32"/>
      <c r="M397" s="32"/>
    </row>
    <row r="398" spans="1:14" s="403" customFormat="1" outlineLevel="2">
      <c r="A398" s="215"/>
      <c r="B398" s="217"/>
      <c r="C398" s="60" t="str">
        <f t="shared" si="35"/>
        <v>dont biomasse électricité</v>
      </c>
      <c r="D398" s="32"/>
      <c r="E398" s="593" t="s">
        <v>802</v>
      </c>
      <c r="F398" s="617">
        <v>7.8483385237133056</v>
      </c>
      <c r="G398" s="618">
        <v>9.1486527093240557</v>
      </c>
      <c r="H398" s="618">
        <v>11.170694682438276</v>
      </c>
      <c r="I398" s="618">
        <v>13.10088384091797</v>
      </c>
      <c r="J398" s="618">
        <v>12.094998796743702</v>
      </c>
      <c r="K398" s="619">
        <v>11.249670411914876</v>
      </c>
      <c r="L398" s="32"/>
      <c r="M398" s="32"/>
      <c r="N398" s="229"/>
    </row>
    <row r="399" spans="1:14" s="403" customFormat="1" outlineLevel="2">
      <c r="A399" s="215"/>
      <c r="B399" s="217"/>
      <c r="C399" s="60" t="str">
        <f t="shared" si="35"/>
        <v>dont biomasse chaleur</v>
      </c>
      <c r="D399" s="32"/>
      <c r="E399" s="593" t="s">
        <v>803</v>
      </c>
      <c r="F399" s="617">
        <v>8.0725767672479698</v>
      </c>
      <c r="G399" s="618">
        <v>9.5955696520209219</v>
      </c>
      <c r="H399" s="618">
        <v>10.666976354582969</v>
      </c>
      <c r="I399" s="618">
        <v>11.0194350063796</v>
      </c>
      <c r="J399" s="618">
        <v>10.851587705489678</v>
      </c>
      <c r="K399" s="619">
        <v>10.723984878647824</v>
      </c>
      <c r="L399" s="32"/>
      <c r="M399" s="32"/>
    </row>
    <row r="400" spans="1:14" s="403" customFormat="1" outlineLevel="2">
      <c r="A400" s="215"/>
      <c r="B400" s="217"/>
      <c r="C400" s="60"/>
      <c r="D400" s="32"/>
      <c r="E400" s="360" t="s">
        <v>24</v>
      </c>
      <c r="F400" s="614">
        <v>0.28378578606731619</v>
      </c>
      <c r="G400" s="615">
        <v>0.60572920913563433</v>
      </c>
      <c r="H400" s="615">
        <v>0.60764383963566204</v>
      </c>
      <c r="I400" s="615">
        <v>0.46993070222399447</v>
      </c>
      <c r="J400" s="615">
        <v>0.38956041532472691</v>
      </c>
      <c r="K400" s="616">
        <v>0.3263436845634673</v>
      </c>
      <c r="L400" s="32"/>
      <c r="M400" s="32"/>
    </row>
    <row r="401" spans="1:19" s="403" customFormat="1" outlineLevel="2">
      <c r="A401" s="215"/>
      <c r="B401" s="217"/>
      <c r="C401" s="60" t="str">
        <f t="shared" si="35"/>
        <v>dont déchets électricité</v>
      </c>
      <c r="D401" s="32"/>
      <c r="E401" s="593" t="s">
        <v>804</v>
      </c>
      <c r="F401" s="617">
        <v>4.7297631011219372E-2</v>
      </c>
      <c r="G401" s="618">
        <v>0.16152778910283583</v>
      </c>
      <c r="H401" s="618">
        <v>0.1666120205452622</v>
      </c>
      <c r="I401" s="618">
        <v>0.13216801000049844</v>
      </c>
      <c r="J401" s="618">
        <v>0.11214618016923955</v>
      </c>
      <c r="K401" s="619">
        <v>9.598343663631391E-2</v>
      </c>
      <c r="L401" s="32"/>
      <c r="M401" s="32"/>
    </row>
    <row r="402" spans="1:19" s="403" customFormat="1" outlineLevel="2">
      <c r="A402" s="215"/>
      <c r="B402" s="217"/>
      <c r="C402" s="60" t="str">
        <f t="shared" si="35"/>
        <v>dont déchets chaleur</v>
      </c>
      <c r="D402" s="32"/>
      <c r="E402" s="593" t="s">
        <v>805</v>
      </c>
      <c r="F402" s="617">
        <v>0.23648815505609683</v>
      </c>
      <c r="G402" s="618">
        <v>0.44420142003279856</v>
      </c>
      <c r="H402" s="618">
        <v>0.44103181909039985</v>
      </c>
      <c r="I402" s="618">
        <v>0.33776269222349603</v>
      </c>
      <c r="J402" s="618">
        <v>0.27741423515548735</v>
      </c>
      <c r="K402" s="619">
        <v>0.23036024792715337</v>
      </c>
      <c r="L402" s="32"/>
      <c r="M402" s="32"/>
    </row>
    <row r="403" spans="1:19" s="403" customFormat="1" outlineLevel="2">
      <c r="A403" s="215"/>
      <c r="B403" s="217"/>
      <c r="C403" s="60" t="str">
        <f t="shared" si="35"/>
        <v>Biogaz</v>
      </c>
      <c r="D403" s="32"/>
      <c r="E403" s="360" t="s">
        <v>806</v>
      </c>
      <c r="F403" s="614">
        <v>0</v>
      </c>
      <c r="G403" s="615">
        <v>6.2956801909307876</v>
      </c>
      <c r="H403" s="615">
        <v>3.0944868735083539</v>
      </c>
      <c r="I403" s="615">
        <v>0</v>
      </c>
      <c r="J403" s="615">
        <v>0</v>
      </c>
      <c r="K403" s="616">
        <v>0</v>
      </c>
      <c r="L403" s="32"/>
      <c r="M403" s="32"/>
    </row>
    <row r="404" spans="1:19" s="403" customFormat="1" outlineLevel="2">
      <c r="A404" s="215"/>
      <c r="B404" s="217"/>
      <c r="C404" s="60" t="str">
        <f t="shared" si="35"/>
        <v>dont biogaz électricité</v>
      </c>
      <c r="D404" s="32"/>
      <c r="E404" s="593" t="s">
        <v>807</v>
      </c>
      <c r="F404" s="617">
        <v>0</v>
      </c>
      <c r="G404" s="618">
        <v>4.4563782901930846</v>
      </c>
      <c r="H404" s="618">
        <v>2.1904232273830417</v>
      </c>
      <c r="I404" s="618">
        <v>0</v>
      </c>
      <c r="J404" s="618">
        <v>0</v>
      </c>
      <c r="K404" s="619">
        <v>0</v>
      </c>
      <c r="L404" s="32"/>
      <c r="M404" s="32"/>
    </row>
    <row r="405" spans="1:19" s="403" customFormat="1" ht="15" outlineLevel="2" thickBot="1">
      <c r="A405" s="215"/>
      <c r="B405" s="217"/>
      <c r="C405" s="60" t="str">
        <f t="shared" si="35"/>
        <v>dont biogaz chaleur</v>
      </c>
      <c r="D405" s="32"/>
      <c r="E405" s="594" t="s">
        <v>808</v>
      </c>
      <c r="F405" s="596">
        <v>0</v>
      </c>
      <c r="G405" s="597">
        <v>1.8393019007377034</v>
      </c>
      <c r="H405" s="597">
        <v>0.90406364612531209</v>
      </c>
      <c r="I405" s="597">
        <v>0</v>
      </c>
      <c r="J405" s="597">
        <v>0</v>
      </c>
      <c r="K405" s="598">
        <v>0</v>
      </c>
      <c r="L405" s="32"/>
      <c r="M405" s="32"/>
    </row>
    <row r="406" spans="1:19" s="403" customFormat="1" outlineLevel="1">
      <c r="A406" s="218"/>
      <c r="B406" s="219"/>
      <c r="C406" s="60" t="str">
        <f t="shared" si="35"/>
        <v/>
      </c>
      <c r="D406" s="32"/>
      <c r="E406" s="575"/>
      <c r="F406" s="575"/>
      <c r="G406" s="575"/>
      <c r="H406" s="232" t="s">
        <v>387</v>
      </c>
      <c r="I406" s="575"/>
      <c r="J406" s="575"/>
      <c r="K406" s="575"/>
      <c r="L406" s="575"/>
      <c r="M406" s="32"/>
    </row>
    <row r="407" spans="1:19" s="403" customFormat="1" outlineLevel="1">
      <c r="A407" s="218"/>
      <c r="B407" s="219"/>
      <c r="C407" s="60" t="str">
        <f t="shared" si="35"/>
        <v/>
      </c>
      <c r="D407" s="32"/>
      <c r="E407" s="575"/>
      <c r="F407" s="575"/>
      <c r="G407" s="575"/>
      <c r="H407" s="575"/>
      <c r="I407" s="575"/>
      <c r="J407" s="575"/>
      <c r="K407" s="575"/>
      <c r="L407" s="575"/>
      <c r="M407" s="32"/>
    </row>
    <row r="408" spans="1:19" s="158" customFormat="1" ht="25.2" customHeight="1" outlineLevel="1" thickBot="1">
      <c r="A408" s="218"/>
      <c r="B408" s="219"/>
      <c r="C408" s="60" t="str">
        <f t="shared" si="32"/>
        <v>Charbon</v>
      </c>
      <c r="D408" s="223"/>
      <c r="E408" s="224"/>
      <c r="F408" s="861" t="s">
        <v>147</v>
      </c>
      <c r="G408" s="861"/>
      <c r="H408" s="861"/>
      <c r="I408" s="861"/>
      <c r="J408" s="861"/>
      <c r="K408" s="861"/>
      <c r="L408" s="861"/>
      <c r="M408" s="861"/>
      <c r="S408" s="403"/>
    </row>
    <row r="409" spans="1:19" s="158" customFormat="1" ht="14.4" customHeight="1" outlineLevel="1" thickTop="1">
      <c r="A409" s="218"/>
      <c r="B409" s="219"/>
      <c r="C409" s="60" t="str">
        <f t="shared" si="32"/>
        <v/>
      </c>
      <c r="D409" s="150"/>
      <c r="E409" s="150"/>
      <c r="F409" s="150"/>
      <c r="S409" s="403"/>
    </row>
    <row r="410" spans="1:19" s="158" customFormat="1" ht="14.4" customHeight="1" outlineLevel="1">
      <c r="A410" s="218"/>
      <c r="B410" s="219"/>
      <c r="C410" s="60" t="str">
        <f t="shared" si="32"/>
        <v/>
      </c>
      <c r="D410" s="32"/>
      <c r="E410" s="32"/>
      <c r="F410" s="32"/>
      <c r="G410" s="32"/>
      <c r="H410" s="32"/>
      <c r="I410" s="32"/>
      <c r="J410" s="32"/>
      <c r="K410" s="32"/>
      <c r="L410" s="32"/>
      <c r="M410" s="32"/>
      <c r="S410" s="403"/>
    </row>
    <row r="411" spans="1:19" s="158" customFormat="1" ht="14.4" customHeight="1" outlineLevel="1" thickBot="1">
      <c r="A411" s="218"/>
      <c r="B411" s="219"/>
      <c r="C411" s="60" t="str">
        <f t="shared" si="32"/>
        <v>Evolution de l'équilibre offre-demande charbon</v>
      </c>
      <c r="D411" s="32"/>
      <c r="E411" s="851" t="s">
        <v>431</v>
      </c>
      <c r="F411" s="851"/>
      <c r="G411" s="851"/>
      <c r="H411" s="851"/>
      <c r="I411" s="851"/>
      <c r="J411" s="851"/>
      <c r="K411" s="851"/>
      <c r="L411" s="851"/>
      <c r="M411" s="32"/>
      <c r="S411" s="403"/>
    </row>
    <row r="412" spans="1:19" s="158" customFormat="1" ht="14.4" customHeight="1" outlineLevel="2">
      <c r="A412" s="218"/>
      <c r="B412" s="219"/>
      <c r="C412" s="60" t="str">
        <f t="shared" si="32"/>
        <v>TWh</v>
      </c>
      <c r="D412" s="32"/>
      <c r="E412" s="287" t="s">
        <v>146</v>
      </c>
      <c r="F412" s="341">
        <v>2021</v>
      </c>
      <c r="G412" s="341">
        <v>2030</v>
      </c>
      <c r="H412" s="341">
        <v>2035</v>
      </c>
      <c r="I412" s="341">
        <v>2040</v>
      </c>
      <c r="J412" s="341">
        <v>2045</v>
      </c>
      <c r="K412" s="342">
        <v>2050</v>
      </c>
      <c r="L412" s="237"/>
      <c r="M412" s="32"/>
      <c r="R412" s="403"/>
    </row>
    <row r="413" spans="1:19" s="158" customFormat="1" ht="14.4" customHeight="1" outlineLevel="2">
      <c r="A413" s="218"/>
      <c r="B413" s="219"/>
      <c r="C413" s="60" t="str">
        <f t="shared" si="32"/>
        <v>Consommation de charbon</v>
      </c>
      <c r="D413" s="32"/>
      <c r="E413" s="113" t="s">
        <v>429</v>
      </c>
      <c r="F413" s="109">
        <v>68.414856260077002</v>
      </c>
      <c r="G413" s="50">
        <f>F75+F85</f>
        <v>21.7487978515625</v>
      </c>
      <c r="H413" s="50">
        <f>F110+F120</f>
        <v>14.964744628906249</v>
      </c>
      <c r="I413" s="50">
        <f>F145+F155</f>
        <v>10.319889892578125</v>
      </c>
      <c r="J413" s="50">
        <f>F180+F190</f>
        <v>7.0279251098632811E-2</v>
      </c>
      <c r="K413" s="291">
        <f>F215+F225</f>
        <v>0</v>
      </c>
      <c r="L413" s="32"/>
      <c r="M413" s="32"/>
      <c r="R413" s="403"/>
    </row>
    <row r="414" spans="1:19" s="158" customFormat="1" ht="14.4" customHeight="1" outlineLevel="2">
      <c r="A414" s="218"/>
      <c r="B414" s="219"/>
      <c r="C414" s="60" t="str">
        <f t="shared" si="32"/>
        <v>Production primaire de charbon</v>
      </c>
      <c r="D414" s="32"/>
      <c r="E414" s="113" t="s">
        <v>430</v>
      </c>
      <c r="F414" s="109">
        <v>0</v>
      </c>
      <c r="G414" s="50">
        <v>0</v>
      </c>
      <c r="H414" s="50">
        <v>0</v>
      </c>
      <c r="I414" s="50">
        <v>0</v>
      </c>
      <c r="J414" s="50">
        <v>0</v>
      </c>
      <c r="K414" s="291">
        <v>0</v>
      </c>
      <c r="L414" s="32"/>
      <c r="M414" s="32"/>
      <c r="R414" s="403"/>
    </row>
    <row r="415" spans="1:19" s="158" customFormat="1" ht="14.4" customHeight="1" outlineLevel="2">
      <c r="A415" s="218"/>
      <c r="B415" s="219"/>
      <c r="C415" s="60" t="str">
        <f t="shared" si="32"/>
        <v>Importations</v>
      </c>
      <c r="D415" s="32"/>
      <c r="E415" s="113" t="s">
        <v>165</v>
      </c>
      <c r="F415" s="109">
        <v>68.414856260077002</v>
      </c>
      <c r="G415" s="50">
        <f>G413</f>
        <v>21.7487978515625</v>
      </c>
      <c r="H415" s="50">
        <f t="shared" ref="H415:K415" si="36">H413</f>
        <v>14.964744628906249</v>
      </c>
      <c r="I415" s="50">
        <f t="shared" si="36"/>
        <v>10.319889892578125</v>
      </c>
      <c r="J415" s="50">
        <f t="shared" si="36"/>
        <v>7.0279251098632811E-2</v>
      </c>
      <c r="K415" s="291">
        <f t="shared" si="36"/>
        <v>0</v>
      </c>
      <c r="L415" s="32"/>
      <c r="M415" s="32"/>
      <c r="R415" s="403"/>
    </row>
    <row r="416" spans="1:19" s="158" customFormat="1" ht="14.4" customHeight="1" outlineLevel="2" thickBot="1">
      <c r="A416" s="218"/>
      <c r="B416" s="219"/>
      <c r="C416" s="60" t="str">
        <f t="shared" si="32"/>
        <v>Exportations</v>
      </c>
      <c r="D416" s="32"/>
      <c r="E416" s="115" t="s">
        <v>166</v>
      </c>
      <c r="F416" s="334">
        <v>0</v>
      </c>
      <c r="G416" s="258">
        <v>0</v>
      </c>
      <c r="H416" s="258">
        <v>0</v>
      </c>
      <c r="I416" s="258">
        <v>0</v>
      </c>
      <c r="J416" s="258">
        <v>0</v>
      </c>
      <c r="K416" s="259">
        <v>0</v>
      </c>
      <c r="L416" s="32"/>
      <c r="M416" s="32"/>
      <c r="R416" s="403"/>
    </row>
    <row r="417" spans="1:19" s="158" customFormat="1" ht="14.4" customHeight="1" outlineLevel="2">
      <c r="A417" s="218"/>
      <c r="B417" s="219"/>
      <c r="C417" s="60" t="str">
        <f t="shared" si="32"/>
        <v/>
      </c>
      <c r="D417" s="32"/>
      <c r="E417" s="32"/>
      <c r="F417" s="32"/>
      <c r="G417" s="32"/>
      <c r="H417" s="232" t="s">
        <v>387</v>
      </c>
      <c r="I417" s="32"/>
      <c r="J417" s="32"/>
      <c r="K417" s="32"/>
      <c r="L417" s="32"/>
      <c r="M417" s="32"/>
      <c r="S417" s="403"/>
    </row>
    <row r="418" spans="1:19" s="158" customFormat="1" ht="14.4" customHeight="1" outlineLevel="1">
      <c r="A418" s="218"/>
      <c r="B418" s="219"/>
      <c r="C418" s="60" t="str">
        <f t="shared" si="32"/>
        <v/>
      </c>
      <c r="D418" s="32"/>
      <c r="E418" s="32"/>
      <c r="F418" s="32"/>
      <c r="G418" s="32"/>
      <c r="H418" s="32"/>
      <c r="I418" s="32"/>
      <c r="J418" s="32"/>
      <c r="K418" s="32"/>
      <c r="L418" s="32"/>
      <c r="M418" s="32"/>
      <c r="S418" s="403"/>
    </row>
    <row r="419" spans="1:19" s="158" customFormat="1" ht="29.4" customHeight="1" outlineLevel="1" thickBot="1">
      <c r="A419" s="218"/>
      <c r="B419" s="219"/>
      <c r="C419" s="60" t="str">
        <f t="shared" si="32"/>
        <v>Pétrole brut</v>
      </c>
      <c r="D419" s="223"/>
      <c r="E419" s="224"/>
      <c r="F419" s="861" t="s">
        <v>148</v>
      </c>
      <c r="G419" s="861"/>
      <c r="H419" s="861"/>
      <c r="I419" s="861"/>
      <c r="J419" s="861"/>
      <c r="K419" s="861"/>
      <c r="L419" s="861"/>
      <c r="M419" s="861"/>
      <c r="S419" s="403"/>
    </row>
    <row r="420" spans="1:19" s="158" customFormat="1" ht="14.4" customHeight="1" outlineLevel="1" thickTop="1">
      <c r="A420" s="218"/>
      <c r="B420" s="219"/>
      <c r="C420" s="60" t="str">
        <f t="shared" si="32"/>
        <v/>
      </c>
      <c r="D420" s="150"/>
      <c r="E420" s="150"/>
      <c r="F420" s="150"/>
      <c r="S420" s="403"/>
    </row>
    <row r="421" spans="1:19" s="158" customFormat="1" ht="14.4" customHeight="1" outlineLevel="1">
      <c r="A421" s="218"/>
      <c r="B421" s="219"/>
      <c r="C421" s="60" t="str">
        <f t="shared" si="32"/>
        <v/>
      </c>
      <c r="D421" s="32"/>
      <c r="E421" s="32"/>
      <c r="F421" s="32"/>
      <c r="G421" s="32"/>
      <c r="H421" s="32"/>
      <c r="I421" s="32"/>
      <c r="J421" s="32"/>
      <c r="K421" s="32"/>
      <c r="L421" s="32"/>
      <c r="M421" s="32"/>
      <c r="S421" s="403"/>
    </row>
    <row r="422" spans="1:19" s="158" customFormat="1" ht="14.4" customHeight="1" outlineLevel="1" thickBot="1">
      <c r="A422" s="218"/>
      <c r="B422" s="219"/>
      <c r="C422" s="60" t="str">
        <f t="shared" si="32"/>
        <v>Evolution de l'équilibre offre-demande de pétrole brut</v>
      </c>
      <c r="D422" s="32"/>
      <c r="E422" s="851" t="s">
        <v>440</v>
      </c>
      <c r="F422" s="851"/>
      <c r="G422" s="851"/>
      <c r="H422" s="851"/>
      <c r="I422" s="851"/>
      <c r="J422" s="851"/>
      <c r="K422" s="851"/>
      <c r="L422" s="851"/>
      <c r="M422" s="32"/>
      <c r="S422" s="403"/>
    </row>
    <row r="423" spans="1:19" s="158" customFormat="1" ht="14.4" customHeight="1" outlineLevel="2">
      <c r="A423" s="218"/>
      <c r="B423" s="219"/>
      <c r="C423" s="60" t="str">
        <f t="shared" si="32"/>
        <v>TWh</v>
      </c>
      <c r="D423" s="32"/>
      <c r="E423" s="287" t="s">
        <v>146</v>
      </c>
      <c r="F423" s="341">
        <v>2021</v>
      </c>
      <c r="G423" s="341">
        <v>2030</v>
      </c>
      <c r="H423" s="341">
        <v>2035</v>
      </c>
      <c r="I423" s="341">
        <v>2040</v>
      </c>
      <c r="J423" s="341">
        <v>2045</v>
      </c>
      <c r="K423" s="342">
        <v>2050</v>
      </c>
      <c r="L423" s="237"/>
      <c r="M423" s="32"/>
      <c r="R423" s="403"/>
    </row>
    <row r="424" spans="1:19" s="158" customFormat="1" ht="14.4" customHeight="1" outlineLevel="2">
      <c r="A424" s="218"/>
      <c r="B424" s="219"/>
      <c r="C424" s="60" t="str">
        <f t="shared" si="32"/>
        <v>Consommation de pétrole brut</v>
      </c>
      <c r="D424" s="32"/>
      <c r="E424" s="113" t="s">
        <v>432</v>
      </c>
      <c r="F424" s="109">
        <v>506.62562588298869</v>
      </c>
      <c r="G424" s="50">
        <f>G61</f>
        <v>418.2724405406052</v>
      </c>
      <c r="H424" s="50">
        <f>G96</f>
        <v>341.69903356282367</v>
      </c>
      <c r="I424" s="50">
        <f>G131</f>
        <v>265.03148780618324</v>
      </c>
      <c r="J424" s="50">
        <f>G166</f>
        <v>188.63148259056553</v>
      </c>
      <c r="K424" s="291">
        <f>G201</f>
        <v>112.24608131757971</v>
      </c>
      <c r="L424" s="32"/>
      <c r="M424" s="32"/>
      <c r="R424" s="403"/>
    </row>
    <row r="425" spans="1:19" s="158" customFormat="1" ht="14.4" customHeight="1" outlineLevel="2">
      <c r="A425" s="218"/>
      <c r="B425" s="219"/>
      <c r="C425" s="60" t="str">
        <f t="shared" si="32"/>
        <v>Production primaire de pétrole brut</v>
      </c>
      <c r="D425" s="32"/>
      <c r="E425" s="113" t="s">
        <v>433</v>
      </c>
      <c r="F425" s="109">
        <v>9.5366</v>
      </c>
      <c r="G425" s="50">
        <f>G55</f>
        <v>9.5366</v>
      </c>
      <c r="H425" s="50">
        <f>G90</f>
        <v>4.7683</v>
      </c>
      <c r="I425" s="50">
        <v>0</v>
      </c>
      <c r="J425" s="50">
        <v>0</v>
      </c>
      <c r="K425" s="291">
        <v>0</v>
      </c>
      <c r="L425" s="32"/>
      <c r="M425" s="32"/>
      <c r="R425" s="403"/>
    </row>
    <row r="426" spans="1:19" s="158" customFormat="1" ht="14.4" customHeight="1" outlineLevel="2">
      <c r="A426" s="218"/>
      <c r="B426" s="219"/>
      <c r="C426" s="60" t="str">
        <f t="shared" si="32"/>
        <v>Transferts de pétrole brut</v>
      </c>
      <c r="D426" s="32"/>
      <c r="E426" s="113" t="s">
        <v>434</v>
      </c>
      <c r="F426" s="109">
        <v>17.180396847481834</v>
      </c>
      <c r="G426" s="50">
        <v>0</v>
      </c>
      <c r="H426" s="50">
        <v>0</v>
      </c>
      <c r="I426" s="50">
        <v>0</v>
      </c>
      <c r="J426" s="50">
        <v>0</v>
      </c>
      <c r="K426" s="291">
        <v>0</v>
      </c>
      <c r="L426" s="32"/>
      <c r="M426" s="32"/>
      <c r="R426" s="403"/>
    </row>
    <row r="427" spans="1:19" s="158" customFormat="1" ht="14.4" customHeight="1" outlineLevel="2">
      <c r="A427" s="218"/>
      <c r="B427" s="219"/>
      <c r="C427" s="60" t="str">
        <f t="shared" si="32"/>
        <v>Importations</v>
      </c>
      <c r="D427" s="32"/>
      <c r="E427" s="113" t="s">
        <v>165</v>
      </c>
      <c r="F427" s="109">
        <v>479.90862903550681</v>
      </c>
      <c r="G427" s="50">
        <f>G56</f>
        <v>408.73584054060518</v>
      </c>
      <c r="H427" s="50">
        <f>G91</f>
        <v>336.93073356282366</v>
      </c>
      <c r="I427" s="50">
        <f>G126</f>
        <v>265.03148780618324</v>
      </c>
      <c r="J427" s="50">
        <f>G161</f>
        <v>188.63148259056553</v>
      </c>
      <c r="K427" s="291">
        <f>G196</f>
        <v>112.24608131757971</v>
      </c>
      <c r="L427" s="32"/>
      <c r="M427" s="32"/>
      <c r="R427" s="403"/>
    </row>
    <row r="428" spans="1:19" ht="14.4" customHeight="1" outlineLevel="2" thickBot="1">
      <c r="A428" s="218"/>
      <c r="B428" s="219"/>
      <c r="C428" s="60" t="str">
        <f t="shared" si="32"/>
        <v>Exportations</v>
      </c>
      <c r="D428" s="32"/>
      <c r="E428" s="115" t="s">
        <v>166</v>
      </c>
      <c r="F428" s="334">
        <v>0</v>
      </c>
      <c r="G428" s="258">
        <v>0</v>
      </c>
      <c r="H428" s="258">
        <v>0</v>
      </c>
      <c r="I428" s="258">
        <v>0</v>
      </c>
      <c r="J428" s="258">
        <v>0</v>
      </c>
      <c r="K428" s="259">
        <v>0</v>
      </c>
      <c r="L428" s="32"/>
      <c r="M428" s="32"/>
      <c r="R428" s="403"/>
      <c r="S428"/>
    </row>
    <row r="429" spans="1:19" outlineLevel="2">
      <c r="A429" s="218"/>
      <c r="B429" s="219"/>
      <c r="C429" s="60" t="str">
        <f t="shared" si="32"/>
        <v/>
      </c>
      <c r="D429" s="32"/>
      <c r="E429" s="32"/>
      <c r="F429" s="32"/>
      <c r="G429" s="32"/>
      <c r="H429" s="232" t="s">
        <v>387</v>
      </c>
      <c r="I429" s="32"/>
      <c r="J429" s="32"/>
      <c r="K429" s="32"/>
      <c r="L429" s="32"/>
      <c r="M429" s="32"/>
    </row>
    <row r="430" spans="1:19" s="158" customFormat="1" outlineLevel="1">
      <c r="A430" s="218"/>
      <c r="B430" s="219"/>
      <c r="C430" s="60" t="str">
        <f t="shared" si="32"/>
        <v/>
      </c>
      <c r="D430" s="32"/>
      <c r="E430" s="32"/>
      <c r="F430" s="32"/>
      <c r="G430" s="32"/>
      <c r="H430" s="32"/>
      <c r="I430" s="32"/>
      <c r="J430" s="32"/>
      <c r="K430" s="32"/>
      <c r="L430" s="32"/>
      <c r="M430" s="32"/>
      <c r="S430" s="403"/>
    </row>
    <row r="431" spans="1:19" s="158" customFormat="1" ht="28.8" outlineLevel="1" thickBot="1">
      <c r="A431" s="218"/>
      <c r="B431" s="219"/>
      <c r="C431" s="60" t="str">
        <f t="shared" si="32"/>
        <v>Produits pétroliers raffinés</v>
      </c>
      <c r="D431" s="223"/>
      <c r="E431" s="224"/>
      <c r="F431" s="861" t="s">
        <v>149</v>
      </c>
      <c r="G431" s="861"/>
      <c r="H431" s="861"/>
      <c r="I431" s="861"/>
      <c r="J431" s="861"/>
      <c r="K431" s="861"/>
      <c r="L431" s="861"/>
      <c r="M431" s="861"/>
      <c r="S431" s="403"/>
    </row>
    <row r="432" spans="1:19" s="158" customFormat="1" ht="15" outlineLevel="1" thickTop="1">
      <c r="A432" s="218"/>
      <c r="B432" s="219"/>
      <c r="C432" s="60" t="str">
        <f t="shared" si="32"/>
        <v/>
      </c>
      <c r="D432" s="150"/>
      <c r="E432" s="150"/>
      <c r="F432" s="150"/>
      <c r="S432" s="403"/>
    </row>
    <row r="433" spans="1:19" s="158" customFormat="1" outlineLevel="1">
      <c r="A433" s="218"/>
      <c r="B433" s="219"/>
      <c r="C433" s="60" t="str">
        <f t="shared" si="32"/>
        <v/>
      </c>
      <c r="D433" s="32"/>
      <c r="E433" s="32"/>
      <c r="F433" s="32"/>
      <c r="G433" s="32"/>
      <c r="H433" s="32"/>
      <c r="I433" s="32"/>
      <c r="J433" s="32"/>
      <c r="K433" s="32"/>
      <c r="L433" s="32"/>
      <c r="M433" s="32"/>
      <c r="S433" s="403"/>
    </row>
    <row r="434" spans="1:19" s="158" customFormat="1" outlineLevel="1">
      <c r="A434" s="218"/>
      <c r="B434" s="219"/>
      <c r="C434" s="60" t="str">
        <f t="shared" si="32"/>
        <v/>
      </c>
      <c r="D434" s="32"/>
      <c r="E434" s="32"/>
      <c r="F434" s="32"/>
      <c r="G434" s="32"/>
      <c r="H434" s="32"/>
      <c r="I434" s="32"/>
      <c r="J434" s="32"/>
      <c r="K434" s="32"/>
      <c r="L434" s="32"/>
      <c r="M434" s="32"/>
      <c r="S434" s="403"/>
    </row>
    <row r="435" spans="1:19" s="158" customFormat="1" ht="15" outlineLevel="2" thickBot="1">
      <c r="A435" s="218"/>
      <c r="B435" s="219"/>
      <c r="C435" s="60" t="str">
        <f t="shared" si="32"/>
        <v>Evolution de l'équilibre offre-demande de produits pétroliers raffinés</v>
      </c>
      <c r="D435" s="32"/>
      <c r="E435" s="851" t="s">
        <v>813</v>
      </c>
      <c r="F435" s="851"/>
      <c r="G435" s="851"/>
      <c r="H435" s="851"/>
      <c r="I435" s="851"/>
      <c r="J435" s="851"/>
      <c r="K435" s="851"/>
      <c r="L435" s="851"/>
      <c r="M435" s="32"/>
      <c r="S435" s="403"/>
    </row>
    <row r="436" spans="1:19" s="158" customFormat="1" outlineLevel="2">
      <c r="A436" s="218"/>
      <c r="B436" s="219"/>
      <c r="C436" s="60" t="str">
        <f t="shared" si="32"/>
        <v>TWh</v>
      </c>
      <c r="D436" s="32"/>
      <c r="E436" s="287" t="s">
        <v>146</v>
      </c>
      <c r="F436" s="341">
        <v>2021</v>
      </c>
      <c r="G436" s="341">
        <v>2030</v>
      </c>
      <c r="H436" s="341">
        <v>2035</v>
      </c>
      <c r="I436" s="341">
        <v>2040</v>
      </c>
      <c r="J436" s="341">
        <v>2045</v>
      </c>
      <c r="K436" s="342">
        <v>2050</v>
      </c>
      <c r="L436" s="32"/>
      <c r="M436" s="32"/>
      <c r="R436" s="403"/>
    </row>
    <row r="437" spans="1:19" s="158" customFormat="1" outlineLevel="2">
      <c r="A437" s="218"/>
      <c r="B437" s="219"/>
      <c r="C437" s="60" t="str">
        <f t="shared" si="32"/>
        <v>Consommation de produits pétroliers</v>
      </c>
      <c r="D437" s="32"/>
      <c r="E437" s="113" t="s">
        <v>435</v>
      </c>
      <c r="F437" s="109">
        <v>853.57583350829179</v>
      </c>
      <c r="G437" s="50">
        <f>-H58-H59+H64+H72+H73+H85</f>
        <v>611.71047631936062</v>
      </c>
      <c r="H437" s="50">
        <f>-H93-H94+H99+H107+H108+H120</f>
        <v>446.62623299882432</v>
      </c>
      <c r="I437" s="50">
        <f>-H128-H129+H134+H142+H143+H155</f>
        <v>293.00889190447447</v>
      </c>
      <c r="J437" s="50">
        <f>-H163-H164+H177+H178+H190</f>
        <v>179.38094941166364</v>
      </c>
      <c r="K437" s="291">
        <f>-H199+H212+H213+H225</f>
        <v>113.76283803794311</v>
      </c>
      <c r="L437" s="32"/>
      <c r="M437" s="32"/>
      <c r="R437" s="403"/>
    </row>
    <row r="438" spans="1:19" s="158" customFormat="1" outlineLevel="2">
      <c r="A438" s="218"/>
      <c r="B438" s="219"/>
      <c r="C438" s="60" t="str">
        <f t="shared" si="32"/>
        <v>Production de produits pétroliers</v>
      </c>
      <c r="D438" s="32"/>
      <c r="E438" s="113" t="s">
        <v>436</v>
      </c>
      <c r="F438" s="109">
        <v>501.51615135662377</v>
      </c>
      <c r="G438" s="50">
        <f>-H68</f>
        <v>429.16629783565685</v>
      </c>
      <c r="H438" s="50">
        <f>-H103</f>
        <v>350.58173537656529</v>
      </c>
      <c r="I438" s="50">
        <f>-H138</f>
        <v>271.89459377269844</v>
      </c>
      <c r="J438" s="50">
        <f>-H173</f>
        <v>193.49898006226172</v>
      </c>
      <c r="K438" s="291">
        <f>-H208</f>
        <v>115.1192796658034</v>
      </c>
      <c r="L438" s="32"/>
      <c r="M438" s="32"/>
      <c r="R438" s="403"/>
    </row>
    <row r="439" spans="1:19" s="158" customFormat="1" outlineLevel="2">
      <c r="A439" s="218"/>
      <c r="B439" s="219"/>
      <c r="C439" s="60" t="str">
        <f t="shared" si="32"/>
        <v>Importations</v>
      </c>
      <c r="D439" s="32"/>
      <c r="E439" s="113" t="s">
        <v>165</v>
      </c>
      <c r="F439" s="109">
        <v>352.05968215166803</v>
      </c>
      <c r="G439" s="50">
        <f>H56</f>
        <v>182.54417848370377</v>
      </c>
      <c r="H439" s="50">
        <f>H91</f>
        <v>96.04449762225903</v>
      </c>
      <c r="I439" s="50">
        <f>H126</f>
        <v>21.114298131775968</v>
      </c>
      <c r="J439" s="50">
        <f>H161</f>
        <v>0</v>
      </c>
      <c r="K439" s="291">
        <f>H196</f>
        <v>0</v>
      </c>
      <c r="L439" s="32"/>
      <c r="M439" s="32"/>
      <c r="R439" s="403"/>
    </row>
    <row r="440" spans="1:19" s="158" customFormat="1" ht="15" outlineLevel="2" thickBot="1">
      <c r="A440" s="218"/>
      <c r="B440" s="219"/>
      <c r="C440" s="60" t="str">
        <f t="shared" si="32"/>
        <v>Exportations</v>
      </c>
      <c r="D440" s="32"/>
      <c r="E440" s="115" t="s">
        <v>166</v>
      </c>
      <c r="F440" s="334">
        <v>0</v>
      </c>
      <c r="G440" s="258">
        <v>0</v>
      </c>
      <c r="H440" s="258">
        <v>0</v>
      </c>
      <c r="I440" s="258">
        <v>0</v>
      </c>
      <c r="J440" s="258">
        <f>-H162</f>
        <v>14.118030650598058</v>
      </c>
      <c r="K440" s="259">
        <v>0</v>
      </c>
      <c r="L440" s="32"/>
      <c r="M440" s="32"/>
      <c r="R440" s="403"/>
    </row>
    <row r="441" spans="1:19" s="158" customFormat="1" outlineLevel="2">
      <c r="A441" s="218"/>
      <c r="B441" s="219"/>
      <c r="C441" s="60" t="str">
        <f t="shared" si="32"/>
        <v/>
      </c>
      <c r="D441" s="32"/>
      <c r="E441" s="32"/>
      <c r="F441" s="32"/>
      <c r="G441" s="32"/>
      <c r="H441" s="232" t="s">
        <v>387</v>
      </c>
      <c r="I441" s="32"/>
      <c r="J441" s="32"/>
      <c r="K441" s="32"/>
      <c r="L441" s="32"/>
      <c r="M441" s="32"/>
      <c r="S441" s="403"/>
    </row>
    <row r="442" spans="1:19" s="158" customFormat="1" outlineLevel="1">
      <c r="A442" s="218"/>
      <c r="B442" s="219"/>
      <c r="C442" s="60" t="str">
        <f t="shared" si="32"/>
        <v/>
      </c>
      <c r="D442" s="32"/>
      <c r="E442" s="32"/>
      <c r="F442" s="32"/>
      <c r="G442" s="32"/>
      <c r="H442" s="32"/>
      <c r="I442" s="32"/>
      <c r="J442" s="32"/>
      <c r="K442" s="32"/>
      <c r="L442" s="32"/>
      <c r="M442" s="32"/>
      <c r="S442" s="403"/>
    </row>
    <row r="443" spans="1:19" ht="28.8" outlineLevel="1" thickBot="1">
      <c r="A443" s="218"/>
      <c r="B443" s="219"/>
      <c r="C443" s="60" t="str">
        <f t="shared" ref="C443:C455" si="37">IF(ISBLANK(E443),IF(ISBLANK(F443),"",F443),E443)</f>
        <v>Gaz fossile</v>
      </c>
      <c r="D443" s="223"/>
      <c r="E443" s="224"/>
      <c r="F443" s="861" t="s">
        <v>711</v>
      </c>
      <c r="G443" s="861"/>
      <c r="H443" s="861"/>
      <c r="I443" s="861"/>
      <c r="J443" s="861"/>
      <c r="K443" s="861"/>
      <c r="L443" s="861"/>
      <c r="M443" s="861"/>
    </row>
    <row r="444" spans="1:19" ht="15" outlineLevel="1" thickTop="1">
      <c r="A444" s="218"/>
      <c r="B444" s="219"/>
      <c r="C444" s="60" t="str">
        <f t="shared" si="37"/>
        <v/>
      </c>
      <c r="D444" s="150"/>
      <c r="E444" s="150"/>
      <c r="F444" s="150"/>
      <c r="G444" s="158"/>
      <c r="H444" s="158"/>
      <c r="I444" s="158"/>
      <c r="J444" s="158"/>
      <c r="K444" s="158"/>
      <c r="L444" s="158"/>
      <c r="M444" s="158"/>
    </row>
    <row r="445" spans="1:19" outlineLevel="2">
      <c r="A445" s="218"/>
      <c r="B445" s="219"/>
      <c r="C445" s="60" t="str">
        <f t="shared" si="37"/>
        <v/>
      </c>
      <c r="D445" s="32"/>
      <c r="E445" s="32"/>
      <c r="F445" s="32"/>
      <c r="G445" s="32"/>
      <c r="H445" s="32"/>
      <c r="I445" s="32"/>
      <c r="J445" s="32"/>
      <c r="K445" s="32"/>
      <c r="L445" s="32"/>
      <c r="M445" s="32"/>
    </row>
    <row r="446" spans="1:19" outlineLevel="2">
      <c r="A446" s="218"/>
      <c r="B446" s="219"/>
      <c r="C446" s="60" t="str">
        <f t="shared" si="37"/>
        <v/>
      </c>
      <c r="D446" s="32"/>
      <c r="E446" s="32"/>
      <c r="F446" s="32"/>
      <c r="G446" s="32"/>
      <c r="H446" s="32"/>
      <c r="I446" s="32"/>
      <c r="J446" s="32"/>
      <c r="K446" s="32"/>
      <c r="L446" s="32"/>
      <c r="M446" s="32"/>
    </row>
    <row r="447" spans="1:19" ht="15" outlineLevel="2" thickBot="1">
      <c r="A447" s="218"/>
      <c r="B447" s="219"/>
      <c r="C447" s="60" t="str">
        <f t="shared" si="37"/>
        <v>Evolution de l'équilibre offre-demande de gaz fossile</v>
      </c>
      <c r="D447" s="32"/>
      <c r="E447" s="851" t="s">
        <v>699</v>
      </c>
      <c r="F447" s="851"/>
      <c r="G447" s="851"/>
      <c r="H447" s="851"/>
      <c r="I447" s="851"/>
      <c r="J447" s="851"/>
      <c r="K447" s="851"/>
      <c r="L447" s="851"/>
      <c r="M447" s="32"/>
    </row>
    <row r="448" spans="1:19" outlineLevel="2">
      <c r="A448" s="218"/>
      <c r="B448" s="219"/>
      <c r="C448" s="60" t="str">
        <f t="shared" si="37"/>
        <v>TWh</v>
      </c>
      <c r="D448" s="32"/>
      <c r="E448" s="287" t="s">
        <v>146</v>
      </c>
      <c r="F448" s="341">
        <v>2021</v>
      </c>
      <c r="G448" s="341">
        <v>2030</v>
      </c>
      <c r="H448" s="341">
        <v>2035</v>
      </c>
      <c r="I448" s="341">
        <v>2040</v>
      </c>
      <c r="J448" s="341">
        <v>2045</v>
      </c>
      <c r="K448" s="342">
        <v>2050</v>
      </c>
      <c r="L448" s="32"/>
      <c r="M448" s="32"/>
      <c r="R448" s="403"/>
      <c r="S448"/>
    </row>
    <row r="449" spans="1:19" outlineLevel="2">
      <c r="A449" s="218"/>
      <c r="B449" s="219"/>
      <c r="C449" s="60" t="str">
        <f t="shared" si="37"/>
        <v>Consommation de gaz fossile</v>
      </c>
      <c r="D449" s="32"/>
      <c r="E449" s="113" t="s">
        <v>700</v>
      </c>
      <c r="F449" s="109">
        <v>434.2</v>
      </c>
      <c r="G449" s="110">
        <f>-J58+J75+J85</f>
        <v>268.40142671095714</v>
      </c>
      <c r="H449" s="110">
        <f>-J93+J110+J120</f>
        <v>203.79263428278239</v>
      </c>
      <c r="I449" s="110">
        <f>J145+J155</f>
        <v>119.97115345838171</v>
      </c>
      <c r="J449" s="110">
        <f>J180+J190</f>
        <v>66.239619564016934</v>
      </c>
      <c r="K449" s="333">
        <f>0</f>
        <v>0</v>
      </c>
      <c r="L449" s="32"/>
      <c r="M449" s="32"/>
      <c r="R449" s="403"/>
      <c r="S449"/>
    </row>
    <row r="450" spans="1:19" outlineLevel="2">
      <c r="A450" s="218"/>
      <c r="B450" s="219"/>
      <c r="C450" s="60" t="str">
        <f t="shared" si="37"/>
        <v>Production de gaz fossile</v>
      </c>
      <c r="D450" s="32"/>
      <c r="E450" s="113" t="s">
        <v>701</v>
      </c>
      <c r="F450" s="109">
        <v>0.2</v>
      </c>
      <c r="G450" s="110">
        <f>J55</f>
        <v>0.19771000000000002</v>
      </c>
      <c r="H450" s="110">
        <f>I90</f>
        <v>0</v>
      </c>
      <c r="I450" s="110">
        <v>0</v>
      </c>
      <c r="J450" s="110">
        <f>J160</f>
        <v>0</v>
      </c>
      <c r="K450" s="333">
        <v>0</v>
      </c>
      <c r="L450" s="32"/>
      <c r="M450" s="32"/>
      <c r="R450" s="403"/>
      <c r="S450"/>
    </row>
    <row r="451" spans="1:19" outlineLevel="2">
      <c r="A451" s="218"/>
      <c r="B451" s="219"/>
      <c r="C451" s="60" t="str">
        <f t="shared" si="37"/>
        <v>Importations</v>
      </c>
      <c r="D451" s="32"/>
      <c r="E451" s="113" t="s">
        <v>165</v>
      </c>
      <c r="F451" s="109">
        <v>434</v>
      </c>
      <c r="G451" s="110">
        <f>J56</f>
        <v>268.20371671095717</v>
      </c>
      <c r="H451" s="110">
        <f>J91</f>
        <v>203.6937792827824</v>
      </c>
      <c r="I451" s="110">
        <f>J126</f>
        <v>119.97115345838169</v>
      </c>
      <c r="J451" s="110">
        <f>J161</f>
        <v>66.239619564016934</v>
      </c>
      <c r="K451" s="333">
        <v>0</v>
      </c>
      <c r="L451" s="32"/>
      <c r="M451" s="32"/>
      <c r="R451" s="403"/>
      <c r="S451"/>
    </row>
    <row r="452" spans="1:19" ht="15" outlineLevel="2" thickBot="1">
      <c r="A452" s="218"/>
      <c r="B452" s="219"/>
      <c r="C452" s="60" t="str">
        <f t="shared" si="37"/>
        <v>Exportations</v>
      </c>
      <c r="D452" s="32"/>
      <c r="E452" s="115" t="s">
        <v>166</v>
      </c>
      <c r="F452" s="334">
        <v>0</v>
      </c>
      <c r="G452" s="335">
        <v>0</v>
      </c>
      <c r="H452" s="335">
        <v>0</v>
      </c>
      <c r="I452" s="335">
        <v>0</v>
      </c>
      <c r="J452" s="335">
        <v>0</v>
      </c>
      <c r="K452" s="336">
        <v>0</v>
      </c>
      <c r="L452" s="32"/>
      <c r="M452" s="32"/>
      <c r="R452" s="403"/>
      <c r="S452"/>
    </row>
    <row r="453" spans="1:19" outlineLevel="2">
      <c r="A453" s="218"/>
      <c r="B453" s="219"/>
      <c r="C453" s="60" t="e">
        <f>IF(ISBLANK(#REF!),IF(ISBLANK(F453),"",F453),#REF!)</f>
        <v>#REF!</v>
      </c>
      <c r="D453" s="32"/>
      <c r="E453" s="804"/>
      <c r="F453" s="804"/>
      <c r="G453" s="804"/>
      <c r="H453" s="804" t="s">
        <v>387</v>
      </c>
      <c r="I453" s="804"/>
      <c r="J453" s="804"/>
      <c r="K453" s="804"/>
      <c r="L453" s="164"/>
      <c r="M453" s="32"/>
    </row>
    <row r="454" spans="1:19" outlineLevel="1">
      <c r="A454" s="218"/>
      <c r="B454" s="219"/>
      <c r="C454" s="60" t="str">
        <f t="shared" si="37"/>
        <v/>
      </c>
    </row>
    <row r="455" spans="1:19" outlineLevel="1">
      <c r="A455" s="218"/>
      <c r="B455" s="219"/>
      <c r="C455" s="60" t="str">
        <f t="shared" si="37"/>
        <v/>
      </c>
    </row>
  </sheetData>
  <mergeCells count="128">
    <mergeCell ref="E288:K288"/>
    <mergeCell ref="E308:K308"/>
    <mergeCell ref="N53:T53"/>
    <mergeCell ref="U53:U54"/>
    <mergeCell ref="N193:T193"/>
    <mergeCell ref="U193:U194"/>
    <mergeCell ref="N88:T88"/>
    <mergeCell ref="U88:U89"/>
    <mergeCell ref="N123:T123"/>
    <mergeCell ref="U123:U124"/>
    <mergeCell ref="G53:G54"/>
    <mergeCell ref="H53:H54"/>
    <mergeCell ref="I53:I54"/>
    <mergeCell ref="J53:J54"/>
    <mergeCell ref="J158:J159"/>
    <mergeCell ref="K158:K159"/>
    <mergeCell ref="L88:L89"/>
    <mergeCell ref="F419:M419"/>
    <mergeCell ref="F431:M431"/>
    <mergeCell ref="E435:L435"/>
    <mergeCell ref="F331:M331"/>
    <mergeCell ref="E422:L422"/>
    <mergeCell ref="E334:L334"/>
    <mergeCell ref="F443:M443"/>
    <mergeCell ref="E447:L447"/>
    <mergeCell ref="H88:H89"/>
    <mergeCell ref="I88:I89"/>
    <mergeCell ref="J88:J89"/>
    <mergeCell ref="E343:L343"/>
    <mergeCell ref="E362:L362"/>
    <mergeCell ref="F345:M345"/>
    <mergeCell ref="F408:M408"/>
    <mergeCell ref="E411:L411"/>
    <mergeCell ref="E157:L157"/>
    <mergeCell ref="E192:L192"/>
    <mergeCell ref="D228:F228"/>
    <mergeCell ref="E349:L349"/>
    <mergeCell ref="E395:K395"/>
    <mergeCell ref="F378:M378"/>
    <mergeCell ref="E381:K381"/>
    <mergeCell ref="E388:K388"/>
    <mergeCell ref="X17:X18"/>
    <mergeCell ref="W17:W18"/>
    <mergeCell ref="V17:V18"/>
    <mergeCell ref="V158:V159"/>
    <mergeCell ref="W123:W124"/>
    <mergeCell ref="E52:L52"/>
    <mergeCell ref="M17:M18"/>
    <mergeCell ref="X123:X124"/>
    <mergeCell ref="V53:V54"/>
    <mergeCell ref="V123:V124"/>
    <mergeCell ref="W53:W54"/>
    <mergeCell ref="N17:T17"/>
    <mergeCell ref="U17:U18"/>
    <mergeCell ref="M88:M89"/>
    <mergeCell ref="K123:K124"/>
    <mergeCell ref="L123:L124"/>
    <mergeCell ref="M123:M124"/>
    <mergeCell ref="H123:H124"/>
    <mergeCell ref="I123:I124"/>
    <mergeCell ref="J123:J124"/>
    <mergeCell ref="X53:X54"/>
    <mergeCell ref="X88:X89"/>
    <mergeCell ref="W88:W89"/>
    <mergeCell ref="M53:M54"/>
    <mergeCell ref="X193:X194"/>
    <mergeCell ref="M193:M194"/>
    <mergeCell ref="M158:M159"/>
    <mergeCell ref="X158:X159"/>
    <mergeCell ref="W158:W159"/>
    <mergeCell ref="W193:W194"/>
    <mergeCell ref="L158:L159"/>
    <mergeCell ref="N158:T158"/>
    <mergeCell ref="U158:U159"/>
    <mergeCell ref="F312:M312"/>
    <mergeCell ref="E315:L315"/>
    <mergeCell ref="D290:F290"/>
    <mergeCell ref="F291:M291"/>
    <mergeCell ref="E295:L295"/>
    <mergeCell ref="E254:L254"/>
    <mergeCell ref="E16:L16"/>
    <mergeCell ref="E193:E194"/>
    <mergeCell ref="F193:F194"/>
    <mergeCell ref="G193:G194"/>
    <mergeCell ref="H193:H194"/>
    <mergeCell ref="I193:I194"/>
    <mergeCell ref="J193:J194"/>
    <mergeCell ref="K193:K194"/>
    <mergeCell ref="L193:L194"/>
    <mergeCell ref="E158:E159"/>
    <mergeCell ref="F158:F159"/>
    <mergeCell ref="G158:G159"/>
    <mergeCell ref="H158:H159"/>
    <mergeCell ref="I158:I159"/>
    <mergeCell ref="K53:K54"/>
    <mergeCell ref="L53:L54"/>
    <mergeCell ref="E53:E54"/>
    <mergeCell ref="F53:F54"/>
    <mergeCell ref="V88:V89"/>
    <mergeCell ref="V193:V194"/>
    <mergeCell ref="E252:L252"/>
    <mergeCell ref="E229:L229"/>
    <mergeCell ref="F232:M232"/>
    <mergeCell ref="E236:L236"/>
    <mergeCell ref="E272:L272"/>
    <mergeCell ref="E88:E89"/>
    <mergeCell ref="F88:F89"/>
    <mergeCell ref="G88:G89"/>
    <mergeCell ref="E270:L270"/>
    <mergeCell ref="E1:M1"/>
    <mergeCell ref="E9:L9"/>
    <mergeCell ref="F11:M11"/>
    <mergeCell ref="E5:L5"/>
    <mergeCell ref="E8:L8"/>
    <mergeCell ref="E123:E124"/>
    <mergeCell ref="F123:F124"/>
    <mergeCell ref="G123:G124"/>
    <mergeCell ref="E122:L122"/>
    <mergeCell ref="K88:K89"/>
    <mergeCell ref="L17:L18"/>
    <mergeCell ref="E17:E18"/>
    <mergeCell ref="F17:F18"/>
    <mergeCell ref="G17:G18"/>
    <mergeCell ref="H17:H18"/>
    <mergeCell ref="I17:I18"/>
    <mergeCell ref="J17:J18"/>
    <mergeCell ref="K17:K18"/>
    <mergeCell ref="E87:L87"/>
  </mergeCells>
  <conditionalFormatting sqref="F160:X190 F195:X225 F19:X49 F90:X120 F125:X155 F55:X85">
    <cfRule type="cellIs" dxfId="18" priority="130" operator="equal">
      <formula>0</formula>
    </cfRule>
  </conditionalFormatting>
  <conditionalFormatting sqref="H20:H21">
    <cfRule type="cellIs" dxfId="17" priority="121" operator="equal">
      <formula>0</formula>
    </cfRule>
  </conditionalFormatting>
  <conditionalFormatting sqref="H56:H57">
    <cfRule type="cellIs" dxfId="16" priority="94" operator="equal">
      <formula>0</formula>
    </cfRule>
  </conditionalFormatting>
  <conditionalFormatting sqref="H91:H92">
    <cfRule type="cellIs" dxfId="15" priority="88" operator="equal">
      <formula>0</formula>
    </cfRule>
  </conditionalFormatting>
  <conditionalFormatting sqref="H126:H127">
    <cfRule type="cellIs" dxfId="14" priority="82" operator="equal">
      <formula>0</formula>
    </cfRule>
  </conditionalFormatting>
  <conditionalFormatting sqref="H161:H162">
    <cfRule type="cellIs" dxfId="13" priority="76" operator="equal">
      <formula>0</formula>
    </cfRule>
  </conditionalFormatting>
  <conditionalFormatting sqref="H196:H197">
    <cfRule type="cellIs" dxfId="12" priority="73" operator="equal">
      <formula>0</formula>
    </cfRule>
  </conditionalFormatting>
  <conditionalFormatting sqref="N19:Q24">
    <cfRule type="cellIs" dxfId="11" priority="102" operator="equal">
      <formula>0</formula>
    </cfRule>
  </conditionalFormatting>
  <conditionalFormatting sqref="V19:V21">
    <cfRule type="cellIs" dxfId="10" priority="123" operator="equal">
      <formula>0</formula>
    </cfRule>
  </conditionalFormatting>
  <conditionalFormatting sqref="V55:V57">
    <cfRule type="cellIs" dxfId="9" priority="95" operator="equal">
      <formula>0</formula>
    </cfRule>
  </conditionalFormatting>
  <conditionalFormatting sqref="V90:V92">
    <cfRule type="cellIs" dxfId="8" priority="89" operator="equal">
      <formula>0</formula>
    </cfRule>
  </conditionalFormatting>
  <conditionalFormatting sqref="V125:V127">
    <cfRule type="cellIs" dxfId="7" priority="83" operator="equal">
      <formula>0</formula>
    </cfRule>
  </conditionalFormatting>
  <conditionalFormatting sqref="V160:V162">
    <cfRule type="cellIs" dxfId="6" priority="77" operator="equal">
      <formula>0</formula>
    </cfRule>
  </conditionalFormatting>
  <conditionalFormatting sqref="V195:V197">
    <cfRule type="cellIs" dxfId="5" priority="74" operator="equal">
      <formula>0</formula>
    </cfRule>
  </conditionalFormatting>
  <conditionalFormatting sqref="F160:X166 F195:X201 F168:X180 F182:X190 F203:X215 F217:X225 F19:X25 F27:X39 F41:X49 F55:X61 F90:X96 F98:X110 F112:X120 F125:X131 F133:X145 F147:X155 F63:X75 F77:X85">
    <cfRule type="containsBlanks" dxfId="4" priority="26">
      <formula>LEN(TRIM(#REF!))=0</formula>
    </cfRule>
  </conditionalFormatting>
  <conditionalFormatting sqref="N18:R18 T18">
    <cfRule type="cellIs" dxfId="3" priority="4" operator="equal">
      <formula>0</formula>
    </cfRule>
  </conditionalFormatting>
  <conditionalFormatting sqref="S18">
    <cfRule type="cellIs" dxfId="2" priority="3" operator="equal">
      <formula>0</formula>
    </cfRule>
  </conditionalFormatting>
  <conditionalFormatting sqref="N194:R194 T194 N159:R159 T159 N124:R124 T124 N89:R89 T89 N54:R54 T54">
    <cfRule type="cellIs" dxfId="1" priority="2" operator="equal">
      <formula>0</formula>
    </cfRule>
  </conditionalFormatting>
  <conditionalFormatting sqref="S194 S159 S124 S89 S54">
    <cfRule type="cellIs" dxfId="0" priority="1" operator="equal">
      <formula>0</formula>
    </cfRule>
  </conditionalFormatting>
  <hyperlinks>
    <hyperlink ref="E8" r:id="rId1" xr:uid="{00000000-0004-0000-0D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273375"/>
  </sheetPr>
  <dimension ref="A1"/>
  <sheetViews>
    <sheetView showGridLines="0" workbookViewId="0">
      <selection activeCell="L30" sqref="L30"/>
    </sheetView>
  </sheetViews>
  <sheetFormatPr baseColWidth="10" defaultRowHeight="14.4"/>
  <sheetData>
    <row r="1" spans="1:1">
      <c r="A1" s="53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4BBE6"/>
  </sheetPr>
  <dimension ref="A1:O33"/>
  <sheetViews>
    <sheetView showGridLines="0" zoomScale="70" zoomScaleNormal="70" workbookViewId="0">
      <pane ySplit="2" topLeftCell="A3" activePane="bottomLeft" state="frozen"/>
      <selection activeCell="P8" sqref="P8"/>
      <selection pane="bottomLeft"/>
    </sheetView>
  </sheetViews>
  <sheetFormatPr baseColWidth="10" defaultRowHeight="14.4" outlineLevelRow="2"/>
  <cols>
    <col min="1" max="1" width="3.109375" customWidth="1"/>
    <col min="2" max="2" width="3.109375" style="31" customWidth="1"/>
    <col min="3" max="3" width="3.109375" customWidth="1"/>
    <col min="4" max="4" width="7.33203125" customWidth="1"/>
    <col min="5" max="5" width="32.6640625" bestFit="1" customWidth="1"/>
    <col min="8" max="8" width="11.5546875" customWidth="1"/>
    <col min="10" max="10" width="11.5546875" customWidth="1"/>
    <col min="13" max="13" width="10.88671875" customWidth="1"/>
    <col min="14" max="14" width="12.5546875" customWidth="1"/>
    <col min="15" max="15" width="13.5546875" customWidth="1"/>
    <col min="16" max="16" width="13" customWidth="1"/>
  </cols>
  <sheetData>
    <row r="1" spans="1:15" ht="25.95" customHeight="1" thickBot="1">
      <c r="D1" s="220"/>
      <c r="E1" s="849" t="s">
        <v>391</v>
      </c>
      <c r="F1" s="849"/>
      <c r="G1" s="849"/>
      <c r="H1" s="849"/>
      <c r="I1" s="849"/>
      <c r="J1" s="849"/>
      <c r="K1" s="849"/>
      <c r="L1" s="849"/>
      <c r="M1" s="849"/>
      <c r="O1" s="536"/>
    </row>
    <row r="2" spans="1:15" ht="22.2" customHeight="1" thickTop="1">
      <c r="D2" s="2"/>
      <c r="E2" s="59"/>
      <c r="F2" s="59"/>
      <c r="G2" s="59"/>
      <c r="H2" s="59"/>
      <c r="I2" s="59"/>
      <c r="J2" s="59"/>
      <c r="K2" s="59"/>
      <c r="L2" s="59"/>
      <c r="M2" s="59"/>
    </row>
    <row r="4" spans="1:15" ht="32.4" customHeight="1" thickBot="1">
      <c r="A4" s="215"/>
      <c r="C4" s="60" t="str">
        <f>IF(ISBLANK(E4),IF(ISBLANK(F4),"",F4),E4)</f>
        <v>Hypothèses</v>
      </c>
      <c r="D4" s="221"/>
      <c r="E4" s="854" t="s">
        <v>116</v>
      </c>
      <c r="F4" s="854"/>
      <c r="G4" s="854"/>
      <c r="H4" s="854"/>
      <c r="I4" s="854"/>
      <c r="J4" s="854"/>
      <c r="K4" s="854"/>
      <c r="L4" s="854"/>
      <c r="M4" s="221"/>
      <c r="N4" s="58"/>
    </row>
    <row r="5" spans="1:15" ht="15" thickTop="1">
      <c r="A5" s="215"/>
      <c r="C5" s="60" t="str">
        <f t="shared" ref="C5:C32" si="0">IF(ISBLANK(E5),IF(ISBLANK(F5),"",F5),E5)</f>
        <v/>
      </c>
      <c r="D5" s="3"/>
      <c r="E5" s="3"/>
      <c r="F5" s="3"/>
      <c r="G5" s="3"/>
      <c r="H5" s="3"/>
      <c r="I5" s="3"/>
      <c r="J5" s="3"/>
      <c r="K5" s="3"/>
      <c r="L5" s="3"/>
      <c r="M5" s="3"/>
    </row>
    <row r="6" spans="1:15" s="436" customFormat="1" ht="14.4" customHeight="1">
      <c r="C6" s="731" t="str">
        <f t="shared" si="0"/>
        <v/>
      </c>
      <c r="D6" s="732"/>
      <c r="E6" s="733"/>
      <c r="F6" s="733"/>
      <c r="G6" s="733"/>
      <c r="H6" s="733"/>
      <c r="I6" s="733"/>
      <c r="J6" s="733"/>
      <c r="K6" s="733"/>
      <c r="L6" s="733"/>
      <c r="M6" s="732"/>
    </row>
    <row r="7" spans="1:15" ht="28.8" thickBot="1">
      <c r="A7" s="215"/>
      <c r="B7" s="216"/>
      <c r="C7" s="60" t="str">
        <f t="shared" si="0"/>
        <v>Population</v>
      </c>
      <c r="D7" s="221"/>
      <c r="E7" s="222"/>
      <c r="F7" s="854" t="s">
        <v>110</v>
      </c>
      <c r="G7" s="854"/>
      <c r="H7" s="854"/>
      <c r="I7" s="854"/>
      <c r="J7" s="854"/>
      <c r="K7" s="854"/>
      <c r="L7" s="854"/>
      <c r="M7" s="854"/>
    </row>
    <row r="8" spans="1:15" ht="15" thickTop="1">
      <c r="A8" s="215"/>
      <c r="B8" s="216"/>
      <c r="C8" s="60" t="str">
        <f t="shared" si="0"/>
        <v/>
      </c>
      <c r="F8" s="409"/>
      <c r="G8" s="409"/>
      <c r="H8" s="409"/>
      <c r="I8" s="409"/>
      <c r="J8" s="409"/>
      <c r="K8" s="409"/>
      <c r="L8" s="409"/>
    </row>
    <row r="9" spans="1:15" outlineLevel="1">
      <c r="A9" s="215"/>
      <c r="B9" s="216"/>
      <c r="C9" s="60" t="str">
        <f t="shared" si="0"/>
        <v/>
      </c>
      <c r="D9" s="32"/>
      <c r="E9" s="32"/>
      <c r="F9" s="32"/>
      <c r="G9" s="32"/>
      <c r="H9" s="32"/>
      <c r="I9" s="32"/>
      <c r="J9" s="32"/>
      <c r="K9" s="32"/>
      <c r="L9" s="32"/>
      <c r="M9" s="32"/>
    </row>
    <row r="10" spans="1:15" ht="19.2" outlineLevel="1">
      <c r="A10" s="215"/>
      <c r="B10" s="216"/>
      <c r="C10" s="60" t="str">
        <f t="shared" si="0"/>
        <v xml:space="preserve">Commentaire
IGCE = 
Diffus = </v>
      </c>
      <c r="D10" s="32"/>
      <c r="E10" s="852" t="s">
        <v>122</v>
      </c>
      <c r="F10" s="853"/>
      <c r="G10" s="853"/>
      <c r="H10" s="853"/>
      <c r="I10" s="853"/>
      <c r="J10" s="853"/>
      <c r="K10" s="853"/>
      <c r="L10" s="853"/>
      <c r="M10" s="32"/>
    </row>
    <row r="11" spans="1:15" ht="17.399999999999999" customHeight="1" outlineLevel="1">
      <c r="A11" s="215"/>
      <c r="B11" s="216"/>
      <c r="C11" s="60" t="str">
        <f t="shared" si="0"/>
        <v>Les hypothèses relatives à la croissance de la population sont issues de l'INSEE.</v>
      </c>
      <c r="D11" s="32"/>
      <c r="E11" s="855" t="s">
        <v>531</v>
      </c>
      <c r="F11" s="856"/>
      <c r="G11" s="856"/>
      <c r="H11" s="856"/>
      <c r="I11" s="856"/>
      <c r="J11" s="856"/>
      <c r="K11" s="856"/>
      <c r="L11" s="856"/>
      <c r="M11" s="32"/>
    </row>
    <row r="12" spans="1:15" outlineLevel="1">
      <c r="A12" s="215"/>
      <c r="B12" s="216"/>
      <c r="C12" s="60" t="str">
        <f t="shared" si="0"/>
        <v/>
      </c>
      <c r="D12" s="32"/>
      <c r="E12" s="32"/>
      <c r="F12" s="32"/>
      <c r="G12" s="32"/>
      <c r="H12" s="32"/>
      <c r="I12" s="32"/>
      <c r="J12" s="32"/>
      <c r="K12" s="32"/>
      <c r="L12" s="32"/>
      <c r="M12" s="32"/>
    </row>
    <row r="13" spans="1:15" ht="15" outlineLevel="1" thickBot="1">
      <c r="A13" s="215"/>
      <c r="B13" s="216"/>
      <c r="C13" s="60" t="str">
        <f t="shared" si="0"/>
        <v>Evolution de la population (millions)</v>
      </c>
      <c r="D13" s="32"/>
      <c r="E13" s="850" t="s">
        <v>396</v>
      </c>
      <c r="F13" s="850"/>
      <c r="G13" s="850"/>
      <c r="H13" s="850"/>
      <c r="I13" s="850"/>
      <c r="J13" s="850"/>
      <c r="K13" s="850"/>
      <c r="L13" s="851"/>
      <c r="M13" s="32"/>
    </row>
    <row r="14" spans="1:15" outlineLevel="2">
      <c r="A14" s="215"/>
      <c r="B14" s="216"/>
      <c r="C14" s="60" t="str">
        <f t="shared" si="0"/>
        <v>Population (millions)</v>
      </c>
      <c r="D14" s="32"/>
      <c r="E14" s="99" t="s">
        <v>395</v>
      </c>
      <c r="F14" s="100" t="s">
        <v>718</v>
      </c>
      <c r="G14" s="100" t="s">
        <v>113</v>
      </c>
      <c r="H14" s="100" t="s">
        <v>248</v>
      </c>
      <c r="I14" s="100" t="s">
        <v>249</v>
      </c>
      <c r="J14" s="100" t="s">
        <v>250</v>
      </c>
      <c r="K14" s="101" t="s">
        <v>115</v>
      </c>
      <c r="L14" s="237"/>
      <c r="M14" s="32"/>
    </row>
    <row r="15" spans="1:15" outlineLevel="2">
      <c r="A15" s="215"/>
      <c r="B15" s="216"/>
      <c r="C15" s="60" t="str">
        <f t="shared" si="0"/>
        <v xml:space="preserve">France </v>
      </c>
      <c r="D15" s="32"/>
      <c r="E15" s="92" t="s">
        <v>392</v>
      </c>
      <c r="F15" s="49">
        <v>67.52</v>
      </c>
      <c r="G15" s="50">
        <v>68.55</v>
      </c>
      <c r="H15" s="50">
        <v>68.98</v>
      </c>
      <c r="I15" s="50">
        <v>69.23</v>
      </c>
      <c r="J15" s="50">
        <v>69.28</v>
      </c>
      <c r="K15" s="94">
        <v>69.209999999999994</v>
      </c>
      <c r="L15" s="32"/>
      <c r="M15" s="32"/>
    </row>
    <row r="16" spans="1:15" outlineLevel="2">
      <c r="A16" s="215"/>
      <c r="B16" s="216"/>
      <c r="C16" s="60" t="str">
        <f t="shared" si="0"/>
        <v>Dont hexagone</v>
      </c>
      <c r="D16" s="32"/>
      <c r="E16" s="92" t="s">
        <v>393</v>
      </c>
      <c r="F16" s="49">
        <v>65.36</v>
      </c>
      <c r="G16" s="50">
        <v>66.3</v>
      </c>
      <c r="H16" s="50">
        <v>66.680000000000007</v>
      </c>
      <c r="I16" s="50">
        <v>66.87</v>
      </c>
      <c r="J16" s="50">
        <v>66.87</v>
      </c>
      <c r="K16" s="94">
        <v>66.73</v>
      </c>
      <c r="L16" s="32"/>
      <c r="M16" s="32"/>
    </row>
    <row r="17" spans="1:15" ht="15" outlineLevel="2" thickBot="1">
      <c r="A17" s="215"/>
      <c r="B17" s="216"/>
      <c r="C17" s="60" t="str">
        <f t="shared" si="0"/>
        <v>Dont DROM</v>
      </c>
      <c r="D17" s="32"/>
      <c r="E17" s="92" t="s">
        <v>394</v>
      </c>
      <c r="F17" s="49">
        <v>2.16</v>
      </c>
      <c r="G17" s="50">
        <v>2.25</v>
      </c>
      <c r="H17" s="50">
        <v>2.2999999999999998</v>
      </c>
      <c r="I17" s="50">
        <v>2.36</v>
      </c>
      <c r="J17" s="50">
        <v>2.42</v>
      </c>
      <c r="K17" s="94">
        <v>2.4700000000000002</v>
      </c>
      <c r="L17" s="237"/>
      <c r="M17" s="32"/>
    </row>
    <row r="18" spans="1:15" ht="14.4" customHeight="1" outlineLevel="2">
      <c r="A18" s="215"/>
      <c r="B18" s="216"/>
      <c r="C18" s="60" t="str">
        <f t="shared" si="0"/>
        <v/>
      </c>
      <c r="D18" s="32"/>
      <c r="E18" s="857"/>
      <c r="F18" s="857"/>
      <c r="G18" s="857"/>
      <c r="H18" s="857"/>
      <c r="I18" s="857"/>
      <c r="J18" s="857"/>
      <c r="K18" s="857"/>
      <c r="L18" s="858"/>
      <c r="M18" s="32"/>
    </row>
    <row r="19" spans="1:15" outlineLevel="1">
      <c r="A19" s="215"/>
      <c r="B19" s="216"/>
      <c r="C19" s="60" t="str">
        <f t="shared" si="0"/>
        <v/>
      </c>
      <c r="D19" s="32"/>
      <c r="E19" s="32"/>
      <c r="F19" s="32"/>
      <c r="G19" s="32"/>
      <c r="H19" s="32"/>
      <c r="I19" s="32"/>
      <c r="J19" s="32"/>
      <c r="K19" s="32"/>
      <c r="L19" s="32"/>
      <c r="M19" s="32"/>
    </row>
    <row r="20" spans="1:15">
      <c r="A20" s="215"/>
      <c r="B20" s="216"/>
      <c r="C20" s="60" t="str">
        <f t="shared" si="0"/>
        <v/>
      </c>
      <c r="D20" s="859"/>
      <c r="E20" s="860"/>
      <c r="F20" s="860"/>
    </row>
    <row r="21" spans="1:15" ht="28.8" thickBot="1">
      <c r="A21" s="215"/>
      <c r="B21" s="216"/>
      <c r="C21" s="60" t="str">
        <f t="shared" si="0"/>
        <v>PIB</v>
      </c>
      <c r="D21" s="221"/>
      <c r="E21" s="222"/>
      <c r="F21" s="854" t="s">
        <v>397</v>
      </c>
      <c r="G21" s="854"/>
      <c r="H21" s="854"/>
      <c r="I21" s="854"/>
      <c r="J21" s="854"/>
      <c r="K21" s="854"/>
      <c r="L21" s="854"/>
      <c r="M21" s="854"/>
    </row>
    <row r="22" spans="1:15" ht="13.2" customHeight="1" thickTop="1">
      <c r="A22" s="215"/>
      <c r="B22" s="217"/>
      <c r="C22" s="60" t="str">
        <f t="shared" si="0"/>
        <v/>
      </c>
      <c r="D22" s="105"/>
      <c r="E22" s="105"/>
      <c r="F22" s="105"/>
    </row>
    <row r="23" spans="1:15" outlineLevel="1">
      <c r="A23" s="215"/>
      <c r="B23" s="217"/>
      <c r="C23" s="60" t="str">
        <f t="shared" si="0"/>
        <v/>
      </c>
      <c r="D23" s="32"/>
      <c r="E23" s="32"/>
      <c r="F23" s="32"/>
      <c r="G23" s="32"/>
      <c r="H23" s="32"/>
      <c r="I23" s="32"/>
      <c r="J23" s="32"/>
      <c r="K23" s="32"/>
      <c r="L23" s="32"/>
      <c r="M23" s="32"/>
    </row>
    <row r="24" spans="1:15" ht="19.2" outlineLevel="1">
      <c r="A24" s="215"/>
      <c r="B24" s="217"/>
      <c r="C24" s="60" t="str">
        <f t="shared" si="0"/>
        <v xml:space="preserve">Commentaire
IGCE = 
Diffus = </v>
      </c>
      <c r="D24" s="32"/>
      <c r="E24" s="852" t="s">
        <v>122</v>
      </c>
      <c r="F24" s="853"/>
      <c r="G24" s="853"/>
      <c r="H24" s="853"/>
      <c r="I24" s="853"/>
      <c r="J24" s="853"/>
      <c r="K24" s="853"/>
      <c r="L24" s="853"/>
      <c r="M24" s="32"/>
    </row>
    <row r="25" spans="1:15" ht="19.2" customHeight="1" outlineLevel="1">
      <c r="A25" s="215"/>
      <c r="B25" s="217"/>
      <c r="C25" s="60" t="str">
        <f t="shared" si="0"/>
        <v xml:space="preserve">Les hypothèses relatives à la croissance du PIB ont été reprises du cadrage fourni par la Commission Européenne. </v>
      </c>
      <c r="D25" s="32"/>
      <c r="E25" s="855" t="s">
        <v>398</v>
      </c>
      <c r="F25" s="856"/>
      <c r="G25" s="856"/>
      <c r="H25" s="856"/>
      <c r="I25" s="856"/>
      <c r="J25" s="856"/>
      <c r="K25" s="856"/>
      <c r="L25" s="856"/>
      <c r="M25" s="32"/>
    </row>
    <row r="26" spans="1:15" ht="15" customHeight="1" outlineLevel="1">
      <c r="A26" s="215"/>
      <c r="B26" s="217"/>
      <c r="C26" s="60" t="str">
        <f t="shared" si="0"/>
        <v/>
      </c>
      <c r="D26" s="32"/>
      <c r="E26" s="32"/>
      <c r="F26" s="32"/>
      <c r="G26" s="32"/>
      <c r="H26" s="32"/>
      <c r="I26" s="32"/>
      <c r="J26" s="32"/>
      <c r="K26" s="32"/>
      <c r="L26" s="32"/>
      <c r="M26" s="32"/>
    </row>
    <row r="27" spans="1:15" ht="15" customHeight="1" outlineLevel="1" thickBot="1">
      <c r="A27" s="215"/>
      <c r="B27" s="217"/>
      <c r="C27" s="60" t="str">
        <f t="shared" si="0"/>
        <v>Evolution du PIB (base 100 en 2022)</v>
      </c>
      <c r="D27" s="32"/>
      <c r="E27" s="850" t="s">
        <v>729</v>
      </c>
      <c r="F27" s="850"/>
      <c r="G27" s="850"/>
      <c r="H27" s="850"/>
      <c r="I27" s="850"/>
      <c r="J27" s="850"/>
      <c r="K27" s="850"/>
      <c r="L27" s="851"/>
      <c r="M27" s="32"/>
      <c r="O27" s="403"/>
    </row>
    <row r="28" spans="1:15" outlineLevel="2">
      <c r="A28" s="215"/>
      <c r="B28" s="217"/>
      <c r="C28" s="60" t="str">
        <f t="shared" si="0"/>
        <v>Evolution du PIB</v>
      </c>
      <c r="D28" s="32"/>
      <c r="E28" s="99" t="s">
        <v>901</v>
      </c>
      <c r="F28" s="100" t="s">
        <v>718</v>
      </c>
      <c r="G28" s="100" t="s">
        <v>113</v>
      </c>
      <c r="H28" s="100" t="s">
        <v>248</v>
      </c>
      <c r="I28" s="100" t="s">
        <v>249</v>
      </c>
      <c r="J28" s="100" t="s">
        <v>250</v>
      </c>
      <c r="K28" s="101" t="s">
        <v>115</v>
      </c>
      <c r="L28" s="237"/>
      <c r="M28" s="32"/>
      <c r="N28" s="403"/>
    </row>
    <row r="29" spans="1:15" ht="15" outlineLevel="2" thickBot="1">
      <c r="A29" s="215"/>
      <c r="B29" s="217"/>
      <c r="C29" s="60" t="str">
        <f t="shared" si="0"/>
        <v>PIB réel</v>
      </c>
      <c r="D29" s="32"/>
      <c r="E29" s="155" t="s">
        <v>399</v>
      </c>
      <c r="F29" s="111">
        <v>100</v>
      </c>
      <c r="G29" s="119">
        <v>105.1774408374532</v>
      </c>
      <c r="H29" s="119">
        <v>108.9210833744301</v>
      </c>
      <c r="I29" s="119">
        <v>114.83783045903932</v>
      </c>
      <c r="J29" s="119">
        <v>123.52214228603022</v>
      </c>
      <c r="K29" s="270">
        <v>132.19438185541824</v>
      </c>
      <c r="L29" s="237"/>
      <c r="M29" s="32"/>
    </row>
    <row r="30" spans="1:15" outlineLevel="2">
      <c r="A30" s="215"/>
      <c r="B30" s="217"/>
      <c r="C30" s="60" t="str">
        <f t="shared" si="0"/>
        <v/>
      </c>
      <c r="D30" s="32"/>
      <c r="E30" s="857"/>
      <c r="F30" s="857"/>
      <c r="G30" s="857"/>
      <c r="H30" s="857"/>
      <c r="I30" s="857"/>
      <c r="J30" s="857"/>
      <c r="K30" s="857"/>
      <c r="L30" s="858"/>
      <c r="M30" s="32"/>
    </row>
    <row r="31" spans="1:15" outlineLevel="1">
      <c r="A31" s="215"/>
      <c r="B31" s="217"/>
      <c r="C31" s="60" t="str">
        <f t="shared" si="0"/>
        <v/>
      </c>
      <c r="D31" s="32"/>
      <c r="E31" s="32"/>
      <c r="F31" s="32"/>
      <c r="G31" s="32"/>
      <c r="H31" s="32"/>
      <c r="I31" s="32"/>
      <c r="J31" s="32"/>
      <c r="K31" s="32"/>
      <c r="L31" s="32"/>
      <c r="M31" s="32"/>
    </row>
    <row r="32" spans="1:15" outlineLevel="1">
      <c r="A32" s="215"/>
      <c r="B32" s="217"/>
      <c r="C32" s="60" t="str">
        <f t="shared" si="0"/>
        <v/>
      </c>
      <c r="D32" s="32"/>
      <c r="E32" s="55"/>
      <c r="F32" s="55"/>
      <c r="G32" s="55"/>
      <c r="H32" s="55"/>
      <c r="I32" s="55"/>
      <c r="J32" s="55"/>
      <c r="K32" s="55"/>
      <c r="L32" s="55"/>
      <c r="M32" s="32"/>
    </row>
    <row r="33" spans="1:13" outlineLevel="1">
      <c r="A33" s="215"/>
      <c r="B33" s="217"/>
      <c r="C33" s="60" t="str">
        <f t="shared" ref="C33" si="1">IF(ISBLANK(E33),IF(ISBLANK(F33),"",F33),E33)</f>
        <v/>
      </c>
      <c r="D33" s="32"/>
      <c r="E33" s="55"/>
      <c r="F33" s="55"/>
      <c r="G33" s="55"/>
      <c r="H33" s="55"/>
      <c r="I33" s="55"/>
      <c r="J33" s="55"/>
      <c r="K33" s="55"/>
      <c r="L33" s="55"/>
      <c r="M33" s="32"/>
    </row>
  </sheetData>
  <mergeCells count="13">
    <mergeCell ref="E24:L24"/>
    <mergeCell ref="E25:L25"/>
    <mergeCell ref="E27:L27"/>
    <mergeCell ref="E30:L30"/>
    <mergeCell ref="E18:L18"/>
    <mergeCell ref="D20:F20"/>
    <mergeCell ref="F21:M21"/>
    <mergeCell ref="E1:M1"/>
    <mergeCell ref="E13:L13"/>
    <mergeCell ref="E10:L10"/>
    <mergeCell ref="E4:L4"/>
    <mergeCell ref="F7:M7"/>
    <mergeCell ref="E11:L11"/>
  </mergeCells>
  <pageMargins left="0.7" right="0.7" top="0.75" bottom="0.75" header="0.3" footer="0.3"/>
  <pageSetup paperSize="9" orientation="portrait"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tabColor rgb="FF8B96D9"/>
  </sheetPr>
  <dimension ref="A1:V666"/>
  <sheetViews>
    <sheetView showGridLines="0" zoomScale="75" zoomScaleNormal="100" workbookViewId="0">
      <pane ySplit="2" topLeftCell="A3" activePane="bottomLeft" state="frozen"/>
      <selection activeCell="P8" sqref="P8"/>
      <selection pane="bottomLeft" activeCell="G659" sqref="G659"/>
    </sheetView>
  </sheetViews>
  <sheetFormatPr baseColWidth="10" defaultRowHeight="14.4" outlineLevelRow="3"/>
  <cols>
    <col min="1" max="1" width="3.109375" customWidth="1"/>
    <col min="2" max="2" width="3.109375" style="31" customWidth="1"/>
    <col min="3" max="3" width="3.109375" customWidth="1"/>
    <col min="4" max="4" width="7.33203125" customWidth="1"/>
    <col min="5" max="5" width="39.6640625" customWidth="1"/>
    <col min="8" max="8" width="11.5546875" customWidth="1"/>
    <col min="10" max="10" width="11.5546875" customWidth="1"/>
    <col min="13" max="13" width="10.88671875" customWidth="1"/>
    <col min="14" max="14" width="12.5546875" customWidth="1"/>
    <col min="15" max="15" width="13.5546875" customWidth="1"/>
    <col min="16" max="16" width="13" customWidth="1"/>
  </cols>
  <sheetData>
    <row r="1" spans="1:15" ht="25.95" customHeight="1" thickBot="1">
      <c r="D1" s="220"/>
      <c r="E1" s="849" t="s">
        <v>0</v>
      </c>
      <c r="F1" s="849"/>
      <c r="G1" s="849"/>
      <c r="H1" s="849"/>
      <c r="I1" s="849"/>
      <c r="J1" s="849"/>
      <c r="K1" s="849"/>
      <c r="L1" s="849"/>
      <c r="M1" s="849"/>
      <c r="O1" s="536"/>
    </row>
    <row r="2" spans="1:15" ht="22.2" customHeight="1" thickTop="1">
      <c r="D2" s="2"/>
      <c r="E2" s="59"/>
      <c r="F2" s="59"/>
      <c r="G2" s="59"/>
      <c r="H2" s="59"/>
      <c r="I2" s="59"/>
      <c r="J2" s="59"/>
      <c r="K2" s="59"/>
      <c r="L2" s="59"/>
      <c r="M2" s="59"/>
    </row>
    <row r="4" spans="1:15" ht="32.4" customHeight="1" thickBot="1">
      <c r="A4" s="215"/>
      <c r="C4" s="60" t="str">
        <f>IF(ISBLANK(E4),IF(ISBLANK(F4),"",F4),E4)</f>
        <v>Hypothèses</v>
      </c>
      <c r="D4" s="221"/>
      <c r="E4" s="854" t="s">
        <v>116</v>
      </c>
      <c r="F4" s="854"/>
      <c r="G4" s="854"/>
      <c r="H4" s="854"/>
      <c r="I4" s="854"/>
      <c r="J4" s="854"/>
      <c r="K4" s="854"/>
      <c r="L4" s="854"/>
      <c r="M4" s="221"/>
      <c r="N4" s="58"/>
    </row>
    <row r="5" spans="1:15" ht="15" thickTop="1">
      <c r="A5" s="215"/>
      <c r="C5" s="60" t="str">
        <f t="shared" ref="C5:C59" si="0">IF(ISBLANK(E5),IF(ISBLANK(F5),"",F5),E5)</f>
        <v/>
      </c>
      <c r="D5" s="3"/>
      <c r="E5" s="3"/>
      <c r="F5" s="3"/>
      <c r="G5" s="3"/>
      <c r="H5" s="3"/>
      <c r="I5" s="3"/>
      <c r="J5" s="3"/>
      <c r="K5" s="3"/>
      <c r="L5" s="3"/>
      <c r="M5" s="3"/>
    </row>
    <row r="6" spans="1:15" s="436" customFormat="1" ht="14.4" customHeight="1">
      <c r="C6" s="731" t="str">
        <f t="shared" si="0"/>
        <v/>
      </c>
      <c r="D6" s="732"/>
      <c r="E6" s="733"/>
      <c r="F6" s="733"/>
      <c r="G6" s="733"/>
      <c r="H6" s="733"/>
      <c r="I6" s="733"/>
      <c r="J6" s="733"/>
      <c r="K6" s="733"/>
      <c r="L6" s="733"/>
      <c r="M6" s="732"/>
    </row>
    <row r="7" spans="1:15" ht="28.8" thickBot="1">
      <c r="A7" s="215"/>
      <c r="B7" s="216"/>
      <c r="C7" s="60" t="str">
        <f t="shared" si="0"/>
        <v>Consommation</v>
      </c>
      <c r="D7" s="221"/>
      <c r="E7" s="222"/>
      <c r="F7" s="854" t="s">
        <v>120</v>
      </c>
      <c r="G7" s="854"/>
      <c r="H7" s="854"/>
      <c r="I7" s="854"/>
      <c r="J7" s="854"/>
      <c r="K7" s="854"/>
      <c r="L7" s="854"/>
      <c r="M7" s="854"/>
    </row>
    <row r="8" spans="1:15" ht="15" thickTop="1">
      <c r="A8" s="215"/>
      <c r="B8" s="216"/>
      <c r="C8" s="60" t="str">
        <f t="shared" si="0"/>
        <v/>
      </c>
    </row>
    <row r="9" spans="1:15" outlineLevel="1">
      <c r="A9" s="215"/>
      <c r="B9" s="216"/>
      <c r="C9" s="60" t="str">
        <f t="shared" si="0"/>
        <v/>
      </c>
      <c r="D9" s="32"/>
      <c r="E9" s="32"/>
      <c r="F9" s="32"/>
      <c r="G9" s="32"/>
      <c r="H9" s="32"/>
      <c r="I9" s="32"/>
      <c r="J9" s="32"/>
      <c r="K9" s="32"/>
      <c r="L9" s="32"/>
      <c r="M9" s="32"/>
    </row>
    <row r="10" spans="1:15" ht="15" outlineLevel="1" thickBot="1">
      <c r="A10" s="215"/>
      <c r="B10" s="216"/>
      <c r="C10" s="60" t="str">
        <f t="shared" si="0"/>
        <v>Consommation des produits des Industries Grandes Consommatrices d'Energie (IGCE) hors Chlore (Mt)</v>
      </c>
      <c r="D10" s="32"/>
      <c r="E10" s="475" t="s">
        <v>927</v>
      </c>
      <c r="F10" s="475"/>
      <c r="G10" s="475"/>
      <c r="H10" s="475"/>
      <c r="I10" s="475"/>
      <c r="J10" s="475"/>
      <c r="K10" s="475"/>
      <c r="L10" s="476"/>
      <c r="M10" s="32"/>
    </row>
    <row r="11" spans="1:15" outlineLevel="2">
      <c r="A11" s="215"/>
      <c r="B11" s="216"/>
      <c r="C11" s="60" t="str">
        <f t="shared" ref="C11:C22" si="1">IF(ISBLANK(E11),IF(ISBLANK(F11),"",F11),E11)</f>
        <v>Mégatonne (Mt)</v>
      </c>
      <c r="D11" s="32"/>
      <c r="E11" s="99" t="s">
        <v>131</v>
      </c>
      <c r="F11" s="100" t="s">
        <v>712</v>
      </c>
      <c r="G11" s="100" t="s">
        <v>113</v>
      </c>
      <c r="H11" s="100" t="s">
        <v>248</v>
      </c>
      <c r="I11" s="100" t="s">
        <v>249</v>
      </c>
      <c r="J11" s="100" t="s">
        <v>250</v>
      </c>
      <c r="K11" s="101" t="s">
        <v>115</v>
      </c>
      <c r="L11" s="237"/>
      <c r="M11" s="32"/>
    </row>
    <row r="12" spans="1:15" outlineLevel="2">
      <c r="A12" s="215"/>
      <c r="B12" s="216"/>
      <c r="C12" s="60" t="str">
        <f t="shared" si="1"/>
        <v>Total</v>
      </c>
      <c r="D12" s="32"/>
      <c r="E12" s="91" t="s">
        <v>125</v>
      </c>
      <c r="F12" s="46">
        <f t="shared" ref="F12:K12" si="2">SUM(F13:F20)</f>
        <v>47.466029601933826</v>
      </c>
      <c r="G12" s="47">
        <f t="shared" si="2"/>
        <v>45.152182582073976</v>
      </c>
      <c r="H12" s="47">
        <f t="shared" si="2"/>
        <v>44.237286536224794</v>
      </c>
      <c r="I12" s="47">
        <f t="shared" si="2"/>
        <v>43.322390490375618</v>
      </c>
      <c r="J12" s="47">
        <f t="shared" si="2"/>
        <v>42.407494444526428</v>
      </c>
      <c r="K12" s="47">
        <f t="shared" si="2"/>
        <v>41.492598398677245</v>
      </c>
      <c r="L12" s="237"/>
      <c r="M12" s="32"/>
    </row>
    <row r="13" spans="1:15" outlineLevel="2">
      <c r="A13" s="215"/>
      <c r="B13" s="216"/>
      <c r="C13" s="60" t="str">
        <f t="shared" si="1"/>
        <v>Acier</v>
      </c>
      <c r="D13" s="32"/>
      <c r="E13" s="92" t="s">
        <v>126</v>
      </c>
      <c r="F13" s="49">
        <v>12.034203019602749</v>
      </c>
      <c r="G13" s="50">
        <v>11.672511354907963</v>
      </c>
      <c r="H13" s="50">
        <v>11.592388797654534</v>
      </c>
      <c r="I13" s="50">
        <v>11.512266240401107</v>
      </c>
      <c r="J13" s="50">
        <v>11.432143683147679</v>
      </c>
      <c r="K13" s="50">
        <v>11.35202112589425</v>
      </c>
      <c r="L13" s="237"/>
      <c r="M13" s="32"/>
    </row>
    <row r="14" spans="1:15" outlineLevel="2">
      <c r="A14" s="215"/>
      <c r="B14" s="216"/>
      <c r="C14" s="60" t="str">
        <f t="shared" si="1"/>
        <v>Aluminium</v>
      </c>
      <c r="D14" s="32"/>
      <c r="E14" s="92" t="s">
        <v>225</v>
      </c>
      <c r="F14" s="49">
        <v>1.5175666446259588</v>
      </c>
      <c r="G14" s="50">
        <v>1.6498282319785766</v>
      </c>
      <c r="H14" s="50">
        <v>1.802221022110627</v>
      </c>
      <c r="I14" s="50">
        <v>1.9546138122426775</v>
      </c>
      <c r="J14" s="50">
        <v>2.107006602374728</v>
      </c>
      <c r="K14" s="50">
        <v>2.2593993925067783</v>
      </c>
      <c r="L14" s="237"/>
      <c r="M14" s="32"/>
    </row>
    <row r="15" spans="1:15" outlineLevel="2">
      <c r="A15" s="215"/>
      <c r="B15" s="216"/>
      <c r="C15" s="60" t="str">
        <f t="shared" si="1"/>
        <v>Verre</v>
      </c>
      <c r="D15" s="32"/>
      <c r="E15" s="92" t="s">
        <v>114</v>
      </c>
      <c r="F15" s="49">
        <v>4.7930595490214687</v>
      </c>
      <c r="G15" s="50">
        <v>4.6460300719034269</v>
      </c>
      <c r="H15" s="50">
        <v>4.3485869270240514</v>
      </c>
      <c r="I15" s="50">
        <v>4.0511437821446759</v>
      </c>
      <c r="J15" s="50">
        <v>3.7537006372652995</v>
      </c>
      <c r="K15" s="50">
        <v>3.4562574923859239</v>
      </c>
      <c r="L15" s="237"/>
      <c r="M15" s="32"/>
    </row>
    <row r="16" spans="1:15" outlineLevel="2">
      <c r="A16" s="215"/>
      <c r="B16" s="216"/>
      <c r="C16" s="60" t="str">
        <f t="shared" si="1"/>
        <v>Clinker</v>
      </c>
      <c r="D16" s="32"/>
      <c r="E16" s="92" t="s">
        <v>118</v>
      </c>
      <c r="F16" s="49">
        <v>11.600744569413887</v>
      </c>
      <c r="G16" s="50">
        <v>10.082056344430306</v>
      </c>
      <c r="H16" s="50">
        <v>9.4886313637104109</v>
      </c>
      <c r="I16" s="50">
        <v>8.8952063829905139</v>
      </c>
      <c r="J16" s="50">
        <v>8.3017814022706187</v>
      </c>
      <c r="K16" s="50">
        <v>7.7083564215507225</v>
      </c>
      <c r="L16" s="237"/>
      <c r="M16" s="32"/>
    </row>
    <row r="17" spans="1:13" outlineLevel="2">
      <c r="A17" s="215"/>
      <c r="B17" s="216"/>
      <c r="C17" s="60" t="str">
        <f t="shared" si="1"/>
        <v>Ammoniac</v>
      </c>
      <c r="D17" s="32"/>
      <c r="E17" s="92" t="s">
        <v>130</v>
      </c>
      <c r="F17" s="49">
        <v>2.037877694234294</v>
      </c>
      <c r="G17" s="50">
        <v>1.9181984777644996</v>
      </c>
      <c r="H17" s="50">
        <v>1.7642274537206704</v>
      </c>
      <c r="I17" s="50">
        <v>1.6102564296768413</v>
      </c>
      <c r="J17" s="50">
        <v>1.4562854056330123</v>
      </c>
      <c r="K17" s="50">
        <v>1.3023143815891831</v>
      </c>
      <c r="L17" s="237"/>
      <c r="M17" s="32"/>
    </row>
    <row r="18" spans="1:13" outlineLevel="2">
      <c r="A18" s="215"/>
      <c r="B18" s="216"/>
      <c r="C18" s="60" t="str">
        <f t="shared" si="1"/>
        <v>Ethylène</v>
      </c>
      <c r="D18" s="32"/>
      <c r="E18" s="92" t="s">
        <v>127</v>
      </c>
      <c r="F18" s="49">
        <v>2.8388375368074046</v>
      </c>
      <c r="G18" s="50">
        <v>2.2419606142548312</v>
      </c>
      <c r="H18" s="50">
        <v>2.097622824035354</v>
      </c>
      <c r="I18" s="50">
        <v>1.9532850338158774</v>
      </c>
      <c r="J18" s="50">
        <v>1.8089472435964005</v>
      </c>
      <c r="K18" s="50">
        <v>1.6646094533769236</v>
      </c>
      <c r="L18" s="237"/>
      <c r="M18" s="32"/>
    </row>
    <row r="19" spans="1:13" outlineLevel="2">
      <c r="A19" s="215"/>
      <c r="B19" s="216"/>
      <c r="C19" s="60" t="str">
        <f t="shared" si="1"/>
        <v>Papiers cartons</v>
      </c>
      <c r="D19" s="32"/>
      <c r="E19" s="92" t="s">
        <v>128</v>
      </c>
      <c r="F19" s="49">
        <v>8.8952896756306927</v>
      </c>
      <c r="G19" s="50">
        <v>9.233521337622367</v>
      </c>
      <c r="H19" s="50">
        <v>9.5397951991354084</v>
      </c>
      <c r="I19" s="50">
        <v>9.8460690606484498</v>
      </c>
      <c r="J19" s="50">
        <v>10.152342922161491</v>
      </c>
      <c r="K19" s="50">
        <v>10.458616783674533</v>
      </c>
      <c r="L19" s="237"/>
      <c r="M19" s="32"/>
    </row>
    <row r="20" spans="1:13" ht="15" outlineLevel="2" thickBot="1">
      <c r="A20" s="215"/>
      <c r="B20" s="216"/>
      <c r="C20" s="60" t="str">
        <f t="shared" si="1"/>
        <v>Sucre</v>
      </c>
      <c r="D20" s="32"/>
      <c r="E20" s="95" t="s">
        <v>129</v>
      </c>
      <c r="F20" s="96">
        <v>3.7484509125973728</v>
      </c>
      <c r="G20" s="97">
        <v>3.7080761492120065</v>
      </c>
      <c r="H20" s="97">
        <v>3.6038129488337378</v>
      </c>
      <c r="I20" s="97">
        <v>3.4995497484554692</v>
      </c>
      <c r="J20" s="97">
        <v>3.3952865480772005</v>
      </c>
      <c r="K20" s="98">
        <v>3.2910233476989319</v>
      </c>
      <c r="L20" s="237"/>
      <c r="M20" s="32"/>
    </row>
    <row r="21" spans="1:13" ht="14.4" customHeight="1" outlineLevel="2">
      <c r="A21" s="215"/>
      <c r="B21" s="216"/>
      <c r="C21" s="60" t="str">
        <f t="shared" si="1"/>
        <v/>
      </c>
      <c r="D21" s="32"/>
      <c r="E21" s="857"/>
      <c r="F21" s="857"/>
      <c r="G21" s="857"/>
      <c r="H21" s="857"/>
      <c r="I21" s="857"/>
      <c r="J21" s="857"/>
      <c r="K21" s="857"/>
      <c r="L21" s="474"/>
      <c r="M21" s="32"/>
    </row>
    <row r="22" spans="1:13" outlineLevel="1">
      <c r="A22" s="215"/>
      <c r="B22" s="216"/>
      <c r="C22" s="60" t="str">
        <f t="shared" si="1"/>
        <v/>
      </c>
      <c r="D22" s="32"/>
      <c r="E22" s="32"/>
      <c r="F22" s="32"/>
      <c r="G22" s="32"/>
      <c r="H22" s="32"/>
      <c r="I22" s="32"/>
      <c r="J22" s="32"/>
      <c r="K22" s="32"/>
      <c r="L22" s="32"/>
      <c r="M22" s="32"/>
    </row>
    <row r="23" spans="1:13">
      <c r="A23" s="215"/>
      <c r="B23" s="216"/>
      <c r="C23" s="60" t="str">
        <f t="shared" si="0"/>
        <v/>
      </c>
      <c r="D23" s="860"/>
      <c r="E23" s="860"/>
      <c r="F23" s="860"/>
    </row>
    <row r="24" spans="1:13" ht="28.8" thickBot="1">
      <c r="A24" s="215"/>
      <c r="B24" s="216"/>
      <c r="C24" s="60" t="str">
        <f t="shared" si="0"/>
        <v>Production</v>
      </c>
      <c r="D24" s="221"/>
      <c r="E24" s="222"/>
      <c r="F24" s="854" t="s">
        <v>117</v>
      </c>
      <c r="G24" s="854"/>
      <c r="H24" s="854"/>
      <c r="I24" s="854"/>
      <c r="J24" s="854"/>
      <c r="K24" s="854"/>
      <c r="L24" s="854"/>
      <c r="M24" s="854"/>
    </row>
    <row r="25" spans="1:13" ht="13.2" customHeight="1" thickTop="1">
      <c r="A25" s="215"/>
      <c r="B25" s="217"/>
      <c r="C25" s="60" t="str">
        <f t="shared" si="0"/>
        <v/>
      </c>
      <c r="D25" s="27"/>
      <c r="E25" s="27"/>
      <c r="F25" s="27"/>
    </row>
    <row r="26" spans="1:13" outlineLevel="1">
      <c r="A26" s="215"/>
      <c r="B26" s="217"/>
      <c r="C26" s="60" t="str">
        <f t="shared" si="0"/>
        <v/>
      </c>
      <c r="D26" s="32"/>
      <c r="E26" s="32"/>
      <c r="F26" s="32"/>
      <c r="G26" s="32"/>
      <c r="H26" s="32"/>
      <c r="I26" s="32"/>
      <c r="J26" s="32"/>
      <c r="K26" s="32"/>
      <c r="L26" s="32"/>
      <c r="M26" s="32"/>
    </row>
    <row r="27" spans="1:13" ht="19.2" outlineLevel="1">
      <c r="A27" s="215"/>
      <c r="B27" s="217"/>
      <c r="C27" s="60" t="str">
        <f t="shared" si="0"/>
        <v xml:space="preserve">Commentaire
IGCE = 
Diffus = </v>
      </c>
      <c r="D27" s="32"/>
      <c r="E27" s="852" t="s">
        <v>122</v>
      </c>
      <c r="F27" s="853"/>
      <c r="G27" s="853"/>
      <c r="H27" s="853"/>
      <c r="I27" s="853"/>
      <c r="J27" s="853"/>
      <c r="K27" s="853"/>
      <c r="L27" s="853"/>
      <c r="M27" s="32"/>
    </row>
    <row r="28" spans="1:13" ht="77.400000000000006" customHeight="1" outlineLevel="1">
      <c r="A28" s="215"/>
      <c r="B28" s="217"/>
      <c r="C28" s="60" t="str">
        <f t="shared" si="0"/>
        <v>Les niveaux de production sont exprimés en quantités physiques (Mt) pour les IGCE (Industries grandes consommatrices d'énergie) à partir des niveaux de consommations issus de chaque secteur et d'hypothèses sur l'évolution des balances commerciales, et en valeur ajoutée (VA en €) pour les industries diffuses reprises de données de cadrage de la Commission européenne et de facteurs de décorrélation pour traduire la montée en gamme et l’innovation technologique.</v>
      </c>
      <c r="D28" s="32"/>
      <c r="E28" s="855" t="s">
        <v>532</v>
      </c>
      <c r="F28" s="856"/>
      <c r="G28" s="856"/>
      <c r="H28" s="856"/>
      <c r="I28" s="856"/>
      <c r="J28" s="856"/>
      <c r="K28" s="856"/>
      <c r="L28" s="856"/>
      <c r="M28" s="32"/>
    </row>
    <row r="29" spans="1:13" ht="15" customHeight="1" outlineLevel="1">
      <c r="A29" s="215"/>
      <c r="B29" s="217"/>
      <c r="C29" s="60" t="str">
        <f t="shared" si="0"/>
        <v/>
      </c>
      <c r="D29" s="32"/>
      <c r="E29" s="32"/>
      <c r="F29" s="32"/>
      <c r="G29" s="32"/>
      <c r="H29" s="32"/>
      <c r="I29" s="32"/>
      <c r="J29" s="32"/>
      <c r="K29" s="32"/>
      <c r="L29" s="32"/>
      <c r="M29" s="32"/>
    </row>
    <row r="30" spans="1:13" ht="15" customHeight="1" outlineLevel="1" thickBot="1">
      <c r="A30" s="215"/>
      <c r="B30" s="217"/>
      <c r="C30" s="60" t="str">
        <f t="shared" si="0"/>
        <v>Production des IGCE hors Chlore (Mt)</v>
      </c>
      <c r="D30" s="32"/>
      <c r="E30" s="475" t="s">
        <v>928</v>
      </c>
      <c r="F30" s="475"/>
      <c r="G30" s="475"/>
      <c r="H30" s="475"/>
      <c r="I30" s="475"/>
      <c r="J30" s="475"/>
      <c r="K30" s="475"/>
      <c r="L30" s="32"/>
      <c r="M30" s="32"/>
    </row>
    <row r="31" spans="1:13" outlineLevel="2">
      <c r="A31" s="215"/>
      <c r="B31" s="217"/>
      <c r="C31" s="60" t="str">
        <f t="shared" si="0"/>
        <v>Mégatonne (Mt)</v>
      </c>
      <c r="D31" s="32"/>
      <c r="E31" s="99" t="s">
        <v>131</v>
      </c>
      <c r="F31" s="100" t="s">
        <v>712</v>
      </c>
      <c r="G31" s="100" t="s">
        <v>113</v>
      </c>
      <c r="H31" s="100" t="s">
        <v>248</v>
      </c>
      <c r="I31" s="100" t="s">
        <v>249</v>
      </c>
      <c r="J31" s="100" t="s">
        <v>250</v>
      </c>
      <c r="K31" s="101" t="s">
        <v>115</v>
      </c>
      <c r="L31" s="32"/>
      <c r="M31" s="32"/>
    </row>
    <row r="32" spans="1:13" outlineLevel="2">
      <c r="A32" s="215"/>
      <c r="B32" s="217"/>
      <c r="C32" s="60" t="str">
        <f t="shared" si="0"/>
        <v>Total</v>
      </c>
      <c r="D32" s="32"/>
      <c r="E32" s="91" t="s">
        <v>125</v>
      </c>
      <c r="F32" s="46">
        <f t="shared" ref="F32:K32" si="3">SUM(F33,F37,F39:F44)</f>
        <v>39.346939312195524</v>
      </c>
      <c r="G32" s="47">
        <f t="shared" si="3"/>
        <v>45.726402070570714</v>
      </c>
      <c r="H32" s="47">
        <f t="shared" si="3"/>
        <v>45.153919042244048</v>
      </c>
      <c r="I32" s="47">
        <f t="shared" si="3"/>
        <v>44.563934230754057</v>
      </c>
      <c r="J32" s="47">
        <f t="shared" si="3"/>
        <v>43.956447652234388</v>
      </c>
      <c r="K32" s="47">
        <f t="shared" si="3"/>
        <v>43.331459192396117</v>
      </c>
      <c r="L32" s="32"/>
      <c r="M32" s="32"/>
    </row>
    <row r="33" spans="1:13" outlineLevel="2">
      <c r="A33" s="215"/>
      <c r="B33" s="217"/>
      <c r="C33" s="60" t="str">
        <f t="shared" si="0"/>
        <v>Acier</v>
      </c>
      <c r="D33" s="32"/>
      <c r="E33" s="92" t="s">
        <v>126</v>
      </c>
      <c r="F33" s="49">
        <v>10.01088519753355</v>
      </c>
      <c r="G33" s="50">
        <v>15.057539647831272</v>
      </c>
      <c r="H33" s="50">
        <v>15.12806738093917</v>
      </c>
      <c r="I33" s="50">
        <v>15.196191437329462</v>
      </c>
      <c r="J33" s="50">
        <v>15.261911817002151</v>
      </c>
      <c r="K33" s="50">
        <v>15.325228519957239</v>
      </c>
      <c r="L33" s="32"/>
      <c r="M33" s="32"/>
    </row>
    <row r="34" spans="1:13" outlineLevel="3">
      <c r="A34" s="215"/>
      <c r="B34" s="217"/>
      <c r="C34" s="60" t="str">
        <f t="shared" si="0"/>
        <v xml:space="preserve">Hauts fourneaux </v>
      </c>
      <c r="D34" s="32"/>
      <c r="E34" s="723" t="s">
        <v>1039</v>
      </c>
      <c r="F34" s="724">
        <v>6.4130390000000004</v>
      </c>
      <c r="G34" s="725">
        <v>4.9370214564733921</v>
      </c>
      <c r="H34" s="725">
        <v>3.6589046750633467</v>
      </c>
      <c r="I34" s="725">
        <v>2.7463086094725542</v>
      </c>
      <c r="J34" s="725">
        <v>0</v>
      </c>
      <c r="K34" s="725">
        <v>0</v>
      </c>
      <c r="L34" s="32"/>
      <c r="M34" s="32"/>
    </row>
    <row r="35" spans="1:13" outlineLevel="3">
      <c r="A35" s="215"/>
      <c r="B35" s="217"/>
      <c r="C35" s="60" t="str">
        <f t="shared" si="0"/>
        <v>Procédé électrique</v>
      </c>
      <c r="D35" s="32"/>
      <c r="E35" s="723" t="s">
        <v>132</v>
      </c>
      <c r="F35" s="724">
        <v>3.5978461975335501</v>
      </c>
      <c r="G35" s="725">
        <v>6.2205181913578791</v>
      </c>
      <c r="H35" s="725">
        <v>6.6191627058758229</v>
      </c>
      <c r="I35" s="725">
        <v>6.4498828278569071</v>
      </c>
      <c r="J35" s="725">
        <v>9.2619118170021508</v>
      </c>
      <c r="K35" s="725">
        <v>9.3252285199572391</v>
      </c>
      <c r="L35" s="32"/>
      <c r="M35" s="32"/>
    </row>
    <row r="36" spans="1:13" outlineLevel="3">
      <c r="A36" s="215"/>
      <c r="B36" s="217"/>
      <c r="C36" s="60" t="str">
        <f t="shared" si="0"/>
        <v>Réduction directe du fer (DRI) + arc électrique</v>
      </c>
      <c r="D36" s="32"/>
      <c r="E36" s="723" t="s">
        <v>916</v>
      </c>
      <c r="F36" s="724">
        <v>0</v>
      </c>
      <c r="G36" s="725">
        <v>3.9</v>
      </c>
      <c r="H36" s="725">
        <v>4.8499999999999996</v>
      </c>
      <c r="I36" s="725">
        <v>6</v>
      </c>
      <c r="J36" s="725">
        <v>6</v>
      </c>
      <c r="K36" s="725">
        <v>6</v>
      </c>
      <c r="L36" s="32"/>
      <c r="M36" s="32"/>
    </row>
    <row r="37" spans="1:13" outlineLevel="2">
      <c r="A37" s="215"/>
      <c r="B37" s="217"/>
      <c r="C37" s="60" t="str">
        <f t="shared" si="0"/>
        <v>Aluminium</v>
      </c>
      <c r="D37" s="32"/>
      <c r="E37" s="92" t="s">
        <v>225</v>
      </c>
      <c r="F37" s="49">
        <v>0.74907454329245005</v>
      </c>
      <c r="G37" s="50">
        <v>0.90984893697064784</v>
      </c>
      <c r="H37" s="50">
        <v>0.97221345600518505</v>
      </c>
      <c r="I37" s="50">
        <v>1.0309119978318606</v>
      </c>
      <c r="J37" s="50">
        <v>1.0859445624506745</v>
      </c>
      <c r="K37" s="50">
        <v>1.1373111498616266</v>
      </c>
      <c r="L37" s="32"/>
      <c r="M37" s="32"/>
    </row>
    <row r="38" spans="1:13" outlineLevel="3">
      <c r="A38" s="215"/>
      <c r="B38" s="217"/>
      <c r="C38" s="60" t="str">
        <f t="shared" si="0"/>
        <v>Dont aluminium recyclé</v>
      </c>
      <c r="D38" s="32"/>
      <c r="E38" s="723" t="s">
        <v>917</v>
      </c>
      <c r="F38" s="724">
        <v>0.37234699520384934</v>
      </c>
      <c r="G38" s="725">
        <v>0.54590936218238872</v>
      </c>
      <c r="H38" s="725">
        <v>0.60763341000324067</v>
      </c>
      <c r="I38" s="725">
        <v>0.67009279859070925</v>
      </c>
      <c r="J38" s="725">
        <v>0.73301257965420519</v>
      </c>
      <c r="K38" s="725">
        <v>0.79611780490313855</v>
      </c>
      <c r="L38" s="32"/>
      <c r="M38" s="32"/>
    </row>
    <row r="39" spans="1:13" outlineLevel="2">
      <c r="A39" s="215"/>
      <c r="B39" s="217"/>
      <c r="C39" s="60" t="str">
        <f t="shared" si="0"/>
        <v>Verre</v>
      </c>
      <c r="D39" s="32"/>
      <c r="E39" s="92" t="s">
        <v>114</v>
      </c>
      <c r="F39" s="49">
        <v>5.0170237614104707</v>
      </c>
      <c r="G39" s="50">
        <v>4.9193641069577945</v>
      </c>
      <c r="H39" s="50">
        <v>4.9193641069577945</v>
      </c>
      <c r="I39" s="50">
        <v>4.9193641069577945</v>
      </c>
      <c r="J39" s="50">
        <v>4.9193641069577945</v>
      </c>
      <c r="K39" s="50">
        <v>4.9193640417698763</v>
      </c>
      <c r="L39" s="32"/>
      <c r="M39" s="32"/>
    </row>
    <row r="40" spans="1:13" outlineLevel="2">
      <c r="A40" s="215"/>
      <c r="B40" s="217"/>
      <c r="C40" s="60" t="str">
        <f t="shared" si="0"/>
        <v>Clinker</v>
      </c>
      <c r="D40" s="32"/>
      <c r="E40" s="92" t="s">
        <v>118</v>
      </c>
      <c r="F40" s="49">
        <v>10.6724553284</v>
      </c>
      <c r="G40" s="50">
        <v>10.299999838344375</v>
      </c>
      <c r="H40" s="50">
        <v>9.6424679599758587</v>
      </c>
      <c r="I40" s="50">
        <v>8.9913501045687543</v>
      </c>
      <c r="J40" s="50">
        <v>8.3466462721230688</v>
      </c>
      <c r="K40" s="50">
        <v>7.7083564626387986</v>
      </c>
      <c r="L40" s="32"/>
      <c r="M40" s="32"/>
    </row>
    <row r="41" spans="1:13" outlineLevel="2">
      <c r="A41" s="215"/>
      <c r="B41" s="217"/>
      <c r="C41" s="60" t="str">
        <f t="shared" si="0"/>
        <v>Ammoniac</v>
      </c>
      <c r="D41" s="32"/>
      <c r="E41" s="92" t="s">
        <v>130</v>
      </c>
      <c r="F41" s="49">
        <v>0.6947975500000001</v>
      </c>
      <c r="G41" s="50">
        <v>0.89999998386633495</v>
      </c>
      <c r="H41" s="50">
        <v>0.89999999999999991</v>
      </c>
      <c r="I41" s="50">
        <v>0.9</v>
      </c>
      <c r="J41" s="50">
        <v>0.9</v>
      </c>
      <c r="K41" s="50">
        <v>0.89999995089898044</v>
      </c>
      <c r="L41" s="32"/>
      <c r="M41" s="32"/>
    </row>
    <row r="42" spans="1:13" outlineLevel="2">
      <c r="A42" s="215"/>
      <c r="B42" s="217"/>
      <c r="C42" s="60" t="str">
        <f t="shared" si="0"/>
        <v>Ethylène</v>
      </c>
      <c r="D42" s="34"/>
      <c r="E42" s="92" t="s">
        <v>127</v>
      </c>
      <c r="F42" s="49">
        <v>1.8421029315590458</v>
      </c>
      <c r="G42" s="50">
        <v>1.9000000488517581</v>
      </c>
      <c r="H42" s="50">
        <v>1.8576640144028522</v>
      </c>
      <c r="I42" s="50">
        <v>1.8043202405334893</v>
      </c>
      <c r="J42" s="50">
        <v>1.7399687272436677</v>
      </c>
      <c r="K42" s="50">
        <v>1.6646094745333886</v>
      </c>
      <c r="L42" s="32"/>
      <c r="M42" s="32"/>
    </row>
    <row r="43" spans="1:13" outlineLevel="2">
      <c r="A43" s="215"/>
      <c r="B43" s="217"/>
      <c r="C43" s="60" t="str">
        <f t="shared" si="0"/>
        <v>Papiers et cartons</v>
      </c>
      <c r="D43" s="34"/>
      <c r="E43" s="92" t="s">
        <v>717</v>
      </c>
      <c r="F43" s="49">
        <v>6.1356000000000002</v>
      </c>
      <c r="G43" s="50">
        <v>7.3406493220222044</v>
      </c>
      <c r="H43" s="50">
        <v>7.3406493220222044</v>
      </c>
      <c r="I43" s="50">
        <v>7.3406493220222044</v>
      </c>
      <c r="J43" s="50">
        <v>7.3406493220222053</v>
      </c>
      <c r="K43" s="50">
        <v>7.3406493220222053</v>
      </c>
      <c r="L43" s="32"/>
      <c r="M43" s="32"/>
    </row>
    <row r="44" spans="1:13" ht="15" outlineLevel="2" thickBot="1">
      <c r="A44" s="215"/>
      <c r="B44" s="217"/>
      <c r="C44" s="60" t="str">
        <f t="shared" si="0"/>
        <v>Sucre</v>
      </c>
      <c r="D44" s="34"/>
      <c r="E44" s="95" t="s">
        <v>129</v>
      </c>
      <c r="F44" s="49">
        <v>4.2249999999999996</v>
      </c>
      <c r="G44" s="50">
        <v>4.3990001857263277</v>
      </c>
      <c r="H44" s="50">
        <v>4.393492801940992</v>
      </c>
      <c r="I44" s="50">
        <v>4.3811470215104933</v>
      </c>
      <c r="J44" s="50">
        <v>4.3619628444348306</v>
      </c>
      <c r="K44" s="50">
        <v>4.3359402707140058</v>
      </c>
      <c r="L44" s="32"/>
      <c r="M44" s="32"/>
    </row>
    <row r="45" spans="1:13" outlineLevel="2">
      <c r="A45" s="215"/>
      <c r="B45" s="217"/>
      <c r="C45" s="60" t="str">
        <f t="shared" si="0"/>
        <v/>
      </c>
      <c r="D45" s="32"/>
      <c r="E45" s="857"/>
      <c r="F45" s="857"/>
      <c r="G45" s="857"/>
      <c r="H45" s="857"/>
      <c r="I45" s="857"/>
      <c r="J45" s="857"/>
      <c r="K45" s="857"/>
      <c r="L45" s="858"/>
      <c r="M45" s="32"/>
    </row>
    <row r="46" spans="1:13" outlineLevel="1">
      <c r="A46" s="215"/>
      <c r="B46" s="217"/>
      <c r="C46" s="60" t="str">
        <f t="shared" si="0"/>
        <v/>
      </c>
      <c r="D46" s="32"/>
      <c r="E46" s="32"/>
      <c r="F46" s="32"/>
      <c r="G46" s="32"/>
      <c r="H46" s="32"/>
      <c r="I46" s="32"/>
      <c r="J46" s="32"/>
      <c r="K46" s="32"/>
      <c r="L46" s="32"/>
      <c r="M46" s="32"/>
    </row>
    <row r="47" spans="1:13" ht="15" outlineLevel="1" thickBot="1">
      <c r="A47" s="215"/>
      <c r="B47" s="217"/>
      <c r="C47" s="60" t="str">
        <f t="shared" si="0"/>
        <v>Balances commerciales des IGCE hors Chlore (sans unité)</v>
      </c>
      <c r="D47" s="32"/>
      <c r="E47" s="476" t="s">
        <v>929</v>
      </c>
      <c r="F47" s="476"/>
      <c r="G47" s="476"/>
      <c r="H47" s="476"/>
      <c r="I47" s="476"/>
      <c r="J47" s="476"/>
      <c r="K47" s="476"/>
      <c r="L47" s="476"/>
      <c r="M47" s="32"/>
    </row>
    <row r="48" spans="1:13" outlineLevel="2">
      <c r="A48" s="215"/>
      <c r="B48" s="217"/>
      <c r="C48" s="60" t="str">
        <f t="shared" si="0"/>
        <v>Rapport Production/Consommation</v>
      </c>
      <c r="D48" s="32"/>
      <c r="E48" s="182" t="s">
        <v>133</v>
      </c>
      <c r="F48" s="183">
        <v>2023</v>
      </c>
      <c r="G48" s="183">
        <v>2030</v>
      </c>
      <c r="H48" s="183">
        <v>2035</v>
      </c>
      <c r="I48" s="183">
        <v>2040</v>
      </c>
      <c r="J48" s="183">
        <v>2045</v>
      </c>
      <c r="K48" s="184">
        <v>2050</v>
      </c>
      <c r="L48" s="32"/>
      <c r="M48" s="32"/>
    </row>
    <row r="49" spans="1:13" outlineLevel="2">
      <c r="A49" s="215"/>
      <c r="B49" s="217"/>
      <c r="C49" s="60" t="str">
        <f t="shared" si="0"/>
        <v>Total</v>
      </c>
      <c r="D49" s="32"/>
      <c r="E49" s="185" t="s">
        <v>125</v>
      </c>
      <c r="F49" s="46">
        <f>F32/F12</f>
        <v>0.82894945379194895</v>
      </c>
      <c r="G49" s="47">
        <f t="shared" ref="G49:K49" si="4">G32/G12</f>
        <v>1.0127174248432613</v>
      </c>
      <c r="H49" s="47">
        <f t="shared" si="4"/>
        <v>1.0207208121878961</v>
      </c>
      <c r="I49" s="47">
        <f t="shared" si="4"/>
        <v>1.0286582463784923</v>
      </c>
      <c r="J49" s="47">
        <f t="shared" si="4"/>
        <v>1.0365254591905719</v>
      </c>
      <c r="K49" s="48">
        <f t="shared" si="4"/>
        <v>1.0443178028054636</v>
      </c>
      <c r="L49" s="32"/>
      <c r="M49" s="32"/>
    </row>
    <row r="50" spans="1:13" outlineLevel="2">
      <c r="A50" s="215"/>
      <c r="B50" s="217"/>
      <c r="C50" s="60" t="str">
        <f t="shared" si="0"/>
        <v>Acier</v>
      </c>
      <c r="D50" s="32"/>
      <c r="E50" s="190" t="s">
        <v>126</v>
      </c>
      <c r="F50" s="109">
        <f>F33/F13</f>
        <v>0.83186939602287102</v>
      </c>
      <c r="G50" s="725">
        <f t="shared" ref="G50:K50" si="5">G33/G13</f>
        <v>1.29</v>
      </c>
      <c r="H50" s="725">
        <f t="shared" si="5"/>
        <v>1.3050000000000002</v>
      </c>
      <c r="I50" s="725">
        <f t="shared" si="5"/>
        <v>1.32</v>
      </c>
      <c r="J50" s="725">
        <f t="shared" si="5"/>
        <v>1.335</v>
      </c>
      <c r="K50" s="726">
        <f t="shared" si="5"/>
        <v>1.35</v>
      </c>
      <c r="L50" s="32"/>
      <c r="M50" s="32"/>
    </row>
    <row r="51" spans="1:13" outlineLevel="2">
      <c r="A51" s="215"/>
      <c r="B51" s="217"/>
      <c r="C51" s="60" t="str">
        <f t="shared" si="0"/>
        <v>Aluminium</v>
      </c>
      <c r="D51" s="32"/>
      <c r="E51" s="190" t="s">
        <v>225</v>
      </c>
      <c r="F51" s="109">
        <f>F37/F14</f>
        <v>0.49360240352217127</v>
      </c>
      <c r="G51" s="725">
        <f t="shared" ref="G51:K51" si="6">G37/G14</f>
        <v>0.55148100834685099</v>
      </c>
      <c r="H51" s="725">
        <f t="shared" si="6"/>
        <v>0.53945295503578194</v>
      </c>
      <c r="I51" s="725">
        <f t="shared" si="6"/>
        <v>0.5274249017247129</v>
      </c>
      <c r="J51" s="725">
        <f t="shared" si="6"/>
        <v>0.51539684841364386</v>
      </c>
      <c r="K51" s="726">
        <f t="shared" si="6"/>
        <v>0.50336879510257482</v>
      </c>
      <c r="L51" s="32"/>
      <c r="M51" s="32"/>
    </row>
    <row r="52" spans="1:13" outlineLevel="2">
      <c r="A52" s="215"/>
      <c r="B52" s="217"/>
      <c r="C52" s="60" t="str">
        <f t="shared" si="0"/>
        <v>Verre</v>
      </c>
      <c r="D52" s="32"/>
      <c r="E52" s="190" t="s">
        <v>114</v>
      </c>
      <c r="F52" s="109">
        <f>F39/F15</f>
        <v>1.0467267744325701</v>
      </c>
      <c r="G52" s="725">
        <f t="shared" ref="G52:K52" si="7">G39/G15</f>
        <v>1.0588317403943073</v>
      </c>
      <c r="H52" s="725">
        <f t="shared" si="7"/>
        <v>1.1312557825133218</v>
      </c>
      <c r="I52" s="725">
        <f t="shared" si="7"/>
        <v>1.2143148630368983</v>
      </c>
      <c r="J52" s="725">
        <f t="shared" si="7"/>
        <v>1.3105371424988543</v>
      </c>
      <c r="K52" s="726">
        <f t="shared" si="7"/>
        <v>1.4233210496055779</v>
      </c>
      <c r="L52" s="32"/>
      <c r="M52" s="32"/>
    </row>
    <row r="53" spans="1:13" outlineLevel="2">
      <c r="A53" s="215"/>
      <c r="B53" s="217"/>
      <c r="C53" s="60" t="str">
        <f t="shared" si="0"/>
        <v>Clinker</v>
      </c>
      <c r="D53" s="32"/>
      <c r="E53" s="190" t="s">
        <v>118</v>
      </c>
      <c r="F53" s="109">
        <f t="shared" ref="F53:K53" si="8">F40/F16</f>
        <v>0.9199802016621087</v>
      </c>
      <c r="G53" s="725">
        <f t="shared" si="8"/>
        <v>1.0216169684505352</v>
      </c>
      <c r="H53" s="725">
        <f t="shared" si="8"/>
        <v>1.0162127276704838</v>
      </c>
      <c r="I53" s="725">
        <f t="shared" si="8"/>
        <v>1.0108084868904321</v>
      </c>
      <c r="J53" s="725">
        <f t="shared" si="8"/>
        <v>1.0054042461103805</v>
      </c>
      <c r="K53" s="726">
        <f t="shared" si="8"/>
        <v>1.0000000053303291</v>
      </c>
      <c r="L53" s="32"/>
      <c r="M53" s="32"/>
    </row>
    <row r="54" spans="1:13" outlineLevel="2">
      <c r="A54" s="215"/>
      <c r="B54" s="217"/>
      <c r="C54" s="60" t="str">
        <f t="shared" si="0"/>
        <v>Ammoniac</v>
      </c>
      <c r="D54" s="32"/>
      <c r="E54" s="190" t="s">
        <v>130</v>
      </c>
      <c r="F54" s="109">
        <f t="shared" ref="F54:K54" si="9">F41/F17</f>
        <v>0.34094173166808289</v>
      </c>
      <c r="G54" s="725">
        <f t="shared" si="9"/>
        <v>0.46919022942569005</v>
      </c>
      <c r="H54" s="725">
        <f t="shared" si="9"/>
        <v>0.51013830337009181</v>
      </c>
      <c r="I54" s="725">
        <f t="shared" si="9"/>
        <v>0.55891719071143153</v>
      </c>
      <c r="J54" s="725">
        <f t="shared" si="9"/>
        <v>0.61801072545171298</v>
      </c>
      <c r="K54" s="726">
        <f t="shared" si="9"/>
        <v>0.69107733403107474</v>
      </c>
      <c r="L54" s="32"/>
      <c r="M54" s="32"/>
    </row>
    <row r="55" spans="1:13" outlineLevel="2">
      <c r="A55" s="215"/>
      <c r="B55" s="217"/>
      <c r="C55" s="60" t="str">
        <f t="shared" si="0"/>
        <v>Ethylène</v>
      </c>
      <c r="D55" s="32"/>
      <c r="E55" s="190" t="s">
        <v>127</v>
      </c>
      <c r="F55" s="109">
        <f t="shared" ref="F55:K55" si="10">F42/F18</f>
        <v>0.64889339656636358</v>
      </c>
      <c r="G55" s="725">
        <f t="shared" si="10"/>
        <v>0.84747253665884237</v>
      </c>
      <c r="H55" s="725">
        <f t="shared" si="10"/>
        <v>0.88560440567152343</v>
      </c>
      <c r="I55" s="725">
        <f t="shared" si="10"/>
        <v>0.92373627468420461</v>
      </c>
      <c r="J55" s="725">
        <f>J42/J18</f>
        <v>0.96186814369688567</v>
      </c>
      <c r="K55" s="726">
        <f t="shared" si="10"/>
        <v>1.0000000127095667</v>
      </c>
      <c r="L55" s="32"/>
      <c r="M55" s="32"/>
    </row>
    <row r="56" spans="1:13" outlineLevel="2">
      <c r="A56" s="215"/>
      <c r="B56" s="217"/>
      <c r="C56" s="60" t="str">
        <f t="shared" si="0"/>
        <v>Papiers cartons</v>
      </c>
      <c r="D56" s="32"/>
      <c r="E56" s="190" t="s">
        <v>128</v>
      </c>
      <c r="F56" s="109">
        <f t="shared" ref="F56:K56" si="11">F43/F19</f>
        <v>0.68975831296522383</v>
      </c>
      <c r="G56" s="725">
        <f t="shared" si="11"/>
        <v>0.79499998468757782</v>
      </c>
      <c r="H56" s="725">
        <f t="shared" si="11"/>
        <v>0.76947661546104129</v>
      </c>
      <c r="I56" s="725">
        <f t="shared" si="11"/>
        <v>0.74554111664323008</v>
      </c>
      <c r="J56" s="725">
        <f t="shared" si="11"/>
        <v>0.72304978055837177</v>
      </c>
      <c r="K56" s="726">
        <f t="shared" si="11"/>
        <v>0.7018757330778822</v>
      </c>
      <c r="L56" s="32"/>
      <c r="M56" s="32"/>
    </row>
    <row r="57" spans="1:13" ht="15" outlineLevel="2" thickBot="1">
      <c r="A57" s="215"/>
      <c r="B57" s="217"/>
      <c r="C57" s="60" t="str">
        <f t="shared" si="0"/>
        <v>Sucre</v>
      </c>
      <c r="D57" s="32"/>
      <c r="E57" s="192" t="s">
        <v>129</v>
      </c>
      <c r="F57" s="334">
        <f t="shared" ref="F57:K57" si="12">F44/F20</f>
        <v>1.1271322737083456</v>
      </c>
      <c r="G57" s="785">
        <f t="shared" si="12"/>
        <v>1.1863295166311909</v>
      </c>
      <c r="H57" s="785">
        <f t="shared" si="12"/>
        <v>1.2191234296338298</v>
      </c>
      <c r="I57" s="785">
        <f t="shared" si="12"/>
        <v>1.2519173426364687</v>
      </c>
      <c r="J57" s="785">
        <f t="shared" si="12"/>
        <v>1.2847112556391074</v>
      </c>
      <c r="K57" s="786">
        <f t="shared" si="12"/>
        <v>1.3175051686417463</v>
      </c>
      <c r="L57" s="32"/>
      <c r="M57" s="32"/>
    </row>
    <row r="58" spans="1:13" outlineLevel="2">
      <c r="A58" s="215"/>
      <c r="B58" s="217"/>
      <c r="C58" s="60" t="str">
        <f t="shared" si="0"/>
        <v/>
      </c>
      <c r="D58" s="32"/>
      <c r="E58" s="858"/>
      <c r="F58" s="858"/>
      <c r="G58" s="858"/>
      <c r="H58" s="858"/>
      <c r="I58" s="858"/>
      <c r="J58" s="858"/>
      <c r="K58" s="858"/>
      <c r="L58" s="858"/>
      <c r="M58" s="32"/>
    </row>
    <row r="59" spans="1:13" outlineLevel="1">
      <c r="A59" s="215"/>
      <c r="B59" s="217"/>
      <c r="C59" s="60" t="str">
        <f t="shared" si="0"/>
        <v/>
      </c>
      <c r="D59" s="32"/>
      <c r="E59" s="55"/>
      <c r="F59" s="55"/>
      <c r="G59" s="55"/>
      <c r="H59" s="55"/>
      <c r="I59" s="55"/>
      <c r="J59" s="55"/>
      <c r="K59" s="55"/>
      <c r="L59" s="55"/>
      <c r="M59" s="32"/>
    </row>
    <row r="60" spans="1:13" ht="15" outlineLevel="1" thickBot="1">
      <c r="A60" s="215"/>
      <c r="B60" s="217"/>
      <c r="C60" s="60" t="str">
        <f t="shared" ref="C60:C123" si="13">IF(ISBLANK(E60),IF(ISBLANK(F60),"",F60),E60)</f>
        <v>Valeurs ajoutées de l'industrie diffuse (en Md€ de 2014)</v>
      </c>
      <c r="D60" s="32"/>
      <c r="E60" s="476" t="s">
        <v>751</v>
      </c>
      <c r="F60" s="476"/>
      <c r="G60" s="476"/>
      <c r="H60" s="476"/>
      <c r="I60" s="476"/>
      <c r="J60" s="476"/>
      <c r="K60" s="476"/>
      <c r="L60" s="476"/>
      <c r="M60" s="32"/>
    </row>
    <row r="61" spans="1:13" outlineLevel="2">
      <c r="A61" s="215"/>
      <c r="B61" s="217"/>
      <c r="C61" s="60" t="str">
        <f t="shared" si="13"/>
        <v>VA en Md€ de 2014</v>
      </c>
      <c r="D61" s="32"/>
      <c r="E61" s="182" t="s">
        <v>918</v>
      </c>
      <c r="F61" s="183">
        <v>2023</v>
      </c>
      <c r="G61" s="183">
        <v>2030</v>
      </c>
      <c r="H61" s="183">
        <v>2035</v>
      </c>
      <c r="I61" s="183">
        <v>2040</v>
      </c>
      <c r="J61" s="183">
        <v>2045</v>
      </c>
      <c r="K61" s="184">
        <v>2050</v>
      </c>
      <c r="L61" s="32"/>
      <c r="M61" s="32"/>
    </row>
    <row r="62" spans="1:13" outlineLevel="2">
      <c r="A62" s="215"/>
      <c r="B62" s="217"/>
      <c r="C62" s="60" t="str">
        <f t="shared" si="13"/>
        <v>Total diffus (hors construction)</v>
      </c>
      <c r="D62" s="32"/>
      <c r="E62" s="185" t="s">
        <v>138</v>
      </c>
      <c r="F62" s="46">
        <f>SUM(F63:F68)</f>
        <v>202.21277772861183</v>
      </c>
      <c r="G62" s="47">
        <f t="shared" ref="G62:J62" si="14">SUM(G63:G68)</f>
        <v>226.11417113481053</v>
      </c>
      <c r="H62" s="47">
        <f t="shared" si="14"/>
        <v>238.54598641828875</v>
      </c>
      <c r="I62" s="47">
        <f t="shared" si="14"/>
        <v>257.88007837450789</v>
      </c>
      <c r="J62" s="47">
        <f t="shared" si="14"/>
        <v>280.5958185630937</v>
      </c>
      <c r="K62" s="289">
        <f>SUM(K63:K68)</f>
        <v>305.04136988823649</v>
      </c>
      <c r="L62" s="32"/>
      <c r="M62" s="32"/>
    </row>
    <row r="63" spans="1:13" outlineLevel="2">
      <c r="A63" s="215"/>
      <c r="B63" s="217"/>
      <c r="C63" s="60" t="str">
        <f t="shared" si="13"/>
        <v>Métaux primaires</v>
      </c>
      <c r="D63" s="32"/>
      <c r="E63" s="190" t="s">
        <v>134</v>
      </c>
      <c r="F63" s="49">
        <v>24.863306815632953</v>
      </c>
      <c r="G63" s="50">
        <v>27.082898366625777</v>
      </c>
      <c r="H63" s="50">
        <v>27.438939471138458</v>
      </c>
      <c r="I63" s="50">
        <v>29.218665916644596</v>
      </c>
      <c r="J63" s="50">
        <v>31.687726779080499</v>
      </c>
      <c r="K63" s="291">
        <v>34.388980543378466</v>
      </c>
      <c r="L63" s="32"/>
      <c r="M63" s="32"/>
    </row>
    <row r="64" spans="1:13" outlineLevel="2">
      <c r="A64" s="215"/>
      <c r="B64" s="217"/>
      <c r="C64" s="60" t="str">
        <f t="shared" si="13"/>
        <v>Chimie</v>
      </c>
      <c r="D64" s="32"/>
      <c r="E64" s="190" t="s">
        <v>2</v>
      </c>
      <c r="F64" s="49">
        <v>46.764327329305985</v>
      </c>
      <c r="G64" s="50">
        <v>50.768484577814355</v>
      </c>
      <c r="H64" s="50">
        <v>52.267060592292097</v>
      </c>
      <c r="I64" s="50">
        <v>56.52403676918361</v>
      </c>
      <c r="J64" s="50">
        <v>61.70701482151938</v>
      </c>
      <c r="K64" s="291">
        <v>67.06385348684033</v>
      </c>
      <c r="L64" s="32"/>
      <c r="M64" s="32"/>
    </row>
    <row r="65" spans="1:13" outlineLevel="2">
      <c r="A65" s="215"/>
      <c r="B65" s="217"/>
      <c r="C65" s="60" t="str">
        <f t="shared" si="13"/>
        <v>Minéraux non-métalliques</v>
      </c>
      <c r="D65" s="32"/>
      <c r="E65" s="190" t="s">
        <v>135</v>
      </c>
      <c r="F65" s="49">
        <v>8.3031480706079783</v>
      </c>
      <c r="G65" s="50">
        <v>8.7279362639683153</v>
      </c>
      <c r="H65" s="50">
        <v>8.9041513310580065</v>
      </c>
      <c r="I65" s="50">
        <v>9.3350747571229089</v>
      </c>
      <c r="J65" s="50">
        <v>9.8976398286457101</v>
      </c>
      <c r="K65" s="291">
        <v>10.585064441817908</v>
      </c>
      <c r="L65" s="32"/>
      <c r="M65" s="32"/>
    </row>
    <row r="66" spans="1:13" outlineLevel="2">
      <c r="A66" s="215"/>
      <c r="B66" s="217"/>
      <c r="C66" s="60" t="str">
        <f t="shared" si="13"/>
        <v>Industries Alimentaires et Agricoles</v>
      </c>
      <c r="D66" s="32"/>
      <c r="E66" s="190" t="s">
        <v>139</v>
      </c>
      <c r="F66" s="49">
        <v>44.820572091329453</v>
      </c>
      <c r="G66" s="50">
        <v>51.504271192773466</v>
      </c>
      <c r="H66" s="50">
        <v>55.265992829105748</v>
      </c>
      <c r="I66" s="50">
        <v>60.06038361296261</v>
      </c>
      <c r="J66" s="50">
        <v>65.270121236797962</v>
      </c>
      <c r="K66" s="291">
        <v>70.679031587662848</v>
      </c>
      <c r="L66" s="32"/>
      <c r="M66" s="32"/>
    </row>
    <row r="67" spans="1:13" outlineLevel="2">
      <c r="A67" s="215"/>
      <c r="B67" s="217"/>
      <c r="C67" s="60" t="str">
        <f t="shared" si="13"/>
        <v xml:space="preserve">Equipements </v>
      </c>
      <c r="D67" s="32"/>
      <c r="E67" s="190" t="s">
        <v>136</v>
      </c>
      <c r="F67" s="49">
        <v>53.36504378678373</v>
      </c>
      <c r="G67" s="50">
        <v>60.438282748543116</v>
      </c>
      <c r="H67" s="50">
        <v>64.996534643297608</v>
      </c>
      <c r="I67" s="50">
        <v>70.538499204248922</v>
      </c>
      <c r="J67" s="50">
        <v>76.917602576443485</v>
      </c>
      <c r="K67" s="291">
        <v>83.983077469237145</v>
      </c>
      <c r="L67" s="32"/>
      <c r="M67" s="32"/>
    </row>
    <row r="68" spans="1:13" outlineLevel="2">
      <c r="A68" s="215"/>
      <c r="B68" s="217"/>
      <c r="C68" s="60" t="str">
        <f t="shared" si="13"/>
        <v>Autres (textile, etc.)</v>
      </c>
      <c r="D68" s="32"/>
      <c r="E68" s="190" t="s">
        <v>137</v>
      </c>
      <c r="F68" s="49">
        <v>24.096379634951706</v>
      </c>
      <c r="G68" s="50">
        <v>27.592297985085498</v>
      </c>
      <c r="H68" s="50">
        <v>29.673307551396817</v>
      </c>
      <c r="I68" s="50">
        <v>32.203418114345233</v>
      </c>
      <c r="J68" s="50">
        <v>35.115713320606687</v>
      </c>
      <c r="K68" s="291">
        <v>38.341362359299829</v>
      </c>
      <c r="L68" s="32"/>
      <c r="M68" s="32"/>
    </row>
    <row r="69" spans="1:13" ht="15" outlineLevel="2" thickBot="1">
      <c r="A69" s="215"/>
      <c r="B69" s="217"/>
      <c r="C69" s="60" t="str">
        <f t="shared" si="13"/>
        <v>Construction</v>
      </c>
      <c r="D69" s="32"/>
      <c r="E69" s="192" t="s">
        <v>3</v>
      </c>
      <c r="F69" s="257">
        <v>110.06573099405142</v>
      </c>
      <c r="G69" s="258">
        <v>111.60902686751734</v>
      </c>
      <c r="H69" s="258">
        <v>110.28798392659493</v>
      </c>
      <c r="I69" s="258">
        <v>110.67153195519023</v>
      </c>
      <c r="J69" s="258">
        <v>112.51428931843975</v>
      </c>
      <c r="K69" s="259">
        <v>116.70087476600506</v>
      </c>
      <c r="L69" s="32"/>
      <c r="M69" s="32"/>
    </row>
    <row r="70" spans="1:13" outlineLevel="2">
      <c r="A70" s="215"/>
      <c r="B70" s="217"/>
      <c r="C70" s="60" t="str">
        <f t="shared" si="13"/>
        <v/>
      </c>
      <c r="D70" s="32"/>
      <c r="E70" s="862"/>
      <c r="F70" s="862"/>
      <c r="G70" s="862"/>
      <c r="H70" s="862"/>
      <c r="I70" s="862"/>
      <c r="J70" s="862"/>
      <c r="K70" s="862"/>
      <c r="L70" s="32"/>
      <c r="M70" s="32"/>
    </row>
    <row r="71" spans="1:13" outlineLevel="1">
      <c r="A71" s="215"/>
      <c r="B71" s="217"/>
      <c r="C71" s="60" t="str">
        <f t="shared" si="13"/>
        <v/>
      </c>
      <c r="D71" s="32"/>
      <c r="E71" s="55"/>
      <c r="F71" s="55"/>
      <c r="G71" s="55"/>
      <c r="H71" s="55"/>
      <c r="I71" s="55"/>
      <c r="J71" s="55"/>
      <c r="K71" s="55"/>
      <c r="L71" s="32"/>
      <c r="M71" s="32"/>
    </row>
    <row r="72" spans="1:13" ht="15" outlineLevel="1" thickBot="1">
      <c r="A72" s="215"/>
      <c r="B72" s="217"/>
      <c r="C72" s="60" t="str">
        <f t="shared" si="13"/>
        <v>Coefficients de décorrélation valeur ajoutée - production des industries diffuses (sans unité)</v>
      </c>
      <c r="D72" s="32"/>
      <c r="E72" s="476" t="s">
        <v>679</v>
      </c>
      <c r="F72" s="476"/>
      <c r="G72" s="476"/>
      <c r="H72" s="476"/>
      <c r="I72" s="476"/>
      <c r="J72" s="476"/>
      <c r="K72" s="476"/>
      <c r="L72" s="32"/>
      <c r="M72" s="32"/>
    </row>
    <row r="73" spans="1:13" outlineLevel="2">
      <c r="A73" s="215"/>
      <c r="B73" s="217"/>
      <c r="C73" s="60" t="str">
        <f t="shared" si="13"/>
        <v>sans unité</v>
      </c>
      <c r="D73" s="32"/>
      <c r="E73" s="287" t="s">
        <v>457</v>
      </c>
      <c r="F73" s="183">
        <v>2023</v>
      </c>
      <c r="G73" s="183">
        <v>2030</v>
      </c>
      <c r="H73" s="183">
        <v>2035</v>
      </c>
      <c r="I73" s="183">
        <v>2040</v>
      </c>
      <c r="J73" s="183">
        <v>2045</v>
      </c>
      <c r="K73" s="184">
        <v>2050</v>
      </c>
      <c r="L73" s="32"/>
      <c r="M73" s="32"/>
    </row>
    <row r="74" spans="1:13" outlineLevel="2">
      <c r="A74" s="215"/>
      <c r="B74" s="217"/>
      <c r="C74" s="60" t="str">
        <f t="shared" si="13"/>
        <v>Métaux primaires</v>
      </c>
      <c r="D74" s="32"/>
      <c r="E74" s="190" t="s">
        <v>134</v>
      </c>
      <c r="F74" s="167">
        <v>1</v>
      </c>
      <c r="G74" s="168">
        <v>0.96</v>
      </c>
      <c r="H74" s="168">
        <v>0.95</v>
      </c>
      <c r="I74" s="168">
        <v>0.92666666666666664</v>
      </c>
      <c r="J74" s="168">
        <v>0.90333333333333332</v>
      </c>
      <c r="K74" s="787">
        <v>0.88</v>
      </c>
      <c r="L74" s="32"/>
      <c r="M74" s="32"/>
    </row>
    <row r="75" spans="1:13" outlineLevel="2">
      <c r="A75" s="215"/>
      <c r="B75" s="217"/>
      <c r="C75" s="60" t="str">
        <f t="shared" si="13"/>
        <v>Chimie</v>
      </c>
      <c r="D75" s="32"/>
      <c r="E75" s="190" t="s">
        <v>2</v>
      </c>
      <c r="F75" s="167">
        <v>1</v>
      </c>
      <c r="G75" s="168">
        <v>0.98</v>
      </c>
      <c r="H75" s="168">
        <v>0.95499999999999996</v>
      </c>
      <c r="I75" s="168">
        <v>0.92999999999999994</v>
      </c>
      <c r="J75" s="168">
        <v>0.90499999999999992</v>
      </c>
      <c r="K75" s="787">
        <v>0.88</v>
      </c>
      <c r="L75" s="32"/>
      <c r="M75" s="32"/>
    </row>
    <row r="76" spans="1:13" outlineLevel="2">
      <c r="A76" s="215"/>
      <c r="B76" s="217"/>
      <c r="C76" s="60" t="str">
        <f t="shared" si="13"/>
        <v>Minéraux non-métalliques</v>
      </c>
      <c r="D76" s="32"/>
      <c r="E76" s="190" t="s">
        <v>135</v>
      </c>
      <c r="F76" s="167">
        <v>1</v>
      </c>
      <c r="G76" s="168">
        <v>0.98</v>
      </c>
      <c r="H76" s="168">
        <v>0.97</v>
      </c>
      <c r="I76" s="168">
        <v>0.94</v>
      </c>
      <c r="J76" s="168">
        <v>0.90999999999999992</v>
      </c>
      <c r="K76" s="787">
        <v>0.88</v>
      </c>
      <c r="L76" s="32"/>
      <c r="M76" s="32"/>
    </row>
    <row r="77" spans="1:13" outlineLevel="2">
      <c r="A77" s="215"/>
      <c r="B77" s="217"/>
      <c r="C77" s="60" t="str">
        <f t="shared" si="13"/>
        <v>Industries Alimentaires et Agricoles</v>
      </c>
      <c r="D77" s="32"/>
      <c r="E77" s="190" t="s">
        <v>139</v>
      </c>
      <c r="F77" s="167">
        <v>1</v>
      </c>
      <c r="G77" s="168">
        <v>0.88</v>
      </c>
      <c r="H77" s="168">
        <v>0.82000000000000006</v>
      </c>
      <c r="I77" s="168">
        <v>0.76</v>
      </c>
      <c r="J77" s="168">
        <v>0.7</v>
      </c>
      <c r="K77" s="787">
        <v>0.64</v>
      </c>
      <c r="L77" s="32"/>
      <c r="M77" s="32"/>
    </row>
    <row r="78" spans="1:13" outlineLevel="2">
      <c r="A78" s="215"/>
      <c r="B78" s="217"/>
      <c r="C78" s="60" t="str">
        <f t="shared" si="13"/>
        <v xml:space="preserve">Equipements </v>
      </c>
      <c r="D78" s="32"/>
      <c r="E78" s="190" t="s">
        <v>136</v>
      </c>
      <c r="F78" s="167">
        <v>1</v>
      </c>
      <c r="G78" s="168">
        <v>0.95</v>
      </c>
      <c r="H78" s="168">
        <v>0.88219164210503154</v>
      </c>
      <c r="I78" s="168">
        <v>0.8117897501517779</v>
      </c>
      <c r="J78" s="168">
        <v>0.74346391133625067</v>
      </c>
      <c r="K78" s="787">
        <v>0.68</v>
      </c>
      <c r="L78" s="32"/>
      <c r="M78" s="32"/>
    </row>
    <row r="79" spans="1:13" outlineLevel="2">
      <c r="A79" s="215"/>
      <c r="B79" s="217"/>
      <c r="C79" s="60" t="str">
        <f t="shared" si="13"/>
        <v>Autres (textile, etc.)</v>
      </c>
      <c r="D79" s="32"/>
      <c r="E79" s="190" t="s">
        <v>137</v>
      </c>
      <c r="F79" s="167">
        <v>1</v>
      </c>
      <c r="G79" s="168">
        <v>1</v>
      </c>
      <c r="H79" s="168">
        <v>0.99182871944122597</v>
      </c>
      <c r="I79" s="168">
        <v>0.97998141937931427</v>
      </c>
      <c r="J79" s="168">
        <v>0.89915136557477104</v>
      </c>
      <c r="K79" s="787">
        <v>0.85084894657598953</v>
      </c>
      <c r="L79" s="32"/>
      <c r="M79" s="32"/>
    </row>
    <row r="80" spans="1:13" ht="15" outlineLevel="2" thickBot="1">
      <c r="A80" s="215"/>
      <c r="B80" s="217"/>
      <c r="C80" s="60" t="str">
        <f t="shared" si="13"/>
        <v>Construction</v>
      </c>
      <c r="D80" s="32"/>
      <c r="E80" s="192" t="s">
        <v>3</v>
      </c>
      <c r="F80" s="788">
        <v>1</v>
      </c>
      <c r="G80" s="789">
        <v>1</v>
      </c>
      <c r="H80" s="789">
        <v>1</v>
      </c>
      <c r="I80" s="789">
        <v>1</v>
      </c>
      <c r="J80" s="789">
        <v>1</v>
      </c>
      <c r="K80" s="790">
        <v>1</v>
      </c>
      <c r="L80" s="32"/>
      <c r="M80" s="32"/>
    </row>
    <row r="81" spans="1:13" outlineLevel="2">
      <c r="A81" s="215"/>
      <c r="B81" s="217"/>
      <c r="C81" s="60" t="str">
        <f t="shared" si="13"/>
        <v/>
      </c>
      <c r="D81" s="32"/>
      <c r="E81" s="858"/>
      <c r="F81" s="858"/>
      <c r="G81" s="858"/>
      <c r="H81" s="858"/>
      <c r="I81" s="858"/>
      <c r="J81" s="858"/>
      <c r="K81" s="858"/>
      <c r="L81" s="858"/>
      <c r="M81" s="32"/>
    </row>
    <row r="82" spans="1:13" s="241" customFormat="1" outlineLevel="2">
      <c r="A82" s="215"/>
      <c r="B82" s="217"/>
      <c r="C82" s="60"/>
      <c r="D82" s="32"/>
      <c r="E82" s="376"/>
      <c r="F82" s="376"/>
      <c r="G82" s="376"/>
      <c r="H82" s="376"/>
      <c r="I82" s="376"/>
      <c r="J82" s="376"/>
      <c r="K82" s="376"/>
      <c r="L82" s="376"/>
      <c r="M82" s="32"/>
    </row>
    <row r="83" spans="1:13" outlineLevel="1">
      <c r="A83" s="215"/>
      <c r="B83" s="217"/>
      <c r="C83" s="60" t="str">
        <f t="shared" si="13"/>
        <v/>
      </c>
      <c r="D83" s="32"/>
      <c r="E83" s="55"/>
      <c r="F83" s="55"/>
      <c r="G83" s="55"/>
      <c r="H83" s="55"/>
      <c r="I83" s="55"/>
      <c r="J83" s="55"/>
      <c r="K83" s="55"/>
      <c r="L83" s="55"/>
      <c r="M83" s="32"/>
    </row>
    <row r="84" spans="1:13" s="403" customFormat="1" ht="15" outlineLevel="1" thickBot="1">
      <c r="A84" s="215"/>
      <c r="B84" s="217"/>
      <c r="C84" s="60"/>
      <c r="D84" s="32"/>
      <c r="E84" s="476" t="s">
        <v>857</v>
      </c>
      <c r="F84" s="476"/>
      <c r="G84" s="476"/>
      <c r="H84" s="476"/>
      <c r="I84" s="476"/>
      <c r="J84" s="476"/>
      <c r="K84" s="476"/>
      <c r="L84" s="675"/>
      <c r="M84" s="32"/>
    </row>
    <row r="85" spans="1:13" s="403" customFormat="1" outlineLevel="2">
      <c r="A85" s="215"/>
      <c r="B85" s="217"/>
      <c r="C85" s="60"/>
      <c r="D85" s="32"/>
      <c r="E85" s="182" t="s">
        <v>918</v>
      </c>
      <c r="F85" s="183">
        <v>2023</v>
      </c>
      <c r="G85" s="183">
        <v>2030</v>
      </c>
      <c r="H85" s="183">
        <v>2035</v>
      </c>
      <c r="I85" s="183">
        <v>2040</v>
      </c>
      <c r="J85" s="183">
        <v>2045</v>
      </c>
      <c r="K85" s="184">
        <v>2050</v>
      </c>
      <c r="L85" s="675"/>
      <c r="M85" s="32"/>
    </row>
    <row r="86" spans="1:13" s="403" customFormat="1" outlineLevel="2">
      <c r="A86" s="215"/>
      <c r="B86" s="217"/>
      <c r="C86" s="60"/>
      <c r="D86" s="32"/>
      <c r="E86" s="185" t="s">
        <v>138</v>
      </c>
      <c r="F86" s="46">
        <f>SUM(F87:F92)</f>
        <v>202.21277772861183</v>
      </c>
      <c r="G86" s="47">
        <f t="shared" ref="G86:J86" si="15">SUM(G87:G92)</f>
        <v>214.6385001027499</v>
      </c>
      <c r="H86" s="47">
        <f t="shared" si="15"/>
        <v>216.70741453260831</v>
      </c>
      <c r="I86" s="47">
        <f t="shared" si="15"/>
        <v>222.88536179997206</v>
      </c>
      <c r="J86" s="47">
        <f t="shared" si="15"/>
        <v>227.92516862784953</v>
      </c>
      <c r="K86" s="289">
        <f>SUM(K87:K92)</f>
        <v>233.55913132427634</v>
      </c>
      <c r="L86" s="675"/>
      <c r="M86" s="32"/>
    </row>
    <row r="87" spans="1:13" s="403" customFormat="1" outlineLevel="2">
      <c r="A87" s="215"/>
      <c r="B87" s="217"/>
      <c r="C87" s="60"/>
      <c r="D87" s="32"/>
      <c r="E87" s="190" t="s">
        <v>134</v>
      </c>
      <c r="F87" s="49">
        <v>24.863306815632953</v>
      </c>
      <c r="G87" s="50">
        <v>25.999582431960746</v>
      </c>
      <c r="H87" s="50">
        <v>26.066992497581534</v>
      </c>
      <c r="I87" s="50">
        <v>27.075963749423991</v>
      </c>
      <c r="J87" s="50">
        <v>28.624579857102717</v>
      </c>
      <c r="K87" s="291">
        <v>30.262302878173049</v>
      </c>
      <c r="L87" s="675"/>
      <c r="M87" s="32"/>
    </row>
    <row r="88" spans="1:13" s="403" customFormat="1" outlineLevel="2">
      <c r="A88" s="215"/>
      <c r="B88" s="217"/>
      <c r="C88" s="60"/>
      <c r="D88" s="32"/>
      <c r="E88" s="190" t="s">
        <v>2</v>
      </c>
      <c r="F88" s="49">
        <v>46.764327329305985</v>
      </c>
      <c r="G88" s="50">
        <v>49.753114886258068</v>
      </c>
      <c r="H88" s="50">
        <v>49.915042865638952</v>
      </c>
      <c r="I88" s="50">
        <v>52.567354195340755</v>
      </c>
      <c r="J88" s="50">
        <v>55.844848413475034</v>
      </c>
      <c r="K88" s="291">
        <v>59.016191068419488</v>
      </c>
      <c r="L88" s="675"/>
      <c r="M88" s="32"/>
    </row>
    <row r="89" spans="1:13" s="403" customFormat="1" outlineLevel="2">
      <c r="A89" s="215"/>
      <c r="B89" s="217"/>
      <c r="C89" s="60"/>
      <c r="D89" s="32"/>
      <c r="E89" s="190" t="s">
        <v>135</v>
      </c>
      <c r="F89" s="49">
        <v>8.3031480706079783</v>
      </c>
      <c r="G89" s="50">
        <v>8.5533775386889488</v>
      </c>
      <c r="H89" s="50">
        <v>8.6370267911262655</v>
      </c>
      <c r="I89" s="50">
        <v>8.7749702716955333</v>
      </c>
      <c r="J89" s="50">
        <v>9.0068522440675949</v>
      </c>
      <c r="K89" s="291">
        <v>9.3148567087997591</v>
      </c>
      <c r="L89" s="675"/>
      <c r="M89" s="32"/>
    </row>
    <row r="90" spans="1:13" s="403" customFormat="1" outlineLevel="2">
      <c r="A90" s="215"/>
      <c r="B90" s="217"/>
      <c r="C90" s="60"/>
      <c r="D90" s="32"/>
      <c r="E90" s="190" t="s">
        <v>139</v>
      </c>
      <c r="F90" s="49">
        <v>44.820572091329453</v>
      </c>
      <c r="G90" s="50">
        <v>45.323758649640652</v>
      </c>
      <c r="H90" s="50">
        <v>45.318114119866721</v>
      </c>
      <c r="I90" s="50">
        <v>45.645891545851583</v>
      </c>
      <c r="J90" s="50">
        <v>45.689084865758574</v>
      </c>
      <c r="K90" s="291">
        <v>45.234580216104227</v>
      </c>
      <c r="L90" s="675"/>
      <c r="M90" s="32"/>
    </row>
    <row r="91" spans="1:13" s="403" customFormat="1" outlineLevel="2">
      <c r="A91" s="215"/>
      <c r="B91" s="217"/>
      <c r="C91" s="60"/>
      <c r="D91" s="32"/>
      <c r="E91" s="190" t="s">
        <v>136</v>
      </c>
      <c r="F91" s="49">
        <v>53.36504378678373</v>
      </c>
      <c r="G91" s="50">
        <v>57.416368611115956</v>
      </c>
      <c r="H91" s="50">
        <v>57.339399628107287</v>
      </c>
      <c r="I91" s="50">
        <v>57.262430645098618</v>
      </c>
      <c r="J91" s="50">
        <v>57.185461662089949</v>
      </c>
      <c r="K91" s="291">
        <v>57.108492679081266</v>
      </c>
      <c r="L91" s="675"/>
      <c r="M91" s="32"/>
    </row>
    <row r="92" spans="1:13" s="403" customFormat="1" outlineLevel="2">
      <c r="A92" s="215"/>
      <c r="B92" s="217"/>
      <c r="C92" s="60"/>
      <c r="D92" s="32"/>
      <c r="E92" s="190" t="s">
        <v>137</v>
      </c>
      <c r="F92" s="49">
        <v>24.096379634951706</v>
      </c>
      <c r="G92" s="50">
        <v>27.592297985085498</v>
      </c>
      <c r="H92" s="50">
        <v>29.430838630287568</v>
      </c>
      <c r="I92" s="50">
        <v>31.558751392561561</v>
      </c>
      <c r="J92" s="50">
        <v>31.574341585355679</v>
      </c>
      <c r="K92" s="291">
        <v>32.622707773698558</v>
      </c>
      <c r="L92" s="675"/>
      <c r="M92" s="32"/>
    </row>
    <row r="93" spans="1:13" s="403" customFormat="1" ht="15" outlineLevel="2" thickBot="1">
      <c r="A93" s="215"/>
      <c r="B93" s="217"/>
      <c r="C93" s="60"/>
      <c r="D93" s="32"/>
      <c r="E93" s="192" t="s">
        <v>3</v>
      </c>
      <c r="F93" s="257">
        <v>110.06573099405142</v>
      </c>
      <c r="G93" s="258">
        <v>111.60902686751734</v>
      </c>
      <c r="H93" s="258">
        <v>110.28798392659493</v>
      </c>
      <c r="I93" s="258">
        <v>110.67153195519023</v>
      </c>
      <c r="J93" s="258">
        <v>112.51428931843975</v>
      </c>
      <c r="K93" s="259">
        <v>116.70087476600506</v>
      </c>
      <c r="L93" s="675"/>
      <c r="M93" s="32"/>
    </row>
    <row r="94" spans="1:13" s="403" customFormat="1" outlineLevel="1">
      <c r="A94" s="215"/>
      <c r="B94" s="217"/>
      <c r="C94" s="60"/>
      <c r="D94" s="32"/>
      <c r="E94" s="675"/>
      <c r="F94" s="675"/>
      <c r="G94" s="675"/>
      <c r="H94" s="675"/>
      <c r="I94" s="675"/>
      <c r="J94" s="675"/>
      <c r="K94" s="675"/>
      <c r="L94" s="675"/>
      <c r="M94" s="32"/>
    </row>
    <row r="95" spans="1:13" s="403" customFormat="1" outlineLevel="1">
      <c r="A95" s="215"/>
      <c r="B95" s="217"/>
      <c r="C95" s="60"/>
      <c r="D95" s="32"/>
      <c r="E95" s="675"/>
      <c r="F95" s="675"/>
      <c r="G95" s="675"/>
      <c r="H95" s="675"/>
      <c r="I95" s="675"/>
      <c r="J95" s="675"/>
      <c r="K95" s="675"/>
      <c r="L95" s="675"/>
      <c r="M95" s="32"/>
    </row>
    <row r="96" spans="1:13" ht="28.8" thickBot="1">
      <c r="A96" s="215"/>
      <c r="B96" s="217"/>
      <c r="C96" s="60" t="str">
        <f t="shared" si="13"/>
        <v>Mix énergétique</v>
      </c>
      <c r="D96" s="221"/>
      <c r="E96" s="222"/>
      <c r="F96" s="854" t="s">
        <v>214</v>
      </c>
      <c r="G96" s="854"/>
      <c r="H96" s="854"/>
      <c r="I96" s="854"/>
      <c r="J96" s="854"/>
      <c r="K96" s="854"/>
      <c r="L96" s="854"/>
      <c r="M96" s="854"/>
    </row>
    <row r="97" spans="1:14" ht="15" thickTop="1">
      <c r="A97" s="215"/>
      <c r="B97" s="217"/>
      <c r="C97" s="60" t="str">
        <f t="shared" si="13"/>
        <v/>
      </c>
      <c r="D97" s="74"/>
      <c r="E97" s="74"/>
      <c r="F97" s="74"/>
    </row>
    <row r="98" spans="1:14" outlineLevel="1">
      <c r="A98" s="215"/>
      <c r="B98" s="217"/>
      <c r="C98" s="60" t="str">
        <f t="shared" si="13"/>
        <v/>
      </c>
      <c r="D98" s="32"/>
      <c r="E98" s="32"/>
      <c r="F98" s="32"/>
      <c r="G98" s="32"/>
      <c r="H98" s="32"/>
      <c r="I98" s="32"/>
      <c r="J98" s="32"/>
      <c r="K98" s="32"/>
      <c r="L98" s="32"/>
      <c r="M98" s="32"/>
    </row>
    <row r="99" spans="1:14" outlineLevel="1">
      <c r="A99" s="215"/>
      <c r="B99" s="217"/>
      <c r="C99" s="60" t="str">
        <f t="shared" si="13"/>
        <v/>
      </c>
      <c r="D99" s="32"/>
      <c r="E99" s="55"/>
      <c r="F99" s="55"/>
      <c r="G99" s="55"/>
      <c r="H99" s="55"/>
      <c r="I99" s="55"/>
      <c r="J99" s="55"/>
      <c r="K99" s="55"/>
      <c r="L99" s="55"/>
      <c r="M99" s="32"/>
    </row>
    <row r="100" spans="1:14" ht="15" outlineLevel="1" thickBot="1">
      <c r="A100" s="215"/>
      <c r="B100" s="217"/>
      <c r="C100" s="60" t="str">
        <f t="shared" si="13"/>
        <v>Sidérurgie (hauts fourneaux)</v>
      </c>
      <c r="D100" s="32"/>
      <c r="E100" s="476" t="s">
        <v>218</v>
      </c>
      <c r="F100" s="476"/>
      <c r="G100" s="476"/>
      <c r="H100" s="476"/>
      <c r="I100" s="476"/>
      <c r="J100" s="476"/>
      <c r="K100" s="476"/>
      <c r="L100" s="476"/>
      <c r="M100" s="32"/>
      <c r="N100" s="403"/>
    </row>
    <row r="101" spans="1:14" outlineLevel="2">
      <c r="A101" s="215"/>
      <c r="B101" s="217"/>
      <c r="C101" s="60" t="str">
        <f t="shared" si="13"/>
        <v>%</v>
      </c>
      <c r="D101" s="32"/>
      <c r="E101" s="182" t="s">
        <v>112</v>
      </c>
      <c r="F101" s="183">
        <v>2023</v>
      </c>
      <c r="G101" s="183">
        <v>2030</v>
      </c>
      <c r="H101" s="183">
        <v>2035</v>
      </c>
      <c r="I101" s="183">
        <v>2040</v>
      </c>
      <c r="J101" s="183">
        <v>2045</v>
      </c>
      <c r="K101" s="184">
        <v>2050</v>
      </c>
      <c r="L101" s="32"/>
      <c r="M101" s="32"/>
    </row>
    <row r="102" spans="1:14" outlineLevel="2">
      <c r="A102" s="215"/>
      <c r="B102" s="217"/>
      <c r="C102" s="60" t="str">
        <f t="shared" si="13"/>
        <v>Charbon</v>
      </c>
      <c r="D102" s="32"/>
      <c r="E102" s="113" t="s">
        <v>147</v>
      </c>
      <c r="F102" s="411">
        <v>0.30133976665875817</v>
      </c>
      <c r="G102" s="413">
        <v>0.29499999999999998</v>
      </c>
      <c r="H102" s="412"/>
      <c r="I102" s="412"/>
      <c r="J102" s="413">
        <v>0.28999999999999998</v>
      </c>
      <c r="K102" s="414">
        <v>0.28999999999999998</v>
      </c>
      <c r="L102" s="32"/>
      <c r="M102" s="32"/>
    </row>
    <row r="103" spans="1:14" outlineLevel="2">
      <c r="A103" s="215"/>
      <c r="B103" s="217"/>
      <c r="C103" s="60" t="str">
        <f t="shared" si="13"/>
        <v>Coke</v>
      </c>
      <c r="D103" s="32"/>
      <c r="E103" s="113" t="s">
        <v>215</v>
      </c>
      <c r="F103" s="411">
        <v>0.69866023334124183</v>
      </c>
      <c r="G103" s="413">
        <v>0.67500000000000004</v>
      </c>
      <c r="H103" s="413"/>
      <c r="I103" s="413"/>
      <c r="J103" s="413">
        <v>0.63500000000000001</v>
      </c>
      <c r="K103" s="414">
        <v>0.63000000000000012</v>
      </c>
      <c r="L103" s="32"/>
      <c r="M103" s="32"/>
    </row>
    <row r="104" spans="1:14" outlineLevel="2">
      <c r="A104" s="215"/>
      <c r="B104" s="217"/>
      <c r="C104" s="60" t="str">
        <f t="shared" si="13"/>
        <v>Produits pétroliers raffinés</v>
      </c>
      <c r="D104" s="32"/>
      <c r="E104" s="113" t="s">
        <v>149</v>
      </c>
      <c r="F104" s="411">
        <v>0</v>
      </c>
      <c r="G104" s="413">
        <v>0</v>
      </c>
      <c r="H104" s="413"/>
      <c r="I104" s="413"/>
      <c r="J104" s="413">
        <v>0</v>
      </c>
      <c r="K104" s="414">
        <v>0</v>
      </c>
      <c r="L104" s="32"/>
      <c r="M104" s="32"/>
    </row>
    <row r="105" spans="1:14" outlineLevel="2">
      <c r="A105" s="215"/>
      <c r="B105" s="217"/>
      <c r="C105" s="60" t="str">
        <f t="shared" si="13"/>
        <v>Gaz de réseau</v>
      </c>
      <c r="D105" s="32"/>
      <c r="E105" s="113" t="s">
        <v>216</v>
      </c>
      <c r="F105" s="411">
        <v>0</v>
      </c>
      <c r="G105" s="413">
        <v>0</v>
      </c>
      <c r="H105" s="413"/>
      <c r="I105" s="413"/>
      <c r="J105" s="413">
        <v>0</v>
      </c>
      <c r="K105" s="414">
        <v>0</v>
      </c>
      <c r="L105" s="32"/>
      <c r="M105" s="32"/>
    </row>
    <row r="106" spans="1:14" outlineLevel="2">
      <c r="A106" s="215"/>
      <c r="B106" s="217"/>
      <c r="C106" s="60" t="str">
        <f t="shared" si="13"/>
        <v>Biomasse solide</v>
      </c>
      <c r="D106" s="32"/>
      <c r="E106" s="113" t="s">
        <v>159</v>
      </c>
      <c r="F106" s="411">
        <v>0</v>
      </c>
      <c r="G106" s="413">
        <v>0.03</v>
      </c>
      <c r="H106" s="413"/>
      <c r="I106" s="413"/>
      <c r="J106" s="413">
        <v>7.4999999999999997E-2</v>
      </c>
      <c r="K106" s="414">
        <v>0.08</v>
      </c>
      <c r="L106" s="32"/>
      <c r="M106" s="32"/>
    </row>
    <row r="107" spans="1:14" outlineLevel="2">
      <c r="A107" s="215"/>
      <c r="B107" s="217"/>
      <c r="C107" s="60" t="str">
        <f t="shared" si="13"/>
        <v>Déchets</v>
      </c>
      <c r="D107" s="32"/>
      <c r="E107" s="113" t="s">
        <v>24</v>
      </c>
      <c r="F107" s="411">
        <v>0</v>
      </c>
      <c r="G107" s="413">
        <v>0</v>
      </c>
      <c r="H107" s="413"/>
      <c r="I107" s="413"/>
      <c r="J107" s="413">
        <v>0</v>
      </c>
      <c r="K107" s="414">
        <v>0</v>
      </c>
      <c r="L107" s="32"/>
      <c r="M107" s="32"/>
    </row>
    <row r="108" spans="1:14" outlineLevel="2">
      <c r="A108" s="215"/>
      <c r="B108" s="217"/>
      <c r="C108" s="60" t="str">
        <f t="shared" si="13"/>
        <v>Biocarburants</v>
      </c>
      <c r="D108" s="32"/>
      <c r="E108" s="113" t="s">
        <v>160</v>
      </c>
      <c r="F108" s="411">
        <v>0</v>
      </c>
      <c r="G108" s="413">
        <v>0</v>
      </c>
      <c r="H108" s="413"/>
      <c r="I108" s="413"/>
      <c r="J108" s="413">
        <v>0</v>
      </c>
      <c r="K108" s="414">
        <v>0</v>
      </c>
      <c r="L108" s="32"/>
      <c r="M108" s="32"/>
    </row>
    <row r="109" spans="1:14" s="241" customFormat="1" outlineLevel="2">
      <c r="A109" s="215"/>
      <c r="B109" s="217"/>
      <c r="C109" s="60"/>
      <c r="D109" s="32"/>
      <c r="E109" s="113" t="s">
        <v>161</v>
      </c>
      <c r="F109" s="411">
        <v>0</v>
      </c>
      <c r="G109" s="413">
        <v>0</v>
      </c>
      <c r="H109" s="413"/>
      <c r="I109" s="413"/>
      <c r="J109" s="413">
        <v>0</v>
      </c>
      <c r="K109" s="414">
        <v>0</v>
      </c>
      <c r="L109" s="32"/>
      <c r="M109" s="32"/>
    </row>
    <row r="110" spans="1:14" outlineLevel="2">
      <c r="A110" s="215"/>
      <c r="B110" s="217"/>
      <c r="C110" s="60" t="str">
        <f t="shared" si="13"/>
        <v>Chaleur de l'environnement</v>
      </c>
      <c r="D110" s="32"/>
      <c r="E110" s="113" t="s">
        <v>162</v>
      </c>
      <c r="F110" s="411">
        <v>0</v>
      </c>
      <c r="G110" s="413">
        <v>0</v>
      </c>
      <c r="H110" s="413"/>
      <c r="I110" s="413"/>
      <c r="J110" s="413">
        <v>0</v>
      </c>
      <c r="K110" s="414">
        <v>0</v>
      </c>
      <c r="L110" s="32"/>
      <c r="M110" s="32"/>
    </row>
    <row r="111" spans="1:14" s="241" customFormat="1" outlineLevel="2">
      <c r="A111" s="215"/>
      <c r="B111" s="217"/>
      <c r="C111" s="60"/>
      <c r="D111" s="32"/>
      <c r="E111" s="113" t="s">
        <v>163</v>
      </c>
      <c r="F111" s="411">
        <v>0</v>
      </c>
      <c r="G111" s="413">
        <v>0</v>
      </c>
      <c r="H111" s="413"/>
      <c r="I111" s="413"/>
      <c r="J111" s="413">
        <v>0</v>
      </c>
      <c r="K111" s="414">
        <v>0</v>
      </c>
      <c r="L111" s="32"/>
      <c r="M111" s="32"/>
    </row>
    <row r="112" spans="1:14" outlineLevel="2">
      <c r="A112" s="215"/>
      <c r="B112" s="217"/>
      <c r="C112" s="60" t="str">
        <f t="shared" si="13"/>
        <v xml:space="preserve">Électricité </v>
      </c>
      <c r="D112" s="32"/>
      <c r="E112" s="113" t="s">
        <v>715</v>
      </c>
      <c r="F112" s="411">
        <v>0</v>
      </c>
      <c r="G112" s="413">
        <v>0</v>
      </c>
      <c r="H112" s="413"/>
      <c r="I112" s="413"/>
      <c r="J112" s="413">
        <v>0</v>
      </c>
      <c r="K112" s="414">
        <v>0</v>
      </c>
      <c r="L112" s="32"/>
      <c r="M112" s="32"/>
    </row>
    <row r="113" spans="1:13" s="241" customFormat="1" outlineLevel="2">
      <c r="A113" s="215"/>
      <c r="B113" s="217"/>
      <c r="C113" s="60"/>
      <c r="D113" s="32"/>
      <c r="E113" s="113" t="s">
        <v>713</v>
      </c>
      <c r="F113" s="411">
        <v>0</v>
      </c>
      <c r="G113" s="413">
        <v>0</v>
      </c>
      <c r="H113" s="413"/>
      <c r="I113" s="413"/>
      <c r="J113" s="413">
        <v>0</v>
      </c>
      <c r="K113" s="414">
        <v>0</v>
      </c>
      <c r="L113" s="32"/>
      <c r="M113" s="32"/>
    </row>
    <row r="114" spans="1:13" outlineLevel="2">
      <c r="A114" s="215"/>
      <c r="B114" s="217"/>
      <c r="C114" s="60" t="str">
        <f t="shared" si="13"/>
        <v>Chaleur vendue</v>
      </c>
      <c r="D114" s="32"/>
      <c r="E114" s="113" t="s">
        <v>157</v>
      </c>
      <c r="F114" s="411">
        <v>0</v>
      </c>
      <c r="G114" s="413">
        <v>0</v>
      </c>
      <c r="H114" s="413"/>
      <c r="I114" s="413"/>
      <c r="J114" s="413">
        <v>0</v>
      </c>
      <c r="K114" s="414">
        <v>0</v>
      </c>
      <c r="L114" s="32"/>
      <c r="M114" s="32"/>
    </row>
    <row r="115" spans="1:13" ht="15" outlineLevel="2" thickBot="1">
      <c r="A115" s="215"/>
      <c r="B115" s="217"/>
      <c r="C115" s="60" t="str">
        <f t="shared" si="13"/>
        <v>Hydrogène (consommation finale)</v>
      </c>
      <c r="D115" s="32"/>
      <c r="E115" s="115" t="s">
        <v>714</v>
      </c>
      <c r="F115" s="415">
        <v>0</v>
      </c>
      <c r="G115" s="416">
        <v>0</v>
      </c>
      <c r="H115" s="416"/>
      <c r="I115" s="416"/>
      <c r="J115" s="416">
        <v>0</v>
      </c>
      <c r="K115" s="417">
        <v>0</v>
      </c>
      <c r="L115" s="32"/>
      <c r="M115" s="32"/>
    </row>
    <row r="116" spans="1:13" outlineLevel="2">
      <c r="A116" s="215"/>
      <c r="B116" s="217"/>
      <c r="C116" s="60" t="str">
        <f t="shared" si="13"/>
        <v/>
      </c>
      <c r="D116" s="32"/>
      <c r="E116" s="858"/>
      <c r="F116" s="858"/>
      <c r="G116" s="858"/>
      <c r="H116" s="858"/>
      <c r="I116" s="858"/>
      <c r="J116" s="858"/>
      <c r="K116" s="858"/>
      <c r="L116" s="858"/>
      <c r="M116" s="32"/>
    </row>
    <row r="117" spans="1:13" outlineLevel="1">
      <c r="A117" s="215"/>
      <c r="B117" s="217"/>
      <c r="C117" s="60" t="str">
        <f t="shared" si="13"/>
        <v/>
      </c>
      <c r="D117" s="32"/>
      <c r="E117" s="55"/>
      <c r="F117" s="55"/>
      <c r="G117" s="438"/>
      <c r="H117" s="55"/>
      <c r="I117" s="55"/>
      <c r="J117" s="55"/>
      <c r="K117" s="55"/>
      <c r="L117" s="55"/>
      <c r="M117" s="32"/>
    </row>
    <row r="118" spans="1:13" ht="15" outlineLevel="1" thickBot="1">
      <c r="A118" s="215"/>
      <c r="B118" s="217"/>
      <c r="C118" s="60" t="str">
        <f t="shared" si="13"/>
        <v>Sidérurgie (arc électrique)</v>
      </c>
      <c r="D118" s="32"/>
      <c r="E118" s="476" t="s">
        <v>219</v>
      </c>
      <c r="F118" s="476"/>
      <c r="G118" s="476"/>
      <c r="H118" s="476"/>
      <c r="I118" s="476"/>
      <c r="J118" s="476"/>
      <c r="K118" s="476"/>
      <c r="L118" s="476"/>
      <c r="M118" s="32"/>
    </row>
    <row r="119" spans="1:13" outlineLevel="2">
      <c r="A119" s="215"/>
      <c r="B119" s="217"/>
      <c r="C119" s="60" t="str">
        <f t="shared" si="13"/>
        <v>%</v>
      </c>
      <c r="D119" s="32"/>
      <c r="E119" s="182" t="s">
        <v>112</v>
      </c>
      <c r="F119" s="183">
        <v>2023</v>
      </c>
      <c r="G119" s="183">
        <v>2030</v>
      </c>
      <c r="H119" s="183">
        <v>2035</v>
      </c>
      <c r="I119" s="183">
        <v>2040</v>
      </c>
      <c r="J119" s="183">
        <v>2045</v>
      </c>
      <c r="K119" s="184">
        <v>2050</v>
      </c>
      <c r="L119" s="32"/>
      <c r="M119" s="32"/>
    </row>
    <row r="120" spans="1:13" outlineLevel="2">
      <c r="A120" s="215"/>
      <c r="B120" s="217"/>
      <c r="C120" s="60" t="str">
        <f t="shared" si="13"/>
        <v>Charbon</v>
      </c>
      <c r="D120" s="32"/>
      <c r="E120" s="113" t="s">
        <v>147</v>
      </c>
      <c r="F120" s="411">
        <v>0</v>
      </c>
      <c r="G120" s="413">
        <v>0</v>
      </c>
      <c r="H120" s="412"/>
      <c r="I120" s="412"/>
      <c r="J120" s="413">
        <v>0</v>
      </c>
      <c r="K120" s="414">
        <v>0</v>
      </c>
      <c r="L120" s="32"/>
      <c r="M120" s="32"/>
    </row>
    <row r="121" spans="1:13" outlineLevel="2">
      <c r="A121" s="215"/>
      <c r="B121" s="217"/>
      <c r="C121" s="60" t="str">
        <f t="shared" si="13"/>
        <v>Coke</v>
      </c>
      <c r="D121" s="32"/>
      <c r="E121" s="113" t="s">
        <v>215</v>
      </c>
      <c r="F121" s="411">
        <v>0</v>
      </c>
      <c r="G121" s="413">
        <v>0</v>
      </c>
      <c r="H121" s="413"/>
      <c r="I121" s="413"/>
      <c r="J121" s="413">
        <v>0</v>
      </c>
      <c r="K121" s="414">
        <v>0</v>
      </c>
      <c r="L121" s="32"/>
      <c r="M121" s="32"/>
    </row>
    <row r="122" spans="1:13" outlineLevel="2">
      <c r="A122" s="215"/>
      <c r="B122" s="217"/>
      <c r="C122" s="60" t="str">
        <f t="shared" si="13"/>
        <v>Produits pétroliers raffinés</v>
      </c>
      <c r="D122" s="32"/>
      <c r="E122" s="113" t="s">
        <v>149</v>
      </c>
      <c r="F122" s="411">
        <v>2.072538860103627E-2</v>
      </c>
      <c r="G122" s="413">
        <v>0.02</v>
      </c>
      <c r="H122" s="413"/>
      <c r="I122" s="413"/>
      <c r="J122" s="413">
        <v>0</v>
      </c>
      <c r="K122" s="414">
        <v>0</v>
      </c>
      <c r="L122" s="32"/>
      <c r="M122" s="32"/>
    </row>
    <row r="123" spans="1:13" outlineLevel="2">
      <c r="A123" s="215"/>
      <c r="B123" s="217"/>
      <c r="C123" s="60" t="str">
        <f t="shared" si="13"/>
        <v>Gaz de réseau</v>
      </c>
      <c r="D123" s="32"/>
      <c r="E123" s="113" t="s">
        <v>216</v>
      </c>
      <c r="F123" s="411">
        <v>0.22797927461139897</v>
      </c>
      <c r="G123" s="413">
        <v>0.20999999999999996</v>
      </c>
      <c r="H123" s="413"/>
      <c r="I123" s="413"/>
      <c r="J123" s="413">
        <v>0.18955090324767077</v>
      </c>
      <c r="K123" s="414">
        <v>0.17273453766356095</v>
      </c>
      <c r="L123" s="32"/>
      <c r="M123" s="32"/>
    </row>
    <row r="124" spans="1:13" outlineLevel="2">
      <c r="A124" s="215"/>
      <c r="B124" s="217"/>
      <c r="C124" s="60" t="str">
        <f t="shared" ref="C124:C199" si="16">IF(ISBLANK(E124),IF(ISBLANK(F124),"",F124),E124)</f>
        <v>Biomasse solide</v>
      </c>
      <c r="D124" s="32"/>
      <c r="E124" s="113" t="s">
        <v>159</v>
      </c>
      <c r="F124" s="411">
        <v>0</v>
      </c>
      <c r="G124" s="413">
        <v>0.01</v>
      </c>
      <c r="H124" s="413"/>
      <c r="I124" s="413"/>
      <c r="J124" s="413">
        <v>1.7500000000000002E-2</v>
      </c>
      <c r="K124" s="414">
        <v>0.02</v>
      </c>
      <c r="L124" s="32"/>
      <c r="M124" s="32"/>
    </row>
    <row r="125" spans="1:13" outlineLevel="2">
      <c r="A125" s="215"/>
      <c r="B125" s="217"/>
      <c r="C125" s="60" t="str">
        <f t="shared" si="16"/>
        <v>Déchets</v>
      </c>
      <c r="D125" s="32"/>
      <c r="E125" s="113" t="s">
        <v>24</v>
      </c>
      <c r="F125" s="411">
        <v>0</v>
      </c>
      <c r="G125" s="413">
        <v>0</v>
      </c>
      <c r="H125" s="413"/>
      <c r="I125" s="413"/>
      <c r="J125" s="413">
        <v>0</v>
      </c>
      <c r="K125" s="414">
        <v>0</v>
      </c>
      <c r="L125" s="32"/>
      <c r="M125" s="32"/>
    </row>
    <row r="126" spans="1:13" outlineLevel="2">
      <c r="A126" s="215"/>
      <c r="B126" s="217"/>
      <c r="C126" s="60" t="str">
        <f t="shared" si="16"/>
        <v>Biocarburants</v>
      </c>
      <c r="D126" s="32"/>
      <c r="E126" s="113" t="s">
        <v>160</v>
      </c>
      <c r="F126" s="411">
        <v>0</v>
      </c>
      <c r="G126" s="413">
        <v>0</v>
      </c>
      <c r="H126" s="413"/>
      <c r="I126" s="413"/>
      <c r="J126" s="413">
        <v>0</v>
      </c>
      <c r="K126" s="414">
        <v>0</v>
      </c>
      <c r="L126" s="32"/>
      <c r="M126" s="32"/>
    </row>
    <row r="127" spans="1:13" outlineLevel="2">
      <c r="A127" s="215"/>
      <c r="B127" s="217"/>
      <c r="C127" s="60" t="str">
        <f t="shared" si="16"/>
        <v>Gaz renouvelable</v>
      </c>
      <c r="D127" s="32"/>
      <c r="E127" s="113" t="s">
        <v>161</v>
      </c>
      <c r="F127" s="411">
        <v>0</v>
      </c>
      <c r="G127" s="413">
        <v>0</v>
      </c>
      <c r="H127" s="413"/>
      <c r="I127" s="413"/>
      <c r="J127" s="413">
        <v>0</v>
      </c>
      <c r="K127" s="414">
        <v>0</v>
      </c>
      <c r="L127" s="32"/>
      <c r="M127" s="32"/>
    </row>
    <row r="128" spans="1:13" outlineLevel="2">
      <c r="A128" s="215"/>
      <c r="B128" s="217"/>
      <c r="C128" s="60" t="str">
        <f t="shared" si="16"/>
        <v>Chaleur de l'environnement</v>
      </c>
      <c r="D128" s="32"/>
      <c r="E128" s="113" t="s">
        <v>162</v>
      </c>
      <c r="F128" s="411">
        <v>0</v>
      </c>
      <c r="G128" s="413">
        <v>0</v>
      </c>
      <c r="H128" s="413"/>
      <c r="I128" s="413"/>
      <c r="J128" s="413">
        <v>0</v>
      </c>
      <c r="K128" s="414">
        <v>0</v>
      </c>
      <c r="L128" s="32"/>
      <c r="M128" s="32"/>
    </row>
    <row r="129" spans="1:13" outlineLevel="2">
      <c r="A129" s="215"/>
      <c r="B129" s="217"/>
      <c r="C129" s="60" t="str">
        <f t="shared" si="16"/>
        <v>Solaire thermique et géothermie</v>
      </c>
      <c r="D129" s="32"/>
      <c r="E129" s="113" t="s">
        <v>163</v>
      </c>
      <c r="F129" s="411">
        <v>0</v>
      </c>
      <c r="G129" s="413">
        <v>0</v>
      </c>
      <c r="H129" s="413"/>
      <c r="I129" s="413"/>
      <c r="J129" s="413">
        <v>0</v>
      </c>
      <c r="K129" s="414">
        <v>0</v>
      </c>
      <c r="L129" s="32"/>
      <c r="M129" s="32"/>
    </row>
    <row r="130" spans="1:13" outlineLevel="2">
      <c r="A130" s="215"/>
      <c r="B130" s="217"/>
      <c r="C130" s="60" t="str">
        <f t="shared" si="16"/>
        <v xml:space="preserve">Électricité </v>
      </c>
      <c r="D130" s="32"/>
      <c r="E130" s="113" t="s">
        <v>715</v>
      </c>
      <c r="F130" s="411">
        <v>0.75129533678756477</v>
      </c>
      <c r="G130" s="413">
        <v>0.76</v>
      </c>
      <c r="H130" s="413"/>
      <c r="I130" s="413"/>
      <c r="J130" s="413">
        <v>0.79294909675232927</v>
      </c>
      <c r="K130" s="414">
        <v>0.80726546233643903</v>
      </c>
      <c r="L130" s="32"/>
      <c r="M130" s="32"/>
    </row>
    <row r="131" spans="1:13" outlineLevel="2">
      <c r="A131" s="215"/>
      <c r="B131" s="217"/>
      <c r="C131" s="60" t="str">
        <f t="shared" si="16"/>
        <v>Electricité PAC</v>
      </c>
      <c r="D131" s="32"/>
      <c r="E131" s="113" t="s">
        <v>713</v>
      </c>
      <c r="F131" s="411">
        <v>0</v>
      </c>
      <c r="G131" s="413">
        <v>0</v>
      </c>
      <c r="H131" s="413"/>
      <c r="I131" s="413"/>
      <c r="J131" s="413">
        <v>0</v>
      </c>
      <c r="K131" s="414">
        <v>0</v>
      </c>
      <c r="L131" s="32"/>
      <c r="M131" s="32"/>
    </row>
    <row r="132" spans="1:13" s="241" customFormat="1" outlineLevel="2">
      <c r="A132" s="215"/>
      <c r="B132" s="217"/>
      <c r="C132" s="60"/>
      <c r="D132" s="32"/>
      <c r="E132" s="113" t="s">
        <v>157</v>
      </c>
      <c r="F132" s="411">
        <v>0</v>
      </c>
      <c r="G132" s="413">
        <v>0</v>
      </c>
      <c r="H132" s="413"/>
      <c r="I132" s="413"/>
      <c r="J132" s="413">
        <v>0</v>
      </c>
      <c r="K132" s="414">
        <v>0</v>
      </c>
      <c r="L132" s="32"/>
      <c r="M132" s="32"/>
    </row>
    <row r="133" spans="1:13" s="241" customFormat="1" ht="15" outlineLevel="2" thickBot="1">
      <c r="A133" s="215"/>
      <c r="B133" s="217"/>
      <c r="C133" s="60"/>
      <c r="D133" s="32"/>
      <c r="E133" s="115" t="s">
        <v>714</v>
      </c>
      <c r="F133" s="415">
        <v>0</v>
      </c>
      <c r="G133" s="416">
        <v>0</v>
      </c>
      <c r="H133" s="416"/>
      <c r="I133" s="416"/>
      <c r="J133" s="416">
        <v>0</v>
      </c>
      <c r="K133" s="417">
        <v>0</v>
      </c>
      <c r="L133" s="32"/>
      <c r="M133" s="32"/>
    </row>
    <row r="134" spans="1:13" s="241" customFormat="1" outlineLevel="2">
      <c r="A134" s="215"/>
      <c r="B134" s="217"/>
      <c r="C134" s="60"/>
      <c r="D134" s="32"/>
      <c r="E134" s="386"/>
      <c r="F134" s="386"/>
      <c r="G134" s="386"/>
      <c r="H134" s="386"/>
      <c r="I134" s="386"/>
      <c r="J134" s="386"/>
      <c r="K134" s="386"/>
      <c r="L134" s="32"/>
      <c r="M134" s="32"/>
    </row>
    <row r="135" spans="1:13" outlineLevel="1">
      <c r="A135" s="215"/>
      <c r="B135" s="217"/>
      <c r="C135" s="60" t="str">
        <f t="shared" si="16"/>
        <v/>
      </c>
      <c r="D135" s="32"/>
      <c r="E135" s="55"/>
      <c r="F135" s="55"/>
      <c r="G135" s="55"/>
      <c r="H135" s="55"/>
      <c r="I135" s="55"/>
      <c r="J135" s="55"/>
      <c r="K135" s="55"/>
      <c r="L135" s="32"/>
      <c r="M135" s="32"/>
    </row>
    <row r="136" spans="1:13" ht="15" outlineLevel="1" thickBot="1">
      <c r="A136" s="215"/>
      <c r="B136" s="217"/>
      <c r="C136" s="60" t="str">
        <f t="shared" si="16"/>
        <v>Sidérurgie (réduction directe)</v>
      </c>
      <c r="D136" s="32"/>
      <c r="E136" s="476" t="s">
        <v>220</v>
      </c>
      <c r="F136" s="476"/>
      <c r="G136" s="476"/>
      <c r="H136" s="476"/>
      <c r="I136" s="476"/>
      <c r="J136" s="476"/>
      <c r="K136" s="476"/>
      <c r="L136" s="32"/>
      <c r="M136" s="32"/>
    </row>
    <row r="137" spans="1:13" outlineLevel="2">
      <c r="A137" s="215"/>
      <c r="B137" s="217"/>
      <c r="C137" s="60" t="str">
        <f t="shared" si="16"/>
        <v>%</v>
      </c>
      <c r="D137" s="32"/>
      <c r="E137" s="182" t="s">
        <v>112</v>
      </c>
      <c r="F137" s="183">
        <v>2023</v>
      </c>
      <c r="G137" s="183">
        <v>2030</v>
      </c>
      <c r="H137" s="183">
        <v>2035</v>
      </c>
      <c r="I137" s="183">
        <v>2040</v>
      </c>
      <c r="J137" s="183">
        <v>2045</v>
      </c>
      <c r="K137" s="184">
        <v>2050</v>
      </c>
      <c r="L137" s="32"/>
      <c r="M137" s="32"/>
    </row>
    <row r="138" spans="1:13" outlineLevel="2">
      <c r="A138" s="215"/>
      <c r="B138" s="217"/>
      <c r="C138" s="60" t="str">
        <f t="shared" si="16"/>
        <v>Charbon</v>
      </c>
      <c r="D138" s="32"/>
      <c r="E138" s="113" t="s">
        <v>147</v>
      </c>
      <c r="F138" s="411">
        <v>0</v>
      </c>
      <c r="G138" s="413">
        <v>0</v>
      </c>
      <c r="H138" s="412"/>
      <c r="I138" s="412"/>
      <c r="J138" s="413">
        <v>0</v>
      </c>
      <c r="K138" s="414">
        <v>0</v>
      </c>
      <c r="L138" s="32"/>
      <c r="M138" s="32"/>
    </row>
    <row r="139" spans="1:13" outlineLevel="2">
      <c r="A139" s="215"/>
      <c r="B139" s="217"/>
      <c r="C139" s="60" t="str">
        <f t="shared" si="16"/>
        <v>Coke</v>
      </c>
      <c r="D139" s="32"/>
      <c r="E139" s="113" t="s">
        <v>215</v>
      </c>
      <c r="F139" s="411">
        <v>0</v>
      </c>
      <c r="G139" s="413">
        <v>0</v>
      </c>
      <c r="H139" s="412"/>
      <c r="I139" s="412"/>
      <c r="J139" s="413">
        <v>0</v>
      </c>
      <c r="K139" s="414">
        <v>0</v>
      </c>
      <c r="L139" s="32"/>
      <c r="M139" s="32"/>
    </row>
    <row r="140" spans="1:13" outlineLevel="2">
      <c r="A140" s="215"/>
      <c r="B140" s="217"/>
      <c r="C140" s="60" t="str">
        <f t="shared" si="16"/>
        <v>Produits pétroliers raffinés</v>
      </c>
      <c r="D140" s="32"/>
      <c r="E140" s="113" t="s">
        <v>149</v>
      </c>
      <c r="F140" s="411">
        <v>0</v>
      </c>
      <c r="G140" s="413">
        <v>0</v>
      </c>
      <c r="H140" s="412"/>
      <c r="I140" s="412"/>
      <c r="J140" s="413">
        <v>0</v>
      </c>
      <c r="K140" s="414">
        <v>0</v>
      </c>
      <c r="L140" s="32"/>
      <c r="M140" s="32"/>
    </row>
    <row r="141" spans="1:13" outlineLevel="2">
      <c r="A141" s="215"/>
      <c r="B141" s="217"/>
      <c r="C141" s="60" t="str">
        <f t="shared" si="16"/>
        <v>Gaz de réseau</v>
      </c>
      <c r="D141" s="32"/>
      <c r="E141" s="113" t="s">
        <v>216</v>
      </c>
      <c r="F141" s="411">
        <v>0.84803256445047503</v>
      </c>
      <c r="G141" s="413">
        <v>0.54803256445047488</v>
      </c>
      <c r="H141" s="412"/>
      <c r="I141" s="412"/>
      <c r="J141" s="413">
        <v>0.2510663128577712</v>
      </c>
      <c r="K141" s="414">
        <v>0.15207756232687</v>
      </c>
      <c r="L141" s="32"/>
      <c r="M141" s="32"/>
    </row>
    <row r="142" spans="1:13" outlineLevel="2">
      <c r="A142" s="215"/>
      <c r="B142" s="217"/>
      <c r="C142" s="60" t="str">
        <f t="shared" si="16"/>
        <v>Biomasse solide</v>
      </c>
      <c r="D142" s="32"/>
      <c r="E142" s="113" t="s">
        <v>159</v>
      </c>
      <c r="F142" s="411">
        <v>0</v>
      </c>
      <c r="G142" s="413">
        <v>0</v>
      </c>
      <c r="H142" s="412"/>
      <c r="I142" s="412"/>
      <c r="J142" s="413">
        <v>0</v>
      </c>
      <c r="K142" s="414">
        <v>0</v>
      </c>
      <c r="L142" s="32"/>
      <c r="M142" s="32"/>
    </row>
    <row r="143" spans="1:13" outlineLevel="2">
      <c r="A143" s="215"/>
      <c r="B143" s="217"/>
      <c r="C143" s="60" t="str">
        <f t="shared" si="16"/>
        <v>Déchets</v>
      </c>
      <c r="D143" s="32"/>
      <c r="E143" s="113" t="s">
        <v>24</v>
      </c>
      <c r="F143" s="411">
        <v>0</v>
      </c>
      <c r="G143" s="413">
        <v>0</v>
      </c>
      <c r="H143" s="412"/>
      <c r="I143" s="412"/>
      <c r="J143" s="413">
        <v>0</v>
      </c>
      <c r="K143" s="414">
        <v>0</v>
      </c>
      <c r="L143" s="32"/>
      <c r="M143" s="32"/>
    </row>
    <row r="144" spans="1:13" outlineLevel="2">
      <c r="A144" s="215"/>
      <c r="B144" s="217"/>
      <c r="C144" s="60" t="str">
        <f t="shared" si="16"/>
        <v>Biocarburants</v>
      </c>
      <c r="D144" s="32"/>
      <c r="E144" s="113" t="s">
        <v>160</v>
      </c>
      <c r="F144" s="411">
        <v>0</v>
      </c>
      <c r="G144" s="413">
        <v>0</v>
      </c>
      <c r="H144" s="412"/>
      <c r="I144" s="412"/>
      <c r="J144" s="413">
        <v>0</v>
      </c>
      <c r="K144" s="414">
        <v>0</v>
      </c>
      <c r="L144" s="32"/>
      <c r="M144" s="32"/>
    </row>
    <row r="145" spans="1:15" outlineLevel="2">
      <c r="A145" s="215"/>
      <c r="B145" s="217"/>
      <c r="C145" s="60" t="str">
        <f t="shared" si="16"/>
        <v>Gaz renouvelable</v>
      </c>
      <c r="D145" s="32"/>
      <c r="E145" s="113" t="s">
        <v>161</v>
      </c>
      <c r="F145" s="411">
        <v>0</v>
      </c>
      <c r="G145" s="413">
        <v>0</v>
      </c>
      <c r="H145" s="412"/>
      <c r="I145" s="412"/>
      <c r="J145" s="413">
        <v>0</v>
      </c>
      <c r="K145" s="414">
        <v>0</v>
      </c>
      <c r="L145" s="32"/>
      <c r="M145" s="32"/>
    </row>
    <row r="146" spans="1:15" outlineLevel="2">
      <c r="A146" s="215"/>
      <c r="B146" s="217"/>
      <c r="C146" s="60" t="str">
        <f t="shared" si="16"/>
        <v>Chaleur de l'environnement</v>
      </c>
      <c r="D146" s="32"/>
      <c r="E146" s="113" t="s">
        <v>162</v>
      </c>
      <c r="F146" s="411">
        <v>0</v>
      </c>
      <c r="G146" s="413">
        <v>0</v>
      </c>
      <c r="H146" s="412"/>
      <c r="I146" s="412"/>
      <c r="J146" s="413">
        <v>0</v>
      </c>
      <c r="K146" s="414">
        <v>0</v>
      </c>
      <c r="L146" s="32"/>
      <c r="M146" s="32"/>
    </row>
    <row r="147" spans="1:15" outlineLevel="2">
      <c r="A147" s="215"/>
      <c r="B147" s="217"/>
      <c r="C147" s="60" t="str">
        <f t="shared" si="16"/>
        <v>Solaire thermique et géothermie</v>
      </c>
      <c r="D147" s="32"/>
      <c r="E147" s="113" t="s">
        <v>163</v>
      </c>
      <c r="F147" s="411">
        <v>0</v>
      </c>
      <c r="G147" s="413">
        <v>0</v>
      </c>
      <c r="H147" s="412"/>
      <c r="I147" s="412"/>
      <c r="J147" s="413">
        <v>0</v>
      </c>
      <c r="K147" s="414">
        <v>0</v>
      </c>
      <c r="L147" s="32"/>
      <c r="M147" s="32"/>
    </row>
    <row r="148" spans="1:15" outlineLevel="2">
      <c r="A148" s="215"/>
      <c r="B148" s="217"/>
      <c r="C148" s="60" t="str">
        <f t="shared" si="16"/>
        <v xml:space="preserve">Électricité </v>
      </c>
      <c r="D148" s="32"/>
      <c r="E148" s="113" t="s">
        <v>715</v>
      </c>
      <c r="F148" s="411">
        <v>0.1519674355495251</v>
      </c>
      <c r="G148" s="413">
        <v>0.1519674355495251</v>
      </c>
      <c r="H148" s="412"/>
      <c r="I148" s="412"/>
      <c r="J148" s="413">
        <v>0.1412467065328108</v>
      </c>
      <c r="K148" s="414">
        <v>0.13767313019390601</v>
      </c>
      <c r="L148" s="32"/>
      <c r="M148" s="32"/>
    </row>
    <row r="149" spans="1:15" outlineLevel="2">
      <c r="A149" s="215"/>
      <c r="B149" s="217"/>
      <c r="C149" s="60" t="str">
        <f t="shared" si="16"/>
        <v>Electricité PAC</v>
      </c>
      <c r="D149" s="32"/>
      <c r="E149" s="113" t="s">
        <v>713</v>
      </c>
      <c r="F149" s="411">
        <v>0</v>
      </c>
      <c r="G149" s="413">
        <v>0</v>
      </c>
      <c r="H149" s="412"/>
      <c r="I149" s="412"/>
      <c r="J149" s="413">
        <v>0</v>
      </c>
      <c r="K149" s="414">
        <v>0</v>
      </c>
      <c r="L149" s="32"/>
      <c r="M149" s="32"/>
    </row>
    <row r="150" spans="1:15" s="241" customFormat="1" outlineLevel="2">
      <c r="A150" s="215"/>
      <c r="B150" s="217"/>
      <c r="C150" s="60"/>
      <c r="D150" s="32"/>
      <c r="E150" s="113" t="s">
        <v>157</v>
      </c>
      <c r="F150" s="411">
        <v>0</v>
      </c>
      <c r="G150" s="413">
        <v>0</v>
      </c>
      <c r="H150" s="412"/>
      <c r="I150" s="412"/>
      <c r="J150" s="413">
        <v>0</v>
      </c>
      <c r="K150" s="414">
        <v>0</v>
      </c>
      <c r="L150" s="32"/>
      <c r="M150" s="32"/>
    </row>
    <row r="151" spans="1:15" s="241" customFormat="1" ht="15" outlineLevel="2" thickBot="1">
      <c r="A151" s="215"/>
      <c r="B151" s="217"/>
      <c r="C151" s="60"/>
      <c r="D151" s="32"/>
      <c r="E151" s="115" t="s">
        <v>714</v>
      </c>
      <c r="F151" s="415">
        <v>0</v>
      </c>
      <c r="G151" s="416">
        <v>0.3</v>
      </c>
      <c r="H151" s="416"/>
      <c r="I151" s="416"/>
      <c r="J151" s="416">
        <v>0.60768698060941806</v>
      </c>
      <c r="K151" s="417">
        <v>0.71024930747922399</v>
      </c>
      <c r="L151" s="32"/>
      <c r="M151" s="32"/>
    </row>
    <row r="152" spans="1:15" s="241" customFormat="1" outlineLevel="2">
      <c r="A152" s="215"/>
      <c r="B152" s="217"/>
      <c r="C152" s="60"/>
      <c r="D152" s="32"/>
      <c r="E152" s="386"/>
      <c r="F152" s="386"/>
      <c r="G152" s="386"/>
      <c r="H152" s="386"/>
      <c r="I152" s="386"/>
      <c r="J152" s="386"/>
      <c r="K152" s="386"/>
      <c r="L152" s="32"/>
      <c r="M152" s="32"/>
    </row>
    <row r="153" spans="1:15" outlineLevel="1">
      <c r="A153" s="215"/>
      <c r="B153" s="217"/>
      <c r="C153" s="60" t="str">
        <f t="shared" si="16"/>
        <v/>
      </c>
      <c r="D153" s="32"/>
      <c r="E153" s="55"/>
      <c r="F153" s="55"/>
      <c r="G153" s="55"/>
      <c r="H153" s="55"/>
      <c r="I153" s="55"/>
      <c r="J153" s="55"/>
      <c r="K153" s="55"/>
      <c r="L153" s="32"/>
      <c r="M153" s="32"/>
    </row>
    <row r="154" spans="1:15" ht="15" outlineLevel="1" thickBot="1">
      <c r="A154" s="215"/>
      <c r="B154" s="217"/>
      <c r="C154" s="60" t="str">
        <f t="shared" si="16"/>
        <v>Sidérurgie (mise en forme de l'acier)</v>
      </c>
      <c r="D154" s="32"/>
      <c r="E154" s="476" t="s">
        <v>221</v>
      </c>
      <c r="F154" s="476"/>
      <c r="G154" s="476"/>
      <c r="H154" s="476"/>
      <c r="I154" s="476"/>
      <c r="J154" s="476"/>
      <c r="K154" s="476"/>
      <c r="L154" s="32"/>
      <c r="M154" s="32"/>
    </row>
    <row r="155" spans="1:15" outlineLevel="2">
      <c r="A155" s="215"/>
      <c r="B155" s="217"/>
      <c r="C155" s="60" t="str">
        <f t="shared" si="16"/>
        <v>%</v>
      </c>
      <c r="D155" s="32"/>
      <c r="E155" s="182" t="s">
        <v>112</v>
      </c>
      <c r="F155" s="183">
        <v>2023</v>
      </c>
      <c r="G155" s="183">
        <v>2030</v>
      </c>
      <c r="H155" s="183">
        <v>2035</v>
      </c>
      <c r="I155" s="183">
        <v>2040</v>
      </c>
      <c r="J155" s="183">
        <v>2045</v>
      </c>
      <c r="K155" s="184">
        <v>2050</v>
      </c>
      <c r="L155" s="32"/>
      <c r="M155" s="32"/>
    </row>
    <row r="156" spans="1:15" outlineLevel="2">
      <c r="A156" s="215"/>
      <c r="B156" s="217"/>
      <c r="C156" s="60" t="str">
        <f t="shared" si="16"/>
        <v>Charbon</v>
      </c>
      <c r="D156" s="32"/>
      <c r="E156" s="113" t="s">
        <v>147</v>
      </c>
      <c r="F156" s="411">
        <v>0</v>
      </c>
      <c r="G156" s="413">
        <v>0</v>
      </c>
      <c r="H156" s="412"/>
      <c r="I156" s="412"/>
      <c r="J156" s="413">
        <v>0</v>
      </c>
      <c r="K156" s="414">
        <v>0</v>
      </c>
      <c r="L156" s="32"/>
      <c r="M156" s="32"/>
      <c r="N156" s="403"/>
      <c r="O156" s="403"/>
    </row>
    <row r="157" spans="1:15" outlineLevel="2">
      <c r="A157" s="215"/>
      <c r="B157" s="217"/>
      <c r="C157" s="60" t="str">
        <f t="shared" si="16"/>
        <v>Coke</v>
      </c>
      <c r="D157" s="32"/>
      <c r="E157" s="113" t="s">
        <v>215</v>
      </c>
      <c r="F157" s="411">
        <v>2.2450838185042496E-2</v>
      </c>
      <c r="G157" s="413">
        <v>0.01</v>
      </c>
      <c r="H157" s="413"/>
      <c r="I157" s="413"/>
      <c r="J157" s="413">
        <v>0</v>
      </c>
      <c r="K157" s="414">
        <v>0</v>
      </c>
      <c r="L157" s="32"/>
      <c r="M157" s="32"/>
      <c r="N157" s="403"/>
      <c r="O157" s="403"/>
    </row>
    <row r="158" spans="1:15" outlineLevel="2">
      <c r="A158" s="215"/>
      <c r="B158" s="217"/>
      <c r="C158" s="60" t="str">
        <f t="shared" si="16"/>
        <v>Produits pétroliers raffinés</v>
      </c>
      <c r="D158" s="32"/>
      <c r="E158" s="113" t="s">
        <v>149</v>
      </c>
      <c r="F158" s="411">
        <v>2.2662621838576816E-2</v>
      </c>
      <c r="G158" s="413">
        <v>8.0000000000000002E-3</v>
      </c>
      <c r="H158" s="413"/>
      <c r="I158" s="413"/>
      <c r="J158" s="413">
        <v>0</v>
      </c>
      <c r="K158" s="414">
        <v>0</v>
      </c>
      <c r="L158" s="32"/>
      <c r="M158" s="32"/>
      <c r="N158" s="403"/>
      <c r="O158" s="403"/>
    </row>
    <row r="159" spans="1:15" outlineLevel="2">
      <c r="A159" s="215"/>
      <c r="B159" s="217"/>
      <c r="C159" s="60" t="str">
        <f t="shared" si="16"/>
        <v>Gaz de réseau</v>
      </c>
      <c r="D159" s="32"/>
      <c r="E159" s="113" t="s">
        <v>216</v>
      </c>
      <c r="F159" s="411">
        <v>0.39171413149560735</v>
      </c>
      <c r="G159" s="413">
        <v>0.35948625531547207</v>
      </c>
      <c r="H159" s="413"/>
      <c r="I159" s="413"/>
      <c r="J159" s="413">
        <v>0.28187156382886802</v>
      </c>
      <c r="K159" s="414">
        <v>0.25</v>
      </c>
      <c r="L159" s="32"/>
      <c r="M159" s="32"/>
      <c r="N159" s="403"/>
      <c r="O159" s="403"/>
    </row>
    <row r="160" spans="1:15" outlineLevel="2">
      <c r="A160" s="215"/>
      <c r="B160" s="217"/>
      <c r="C160" s="60" t="str">
        <f t="shared" si="16"/>
        <v>Biomasse solide</v>
      </c>
      <c r="D160" s="32"/>
      <c r="E160" s="113" t="s">
        <v>159</v>
      </c>
      <c r="F160" s="411">
        <v>1.2513744684527959E-2</v>
      </c>
      <c r="G160" s="413">
        <v>1.2513744684527959E-2</v>
      </c>
      <c r="H160" s="413"/>
      <c r="I160" s="413"/>
      <c r="J160" s="413">
        <v>3.3128436171131988E-2</v>
      </c>
      <c r="K160" s="414">
        <v>0.04</v>
      </c>
      <c r="L160" s="32"/>
      <c r="M160" s="32"/>
      <c r="N160" s="403"/>
      <c r="O160" s="403"/>
    </row>
    <row r="161" spans="1:15" outlineLevel="2">
      <c r="A161" s="215"/>
      <c r="B161" s="217"/>
      <c r="C161" s="60" t="str">
        <f t="shared" si="16"/>
        <v>Déchets</v>
      </c>
      <c r="D161" s="32"/>
      <c r="E161" s="113" t="s">
        <v>24</v>
      </c>
      <c r="F161" s="411">
        <v>0</v>
      </c>
      <c r="G161" s="413">
        <v>0</v>
      </c>
      <c r="H161" s="413"/>
      <c r="I161" s="413"/>
      <c r="J161" s="413">
        <v>0</v>
      </c>
      <c r="K161" s="414">
        <v>0</v>
      </c>
      <c r="L161" s="32"/>
      <c r="M161" s="32"/>
      <c r="N161" s="403"/>
      <c r="O161" s="403"/>
    </row>
    <row r="162" spans="1:15" outlineLevel="2">
      <c r="A162" s="215"/>
      <c r="B162" s="217"/>
      <c r="C162" s="60" t="str">
        <f t="shared" si="16"/>
        <v>Biocarburants</v>
      </c>
      <c r="D162" s="32"/>
      <c r="E162" s="113" t="s">
        <v>160</v>
      </c>
      <c r="F162" s="411">
        <v>0</v>
      </c>
      <c r="G162" s="413">
        <v>0</v>
      </c>
      <c r="H162" s="413"/>
      <c r="I162" s="413"/>
      <c r="J162" s="413">
        <v>0</v>
      </c>
      <c r="K162" s="414">
        <v>0</v>
      </c>
      <c r="L162" s="32"/>
      <c r="M162" s="32"/>
      <c r="N162" s="403"/>
      <c r="O162" s="403"/>
    </row>
    <row r="163" spans="1:15" outlineLevel="2">
      <c r="A163" s="215"/>
      <c r="B163" s="217"/>
      <c r="C163" s="60" t="str">
        <f t="shared" si="16"/>
        <v>Gaz renouvelable</v>
      </c>
      <c r="D163" s="32"/>
      <c r="E163" s="113" t="s">
        <v>161</v>
      </c>
      <c r="F163" s="411">
        <v>0</v>
      </c>
      <c r="G163" s="413">
        <v>0</v>
      </c>
      <c r="H163" s="413"/>
      <c r="I163" s="413"/>
      <c r="J163" s="413">
        <v>0</v>
      </c>
      <c r="K163" s="414">
        <v>0</v>
      </c>
      <c r="L163" s="32"/>
      <c r="M163" s="32"/>
      <c r="N163" s="403"/>
      <c r="O163" s="403"/>
    </row>
    <row r="164" spans="1:15" outlineLevel="2">
      <c r="A164" s="215"/>
      <c r="B164" s="217"/>
      <c r="C164" s="60" t="str">
        <f t="shared" si="16"/>
        <v>Chaleur de l'environnement</v>
      </c>
      <c r="D164" s="32"/>
      <c r="E164" s="113" t="s">
        <v>162</v>
      </c>
      <c r="F164" s="411">
        <v>0</v>
      </c>
      <c r="G164" s="413">
        <v>0</v>
      </c>
      <c r="H164" s="413"/>
      <c r="I164" s="413"/>
      <c r="J164" s="413">
        <v>0</v>
      </c>
      <c r="K164" s="414">
        <v>0</v>
      </c>
      <c r="L164" s="32"/>
      <c r="M164" s="32"/>
      <c r="N164" s="403"/>
      <c r="O164" s="403"/>
    </row>
    <row r="165" spans="1:15" outlineLevel="2">
      <c r="A165" s="215"/>
      <c r="B165" s="217"/>
      <c r="C165" s="60" t="str">
        <f t="shared" si="16"/>
        <v>Solaire thermique et géothermie</v>
      </c>
      <c r="D165" s="32"/>
      <c r="E165" s="113" t="s">
        <v>163</v>
      </c>
      <c r="F165" s="411">
        <v>0</v>
      </c>
      <c r="G165" s="413">
        <v>0</v>
      </c>
      <c r="H165" s="413"/>
      <c r="I165" s="413"/>
      <c r="J165" s="413">
        <v>0</v>
      </c>
      <c r="K165" s="414">
        <v>0</v>
      </c>
      <c r="L165" s="32"/>
      <c r="M165" s="32"/>
      <c r="N165" s="403"/>
      <c r="O165" s="403"/>
    </row>
    <row r="166" spans="1:15" outlineLevel="2">
      <c r="A166" s="215"/>
      <c r="B166" s="217"/>
      <c r="C166" s="60" t="str">
        <f t="shared" si="16"/>
        <v xml:space="preserve">Électricité </v>
      </c>
      <c r="D166" s="32"/>
      <c r="E166" s="113" t="s">
        <v>715</v>
      </c>
      <c r="F166" s="411">
        <v>0.54733882434324765</v>
      </c>
      <c r="G166" s="413">
        <v>0.6</v>
      </c>
      <c r="H166" s="413"/>
      <c r="I166" s="413"/>
      <c r="J166" s="413">
        <v>0.67499999999999993</v>
      </c>
      <c r="K166" s="414">
        <v>0.7</v>
      </c>
      <c r="L166" s="32"/>
      <c r="M166" s="32"/>
      <c r="N166" s="403"/>
      <c r="O166" s="403"/>
    </row>
    <row r="167" spans="1:15" outlineLevel="2">
      <c r="A167" s="215"/>
      <c r="B167" s="217"/>
      <c r="C167" s="60" t="str">
        <f t="shared" si="16"/>
        <v>Electricité PAC</v>
      </c>
      <c r="D167" s="32"/>
      <c r="E167" s="113" t="s">
        <v>713</v>
      </c>
      <c r="F167" s="411">
        <v>0</v>
      </c>
      <c r="G167" s="413">
        <v>0</v>
      </c>
      <c r="H167" s="413"/>
      <c r="I167" s="413"/>
      <c r="J167" s="413">
        <v>0</v>
      </c>
      <c r="K167" s="414">
        <v>0</v>
      </c>
      <c r="L167" s="32"/>
      <c r="M167" s="32"/>
      <c r="N167" s="403"/>
      <c r="O167" s="403"/>
    </row>
    <row r="168" spans="1:15" s="241" customFormat="1" outlineLevel="2">
      <c r="A168" s="215"/>
      <c r="B168" s="217"/>
      <c r="C168" s="60"/>
      <c r="D168" s="32"/>
      <c r="E168" s="113" t="s">
        <v>157</v>
      </c>
      <c r="F168" s="411">
        <v>3.319839452997686E-3</v>
      </c>
      <c r="G168" s="413">
        <v>0.01</v>
      </c>
      <c r="H168" s="413"/>
      <c r="I168" s="413"/>
      <c r="J168" s="413">
        <v>0.01</v>
      </c>
      <c r="K168" s="414">
        <v>0.01</v>
      </c>
      <c r="L168" s="32"/>
      <c r="M168" s="32"/>
      <c r="N168" s="403"/>
      <c r="O168" s="403"/>
    </row>
    <row r="169" spans="1:15" s="241" customFormat="1" ht="15" outlineLevel="2" thickBot="1">
      <c r="A169" s="215"/>
      <c r="B169" s="217"/>
      <c r="C169" s="60"/>
      <c r="D169" s="32"/>
      <c r="E169" s="115" t="s">
        <v>714</v>
      </c>
      <c r="F169" s="415">
        <v>0</v>
      </c>
      <c r="G169" s="416">
        <v>0</v>
      </c>
      <c r="H169" s="416"/>
      <c r="I169" s="416"/>
      <c r="J169" s="416">
        <v>0</v>
      </c>
      <c r="K169" s="417">
        <v>0</v>
      </c>
      <c r="L169" s="32"/>
      <c r="M169" s="32"/>
      <c r="N169" s="403"/>
      <c r="O169" s="403"/>
    </row>
    <row r="170" spans="1:15" s="241" customFormat="1" outlineLevel="2">
      <c r="A170" s="215"/>
      <c r="B170" s="217"/>
      <c r="C170" s="60"/>
      <c r="D170" s="32"/>
      <c r="E170" s="386"/>
      <c r="F170" s="386"/>
      <c r="G170" s="386"/>
      <c r="H170" s="386"/>
      <c r="I170" s="386"/>
      <c r="J170" s="386"/>
      <c r="K170" s="386"/>
      <c r="L170" s="32"/>
      <c r="M170" s="32"/>
    </row>
    <row r="171" spans="1:15" outlineLevel="1">
      <c r="A171" s="215"/>
      <c r="B171" s="217"/>
      <c r="C171" s="60" t="str">
        <f t="shared" si="16"/>
        <v/>
      </c>
      <c r="D171" s="32"/>
      <c r="E171" s="55"/>
      <c r="F171" s="55"/>
      <c r="G171" s="55"/>
      <c r="H171" s="55"/>
      <c r="I171" s="55"/>
      <c r="J171" s="55"/>
      <c r="K171" s="55"/>
      <c r="L171" s="32"/>
      <c r="M171" s="32"/>
    </row>
    <row r="172" spans="1:15" ht="15" outlineLevel="1" thickBot="1">
      <c r="A172" s="215"/>
      <c r="B172" s="217"/>
      <c r="C172" s="60" t="str">
        <f t="shared" si="16"/>
        <v>Aluminium primaire</v>
      </c>
      <c r="D172" s="32"/>
      <c r="E172" s="476" t="s">
        <v>222</v>
      </c>
      <c r="F172" s="476"/>
      <c r="G172" s="476"/>
      <c r="H172" s="476"/>
      <c r="I172" s="476"/>
      <c r="J172" s="476"/>
      <c r="K172" s="476"/>
      <c r="L172" s="32"/>
      <c r="M172" s="32"/>
    </row>
    <row r="173" spans="1:15" outlineLevel="2">
      <c r="A173" s="215"/>
      <c r="B173" s="217"/>
      <c r="C173" s="60" t="str">
        <f t="shared" si="16"/>
        <v>%</v>
      </c>
      <c r="D173" s="32"/>
      <c r="E173" s="182" t="s">
        <v>112</v>
      </c>
      <c r="F173" s="183">
        <v>2023</v>
      </c>
      <c r="G173" s="183">
        <v>2030</v>
      </c>
      <c r="H173" s="183">
        <v>2035</v>
      </c>
      <c r="I173" s="183">
        <v>2040</v>
      </c>
      <c r="J173" s="183">
        <v>2045</v>
      </c>
      <c r="K173" s="184">
        <v>2050</v>
      </c>
      <c r="L173" s="32"/>
      <c r="M173" s="32"/>
    </row>
    <row r="174" spans="1:15" outlineLevel="2">
      <c r="A174" s="215"/>
      <c r="B174" s="217"/>
      <c r="C174" s="60" t="str">
        <f t="shared" si="16"/>
        <v>Charbon</v>
      </c>
      <c r="D174" s="32"/>
      <c r="E174" s="113" t="s">
        <v>147</v>
      </c>
      <c r="F174" s="411">
        <v>0</v>
      </c>
      <c r="G174" s="413">
        <v>0</v>
      </c>
      <c r="H174" s="412"/>
      <c r="I174" s="412"/>
      <c r="J174" s="413">
        <v>0</v>
      </c>
      <c r="K174" s="414">
        <v>0</v>
      </c>
      <c r="L174" s="32"/>
      <c r="M174" s="32"/>
      <c r="N174" s="403"/>
      <c r="O174" s="403"/>
    </row>
    <row r="175" spans="1:15" outlineLevel="2">
      <c r="A175" s="215"/>
      <c r="B175" s="217"/>
      <c r="C175" s="60" t="str">
        <f t="shared" si="16"/>
        <v>Coke</v>
      </c>
      <c r="D175" s="32"/>
      <c r="E175" s="113" t="s">
        <v>215</v>
      </c>
      <c r="F175" s="411">
        <v>0</v>
      </c>
      <c r="G175" s="413">
        <v>0</v>
      </c>
      <c r="H175" s="413"/>
      <c r="I175" s="413"/>
      <c r="J175" s="413">
        <v>0</v>
      </c>
      <c r="K175" s="414">
        <v>0</v>
      </c>
      <c r="L175" s="32"/>
      <c r="M175" s="32"/>
      <c r="N175" s="403"/>
      <c r="O175" s="403"/>
    </row>
    <row r="176" spans="1:15" outlineLevel="2">
      <c r="A176" s="215"/>
      <c r="B176" s="217"/>
      <c r="C176" s="60" t="str">
        <f t="shared" si="16"/>
        <v>Produits pétroliers raffinés</v>
      </c>
      <c r="D176" s="32"/>
      <c r="E176" s="113" t="s">
        <v>149</v>
      </c>
      <c r="F176" s="411">
        <v>0</v>
      </c>
      <c r="G176" s="413">
        <v>0</v>
      </c>
      <c r="H176" s="413"/>
      <c r="I176" s="413"/>
      <c r="J176" s="413">
        <v>0</v>
      </c>
      <c r="K176" s="414">
        <v>0</v>
      </c>
      <c r="L176" s="32"/>
      <c r="M176" s="32"/>
      <c r="N176" s="403"/>
      <c r="O176" s="403"/>
    </row>
    <row r="177" spans="1:15" outlineLevel="2">
      <c r="A177" s="215"/>
      <c r="B177" s="217"/>
      <c r="C177" s="60" t="str">
        <f t="shared" si="16"/>
        <v>Gaz de réseau</v>
      </c>
      <c r="D177" s="32"/>
      <c r="E177" s="113" t="s">
        <v>216</v>
      </c>
      <c r="F177" s="411">
        <v>0.11291226045185272</v>
      </c>
      <c r="G177" s="413">
        <v>6.9999999999999951E-2</v>
      </c>
      <c r="H177" s="413"/>
      <c r="I177" s="413"/>
      <c r="J177" s="413">
        <v>5.4999999999999938E-2</v>
      </c>
      <c r="K177" s="414">
        <v>4.9999999999999933E-2</v>
      </c>
      <c r="L177" s="32"/>
      <c r="M177" s="32"/>
      <c r="N177" s="403"/>
      <c r="O177" s="403"/>
    </row>
    <row r="178" spans="1:15" outlineLevel="2">
      <c r="A178" s="215"/>
      <c r="B178" s="217"/>
      <c r="C178" s="60" t="str">
        <f t="shared" si="16"/>
        <v>Biomasse solide</v>
      </c>
      <c r="D178" s="32"/>
      <c r="E178" s="113" t="s">
        <v>159</v>
      </c>
      <c r="F178" s="411">
        <v>0</v>
      </c>
      <c r="G178" s="413">
        <v>0</v>
      </c>
      <c r="H178" s="413"/>
      <c r="I178" s="413"/>
      <c r="J178" s="413">
        <v>0</v>
      </c>
      <c r="K178" s="414">
        <v>0</v>
      </c>
      <c r="L178" s="32"/>
      <c r="M178" s="32"/>
      <c r="N178" s="403"/>
      <c r="O178" s="403"/>
    </row>
    <row r="179" spans="1:15" outlineLevel="2">
      <c r="A179" s="215"/>
      <c r="B179" s="217"/>
      <c r="C179" s="60" t="str">
        <f t="shared" si="16"/>
        <v>Déchets</v>
      </c>
      <c r="D179" s="32"/>
      <c r="E179" s="113" t="s">
        <v>24</v>
      </c>
      <c r="F179" s="411">
        <v>0</v>
      </c>
      <c r="G179" s="413">
        <v>0</v>
      </c>
      <c r="H179" s="413"/>
      <c r="I179" s="413"/>
      <c r="J179" s="413">
        <v>0</v>
      </c>
      <c r="K179" s="414">
        <v>0</v>
      </c>
      <c r="L179" s="32"/>
      <c r="M179" s="32"/>
      <c r="N179" s="403"/>
      <c r="O179" s="403"/>
    </row>
    <row r="180" spans="1:15" outlineLevel="2">
      <c r="A180" s="215"/>
      <c r="B180" s="217"/>
      <c r="C180" s="60" t="str">
        <f t="shared" si="16"/>
        <v>Biocarburants</v>
      </c>
      <c r="D180" s="32"/>
      <c r="E180" s="113" t="s">
        <v>160</v>
      </c>
      <c r="F180" s="411">
        <v>0</v>
      </c>
      <c r="G180" s="413">
        <v>0</v>
      </c>
      <c r="H180" s="413"/>
      <c r="I180" s="413"/>
      <c r="J180" s="413">
        <v>0</v>
      </c>
      <c r="K180" s="414">
        <v>0</v>
      </c>
      <c r="L180" s="32"/>
      <c r="M180" s="32"/>
      <c r="N180" s="403"/>
      <c r="O180" s="403"/>
    </row>
    <row r="181" spans="1:15" outlineLevel="2">
      <c r="A181" s="215"/>
      <c r="B181" s="217"/>
      <c r="C181" s="60" t="str">
        <f t="shared" si="16"/>
        <v>Gaz renouvelable</v>
      </c>
      <c r="D181" s="32"/>
      <c r="E181" s="113" t="s">
        <v>161</v>
      </c>
      <c r="F181" s="411">
        <v>0</v>
      </c>
      <c r="G181" s="413">
        <v>0</v>
      </c>
      <c r="H181" s="413"/>
      <c r="I181" s="413"/>
      <c r="J181" s="413">
        <v>0</v>
      </c>
      <c r="K181" s="414">
        <v>0</v>
      </c>
      <c r="L181" s="32"/>
      <c r="M181" s="32"/>
      <c r="N181" s="403"/>
      <c r="O181" s="403"/>
    </row>
    <row r="182" spans="1:15" outlineLevel="2">
      <c r="A182" s="215"/>
      <c r="B182" s="217"/>
      <c r="C182" s="60" t="str">
        <f t="shared" si="16"/>
        <v>Chaleur de l'environnement</v>
      </c>
      <c r="D182" s="32"/>
      <c r="E182" s="113" t="s">
        <v>162</v>
      </c>
      <c r="F182" s="411">
        <v>0</v>
      </c>
      <c r="G182" s="413">
        <v>0</v>
      </c>
      <c r="H182" s="413"/>
      <c r="I182" s="413"/>
      <c r="J182" s="413">
        <v>0</v>
      </c>
      <c r="K182" s="414">
        <v>0</v>
      </c>
      <c r="L182" s="32"/>
      <c r="M182" s="32"/>
      <c r="N182" s="403"/>
      <c r="O182" s="403"/>
    </row>
    <row r="183" spans="1:15" outlineLevel="2">
      <c r="A183" s="215"/>
      <c r="B183" s="217"/>
      <c r="C183" s="60" t="str">
        <f t="shared" si="16"/>
        <v>Solaire thermique et géothermie</v>
      </c>
      <c r="D183" s="32"/>
      <c r="E183" s="113" t="s">
        <v>163</v>
      </c>
      <c r="F183" s="411">
        <v>0</v>
      </c>
      <c r="G183" s="413">
        <v>0</v>
      </c>
      <c r="H183" s="413"/>
      <c r="I183" s="413"/>
      <c r="J183" s="413">
        <v>0</v>
      </c>
      <c r="K183" s="414">
        <v>0</v>
      </c>
      <c r="L183" s="32"/>
      <c r="M183" s="32"/>
      <c r="N183" s="403"/>
      <c r="O183" s="403"/>
    </row>
    <row r="184" spans="1:15" outlineLevel="2">
      <c r="A184" s="215"/>
      <c r="B184" s="217"/>
      <c r="C184" s="60" t="str">
        <f t="shared" si="16"/>
        <v xml:space="preserve">Électricité </v>
      </c>
      <c r="D184" s="32"/>
      <c r="E184" s="113" t="s">
        <v>715</v>
      </c>
      <c r="F184" s="411">
        <v>0.88708773954814724</v>
      </c>
      <c r="G184" s="413">
        <v>0.93</v>
      </c>
      <c r="H184" s="413"/>
      <c r="I184" s="413"/>
      <c r="J184" s="413">
        <v>0.93</v>
      </c>
      <c r="K184" s="414">
        <v>0.93</v>
      </c>
      <c r="L184" s="32"/>
      <c r="M184" s="32"/>
      <c r="N184" s="403"/>
      <c r="O184" s="403"/>
    </row>
    <row r="185" spans="1:15" outlineLevel="2">
      <c r="A185" s="215"/>
      <c r="B185" s="217"/>
      <c r="C185" s="60" t="str">
        <f t="shared" si="16"/>
        <v>Electricité PAC</v>
      </c>
      <c r="D185" s="32"/>
      <c r="E185" s="113" t="s">
        <v>713</v>
      </c>
      <c r="F185" s="411">
        <v>0</v>
      </c>
      <c r="G185" s="413">
        <v>0</v>
      </c>
      <c r="H185" s="413"/>
      <c r="I185" s="413"/>
      <c r="J185" s="413">
        <v>0</v>
      </c>
      <c r="K185" s="414">
        <v>0</v>
      </c>
      <c r="L185" s="32"/>
      <c r="M185" s="32"/>
      <c r="N185" s="403"/>
      <c r="O185" s="403"/>
    </row>
    <row r="186" spans="1:15" s="241" customFormat="1" outlineLevel="2">
      <c r="A186" s="215"/>
      <c r="B186" s="217"/>
      <c r="C186" s="60"/>
      <c r="D186" s="32"/>
      <c r="E186" s="113" t="s">
        <v>157</v>
      </c>
      <c r="F186" s="411">
        <v>0</v>
      </c>
      <c r="G186" s="413">
        <v>0</v>
      </c>
      <c r="H186" s="413"/>
      <c r="I186" s="413"/>
      <c r="J186" s="413">
        <v>0</v>
      </c>
      <c r="K186" s="414">
        <v>0</v>
      </c>
      <c r="L186" s="32"/>
      <c r="M186" s="32"/>
      <c r="N186" s="403"/>
      <c r="O186" s="403"/>
    </row>
    <row r="187" spans="1:15" s="241" customFormat="1" ht="15" outlineLevel="2" thickBot="1">
      <c r="A187" s="215"/>
      <c r="B187" s="217"/>
      <c r="C187" s="60"/>
      <c r="D187" s="32"/>
      <c r="E187" s="115" t="s">
        <v>714</v>
      </c>
      <c r="F187" s="415">
        <v>0</v>
      </c>
      <c r="G187" s="416">
        <v>0</v>
      </c>
      <c r="H187" s="416"/>
      <c r="I187" s="416"/>
      <c r="J187" s="416">
        <v>1.4999999999999999E-2</v>
      </c>
      <c r="K187" s="417">
        <v>0.02</v>
      </c>
      <c r="L187" s="32"/>
      <c r="M187" s="32"/>
      <c r="N187" s="403"/>
      <c r="O187" s="403"/>
    </row>
    <row r="188" spans="1:15" s="241" customFormat="1" outlineLevel="2">
      <c r="A188" s="215"/>
      <c r="B188" s="217"/>
      <c r="C188" s="60"/>
      <c r="D188" s="32"/>
      <c r="E188" s="386"/>
      <c r="F188" s="386"/>
      <c r="G188" s="386"/>
      <c r="H188" s="386"/>
      <c r="I188" s="386"/>
      <c r="J188" s="386"/>
      <c r="K188" s="386"/>
      <c r="L188" s="32"/>
      <c r="M188" s="32"/>
      <c r="N188" s="403"/>
      <c r="O188" s="403"/>
    </row>
    <row r="189" spans="1:15" outlineLevel="1">
      <c r="A189" s="215"/>
      <c r="B189" s="217"/>
      <c r="C189" s="60" t="str">
        <f t="shared" si="16"/>
        <v/>
      </c>
      <c r="D189" s="32"/>
      <c r="E189" s="55"/>
      <c r="F189" s="55"/>
      <c r="G189" s="55"/>
      <c r="H189" s="55"/>
      <c r="I189" s="55"/>
      <c r="J189" s="55"/>
      <c r="K189" s="55"/>
      <c r="L189" s="32"/>
      <c r="M189" s="32"/>
    </row>
    <row r="190" spans="1:15" ht="15" outlineLevel="1" thickBot="1">
      <c r="A190" s="215"/>
      <c r="B190" s="217"/>
      <c r="C190" s="60" t="str">
        <f t="shared" si="16"/>
        <v>Aluminium recyclé</v>
      </c>
      <c r="D190" s="32"/>
      <c r="E190" s="476" t="s">
        <v>223</v>
      </c>
      <c r="F190" s="476"/>
      <c r="G190" s="476"/>
      <c r="H190" s="476"/>
      <c r="I190" s="476"/>
      <c r="J190" s="476"/>
      <c r="K190" s="476"/>
      <c r="L190" s="32"/>
      <c r="M190" s="32"/>
    </row>
    <row r="191" spans="1:15" outlineLevel="2">
      <c r="A191" s="215"/>
      <c r="B191" s="217"/>
      <c r="C191" s="60" t="str">
        <f t="shared" si="16"/>
        <v>%</v>
      </c>
      <c r="D191" s="32"/>
      <c r="E191" s="182" t="s">
        <v>112</v>
      </c>
      <c r="F191" s="183">
        <v>2023</v>
      </c>
      <c r="G191" s="183">
        <v>2030</v>
      </c>
      <c r="H191" s="183">
        <v>2035</v>
      </c>
      <c r="I191" s="183">
        <v>2040</v>
      </c>
      <c r="J191" s="183">
        <v>2045</v>
      </c>
      <c r="K191" s="184">
        <v>2050</v>
      </c>
      <c r="L191" s="32"/>
      <c r="M191" s="32"/>
    </row>
    <row r="192" spans="1:15" outlineLevel="2">
      <c r="A192" s="215"/>
      <c r="B192" s="217"/>
      <c r="C192" s="60" t="str">
        <f t="shared" si="16"/>
        <v>Charbon</v>
      </c>
      <c r="D192" s="32"/>
      <c r="E192" s="113" t="s">
        <v>147</v>
      </c>
      <c r="F192" s="411">
        <v>0</v>
      </c>
      <c r="G192" s="413">
        <v>0</v>
      </c>
      <c r="H192" s="412"/>
      <c r="I192" s="412"/>
      <c r="J192" s="413">
        <v>0</v>
      </c>
      <c r="K192" s="414">
        <v>0</v>
      </c>
      <c r="L192" s="32"/>
      <c r="M192" s="32"/>
      <c r="N192" s="403"/>
      <c r="O192" s="403"/>
    </row>
    <row r="193" spans="1:15" outlineLevel="2">
      <c r="A193" s="215"/>
      <c r="B193" s="217"/>
      <c r="C193" s="60" t="str">
        <f t="shared" si="16"/>
        <v>Coke</v>
      </c>
      <c r="D193" s="32"/>
      <c r="E193" s="113" t="s">
        <v>215</v>
      </c>
      <c r="F193" s="411">
        <v>0</v>
      </c>
      <c r="G193" s="413">
        <v>0</v>
      </c>
      <c r="H193" s="413"/>
      <c r="I193" s="413"/>
      <c r="J193" s="413">
        <v>0</v>
      </c>
      <c r="K193" s="414">
        <v>0</v>
      </c>
      <c r="L193" s="32"/>
      <c r="M193" s="32"/>
      <c r="N193" s="403"/>
      <c r="O193" s="403"/>
    </row>
    <row r="194" spans="1:15" outlineLevel="2">
      <c r="A194" s="215"/>
      <c r="B194" s="217"/>
      <c r="C194" s="60" t="str">
        <f t="shared" si="16"/>
        <v>Produits pétroliers raffinés</v>
      </c>
      <c r="D194" s="32"/>
      <c r="E194" s="113" t="s">
        <v>149</v>
      </c>
      <c r="F194" s="411">
        <v>0</v>
      </c>
      <c r="G194" s="413">
        <v>0</v>
      </c>
      <c r="H194" s="413"/>
      <c r="I194" s="413"/>
      <c r="J194" s="413">
        <v>0</v>
      </c>
      <c r="K194" s="414">
        <v>0</v>
      </c>
      <c r="L194" s="32"/>
      <c r="M194" s="32"/>
      <c r="N194" s="403"/>
      <c r="O194" s="403"/>
    </row>
    <row r="195" spans="1:15" outlineLevel="2">
      <c r="A195" s="215"/>
      <c r="B195" s="217"/>
      <c r="C195" s="60" t="str">
        <f t="shared" si="16"/>
        <v>Gaz de réseau</v>
      </c>
      <c r="D195" s="32"/>
      <c r="E195" s="113" t="s">
        <v>216</v>
      </c>
      <c r="F195" s="411">
        <v>0.55405405405405406</v>
      </c>
      <c r="G195" s="413">
        <v>0.25</v>
      </c>
      <c r="H195" s="413"/>
      <c r="I195" s="413"/>
      <c r="J195" s="413">
        <v>0.1</v>
      </c>
      <c r="K195" s="414">
        <v>0.05</v>
      </c>
      <c r="L195" s="32"/>
      <c r="M195" s="32"/>
      <c r="N195" s="403"/>
      <c r="O195" s="403"/>
    </row>
    <row r="196" spans="1:15" outlineLevel="2">
      <c r="A196" s="215"/>
      <c r="B196" s="217"/>
      <c r="C196" s="60" t="str">
        <f t="shared" si="16"/>
        <v>Biomasse solide</v>
      </c>
      <c r="D196" s="32"/>
      <c r="E196" s="113" t="s">
        <v>159</v>
      </c>
      <c r="F196" s="411">
        <v>0</v>
      </c>
      <c r="G196" s="413">
        <v>0</v>
      </c>
      <c r="H196" s="413"/>
      <c r="I196" s="413"/>
      <c r="J196" s="413">
        <v>0</v>
      </c>
      <c r="K196" s="414">
        <v>0</v>
      </c>
      <c r="L196" s="32"/>
      <c r="M196" s="32"/>
      <c r="N196" s="403"/>
      <c r="O196" s="403"/>
    </row>
    <row r="197" spans="1:15" outlineLevel="2">
      <c r="A197" s="215"/>
      <c r="B197" s="217"/>
      <c r="C197" s="60" t="str">
        <f t="shared" si="16"/>
        <v>Déchets</v>
      </c>
      <c r="D197" s="32"/>
      <c r="E197" s="113" t="s">
        <v>24</v>
      </c>
      <c r="F197" s="411">
        <v>0</v>
      </c>
      <c r="G197" s="413">
        <v>0</v>
      </c>
      <c r="H197" s="413"/>
      <c r="I197" s="413"/>
      <c r="J197" s="413">
        <v>0</v>
      </c>
      <c r="K197" s="414">
        <v>0</v>
      </c>
      <c r="L197" s="32"/>
      <c r="M197" s="32"/>
      <c r="N197" s="403"/>
      <c r="O197" s="403"/>
    </row>
    <row r="198" spans="1:15" outlineLevel="2">
      <c r="A198" s="215"/>
      <c r="B198" s="217"/>
      <c r="C198" s="60" t="str">
        <f t="shared" si="16"/>
        <v>Biocarburants</v>
      </c>
      <c r="D198" s="32"/>
      <c r="E198" s="113" t="s">
        <v>160</v>
      </c>
      <c r="F198" s="411">
        <v>0</v>
      </c>
      <c r="G198" s="413">
        <v>0</v>
      </c>
      <c r="H198" s="413"/>
      <c r="I198" s="413"/>
      <c r="J198" s="413">
        <v>0</v>
      </c>
      <c r="K198" s="414">
        <v>0</v>
      </c>
      <c r="L198" s="32"/>
      <c r="M198" s="32"/>
      <c r="N198" s="403"/>
      <c r="O198" s="403"/>
    </row>
    <row r="199" spans="1:15" outlineLevel="2">
      <c r="A199" s="215"/>
      <c r="B199" s="217"/>
      <c r="C199" s="60" t="str">
        <f t="shared" si="16"/>
        <v>Gaz renouvelable</v>
      </c>
      <c r="D199" s="32"/>
      <c r="E199" s="113" t="s">
        <v>161</v>
      </c>
      <c r="F199" s="411">
        <v>0</v>
      </c>
      <c r="G199" s="413">
        <v>0</v>
      </c>
      <c r="H199" s="413"/>
      <c r="I199" s="413"/>
      <c r="J199" s="413">
        <v>0</v>
      </c>
      <c r="K199" s="414">
        <v>0</v>
      </c>
      <c r="L199" s="32"/>
      <c r="M199" s="32"/>
      <c r="N199" s="403"/>
      <c r="O199" s="403"/>
    </row>
    <row r="200" spans="1:15" outlineLevel="2">
      <c r="A200" s="215"/>
      <c r="B200" s="217"/>
      <c r="C200" s="60" t="str">
        <f t="shared" ref="C200:C276" si="17">IF(ISBLANK(E200),IF(ISBLANK(F200),"",F200),E200)</f>
        <v>Chaleur de l'environnement</v>
      </c>
      <c r="D200" s="32"/>
      <c r="E200" s="113" t="s">
        <v>162</v>
      </c>
      <c r="F200" s="411">
        <v>0</v>
      </c>
      <c r="G200" s="413">
        <v>0</v>
      </c>
      <c r="H200" s="413"/>
      <c r="I200" s="413"/>
      <c r="J200" s="413">
        <v>0</v>
      </c>
      <c r="K200" s="414">
        <v>0</v>
      </c>
      <c r="L200" s="32"/>
      <c r="M200" s="32"/>
      <c r="N200" s="403"/>
      <c r="O200" s="403"/>
    </row>
    <row r="201" spans="1:15" outlineLevel="2">
      <c r="A201" s="215"/>
      <c r="B201" s="217"/>
      <c r="C201" s="60" t="str">
        <f t="shared" si="17"/>
        <v>Solaire thermique et géothermie</v>
      </c>
      <c r="D201" s="32"/>
      <c r="E201" s="113" t="s">
        <v>163</v>
      </c>
      <c r="F201" s="411">
        <v>0</v>
      </c>
      <c r="G201" s="413">
        <v>0</v>
      </c>
      <c r="H201" s="413"/>
      <c r="I201" s="413"/>
      <c r="J201" s="413">
        <v>0</v>
      </c>
      <c r="K201" s="414">
        <v>0</v>
      </c>
      <c r="L201" s="32"/>
      <c r="M201" s="32"/>
      <c r="N201" s="403"/>
      <c r="O201" s="403"/>
    </row>
    <row r="202" spans="1:15" outlineLevel="2">
      <c r="A202" s="215"/>
      <c r="B202" s="217"/>
      <c r="C202" s="60" t="str">
        <f t="shared" si="17"/>
        <v xml:space="preserve">Électricité </v>
      </c>
      <c r="D202" s="32"/>
      <c r="E202" s="113" t="s">
        <v>715</v>
      </c>
      <c r="F202" s="411">
        <v>0.445945945945946</v>
      </c>
      <c r="G202" s="413">
        <v>0.75</v>
      </c>
      <c r="H202" s="413"/>
      <c r="I202" s="413"/>
      <c r="J202" s="413">
        <v>0.89999999999999991</v>
      </c>
      <c r="K202" s="414">
        <v>0.95</v>
      </c>
      <c r="L202" s="32"/>
      <c r="M202" s="32"/>
      <c r="N202" s="403"/>
      <c r="O202" s="403"/>
    </row>
    <row r="203" spans="1:15" outlineLevel="2">
      <c r="A203" s="215"/>
      <c r="B203" s="217"/>
      <c r="C203" s="60" t="str">
        <f t="shared" si="17"/>
        <v>Electricité PAC</v>
      </c>
      <c r="D203" s="32"/>
      <c r="E203" s="113" t="s">
        <v>713</v>
      </c>
      <c r="F203" s="411">
        <v>0</v>
      </c>
      <c r="G203" s="413">
        <v>0</v>
      </c>
      <c r="H203" s="413"/>
      <c r="I203" s="413"/>
      <c r="J203" s="413">
        <v>0</v>
      </c>
      <c r="K203" s="414">
        <v>0</v>
      </c>
      <c r="L203" s="32"/>
      <c r="M203" s="32"/>
      <c r="N203" s="403"/>
      <c r="O203" s="403"/>
    </row>
    <row r="204" spans="1:15" s="241" customFormat="1" outlineLevel="2">
      <c r="A204" s="215"/>
      <c r="B204" s="217"/>
      <c r="C204" s="60"/>
      <c r="D204" s="32"/>
      <c r="E204" s="113" t="s">
        <v>157</v>
      </c>
      <c r="F204" s="411">
        <v>0</v>
      </c>
      <c r="G204" s="413">
        <v>0</v>
      </c>
      <c r="H204" s="413"/>
      <c r="I204" s="413"/>
      <c r="J204" s="413">
        <v>0</v>
      </c>
      <c r="K204" s="414">
        <v>0</v>
      </c>
      <c r="L204" s="32"/>
      <c r="M204" s="32"/>
      <c r="N204" s="403"/>
      <c r="O204" s="403"/>
    </row>
    <row r="205" spans="1:15" s="241" customFormat="1" ht="15" outlineLevel="2" thickBot="1">
      <c r="A205" s="215"/>
      <c r="B205" s="217"/>
      <c r="C205" s="60"/>
      <c r="D205" s="32"/>
      <c r="E205" s="115" t="s">
        <v>714</v>
      </c>
      <c r="F205" s="415">
        <v>0</v>
      </c>
      <c r="G205" s="416">
        <v>0</v>
      </c>
      <c r="H205" s="416"/>
      <c r="I205" s="416"/>
      <c r="J205" s="416">
        <v>0</v>
      </c>
      <c r="K205" s="417">
        <v>0</v>
      </c>
      <c r="L205" s="32"/>
      <c r="M205" s="32"/>
      <c r="N205" s="403"/>
      <c r="O205" s="403"/>
    </row>
    <row r="206" spans="1:15" s="241" customFormat="1" outlineLevel="2">
      <c r="A206" s="215"/>
      <c r="B206" s="217"/>
      <c r="C206" s="60"/>
      <c r="D206" s="32"/>
      <c r="E206" s="386"/>
      <c r="F206" s="386"/>
      <c r="G206" s="386"/>
      <c r="H206" s="386"/>
      <c r="I206" s="386"/>
      <c r="J206" s="386"/>
      <c r="K206" s="386"/>
      <c r="L206" s="32"/>
      <c r="M206" s="32"/>
    </row>
    <row r="207" spans="1:15" outlineLevel="1">
      <c r="A207" s="215"/>
      <c r="B207" s="217"/>
      <c r="C207" s="60" t="str">
        <f t="shared" si="17"/>
        <v/>
      </c>
      <c r="D207" s="32"/>
      <c r="E207" s="55"/>
      <c r="F207" s="55"/>
      <c r="G207" s="55"/>
      <c r="H207" s="55"/>
      <c r="I207" s="55"/>
      <c r="J207" s="55"/>
      <c r="K207" s="55"/>
      <c r="L207" s="32"/>
      <c r="M207" s="32"/>
    </row>
    <row r="208" spans="1:15" ht="15" outlineLevel="1" thickBot="1">
      <c r="A208" s="215"/>
      <c r="B208" s="217"/>
      <c r="C208" s="60" t="str">
        <f t="shared" si="17"/>
        <v>Autres métaux primaires</v>
      </c>
      <c r="D208" s="32"/>
      <c r="E208" s="476" t="s">
        <v>557</v>
      </c>
      <c r="F208" s="476"/>
      <c r="G208" s="476"/>
      <c r="H208" s="476"/>
      <c r="I208" s="476"/>
      <c r="J208" s="476"/>
      <c r="K208" s="476"/>
      <c r="L208" s="32"/>
      <c r="M208" s="32"/>
    </row>
    <row r="209" spans="1:15" outlineLevel="2">
      <c r="A209" s="215"/>
      <c r="B209" s="217"/>
      <c r="C209" s="60" t="str">
        <f t="shared" si="17"/>
        <v>%</v>
      </c>
      <c r="D209" s="32"/>
      <c r="E209" s="182" t="s">
        <v>112</v>
      </c>
      <c r="F209" s="183">
        <v>2023</v>
      </c>
      <c r="G209" s="183">
        <v>2030</v>
      </c>
      <c r="H209" s="183">
        <v>2035</v>
      </c>
      <c r="I209" s="183">
        <v>2040</v>
      </c>
      <c r="J209" s="183">
        <v>2045</v>
      </c>
      <c r="K209" s="184">
        <v>2050</v>
      </c>
      <c r="L209" s="32"/>
      <c r="M209" s="32"/>
    </row>
    <row r="210" spans="1:15" outlineLevel="2">
      <c r="A210" s="215"/>
      <c r="B210" s="217"/>
      <c r="C210" s="60" t="str">
        <f t="shared" si="17"/>
        <v>Charbon</v>
      </c>
      <c r="D210" s="32"/>
      <c r="E210" s="113" t="s">
        <v>147</v>
      </c>
      <c r="F210" s="413">
        <v>0</v>
      </c>
      <c r="G210" s="413">
        <v>0</v>
      </c>
      <c r="H210" s="412"/>
      <c r="I210" s="412"/>
      <c r="J210" s="413">
        <v>0</v>
      </c>
      <c r="K210" s="414">
        <v>0</v>
      </c>
      <c r="L210" s="32"/>
      <c r="M210" s="32"/>
      <c r="N210" s="403"/>
      <c r="O210" s="403"/>
    </row>
    <row r="211" spans="1:15" outlineLevel="2">
      <c r="A211" s="215"/>
      <c r="B211" s="217"/>
      <c r="C211" s="60" t="str">
        <f t="shared" si="17"/>
        <v>Coke</v>
      </c>
      <c r="D211" s="32"/>
      <c r="E211" s="113" t="s">
        <v>215</v>
      </c>
      <c r="F211" s="413">
        <v>0</v>
      </c>
      <c r="G211" s="413">
        <v>0</v>
      </c>
      <c r="H211" s="413"/>
      <c r="I211" s="413"/>
      <c r="J211" s="413">
        <v>0</v>
      </c>
      <c r="K211" s="414">
        <v>0</v>
      </c>
      <c r="L211" s="32"/>
      <c r="M211" s="32"/>
      <c r="N211" s="403"/>
      <c r="O211" s="403"/>
    </row>
    <row r="212" spans="1:15" outlineLevel="2">
      <c r="A212" s="215"/>
      <c r="B212" s="217"/>
      <c r="C212" s="60" t="str">
        <f t="shared" si="17"/>
        <v>Produits pétroliers raffinés</v>
      </c>
      <c r="D212" s="32"/>
      <c r="E212" s="113" t="s">
        <v>149</v>
      </c>
      <c r="F212" s="413">
        <v>4.0340961724629781E-2</v>
      </c>
      <c r="G212" s="413">
        <v>0</v>
      </c>
      <c r="H212" s="413"/>
      <c r="I212" s="413"/>
      <c r="J212" s="413">
        <v>0</v>
      </c>
      <c r="K212" s="414">
        <v>0</v>
      </c>
      <c r="L212" s="32"/>
      <c r="M212" s="32"/>
      <c r="N212" s="403"/>
      <c r="O212" s="403"/>
    </row>
    <row r="213" spans="1:15" outlineLevel="2">
      <c r="A213" s="215"/>
      <c r="B213" s="217"/>
      <c r="C213" s="60" t="str">
        <f t="shared" si="17"/>
        <v>Gaz de réseau</v>
      </c>
      <c r="D213" s="32"/>
      <c r="E213" s="113" t="s">
        <v>216</v>
      </c>
      <c r="F213" s="413">
        <v>0.45724490761058412</v>
      </c>
      <c r="G213" s="413">
        <v>0.42872713898019965</v>
      </c>
      <c r="H213" s="413"/>
      <c r="I213" s="413"/>
      <c r="J213" s="413">
        <v>0.36375618137305243</v>
      </c>
      <c r="K213" s="414">
        <v>0.34372713898019969</v>
      </c>
      <c r="L213" s="32"/>
      <c r="M213" s="32"/>
      <c r="N213" s="403"/>
      <c r="O213" s="403"/>
    </row>
    <row r="214" spans="1:15" outlineLevel="2">
      <c r="A214" s="215"/>
      <c r="B214" s="217"/>
      <c r="C214" s="60" t="str">
        <f t="shared" si="17"/>
        <v>Biomasse solide</v>
      </c>
      <c r="D214" s="32"/>
      <c r="E214" s="113" t="s">
        <v>159</v>
      </c>
      <c r="F214" s="413">
        <v>8.5171340219400583E-3</v>
      </c>
      <c r="G214" s="413">
        <v>1.4999999999999999E-2</v>
      </c>
      <c r="H214" s="413"/>
      <c r="I214" s="413"/>
      <c r="J214" s="413">
        <v>3.4970957607147218E-2</v>
      </c>
      <c r="K214" s="414">
        <v>0.04</v>
      </c>
      <c r="L214" s="32"/>
      <c r="M214" s="32"/>
      <c r="N214" s="403"/>
      <c r="O214" s="403"/>
    </row>
    <row r="215" spans="1:15" outlineLevel="2">
      <c r="A215" s="215"/>
      <c r="B215" s="217"/>
      <c r="C215" s="60" t="str">
        <f t="shared" si="17"/>
        <v>Déchets</v>
      </c>
      <c r="D215" s="32"/>
      <c r="E215" s="113" t="s">
        <v>24</v>
      </c>
      <c r="F215" s="413">
        <v>0</v>
      </c>
      <c r="G215" s="413">
        <v>0</v>
      </c>
      <c r="H215" s="413"/>
      <c r="I215" s="413"/>
      <c r="J215" s="413">
        <v>0</v>
      </c>
      <c r="K215" s="414">
        <v>0</v>
      </c>
      <c r="L215" s="32"/>
      <c r="M215" s="32"/>
      <c r="N215" s="403"/>
      <c r="O215" s="403"/>
    </row>
    <row r="216" spans="1:15" outlineLevel="2">
      <c r="A216" s="215"/>
      <c r="B216" s="217"/>
      <c r="C216" s="60" t="str">
        <f t="shared" si="17"/>
        <v>Biocarburants</v>
      </c>
      <c r="D216" s="32"/>
      <c r="E216" s="113" t="s">
        <v>160</v>
      </c>
      <c r="F216" s="413">
        <v>0</v>
      </c>
      <c r="G216" s="413">
        <v>0</v>
      </c>
      <c r="H216" s="413"/>
      <c r="I216" s="413"/>
      <c r="J216" s="413">
        <v>0</v>
      </c>
      <c r="K216" s="414">
        <v>0</v>
      </c>
      <c r="L216" s="32"/>
      <c r="M216" s="32"/>
      <c r="N216" s="403"/>
      <c r="O216" s="403"/>
    </row>
    <row r="217" spans="1:15" outlineLevel="2">
      <c r="A217" s="215"/>
      <c r="B217" s="217"/>
      <c r="C217" s="60" t="str">
        <f t="shared" si="17"/>
        <v>Gaz renouvelable</v>
      </c>
      <c r="D217" s="32"/>
      <c r="E217" s="113" t="s">
        <v>161</v>
      </c>
      <c r="F217" s="413">
        <v>0</v>
      </c>
      <c r="G217" s="413">
        <v>0</v>
      </c>
      <c r="H217" s="413"/>
      <c r="I217" s="413"/>
      <c r="J217" s="413">
        <v>0</v>
      </c>
      <c r="K217" s="414">
        <v>0</v>
      </c>
      <c r="L217" s="32"/>
      <c r="M217" s="32"/>
      <c r="N217" s="403"/>
      <c r="O217" s="403"/>
    </row>
    <row r="218" spans="1:15" outlineLevel="2">
      <c r="A218" s="215"/>
      <c r="B218" s="217"/>
      <c r="C218" s="60" t="str">
        <f t="shared" si="17"/>
        <v>Chaleur de l'environnement</v>
      </c>
      <c r="D218" s="32"/>
      <c r="E218" s="113" t="s">
        <v>162</v>
      </c>
      <c r="F218" s="413">
        <v>0</v>
      </c>
      <c r="G218" s="413">
        <v>0</v>
      </c>
      <c r="H218" s="413"/>
      <c r="I218" s="413"/>
      <c r="J218" s="413">
        <v>0</v>
      </c>
      <c r="K218" s="414">
        <v>0</v>
      </c>
      <c r="L218" s="32"/>
      <c r="M218" s="32"/>
      <c r="N218" s="403"/>
      <c r="O218" s="403"/>
    </row>
    <row r="219" spans="1:15" outlineLevel="2">
      <c r="A219" s="215"/>
      <c r="B219" s="217"/>
      <c r="C219" s="60" t="str">
        <f t="shared" si="17"/>
        <v>Solaire thermique et géothermie</v>
      </c>
      <c r="D219" s="32"/>
      <c r="E219" s="113" t="s">
        <v>163</v>
      </c>
      <c r="F219" s="413">
        <v>0</v>
      </c>
      <c r="G219" s="413">
        <v>0</v>
      </c>
      <c r="H219" s="413"/>
      <c r="I219" s="413"/>
      <c r="J219" s="413">
        <v>0</v>
      </c>
      <c r="K219" s="414">
        <v>0</v>
      </c>
      <c r="L219" s="32"/>
      <c r="M219" s="32"/>
      <c r="N219" s="403"/>
      <c r="O219" s="403"/>
    </row>
    <row r="220" spans="1:15" outlineLevel="2">
      <c r="A220" s="215"/>
      <c r="B220" s="217"/>
      <c r="C220" s="60" t="str">
        <f t="shared" si="17"/>
        <v xml:space="preserve">Électricité </v>
      </c>
      <c r="D220" s="32"/>
      <c r="E220" s="113" t="s">
        <v>715</v>
      </c>
      <c r="F220" s="413">
        <v>0.45762413562304549</v>
      </c>
      <c r="G220" s="413">
        <v>0.49</v>
      </c>
      <c r="H220" s="413"/>
      <c r="I220" s="413"/>
      <c r="J220" s="413">
        <v>0.4975</v>
      </c>
      <c r="K220" s="414">
        <v>0.5</v>
      </c>
      <c r="L220" s="32"/>
      <c r="M220" s="32"/>
      <c r="N220" s="403"/>
      <c r="O220" s="403"/>
    </row>
    <row r="221" spans="1:15" outlineLevel="2">
      <c r="A221" s="215"/>
      <c r="B221" s="217"/>
      <c r="C221" s="60" t="str">
        <f t="shared" si="17"/>
        <v>Electricité PAC</v>
      </c>
      <c r="D221" s="32"/>
      <c r="E221" s="113" t="s">
        <v>713</v>
      </c>
      <c r="F221" s="413">
        <v>0</v>
      </c>
      <c r="G221" s="413">
        <v>0</v>
      </c>
      <c r="H221" s="413"/>
      <c r="I221" s="413"/>
      <c r="J221" s="413">
        <v>0</v>
      </c>
      <c r="K221" s="414">
        <v>0</v>
      </c>
      <c r="L221" s="32"/>
      <c r="M221" s="32"/>
      <c r="N221" s="403"/>
      <c r="O221" s="403"/>
    </row>
    <row r="222" spans="1:15" s="241" customFormat="1" outlineLevel="2">
      <c r="A222" s="215"/>
      <c r="B222" s="217"/>
      <c r="C222" s="60"/>
      <c r="D222" s="32"/>
      <c r="E222" s="113" t="s">
        <v>157</v>
      </c>
      <c r="F222" s="413">
        <v>3.6272861019800269E-2</v>
      </c>
      <c r="G222" s="413">
        <v>3.6272861019800269E-2</v>
      </c>
      <c r="H222" s="413"/>
      <c r="I222" s="413"/>
      <c r="J222" s="413">
        <v>3.6272861019800269E-2</v>
      </c>
      <c r="K222" s="414">
        <v>3.6272861019800269E-2</v>
      </c>
      <c r="L222" s="32"/>
      <c r="M222" s="32"/>
      <c r="N222" s="403"/>
      <c r="O222" s="403"/>
    </row>
    <row r="223" spans="1:15" s="241" customFormat="1" ht="15" outlineLevel="2" thickBot="1">
      <c r="A223" s="215"/>
      <c r="B223" s="217"/>
      <c r="C223" s="60"/>
      <c r="D223" s="32"/>
      <c r="E223" s="115" t="s">
        <v>714</v>
      </c>
      <c r="F223" s="416">
        <v>0</v>
      </c>
      <c r="G223" s="416">
        <v>0.03</v>
      </c>
      <c r="H223" s="416"/>
      <c r="I223" s="416"/>
      <c r="J223" s="416">
        <v>6.7500000000000004E-2</v>
      </c>
      <c r="K223" s="417">
        <v>0.08</v>
      </c>
      <c r="L223" s="32"/>
      <c r="M223" s="32"/>
      <c r="N223" s="403"/>
      <c r="O223" s="403"/>
    </row>
    <row r="224" spans="1:15" s="241" customFormat="1" outlineLevel="2">
      <c r="A224" s="215"/>
      <c r="B224" s="217"/>
      <c r="C224" s="60"/>
      <c r="D224" s="32"/>
      <c r="E224" s="386"/>
      <c r="F224" s="386"/>
      <c r="G224" s="386"/>
      <c r="H224" s="386"/>
      <c r="I224" s="386"/>
      <c r="J224" s="386"/>
      <c r="K224" s="386"/>
      <c r="L224" s="32"/>
      <c r="M224" s="32"/>
    </row>
    <row r="225" spans="1:15" outlineLevel="1">
      <c r="A225" s="215"/>
      <c r="B225" s="217"/>
      <c r="C225" s="60" t="str">
        <f t="shared" si="17"/>
        <v/>
      </c>
      <c r="D225" s="32"/>
      <c r="E225" s="55"/>
      <c r="F225" s="55"/>
      <c r="G225" s="55"/>
      <c r="H225" s="55"/>
      <c r="I225" s="55"/>
      <c r="J225" s="55"/>
      <c r="K225" s="55"/>
      <c r="L225" s="32"/>
      <c r="M225" s="32"/>
    </row>
    <row r="226" spans="1:15" ht="15" outlineLevel="1" thickBot="1">
      <c r="A226" s="215"/>
      <c r="B226" s="217"/>
      <c r="C226" s="60" t="str">
        <f t="shared" si="17"/>
        <v>Ammoniac (vaporeformage)</v>
      </c>
      <c r="D226" s="32"/>
      <c r="E226" s="476" t="s">
        <v>733</v>
      </c>
      <c r="F226" s="476"/>
      <c r="G226" s="476"/>
      <c r="H226" s="476"/>
      <c r="I226" s="476"/>
      <c r="J226" s="476"/>
      <c r="K226" s="476"/>
      <c r="L226" s="32"/>
      <c r="M226" s="32"/>
    </row>
    <row r="227" spans="1:15" outlineLevel="2">
      <c r="A227" s="215"/>
      <c r="B227" s="217"/>
      <c r="C227" s="60" t="str">
        <f t="shared" si="17"/>
        <v>%</v>
      </c>
      <c r="D227" s="32"/>
      <c r="E227" s="182" t="s">
        <v>112</v>
      </c>
      <c r="F227" s="183">
        <v>2023</v>
      </c>
      <c r="G227" s="183">
        <v>2030</v>
      </c>
      <c r="H227" s="183">
        <v>2035</v>
      </c>
      <c r="I227" s="183">
        <v>2040</v>
      </c>
      <c r="J227" s="183">
        <v>2045</v>
      </c>
      <c r="K227" s="184">
        <v>2050</v>
      </c>
      <c r="L227" s="32"/>
      <c r="M227" s="32"/>
    </row>
    <row r="228" spans="1:15" outlineLevel="2">
      <c r="A228" s="215"/>
      <c r="B228" s="217"/>
      <c r="C228" s="60" t="str">
        <f t="shared" si="17"/>
        <v>Charbon</v>
      </c>
      <c r="D228" s="32"/>
      <c r="E228" s="113" t="s">
        <v>147</v>
      </c>
      <c r="F228" s="411">
        <v>0</v>
      </c>
      <c r="G228" s="413">
        <v>0</v>
      </c>
      <c r="H228" s="412"/>
      <c r="I228" s="412"/>
      <c r="J228" s="413">
        <v>0</v>
      </c>
      <c r="K228" s="414">
        <v>0</v>
      </c>
      <c r="L228" s="32"/>
      <c r="M228" s="32"/>
      <c r="N228" s="403"/>
      <c r="O228" s="403"/>
    </row>
    <row r="229" spans="1:15" outlineLevel="2">
      <c r="A229" s="215"/>
      <c r="B229" s="217"/>
      <c r="C229" s="60" t="str">
        <f t="shared" si="17"/>
        <v>Coke</v>
      </c>
      <c r="D229" s="32"/>
      <c r="E229" s="113" t="s">
        <v>215</v>
      </c>
      <c r="F229" s="411">
        <v>0</v>
      </c>
      <c r="G229" s="413">
        <v>0</v>
      </c>
      <c r="H229" s="413"/>
      <c r="I229" s="413"/>
      <c r="J229" s="413">
        <v>0</v>
      </c>
      <c r="K229" s="414">
        <v>0</v>
      </c>
      <c r="L229" s="32"/>
      <c r="M229" s="32"/>
      <c r="N229" s="403"/>
      <c r="O229" s="403"/>
    </row>
    <row r="230" spans="1:15" outlineLevel="2">
      <c r="A230" s="215"/>
      <c r="B230" s="217"/>
      <c r="C230" s="60" t="str">
        <f t="shared" si="17"/>
        <v>Produits pétroliers raffinés</v>
      </c>
      <c r="D230" s="32"/>
      <c r="E230" s="113" t="s">
        <v>149</v>
      </c>
      <c r="F230" s="411">
        <v>5.0000000000000001E-3</v>
      </c>
      <c r="G230" s="413">
        <v>4.9999999999999992E-3</v>
      </c>
      <c r="H230" s="413"/>
      <c r="I230" s="413"/>
      <c r="J230" s="413">
        <v>0</v>
      </c>
      <c r="K230" s="414">
        <v>0</v>
      </c>
      <c r="L230" s="32"/>
      <c r="M230" s="32"/>
      <c r="N230" s="403"/>
      <c r="O230" s="403"/>
    </row>
    <row r="231" spans="1:15" outlineLevel="2">
      <c r="A231" s="215"/>
      <c r="B231" s="217"/>
      <c r="C231" s="60" t="str">
        <f t="shared" si="17"/>
        <v>Gaz de réseau</v>
      </c>
      <c r="D231" s="32"/>
      <c r="E231" s="113" t="s">
        <v>216</v>
      </c>
      <c r="F231" s="411">
        <v>0.93</v>
      </c>
      <c r="G231" s="413">
        <v>0.92999999999999994</v>
      </c>
      <c r="H231" s="413"/>
      <c r="I231" s="413"/>
      <c r="J231" s="413">
        <v>0.91</v>
      </c>
      <c r="K231" s="414">
        <v>0.9</v>
      </c>
      <c r="L231" s="32"/>
      <c r="M231" s="32"/>
      <c r="N231" s="403"/>
      <c r="O231" s="403"/>
    </row>
    <row r="232" spans="1:15" outlineLevel="2">
      <c r="A232" s="215"/>
      <c r="B232" s="217"/>
      <c r="C232" s="60" t="str">
        <f t="shared" si="17"/>
        <v>Biomasse solide</v>
      </c>
      <c r="D232" s="32"/>
      <c r="E232" s="113" t="s">
        <v>159</v>
      </c>
      <c r="F232" s="411">
        <v>5.0000000000000001E-3</v>
      </c>
      <c r="G232" s="413">
        <v>4.9999999999999992E-3</v>
      </c>
      <c r="H232" s="413"/>
      <c r="I232" s="413"/>
      <c r="J232" s="413">
        <v>0</v>
      </c>
      <c r="K232" s="414">
        <v>0</v>
      </c>
      <c r="L232" s="32"/>
      <c r="M232" s="32"/>
      <c r="N232" s="403"/>
      <c r="O232" s="403"/>
    </row>
    <row r="233" spans="1:15" outlineLevel="2">
      <c r="A233" s="215"/>
      <c r="B233" s="217"/>
      <c r="C233" s="60" t="str">
        <f t="shared" si="17"/>
        <v>Déchets</v>
      </c>
      <c r="D233" s="32"/>
      <c r="E233" s="113" t="s">
        <v>24</v>
      </c>
      <c r="F233" s="411">
        <v>0</v>
      </c>
      <c r="G233" s="413">
        <v>0</v>
      </c>
      <c r="H233" s="413"/>
      <c r="I233" s="413"/>
      <c r="J233" s="413">
        <v>0</v>
      </c>
      <c r="K233" s="414">
        <v>0</v>
      </c>
      <c r="L233" s="32"/>
      <c r="M233" s="32"/>
      <c r="N233" s="403"/>
      <c r="O233" s="403"/>
    </row>
    <row r="234" spans="1:15" outlineLevel="2">
      <c r="A234" s="215"/>
      <c r="B234" s="217"/>
      <c r="C234" s="60" t="str">
        <f t="shared" si="17"/>
        <v>Biocarburants</v>
      </c>
      <c r="D234" s="32"/>
      <c r="E234" s="113" t="s">
        <v>160</v>
      </c>
      <c r="F234" s="411">
        <v>0</v>
      </c>
      <c r="G234" s="413">
        <v>0</v>
      </c>
      <c r="H234" s="413"/>
      <c r="I234" s="413"/>
      <c r="J234" s="413">
        <v>0</v>
      </c>
      <c r="K234" s="414">
        <v>0</v>
      </c>
      <c r="L234" s="32"/>
      <c r="M234" s="32"/>
      <c r="N234" s="403"/>
      <c r="O234" s="403"/>
    </row>
    <row r="235" spans="1:15" outlineLevel="2">
      <c r="A235" s="215"/>
      <c r="B235" s="217"/>
      <c r="C235" s="60" t="str">
        <f t="shared" si="17"/>
        <v>Gaz renouvelable</v>
      </c>
      <c r="D235" s="32"/>
      <c r="E235" s="113" t="s">
        <v>161</v>
      </c>
      <c r="F235" s="411">
        <v>0</v>
      </c>
      <c r="G235" s="413">
        <v>0</v>
      </c>
      <c r="H235" s="413"/>
      <c r="I235" s="413"/>
      <c r="J235" s="413">
        <v>0</v>
      </c>
      <c r="K235" s="414">
        <v>0</v>
      </c>
      <c r="L235" s="32"/>
      <c r="M235" s="32"/>
      <c r="N235" s="403"/>
      <c r="O235" s="403"/>
    </row>
    <row r="236" spans="1:15" outlineLevel="2">
      <c r="A236" s="215"/>
      <c r="B236" s="217"/>
      <c r="C236" s="60" t="str">
        <f t="shared" si="17"/>
        <v>Chaleur de l'environnement</v>
      </c>
      <c r="D236" s="32"/>
      <c r="E236" s="113" t="s">
        <v>162</v>
      </c>
      <c r="F236" s="411">
        <v>0</v>
      </c>
      <c r="G236" s="413">
        <v>0</v>
      </c>
      <c r="H236" s="413"/>
      <c r="I236" s="413"/>
      <c r="J236" s="413">
        <v>0</v>
      </c>
      <c r="K236" s="414">
        <v>0</v>
      </c>
      <c r="L236" s="32"/>
      <c r="M236" s="32"/>
      <c r="N236" s="403"/>
      <c r="O236" s="403"/>
    </row>
    <row r="237" spans="1:15" outlineLevel="2">
      <c r="A237" s="215"/>
      <c r="B237" s="217"/>
      <c r="C237" s="60" t="str">
        <f t="shared" si="17"/>
        <v>Solaire thermique et géothermie</v>
      </c>
      <c r="D237" s="32"/>
      <c r="E237" s="113" t="s">
        <v>163</v>
      </c>
      <c r="F237" s="411">
        <v>0</v>
      </c>
      <c r="G237" s="413">
        <v>0</v>
      </c>
      <c r="H237" s="413"/>
      <c r="I237" s="413"/>
      <c r="J237" s="413">
        <v>0</v>
      </c>
      <c r="K237" s="414">
        <v>0</v>
      </c>
      <c r="L237" s="32"/>
      <c r="M237" s="32"/>
      <c r="N237" s="403"/>
      <c r="O237" s="403"/>
    </row>
    <row r="238" spans="1:15" outlineLevel="2">
      <c r="A238" s="215"/>
      <c r="B238" s="217"/>
      <c r="C238" s="60" t="str">
        <f t="shared" si="17"/>
        <v xml:space="preserve">Électricité </v>
      </c>
      <c r="D238" s="32"/>
      <c r="E238" s="113" t="s">
        <v>715</v>
      </c>
      <c r="F238" s="411">
        <v>5.9999999999999984E-2</v>
      </c>
      <c r="G238" s="413">
        <v>0.06</v>
      </c>
      <c r="H238" s="413"/>
      <c r="I238" s="413"/>
      <c r="J238" s="413">
        <v>0.09</v>
      </c>
      <c r="K238" s="414">
        <v>0.1</v>
      </c>
      <c r="L238" s="32"/>
      <c r="M238" s="32"/>
      <c r="N238" s="403"/>
      <c r="O238" s="403"/>
    </row>
    <row r="239" spans="1:15" outlineLevel="2">
      <c r="A239" s="215"/>
      <c r="B239" s="217"/>
      <c r="C239" s="60" t="str">
        <f t="shared" si="17"/>
        <v>Electricité PAC</v>
      </c>
      <c r="D239" s="32"/>
      <c r="E239" s="113" t="s">
        <v>713</v>
      </c>
      <c r="F239" s="411">
        <v>0</v>
      </c>
      <c r="G239" s="413">
        <v>0</v>
      </c>
      <c r="H239" s="413"/>
      <c r="I239" s="413"/>
      <c r="J239" s="413">
        <v>0</v>
      </c>
      <c r="K239" s="414">
        <v>0</v>
      </c>
      <c r="L239" s="32"/>
      <c r="M239" s="32"/>
      <c r="N239" s="403"/>
      <c r="O239" s="403"/>
    </row>
    <row r="240" spans="1:15" s="241" customFormat="1" outlineLevel="2">
      <c r="A240" s="215"/>
      <c r="B240" s="217"/>
      <c r="C240" s="60"/>
      <c r="D240" s="32"/>
      <c r="E240" s="113" t="s">
        <v>157</v>
      </c>
      <c r="F240" s="411">
        <v>0</v>
      </c>
      <c r="G240" s="413">
        <v>0</v>
      </c>
      <c r="H240" s="413"/>
      <c r="I240" s="413"/>
      <c r="J240" s="413">
        <v>0</v>
      </c>
      <c r="K240" s="414">
        <v>0</v>
      </c>
      <c r="L240" s="32"/>
      <c r="M240" s="32"/>
      <c r="N240" s="403"/>
      <c r="O240" s="403"/>
    </row>
    <row r="241" spans="1:15" s="241" customFormat="1" ht="15" outlineLevel="2" thickBot="1">
      <c r="A241" s="215"/>
      <c r="B241" s="217"/>
      <c r="C241" s="60"/>
      <c r="D241" s="32"/>
      <c r="E241" s="115" t="s">
        <v>714</v>
      </c>
      <c r="F241" s="415">
        <v>0</v>
      </c>
      <c r="G241" s="416">
        <v>0</v>
      </c>
      <c r="H241" s="416"/>
      <c r="I241" s="416"/>
      <c r="J241" s="416">
        <v>0</v>
      </c>
      <c r="K241" s="417">
        <v>0</v>
      </c>
      <c r="L241" s="32"/>
      <c r="M241" s="32"/>
      <c r="N241" s="403"/>
      <c r="O241" s="403"/>
    </row>
    <row r="242" spans="1:15" s="241" customFormat="1" outlineLevel="2">
      <c r="A242" s="215"/>
      <c r="B242" s="217"/>
      <c r="C242" s="60"/>
      <c r="D242" s="32"/>
      <c r="E242" s="386"/>
      <c r="F242" s="386"/>
      <c r="G242" s="386"/>
      <c r="H242" s="386"/>
      <c r="I242" s="386"/>
      <c r="J242" s="386"/>
      <c r="K242" s="386"/>
      <c r="L242" s="32"/>
      <c r="M242" s="32"/>
    </row>
    <row r="243" spans="1:15" outlineLevel="1">
      <c r="A243" s="215"/>
      <c r="B243" s="217"/>
      <c r="C243" s="60" t="str">
        <f t="shared" si="17"/>
        <v/>
      </c>
      <c r="D243" s="32"/>
      <c r="E243" s="55"/>
      <c r="F243" s="55"/>
      <c r="G243" s="55"/>
      <c r="H243" s="55"/>
      <c r="I243" s="55"/>
      <c r="J243" s="55"/>
      <c r="K243" s="55"/>
      <c r="L243" s="32"/>
      <c r="M243" s="32"/>
    </row>
    <row r="244" spans="1:15" ht="15" outlineLevel="1" thickBot="1">
      <c r="A244" s="215"/>
      <c r="B244" s="217"/>
      <c r="C244" s="60" t="str">
        <f t="shared" si="17"/>
        <v>Pétrochimie de base</v>
      </c>
      <c r="D244" s="32"/>
      <c r="E244" s="476" t="s">
        <v>558</v>
      </c>
      <c r="F244" s="476"/>
      <c r="G244" s="476"/>
      <c r="H244" s="476"/>
      <c r="I244" s="476"/>
      <c r="J244" s="476"/>
      <c r="K244" s="476"/>
      <c r="L244" s="32"/>
      <c r="M244" s="32"/>
    </row>
    <row r="245" spans="1:15" outlineLevel="2">
      <c r="A245" s="215"/>
      <c r="B245" s="217"/>
      <c r="C245" s="60" t="str">
        <f t="shared" si="17"/>
        <v>%</v>
      </c>
      <c r="D245" s="32"/>
      <c r="E245" s="182" t="s">
        <v>112</v>
      </c>
      <c r="F245" s="183">
        <v>2023</v>
      </c>
      <c r="G245" s="183">
        <v>2030</v>
      </c>
      <c r="H245" s="183">
        <v>2035</v>
      </c>
      <c r="I245" s="183">
        <v>2040</v>
      </c>
      <c r="J245" s="183">
        <v>2045</v>
      </c>
      <c r="K245" s="184">
        <v>2050</v>
      </c>
      <c r="L245" s="32"/>
      <c r="M245" s="32"/>
    </row>
    <row r="246" spans="1:15" outlineLevel="2">
      <c r="A246" s="215"/>
      <c r="B246" s="217"/>
      <c r="C246" s="60" t="str">
        <f t="shared" si="17"/>
        <v>Charbon</v>
      </c>
      <c r="D246" s="32"/>
      <c r="E246" s="113" t="s">
        <v>147</v>
      </c>
      <c r="F246" s="411">
        <v>0</v>
      </c>
      <c r="G246" s="413">
        <v>0</v>
      </c>
      <c r="H246" s="412"/>
      <c r="I246" s="412"/>
      <c r="J246" s="413">
        <v>0</v>
      </c>
      <c r="K246" s="414">
        <v>0</v>
      </c>
      <c r="L246" s="32"/>
      <c r="M246" s="32"/>
      <c r="N246" s="403"/>
      <c r="O246" s="403"/>
    </row>
    <row r="247" spans="1:15" outlineLevel="2">
      <c r="A247" s="215"/>
      <c r="B247" s="217"/>
      <c r="C247" s="60" t="str">
        <f t="shared" si="17"/>
        <v>Coke</v>
      </c>
      <c r="D247" s="32"/>
      <c r="E247" s="113" t="s">
        <v>215</v>
      </c>
      <c r="F247" s="411">
        <v>0</v>
      </c>
      <c r="G247" s="413">
        <v>0</v>
      </c>
      <c r="H247" s="413"/>
      <c r="I247" s="413"/>
      <c r="J247" s="413">
        <v>0</v>
      </c>
      <c r="K247" s="414">
        <v>0</v>
      </c>
      <c r="L247" s="32"/>
      <c r="M247" s="32"/>
      <c r="N247" s="403"/>
      <c r="O247" s="403"/>
    </row>
    <row r="248" spans="1:15" outlineLevel="2">
      <c r="A248" s="215"/>
      <c r="B248" s="217"/>
      <c r="C248" s="60" t="str">
        <f t="shared" si="17"/>
        <v>Produits pétroliers raffinés</v>
      </c>
      <c r="D248" s="32"/>
      <c r="E248" s="113" t="s">
        <v>149</v>
      </c>
      <c r="F248" s="411">
        <v>0</v>
      </c>
      <c r="G248" s="413">
        <v>0</v>
      </c>
      <c r="H248" s="413"/>
      <c r="I248" s="413"/>
      <c r="J248" s="413">
        <v>0</v>
      </c>
      <c r="K248" s="414">
        <v>0</v>
      </c>
      <c r="L248" s="32"/>
      <c r="M248" s="32"/>
      <c r="N248" s="403"/>
      <c r="O248" s="403"/>
    </row>
    <row r="249" spans="1:15" outlineLevel="2">
      <c r="A249" s="215"/>
      <c r="B249" s="217"/>
      <c r="C249" s="60" t="str">
        <f t="shared" si="17"/>
        <v>Gaz de réseau</v>
      </c>
      <c r="D249" s="32"/>
      <c r="E249" s="113" t="s">
        <v>216</v>
      </c>
      <c r="F249" s="411">
        <v>0.10794572797857324</v>
      </c>
      <c r="G249" s="413">
        <v>4.9000000000000002E-2</v>
      </c>
      <c r="H249" s="413"/>
      <c r="I249" s="413"/>
      <c r="J249" s="413">
        <v>2.4625000000000001E-2</v>
      </c>
      <c r="K249" s="414">
        <v>1.6500000000000001E-2</v>
      </c>
      <c r="L249" s="32"/>
      <c r="M249" s="32"/>
      <c r="N249" s="403"/>
      <c r="O249" s="403"/>
    </row>
    <row r="250" spans="1:15" s="241" customFormat="1" outlineLevel="2">
      <c r="A250" s="215"/>
      <c r="B250" s="217"/>
      <c r="C250" s="60"/>
      <c r="D250" s="32"/>
      <c r="E250" s="113" t="s">
        <v>159</v>
      </c>
      <c r="F250" s="411">
        <v>1.2170881736721574E-2</v>
      </c>
      <c r="G250" s="413">
        <v>1.4999999999999999E-2</v>
      </c>
      <c r="H250" s="413"/>
      <c r="I250" s="413"/>
      <c r="J250" s="413">
        <v>2.3E-2</v>
      </c>
      <c r="K250" s="414">
        <v>2.3E-2</v>
      </c>
      <c r="L250" s="32"/>
      <c r="M250" s="32"/>
      <c r="N250" s="403"/>
      <c r="O250" s="403"/>
    </row>
    <row r="251" spans="1:15" outlineLevel="2">
      <c r="A251" s="215"/>
      <c r="B251" s="217"/>
      <c r="C251" s="60" t="str">
        <f t="shared" si="17"/>
        <v>Déchets</v>
      </c>
      <c r="D251" s="32"/>
      <c r="E251" s="113" t="s">
        <v>24</v>
      </c>
      <c r="F251" s="411">
        <v>0</v>
      </c>
      <c r="G251" s="413">
        <v>7.4999999999999997E-3</v>
      </c>
      <c r="H251" s="413"/>
      <c r="I251" s="413"/>
      <c r="J251" s="413">
        <v>5.6249999999999998E-3</v>
      </c>
      <c r="K251" s="414">
        <v>5.0000000000000001E-3</v>
      </c>
      <c r="L251" s="32"/>
      <c r="M251" s="32"/>
      <c r="N251" s="403"/>
      <c r="O251" s="403"/>
    </row>
    <row r="252" spans="1:15" outlineLevel="2">
      <c r="A252" s="215"/>
      <c r="B252" s="217"/>
      <c r="C252" s="60" t="str">
        <f t="shared" si="17"/>
        <v>Biocarburants</v>
      </c>
      <c r="D252" s="32"/>
      <c r="E252" s="113" t="s">
        <v>160</v>
      </c>
      <c r="F252" s="411">
        <v>0</v>
      </c>
      <c r="G252" s="413">
        <v>0</v>
      </c>
      <c r="H252" s="413"/>
      <c r="I252" s="413"/>
      <c r="J252" s="413">
        <v>0</v>
      </c>
      <c r="K252" s="414">
        <v>0</v>
      </c>
      <c r="L252" s="32"/>
      <c r="M252" s="32"/>
      <c r="N252" s="403"/>
      <c r="O252" s="403"/>
    </row>
    <row r="253" spans="1:15" outlineLevel="2">
      <c r="A253" s="215"/>
      <c r="B253" s="217"/>
      <c r="C253" s="60" t="str">
        <f t="shared" si="17"/>
        <v>Gaz renouvelable</v>
      </c>
      <c r="D253" s="32"/>
      <c r="E253" s="113" t="s">
        <v>161</v>
      </c>
      <c r="F253" s="411">
        <v>0</v>
      </c>
      <c r="G253" s="413">
        <v>0</v>
      </c>
      <c r="H253" s="413"/>
      <c r="I253" s="413"/>
      <c r="J253" s="413">
        <v>0</v>
      </c>
      <c r="K253" s="414">
        <v>0</v>
      </c>
      <c r="L253" s="32"/>
      <c r="M253" s="32"/>
      <c r="N253" s="403"/>
      <c r="O253" s="403"/>
    </row>
    <row r="254" spans="1:15" outlineLevel="2">
      <c r="A254" s="215"/>
      <c r="B254" s="217"/>
      <c r="C254" s="60" t="str">
        <f t="shared" si="17"/>
        <v>Chaleur de l'environnement</v>
      </c>
      <c r="D254" s="32"/>
      <c r="E254" s="113" t="s">
        <v>162</v>
      </c>
      <c r="F254" s="411">
        <v>0</v>
      </c>
      <c r="G254" s="413">
        <v>0</v>
      </c>
      <c r="H254" s="413"/>
      <c r="I254" s="413"/>
      <c r="J254" s="413">
        <v>0</v>
      </c>
      <c r="K254" s="414">
        <v>0</v>
      </c>
      <c r="L254" s="32"/>
      <c r="M254" s="32"/>
      <c r="N254" s="403"/>
      <c r="O254" s="403"/>
    </row>
    <row r="255" spans="1:15" outlineLevel="2">
      <c r="A255" s="215"/>
      <c r="B255" s="217"/>
      <c r="C255" s="60" t="str">
        <f t="shared" si="17"/>
        <v>Solaire thermique et géothermie</v>
      </c>
      <c r="D255" s="32"/>
      <c r="E255" s="113" t="s">
        <v>163</v>
      </c>
      <c r="F255" s="411">
        <v>0</v>
      </c>
      <c r="G255" s="413">
        <v>0</v>
      </c>
      <c r="H255" s="413"/>
      <c r="I255" s="413"/>
      <c r="J255" s="413">
        <v>0</v>
      </c>
      <c r="K255" s="414">
        <v>0</v>
      </c>
      <c r="L255" s="32"/>
      <c r="M255" s="32"/>
      <c r="N255" s="403"/>
      <c r="O255" s="403"/>
    </row>
    <row r="256" spans="1:15" outlineLevel="2">
      <c r="A256" s="215"/>
      <c r="B256" s="217"/>
      <c r="C256" s="60" t="str">
        <f t="shared" si="17"/>
        <v xml:space="preserve">Électricité </v>
      </c>
      <c r="D256" s="32"/>
      <c r="E256" s="113" t="s">
        <v>715</v>
      </c>
      <c r="F256" s="411">
        <v>0.14698727447793306</v>
      </c>
      <c r="G256" s="413">
        <v>0.2</v>
      </c>
      <c r="H256" s="413"/>
      <c r="I256" s="413"/>
      <c r="J256" s="413">
        <v>0.65749999999999997</v>
      </c>
      <c r="K256" s="414">
        <v>0.71799999999999997</v>
      </c>
      <c r="L256" s="32"/>
      <c r="M256" s="32"/>
      <c r="N256" s="403"/>
      <c r="O256" s="403"/>
    </row>
    <row r="257" spans="1:16" outlineLevel="2">
      <c r="A257" s="215"/>
      <c r="B257" s="217"/>
      <c r="C257" s="60" t="str">
        <f t="shared" si="17"/>
        <v>Electricité PAC</v>
      </c>
      <c r="D257" s="32"/>
      <c r="E257" s="113" t="s">
        <v>713</v>
      </c>
      <c r="F257" s="411">
        <v>0</v>
      </c>
      <c r="G257" s="413">
        <v>0</v>
      </c>
      <c r="H257" s="413"/>
      <c r="I257" s="413"/>
      <c r="J257" s="413">
        <v>0</v>
      </c>
      <c r="K257" s="414">
        <v>0</v>
      </c>
      <c r="L257" s="32"/>
      <c r="M257" s="32"/>
      <c r="N257" s="403"/>
      <c r="O257" s="403"/>
    </row>
    <row r="258" spans="1:16" outlineLevel="2">
      <c r="A258" s="215"/>
      <c r="B258" s="217"/>
      <c r="C258" s="60" t="e">
        <f>IF(ISBLANK(#REF!),IF(ISBLANK(#REF!),"",#REF!),#REF!)</f>
        <v>#REF!</v>
      </c>
      <c r="D258" s="32"/>
      <c r="E258" s="113" t="s">
        <v>157</v>
      </c>
      <c r="F258" s="411">
        <v>0.12120365726152423</v>
      </c>
      <c r="G258" s="413">
        <v>0.13</v>
      </c>
      <c r="H258" s="413"/>
      <c r="I258" s="413"/>
      <c r="J258" s="413">
        <v>0.14749999999999999</v>
      </c>
      <c r="K258" s="414">
        <v>0.15</v>
      </c>
      <c r="L258" s="32"/>
      <c r="M258" s="32"/>
      <c r="N258" s="403"/>
      <c r="O258" s="403"/>
    </row>
    <row r="259" spans="1:16" s="403" customFormat="1" outlineLevel="2">
      <c r="A259" s="215"/>
      <c r="B259" s="217"/>
      <c r="C259" s="60"/>
      <c r="D259" s="32"/>
      <c r="E259" s="343" t="s">
        <v>714</v>
      </c>
      <c r="F259" s="479">
        <v>0</v>
      </c>
      <c r="G259" s="480">
        <v>0</v>
      </c>
      <c r="H259" s="480"/>
      <c r="I259" s="480"/>
      <c r="J259" s="480">
        <v>0</v>
      </c>
      <c r="K259" s="481">
        <v>0</v>
      </c>
      <c r="L259" s="32"/>
      <c r="M259" s="32"/>
    </row>
    <row r="260" spans="1:16" s="241" customFormat="1" ht="15" outlineLevel="2" thickBot="1">
      <c r="A260" s="215"/>
      <c r="B260" s="217"/>
      <c r="C260" s="60"/>
      <c r="D260" s="32"/>
      <c r="E260" s="115" t="s">
        <v>752</v>
      </c>
      <c r="F260" s="415">
        <f>1-SUM(F246:F259)</f>
        <v>0.6116924585452479</v>
      </c>
      <c r="G260" s="416">
        <f>1-SUM(G246:G259)</f>
        <v>0.59850000000000003</v>
      </c>
      <c r="H260" s="416"/>
      <c r="I260" s="416"/>
      <c r="J260" s="416">
        <f>1-SUM(J246:J259)</f>
        <v>0.14175000000000004</v>
      </c>
      <c r="K260" s="417">
        <f>1-SUM(K246:K259)</f>
        <v>8.7500000000000022E-2</v>
      </c>
      <c r="L260" s="32"/>
      <c r="M260" s="32"/>
    </row>
    <row r="261" spans="1:16" s="241" customFormat="1" outlineLevel="2">
      <c r="A261" s="215"/>
      <c r="B261" s="217"/>
      <c r="C261" s="60"/>
      <c r="D261" s="32"/>
      <c r="E261" s="386"/>
      <c r="F261" s="386"/>
      <c r="G261" s="386"/>
      <c r="H261" s="386"/>
      <c r="I261" s="386"/>
      <c r="J261" s="386"/>
      <c r="K261" s="386"/>
      <c r="L261" s="32"/>
      <c r="M261" s="32"/>
    </row>
    <row r="262" spans="1:16" outlineLevel="1">
      <c r="A262" s="215"/>
      <c r="B262" s="217"/>
      <c r="C262" s="60" t="e">
        <f>IF(ISBLANK(#REF!),IF(ISBLANK(#REF!),"",#REF!),#REF!)</f>
        <v>#REF!</v>
      </c>
      <c r="D262" s="32"/>
      <c r="E262" s="32"/>
      <c r="F262" s="32"/>
      <c r="G262" s="32"/>
      <c r="H262" s="32"/>
      <c r="I262" s="32"/>
      <c r="J262" s="32"/>
      <c r="K262" s="32"/>
      <c r="L262" s="32"/>
      <c r="M262" s="32"/>
    </row>
    <row r="263" spans="1:16" ht="15" outlineLevel="1" thickBot="1">
      <c r="A263" s="215"/>
      <c r="B263" s="217"/>
      <c r="C263" s="60" t="str">
        <f t="shared" si="17"/>
        <v>Autres chimies</v>
      </c>
      <c r="D263" s="32"/>
      <c r="E263" s="476" t="s">
        <v>233</v>
      </c>
      <c r="F263" s="476"/>
      <c r="G263" s="476"/>
      <c r="H263" s="476"/>
      <c r="I263" s="476"/>
      <c r="J263" s="476"/>
      <c r="K263" s="476"/>
      <c r="L263" s="32"/>
      <c r="M263" s="32"/>
    </row>
    <row r="264" spans="1:16" outlineLevel="2">
      <c r="A264" s="215"/>
      <c r="B264" s="217"/>
      <c r="C264" s="60" t="str">
        <f t="shared" si="17"/>
        <v>%</v>
      </c>
      <c r="D264" s="32"/>
      <c r="E264" s="182" t="s">
        <v>112</v>
      </c>
      <c r="F264" s="183">
        <v>2023</v>
      </c>
      <c r="G264" s="183">
        <v>2030</v>
      </c>
      <c r="H264" s="183">
        <v>2035</v>
      </c>
      <c r="I264" s="183">
        <v>2040</v>
      </c>
      <c r="J264" s="183">
        <v>2045</v>
      </c>
      <c r="K264" s="184">
        <v>2050</v>
      </c>
      <c r="L264" s="32"/>
      <c r="M264" s="32"/>
    </row>
    <row r="265" spans="1:16" outlineLevel="2">
      <c r="A265" s="215"/>
      <c r="B265" s="217"/>
      <c r="C265" s="60" t="str">
        <f t="shared" si="17"/>
        <v>Charbon</v>
      </c>
      <c r="D265" s="32"/>
      <c r="E265" s="113" t="s">
        <v>147</v>
      </c>
      <c r="F265" s="411">
        <v>6.4611513396543793E-2</v>
      </c>
      <c r="G265" s="413">
        <v>0</v>
      </c>
      <c r="H265" s="412"/>
      <c r="I265" s="412"/>
      <c r="J265" s="413">
        <v>0</v>
      </c>
      <c r="K265" s="414">
        <v>0</v>
      </c>
      <c r="L265" s="32"/>
      <c r="M265" s="32"/>
      <c r="N265" s="403"/>
      <c r="O265" s="403"/>
      <c r="P265" s="403"/>
    </row>
    <row r="266" spans="1:16" outlineLevel="2">
      <c r="A266" s="215"/>
      <c r="B266" s="217"/>
      <c r="C266" s="60" t="str">
        <f t="shared" si="17"/>
        <v>Coke</v>
      </c>
      <c r="D266" s="32"/>
      <c r="E266" s="113" t="s">
        <v>215</v>
      </c>
      <c r="F266" s="411">
        <v>0</v>
      </c>
      <c r="G266" s="413">
        <v>0</v>
      </c>
      <c r="H266" s="413"/>
      <c r="I266" s="413"/>
      <c r="J266" s="413">
        <v>0</v>
      </c>
      <c r="K266" s="414">
        <v>0</v>
      </c>
      <c r="L266" s="32"/>
      <c r="M266" s="32"/>
      <c r="N266" s="403"/>
      <c r="O266" s="403"/>
      <c r="P266" s="403"/>
    </row>
    <row r="267" spans="1:16" outlineLevel="2">
      <c r="A267" s="215"/>
      <c r="B267" s="217"/>
      <c r="C267" s="60" t="str">
        <f t="shared" si="17"/>
        <v>Produits pétroliers raffinés</v>
      </c>
      <c r="D267" s="32"/>
      <c r="E267" s="113" t="s">
        <v>149</v>
      </c>
      <c r="F267" s="411">
        <v>4.235062234947768E-2</v>
      </c>
      <c r="G267" s="413">
        <v>3.5000000000000003E-2</v>
      </c>
      <c r="H267" s="413"/>
      <c r="I267" s="413"/>
      <c r="J267" s="413">
        <v>0</v>
      </c>
      <c r="K267" s="414">
        <v>0</v>
      </c>
      <c r="L267" s="32"/>
      <c r="M267" s="32"/>
      <c r="N267" s="403"/>
      <c r="O267" s="403"/>
      <c r="P267" s="403"/>
    </row>
    <row r="268" spans="1:16" outlineLevel="2">
      <c r="A268" s="215"/>
      <c r="B268" s="217"/>
      <c r="C268" s="60" t="str">
        <f t="shared" si="17"/>
        <v>Gaz de réseau</v>
      </c>
      <c r="D268" s="32"/>
      <c r="E268" s="113" t="s">
        <v>216</v>
      </c>
      <c r="F268" s="411">
        <v>0.45922352538496364</v>
      </c>
      <c r="G268" s="413">
        <v>0.28523358630850448</v>
      </c>
      <c r="H268" s="413"/>
      <c r="I268" s="413"/>
      <c r="J268" s="413">
        <v>0.15301666982604889</v>
      </c>
      <c r="K268" s="414">
        <v>0.11578775316314149</v>
      </c>
      <c r="L268" s="32"/>
      <c r="M268" s="32"/>
      <c r="N268" s="403"/>
      <c r="O268" s="403"/>
      <c r="P268" s="403"/>
    </row>
    <row r="269" spans="1:16" outlineLevel="2">
      <c r="A269" s="215"/>
      <c r="B269" s="217"/>
      <c r="C269" s="60" t="str">
        <f t="shared" si="17"/>
        <v>Biomasse solide</v>
      </c>
      <c r="D269" s="32"/>
      <c r="E269" s="113" t="s">
        <v>159</v>
      </c>
      <c r="F269" s="411">
        <v>3.5226156778815028E-2</v>
      </c>
      <c r="G269" s="413">
        <v>0.05</v>
      </c>
      <c r="H269" s="413"/>
      <c r="I269" s="413"/>
      <c r="J269" s="413">
        <v>5.7834374859022243E-2</v>
      </c>
      <c r="K269" s="414">
        <v>4.0445833145362986E-2</v>
      </c>
      <c r="L269" s="32"/>
      <c r="M269" s="32"/>
      <c r="N269" s="403"/>
      <c r="O269" s="403"/>
      <c r="P269" s="403"/>
    </row>
    <row r="270" spans="1:16" outlineLevel="2">
      <c r="A270" s="215"/>
      <c r="B270" s="217"/>
      <c r="C270" s="60" t="str">
        <f t="shared" si="17"/>
        <v>Déchets</v>
      </c>
      <c r="D270" s="32"/>
      <c r="E270" s="113" t="s">
        <v>24</v>
      </c>
      <c r="F270" s="411">
        <v>0</v>
      </c>
      <c r="G270" s="413">
        <v>3.9E-2</v>
      </c>
      <c r="H270" s="413"/>
      <c r="I270" s="413"/>
      <c r="J270" s="413">
        <v>0.03</v>
      </c>
      <c r="K270" s="414">
        <v>2.7E-2</v>
      </c>
      <c r="L270" s="32"/>
      <c r="M270" s="32"/>
      <c r="N270" s="403"/>
      <c r="O270" s="403"/>
      <c r="P270" s="403"/>
    </row>
    <row r="271" spans="1:16" outlineLevel="2">
      <c r="A271" s="215"/>
      <c r="B271" s="217"/>
      <c r="C271" s="60" t="str">
        <f t="shared" si="17"/>
        <v>Biocarburants</v>
      </c>
      <c r="D271" s="32"/>
      <c r="E271" s="113" t="s">
        <v>160</v>
      </c>
      <c r="F271" s="411">
        <v>0</v>
      </c>
      <c r="G271" s="413">
        <v>0</v>
      </c>
      <c r="H271" s="413"/>
      <c r="I271" s="413"/>
      <c r="J271" s="413">
        <v>0</v>
      </c>
      <c r="K271" s="414">
        <v>0</v>
      </c>
      <c r="L271" s="32"/>
      <c r="M271" s="32"/>
      <c r="N271" s="403"/>
      <c r="O271" s="403"/>
      <c r="P271" s="403"/>
    </row>
    <row r="272" spans="1:16" outlineLevel="2">
      <c r="A272" s="215"/>
      <c r="B272" s="217"/>
      <c r="C272" s="60" t="str">
        <f t="shared" si="17"/>
        <v>Gaz renouvelable</v>
      </c>
      <c r="D272" s="32"/>
      <c r="E272" s="113" t="s">
        <v>161</v>
      </c>
      <c r="F272" s="411">
        <v>0</v>
      </c>
      <c r="G272" s="413">
        <v>0</v>
      </c>
      <c r="H272" s="413"/>
      <c r="I272" s="413"/>
      <c r="J272" s="413">
        <v>0</v>
      </c>
      <c r="K272" s="414">
        <v>0</v>
      </c>
      <c r="L272" s="32"/>
      <c r="M272" s="32"/>
      <c r="N272" s="403"/>
      <c r="O272" s="403"/>
      <c r="P272" s="403"/>
    </row>
    <row r="273" spans="1:16" outlineLevel="2">
      <c r="A273" s="215"/>
      <c r="B273" s="217"/>
      <c r="C273" s="60" t="str">
        <f t="shared" si="17"/>
        <v>Chaleur de l'environnement</v>
      </c>
      <c r="D273" s="32"/>
      <c r="E273" s="113" t="s">
        <v>162</v>
      </c>
      <c r="F273" s="411">
        <v>0</v>
      </c>
      <c r="G273" s="413">
        <v>0.04</v>
      </c>
      <c r="H273" s="413"/>
      <c r="I273" s="413"/>
      <c r="J273" s="413">
        <v>8.4999999999999992E-2</v>
      </c>
      <c r="K273" s="414">
        <v>0.1</v>
      </c>
      <c r="L273" s="32"/>
      <c r="M273" s="32"/>
      <c r="N273" s="403"/>
      <c r="O273" s="403"/>
      <c r="P273" s="403"/>
    </row>
    <row r="274" spans="1:16" outlineLevel="2">
      <c r="A274" s="215"/>
      <c r="B274" s="217"/>
      <c r="C274" s="60" t="str">
        <f t="shared" si="17"/>
        <v>Solaire thermique et géothermie</v>
      </c>
      <c r="D274" s="32"/>
      <c r="E274" s="113" t="s">
        <v>163</v>
      </c>
      <c r="F274" s="411">
        <v>0</v>
      </c>
      <c r="G274" s="413">
        <v>0</v>
      </c>
      <c r="H274" s="413"/>
      <c r="I274" s="413"/>
      <c r="J274" s="413">
        <v>7.4999999999999997E-3</v>
      </c>
      <c r="K274" s="414">
        <v>0.01</v>
      </c>
      <c r="L274" s="32"/>
      <c r="M274" s="32"/>
      <c r="N274" s="403"/>
      <c r="O274" s="403"/>
      <c r="P274" s="403"/>
    </row>
    <row r="275" spans="1:16" outlineLevel="2">
      <c r="A275" s="215"/>
      <c r="B275" s="217"/>
      <c r="C275" s="60" t="str">
        <f t="shared" si="17"/>
        <v xml:space="preserve">Électricité </v>
      </c>
      <c r="D275" s="32"/>
      <c r="E275" s="113" t="s">
        <v>715</v>
      </c>
      <c r="F275" s="411">
        <v>0.26782176839870436</v>
      </c>
      <c r="G275" s="413">
        <v>0.4</v>
      </c>
      <c r="H275" s="413"/>
      <c r="I275" s="413"/>
      <c r="J275" s="413">
        <v>0.49338254162343353</v>
      </c>
      <c r="K275" s="414">
        <v>0.52600000000000002</v>
      </c>
      <c r="L275" s="32"/>
      <c r="M275" s="32"/>
      <c r="N275" s="403"/>
      <c r="O275" s="403"/>
      <c r="P275" s="403"/>
    </row>
    <row r="276" spans="1:16" outlineLevel="2">
      <c r="A276" s="215"/>
      <c r="B276" s="217"/>
      <c r="C276" s="60" t="str">
        <f t="shared" si="17"/>
        <v>Electricité PAC</v>
      </c>
      <c r="D276" s="32"/>
      <c r="E276" s="113" t="s">
        <v>713</v>
      </c>
      <c r="F276" s="411">
        <v>0</v>
      </c>
      <c r="G276" s="413">
        <v>0.02</v>
      </c>
      <c r="H276" s="413"/>
      <c r="I276" s="413"/>
      <c r="J276" s="413">
        <v>4.2499999999999996E-2</v>
      </c>
      <c r="K276" s="414">
        <v>0.05</v>
      </c>
      <c r="L276" s="32"/>
      <c r="M276" s="32"/>
      <c r="N276" s="403"/>
      <c r="O276" s="403"/>
      <c r="P276" s="403"/>
    </row>
    <row r="277" spans="1:16" s="241" customFormat="1" outlineLevel="2">
      <c r="A277" s="215"/>
      <c r="B277" s="217"/>
      <c r="C277" s="60"/>
      <c r="D277" s="32"/>
      <c r="E277" s="113" t="s">
        <v>157</v>
      </c>
      <c r="F277" s="411">
        <v>0.13076641369149541</v>
      </c>
      <c r="G277" s="413">
        <v>0.13076641369149541</v>
      </c>
      <c r="H277" s="413"/>
      <c r="I277" s="413"/>
      <c r="J277" s="413">
        <v>0.13076641369149541</v>
      </c>
      <c r="K277" s="414">
        <v>0.13076641369149541</v>
      </c>
      <c r="L277" s="32"/>
      <c r="M277" s="32"/>
      <c r="N277" s="403"/>
      <c r="O277" s="403"/>
      <c r="P277" s="403"/>
    </row>
    <row r="278" spans="1:16" s="241" customFormat="1" ht="15" outlineLevel="2" thickBot="1">
      <c r="A278" s="215"/>
      <c r="B278" s="217"/>
      <c r="C278" s="60"/>
      <c r="D278" s="32"/>
      <c r="E278" s="115" t="s">
        <v>714</v>
      </c>
      <c r="F278" s="415">
        <v>0</v>
      </c>
      <c r="G278" s="416">
        <v>0</v>
      </c>
      <c r="H278" s="416"/>
      <c r="I278" s="416"/>
      <c r="J278" s="416">
        <v>0</v>
      </c>
      <c r="K278" s="417">
        <v>0</v>
      </c>
      <c r="L278" s="32"/>
      <c r="M278" s="32"/>
      <c r="N278" s="403"/>
      <c r="O278" s="403"/>
      <c r="P278" s="403"/>
    </row>
    <row r="279" spans="1:16" s="241" customFormat="1" outlineLevel="2">
      <c r="A279" s="215"/>
      <c r="B279" s="217"/>
      <c r="C279" s="60"/>
      <c r="D279" s="32"/>
      <c r="E279" s="386"/>
      <c r="F279" s="386"/>
      <c r="G279" s="386"/>
      <c r="H279" s="386"/>
      <c r="I279" s="386"/>
      <c r="J279" s="386"/>
      <c r="K279" s="386"/>
      <c r="L279" s="32"/>
      <c r="M279" s="32"/>
    </row>
    <row r="280" spans="1:16" outlineLevel="1">
      <c r="A280" s="215"/>
      <c r="B280" s="217"/>
      <c r="C280" s="60" t="str">
        <f t="shared" ref="C280:C355" si="18">IF(ISBLANK(E280),IF(ISBLANK(F280),"",F280),E280)</f>
        <v/>
      </c>
      <c r="D280" s="32"/>
      <c r="E280" s="55"/>
      <c r="F280" s="55"/>
      <c r="G280" s="55"/>
      <c r="H280" s="55"/>
      <c r="I280" s="55"/>
      <c r="J280" s="55"/>
      <c r="K280" s="55"/>
      <c r="L280" s="32"/>
      <c r="M280" s="32"/>
    </row>
    <row r="281" spans="1:16" ht="15" outlineLevel="1" thickBot="1">
      <c r="A281" s="215"/>
      <c r="B281" s="217"/>
      <c r="C281" s="60" t="str">
        <f t="shared" si="18"/>
        <v>Ciment</v>
      </c>
      <c r="D281" s="32"/>
      <c r="E281" s="476" t="s">
        <v>559</v>
      </c>
      <c r="F281" s="476"/>
      <c r="G281" s="476"/>
      <c r="H281" s="476"/>
      <c r="I281" s="476"/>
      <c r="J281" s="476"/>
      <c r="K281" s="476"/>
      <c r="L281" s="32"/>
      <c r="M281" s="32"/>
    </row>
    <row r="282" spans="1:16" outlineLevel="2">
      <c r="A282" s="215"/>
      <c r="B282" s="217"/>
      <c r="C282" s="60" t="str">
        <f t="shared" si="18"/>
        <v>%</v>
      </c>
      <c r="D282" s="32"/>
      <c r="E282" s="182" t="s">
        <v>112</v>
      </c>
      <c r="F282" s="183">
        <v>2023</v>
      </c>
      <c r="G282" s="183">
        <v>2030</v>
      </c>
      <c r="H282" s="183">
        <v>2035</v>
      </c>
      <c r="I282" s="183">
        <v>2040</v>
      </c>
      <c r="J282" s="183">
        <v>2045</v>
      </c>
      <c r="K282" s="184">
        <v>2050</v>
      </c>
      <c r="L282" s="32"/>
      <c r="M282" s="32"/>
    </row>
    <row r="283" spans="1:16" outlineLevel="2">
      <c r="A283" s="215"/>
      <c r="B283" s="217"/>
      <c r="C283" s="60" t="str">
        <f t="shared" si="18"/>
        <v>Charbon</v>
      </c>
      <c r="D283" s="32"/>
      <c r="E283" s="113" t="s">
        <v>147</v>
      </c>
      <c r="F283" s="411">
        <v>0.13810000000000003</v>
      </c>
      <c r="G283" s="413">
        <v>0.03</v>
      </c>
      <c r="H283" s="412"/>
      <c r="I283" s="412"/>
      <c r="J283" s="413">
        <v>0</v>
      </c>
      <c r="K283" s="414">
        <v>0</v>
      </c>
      <c r="L283" s="32"/>
      <c r="M283" s="32"/>
      <c r="N283" s="403"/>
      <c r="O283" s="403"/>
    </row>
    <row r="284" spans="1:16" outlineLevel="2">
      <c r="A284" s="215"/>
      <c r="B284" s="217"/>
      <c r="C284" s="60" t="str">
        <f t="shared" si="18"/>
        <v>Coke</v>
      </c>
      <c r="D284" s="32"/>
      <c r="E284" s="113" t="s">
        <v>215</v>
      </c>
      <c r="F284" s="411">
        <v>0</v>
      </c>
      <c r="G284" s="413">
        <v>0</v>
      </c>
      <c r="H284" s="413"/>
      <c r="I284" s="413"/>
      <c r="J284" s="413">
        <v>0</v>
      </c>
      <c r="K284" s="414">
        <v>0</v>
      </c>
      <c r="L284" s="32"/>
      <c r="M284" s="32"/>
      <c r="N284" s="403"/>
      <c r="O284" s="403"/>
    </row>
    <row r="285" spans="1:16" outlineLevel="2">
      <c r="A285" s="215"/>
      <c r="B285" s="217"/>
      <c r="C285" s="60" t="str">
        <f t="shared" si="18"/>
        <v>Produits pétroliers raffinés</v>
      </c>
      <c r="D285" s="32"/>
      <c r="E285" s="113" t="s">
        <v>149</v>
      </c>
      <c r="F285" s="411">
        <v>0.27343471790371199</v>
      </c>
      <c r="G285" s="413">
        <v>0.13</v>
      </c>
      <c r="H285" s="413"/>
      <c r="I285" s="413"/>
      <c r="J285" s="413">
        <v>0</v>
      </c>
      <c r="K285" s="414">
        <v>0</v>
      </c>
      <c r="L285" s="32"/>
      <c r="M285" s="32"/>
      <c r="N285" s="403"/>
      <c r="O285" s="403"/>
    </row>
    <row r="286" spans="1:16" outlineLevel="2">
      <c r="A286" s="215"/>
      <c r="B286" s="217"/>
      <c r="C286" s="60" t="str">
        <f t="shared" si="18"/>
        <v>Gaz de réseau</v>
      </c>
      <c r="D286" s="32"/>
      <c r="E286" s="113" t="s">
        <v>216</v>
      </c>
      <c r="F286" s="411">
        <v>1.1307778437819181E-2</v>
      </c>
      <c r="G286" s="413">
        <v>1.1209213969450278E-2</v>
      </c>
      <c r="H286" s="413"/>
      <c r="I286" s="413"/>
      <c r="J286" s="413">
        <v>1.1209213969450278E-2</v>
      </c>
      <c r="K286" s="414">
        <v>0.01</v>
      </c>
      <c r="L286" s="32"/>
      <c r="M286" s="32"/>
      <c r="N286" s="403"/>
      <c r="O286" s="403"/>
    </row>
    <row r="287" spans="1:16" outlineLevel="2">
      <c r="A287" s="215"/>
      <c r="B287" s="217"/>
      <c r="C287" s="60" t="str">
        <f t="shared" si="18"/>
        <v>Biomasse solide</v>
      </c>
      <c r="D287" s="32"/>
      <c r="E287" s="113" t="s">
        <v>159</v>
      </c>
      <c r="F287" s="411">
        <v>0.13740000000000002</v>
      </c>
      <c r="G287" s="413">
        <v>0.30379078603054965</v>
      </c>
      <c r="H287" s="413"/>
      <c r="I287" s="413"/>
      <c r="J287" s="413">
        <v>0.27</v>
      </c>
      <c r="K287" s="414">
        <v>0.27</v>
      </c>
      <c r="L287" s="32"/>
      <c r="M287" s="32"/>
      <c r="N287" s="403"/>
      <c r="O287" s="403"/>
    </row>
    <row r="288" spans="1:16" outlineLevel="2">
      <c r="A288" s="215"/>
      <c r="B288" s="217"/>
      <c r="C288" s="60" t="str">
        <f t="shared" si="18"/>
        <v>Déchets</v>
      </c>
      <c r="D288" s="32"/>
      <c r="E288" s="113" t="s">
        <v>24</v>
      </c>
      <c r="F288" s="411">
        <v>0.30049999999999999</v>
      </c>
      <c r="G288" s="413">
        <v>0.35499999999999998</v>
      </c>
      <c r="H288" s="413"/>
      <c r="I288" s="413"/>
      <c r="J288" s="413">
        <v>0.46479078603054969</v>
      </c>
      <c r="K288" s="414">
        <v>0.46500000000000002</v>
      </c>
      <c r="L288" s="32"/>
      <c r="M288" s="32"/>
      <c r="N288" s="403"/>
      <c r="O288" s="403"/>
    </row>
    <row r="289" spans="1:15" outlineLevel="2">
      <c r="A289" s="215"/>
      <c r="B289" s="217"/>
      <c r="C289" s="60" t="str">
        <f t="shared" si="18"/>
        <v>Biocarburants</v>
      </c>
      <c r="D289" s="32"/>
      <c r="E289" s="113" t="s">
        <v>160</v>
      </c>
      <c r="F289" s="411">
        <v>0</v>
      </c>
      <c r="G289" s="413">
        <v>0</v>
      </c>
      <c r="H289" s="413"/>
      <c r="I289" s="413"/>
      <c r="J289" s="413">
        <v>0</v>
      </c>
      <c r="K289" s="414">
        <v>0</v>
      </c>
      <c r="L289" s="32"/>
      <c r="M289" s="32"/>
      <c r="N289" s="403"/>
      <c r="O289" s="403"/>
    </row>
    <row r="290" spans="1:15" outlineLevel="2">
      <c r="A290" s="215"/>
      <c r="B290" s="217"/>
      <c r="C290" s="60" t="str">
        <f t="shared" si="18"/>
        <v>Gaz renouvelable</v>
      </c>
      <c r="D290" s="32"/>
      <c r="E290" s="113" t="s">
        <v>161</v>
      </c>
      <c r="F290" s="411">
        <v>0</v>
      </c>
      <c r="G290" s="413">
        <v>0</v>
      </c>
      <c r="H290" s="413"/>
      <c r="I290" s="413"/>
      <c r="J290" s="413">
        <v>0</v>
      </c>
      <c r="K290" s="414">
        <v>0</v>
      </c>
      <c r="L290" s="32"/>
      <c r="M290" s="32"/>
      <c r="N290" s="403"/>
      <c r="O290" s="403"/>
    </row>
    <row r="291" spans="1:15" outlineLevel="2">
      <c r="A291" s="215"/>
      <c r="B291" s="217"/>
      <c r="C291" s="60" t="str">
        <f t="shared" si="18"/>
        <v>Chaleur de l'environnement</v>
      </c>
      <c r="D291" s="32"/>
      <c r="E291" s="113" t="s">
        <v>162</v>
      </c>
      <c r="F291" s="411">
        <v>0</v>
      </c>
      <c r="G291" s="413">
        <v>0</v>
      </c>
      <c r="H291" s="413"/>
      <c r="I291" s="413"/>
      <c r="J291" s="413">
        <v>0</v>
      </c>
      <c r="K291" s="414">
        <v>0</v>
      </c>
      <c r="L291" s="32"/>
      <c r="M291" s="32"/>
      <c r="N291" s="403"/>
      <c r="O291" s="403"/>
    </row>
    <row r="292" spans="1:15" outlineLevel="2">
      <c r="A292" s="215"/>
      <c r="B292" s="217"/>
      <c r="C292" s="60" t="str">
        <f t="shared" si="18"/>
        <v>Solaire thermique et géothermie</v>
      </c>
      <c r="D292" s="32"/>
      <c r="E292" s="113" t="s">
        <v>163</v>
      </c>
      <c r="F292" s="411">
        <v>0</v>
      </c>
      <c r="G292" s="413">
        <v>0</v>
      </c>
      <c r="H292" s="413"/>
      <c r="I292" s="413"/>
      <c r="J292" s="413">
        <v>0</v>
      </c>
      <c r="K292" s="414">
        <v>0</v>
      </c>
      <c r="L292" s="32"/>
      <c r="M292" s="32"/>
      <c r="N292" s="403"/>
      <c r="O292" s="403"/>
    </row>
    <row r="293" spans="1:15" outlineLevel="2">
      <c r="A293" s="215"/>
      <c r="B293" s="217"/>
      <c r="C293" s="60" t="str">
        <f t="shared" si="18"/>
        <v xml:space="preserve">Électricité </v>
      </c>
      <c r="D293" s="32"/>
      <c r="E293" s="113" t="s">
        <v>715</v>
      </c>
      <c r="F293" s="411">
        <v>0.1392575036584689</v>
      </c>
      <c r="G293" s="413">
        <v>0.17</v>
      </c>
      <c r="H293" s="413"/>
      <c r="I293" s="413"/>
      <c r="J293" s="413">
        <v>0.254</v>
      </c>
      <c r="K293" s="414">
        <v>0.25499999999999989</v>
      </c>
      <c r="L293" s="32"/>
      <c r="M293" s="32"/>
      <c r="N293" s="403"/>
      <c r="O293" s="403"/>
    </row>
    <row r="294" spans="1:15" outlineLevel="2">
      <c r="A294" s="215"/>
      <c r="B294" s="217"/>
      <c r="C294" s="60" t="str">
        <f t="shared" si="18"/>
        <v>Electricité PAC</v>
      </c>
      <c r="D294" s="32"/>
      <c r="E294" s="113" t="s">
        <v>713</v>
      </c>
      <c r="F294" s="411">
        <v>0</v>
      </c>
      <c r="G294" s="413">
        <v>0</v>
      </c>
      <c r="H294" s="413"/>
      <c r="I294" s="413"/>
      <c r="J294" s="413">
        <v>0</v>
      </c>
      <c r="K294" s="414">
        <v>0</v>
      </c>
      <c r="L294" s="32"/>
      <c r="M294" s="32"/>
      <c r="N294" s="403"/>
      <c r="O294" s="403"/>
    </row>
    <row r="295" spans="1:15" s="241" customFormat="1" outlineLevel="2">
      <c r="A295" s="215"/>
      <c r="B295" s="217"/>
      <c r="C295" s="60"/>
      <c r="D295" s="32"/>
      <c r="E295" s="113" t="s">
        <v>157</v>
      </c>
      <c r="F295" s="411">
        <v>0</v>
      </c>
      <c r="G295" s="413">
        <v>0</v>
      </c>
      <c r="H295" s="413"/>
      <c r="I295" s="413"/>
      <c r="J295" s="413">
        <v>0</v>
      </c>
      <c r="K295" s="414">
        <v>0</v>
      </c>
      <c r="L295" s="32"/>
      <c r="M295" s="32"/>
      <c r="N295" s="403"/>
      <c r="O295" s="403"/>
    </row>
    <row r="296" spans="1:15" s="241" customFormat="1" ht="15" outlineLevel="2" thickBot="1">
      <c r="A296" s="215"/>
      <c r="B296" s="217"/>
      <c r="C296" s="60"/>
      <c r="D296" s="32"/>
      <c r="E296" s="115" t="s">
        <v>714</v>
      </c>
      <c r="F296" s="415">
        <v>0</v>
      </c>
      <c r="G296" s="416">
        <v>0</v>
      </c>
      <c r="H296" s="416"/>
      <c r="I296" s="416"/>
      <c r="J296" s="416">
        <v>0</v>
      </c>
      <c r="K296" s="417">
        <v>0</v>
      </c>
      <c r="L296" s="32"/>
      <c r="M296" s="32"/>
      <c r="N296" s="403"/>
      <c r="O296" s="403"/>
    </row>
    <row r="297" spans="1:15" s="241" customFormat="1" outlineLevel="2">
      <c r="A297" s="215"/>
      <c r="B297" s="217"/>
      <c r="C297" s="60"/>
      <c r="D297" s="32"/>
      <c r="E297" s="386"/>
      <c r="F297" s="386"/>
      <c r="G297" s="386"/>
      <c r="H297" s="386"/>
      <c r="I297" s="386"/>
      <c r="J297" s="386"/>
      <c r="K297" s="386"/>
      <c r="L297" s="32"/>
      <c r="M297" s="32"/>
    </row>
    <row r="298" spans="1:15" outlineLevel="1">
      <c r="A298" s="215"/>
      <c r="B298" s="217"/>
      <c r="C298" s="60" t="str">
        <f t="shared" si="18"/>
        <v/>
      </c>
      <c r="D298" s="32"/>
      <c r="E298" s="55"/>
      <c r="F298" s="55"/>
      <c r="G298" s="55"/>
      <c r="H298" s="55"/>
      <c r="I298" s="55"/>
      <c r="J298" s="55"/>
      <c r="K298" s="55"/>
      <c r="L298" s="32"/>
      <c r="M298" s="32"/>
    </row>
    <row r="299" spans="1:15" ht="15" outlineLevel="1" thickBot="1">
      <c r="A299" s="215"/>
      <c r="B299" s="217"/>
      <c r="C299" s="60" t="str">
        <f t="shared" si="18"/>
        <v>Verre</v>
      </c>
      <c r="D299" s="32"/>
      <c r="E299" s="476" t="s">
        <v>114</v>
      </c>
      <c r="F299" s="476"/>
      <c r="G299" s="476"/>
      <c r="H299" s="476"/>
      <c r="I299" s="476"/>
      <c r="J299" s="476"/>
      <c r="K299" s="476"/>
      <c r="L299" s="32"/>
      <c r="M299" s="32"/>
    </row>
    <row r="300" spans="1:15" outlineLevel="2">
      <c r="A300" s="215"/>
      <c r="B300" s="217"/>
      <c r="C300" s="60" t="str">
        <f t="shared" si="18"/>
        <v>%</v>
      </c>
      <c r="D300" s="32"/>
      <c r="E300" s="182" t="s">
        <v>112</v>
      </c>
      <c r="F300" s="183">
        <v>2023</v>
      </c>
      <c r="G300" s="183">
        <v>2030</v>
      </c>
      <c r="H300" s="183">
        <v>2035</v>
      </c>
      <c r="I300" s="183">
        <v>2040</v>
      </c>
      <c r="J300" s="183">
        <v>2045</v>
      </c>
      <c r="K300" s="184">
        <v>2050</v>
      </c>
      <c r="L300" s="32"/>
      <c r="M300" s="32"/>
    </row>
    <row r="301" spans="1:15" outlineLevel="2">
      <c r="A301" s="215"/>
      <c r="B301" s="217"/>
      <c r="C301" s="60" t="str">
        <f t="shared" si="18"/>
        <v>Charbon</v>
      </c>
      <c r="D301" s="32"/>
      <c r="E301" s="113" t="s">
        <v>147</v>
      </c>
      <c r="F301" s="411">
        <v>0</v>
      </c>
      <c r="G301" s="413">
        <v>0</v>
      </c>
      <c r="H301" s="412"/>
      <c r="I301" s="412"/>
      <c r="J301" s="413">
        <v>0</v>
      </c>
      <c r="K301" s="414">
        <v>0</v>
      </c>
      <c r="L301" s="32"/>
      <c r="M301" s="32"/>
      <c r="N301" s="403"/>
      <c r="O301" s="403"/>
    </row>
    <row r="302" spans="1:15" outlineLevel="2">
      <c r="A302" s="215"/>
      <c r="B302" s="217"/>
      <c r="C302" s="60" t="str">
        <f t="shared" si="18"/>
        <v>Coke</v>
      </c>
      <c r="D302" s="32"/>
      <c r="E302" s="113" t="s">
        <v>215</v>
      </c>
      <c r="F302" s="411">
        <v>0</v>
      </c>
      <c r="G302" s="413">
        <v>0</v>
      </c>
      <c r="H302" s="413"/>
      <c r="I302" s="413"/>
      <c r="J302" s="413">
        <v>0</v>
      </c>
      <c r="K302" s="414">
        <v>0</v>
      </c>
      <c r="L302" s="32"/>
      <c r="M302" s="32"/>
      <c r="N302" s="403"/>
      <c r="O302" s="403"/>
    </row>
    <row r="303" spans="1:15" outlineLevel="2">
      <c r="A303" s="215"/>
      <c r="B303" s="217"/>
      <c r="C303" s="60" t="str">
        <f t="shared" si="18"/>
        <v>Produits pétroliers raffinés</v>
      </c>
      <c r="D303" s="32"/>
      <c r="E303" s="113" t="s">
        <v>149</v>
      </c>
      <c r="F303" s="411">
        <v>3.4478378427423011E-2</v>
      </c>
      <c r="G303" s="413">
        <v>0</v>
      </c>
      <c r="H303" s="413"/>
      <c r="I303" s="413"/>
      <c r="J303" s="413">
        <v>0</v>
      </c>
      <c r="K303" s="414">
        <v>0</v>
      </c>
      <c r="L303" s="32"/>
      <c r="M303" s="32"/>
      <c r="N303" s="403"/>
      <c r="O303" s="403"/>
    </row>
    <row r="304" spans="1:15" outlineLevel="2">
      <c r="A304" s="215"/>
      <c r="B304" s="217"/>
      <c r="C304" s="60" t="str">
        <f t="shared" si="18"/>
        <v>Gaz de réseau</v>
      </c>
      <c r="D304" s="32"/>
      <c r="E304" s="113" t="s">
        <v>216</v>
      </c>
      <c r="F304" s="411">
        <v>0.76816012484802287</v>
      </c>
      <c r="G304" s="413">
        <v>0.6</v>
      </c>
      <c r="H304" s="413"/>
      <c r="I304" s="413"/>
      <c r="J304" s="413">
        <v>0.28499999999999992</v>
      </c>
      <c r="K304" s="414">
        <v>0.17999999999999994</v>
      </c>
      <c r="L304" s="32"/>
      <c r="M304" s="32"/>
      <c r="N304" s="403"/>
      <c r="O304" s="403"/>
    </row>
    <row r="305" spans="1:16" outlineLevel="2">
      <c r="A305" s="215"/>
      <c r="B305" s="217"/>
      <c r="C305" s="60" t="str">
        <f t="shared" si="18"/>
        <v>Biomasse solide</v>
      </c>
      <c r="D305" s="32"/>
      <c r="E305" s="113" t="s">
        <v>159</v>
      </c>
      <c r="F305" s="411">
        <v>0</v>
      </c>
      <c r="G305" s="413">
        <v>0</v>
      </c>
      <c r="H305" s="413"/>
      <c r="I305" s="413"/>
      <c r="J305" s="413">
        <v>0</v>
      </c>
      <c r="K305" s="414">
        <v>0</v>
      </c>
      <c r="L305" s="32"/>
      <c r="M305" s="32"/>
      <c r="N305" s="403"/>
      <c r="O305" s="403"/>
    </row>
    <row r="306" spans="1:16" outlineLevel="2">
      <c r="A306" s="215"/>
      <c r="B306" s="217"/>
      <c r="C306" s="60" t="str">
        <f t="shared" si="18"/>
        <v>Déchets</v>
      </c>
      <c r="D306" s="32"/>
      <c r="E306" s="113" t="s">
        <v>24</v>
      </c>
      <c r="F306" s="411">
        <v>0</v>
      </c>
      <c r="G306" s="413">
        <v>0</v>
      </c>
      <c r="H306" s="413"/>
      <c r="I306" s="413"/>
      <c r="J306" s="413">
        <v>0</v>
      </c>
      <c r="K306" s="414">
        <v>0</v>
      </c>
      <c r="L306" s="32"/>
      <c r="M306" s="32"/>
      <c r="N306" s="403"/>
      <c r="O306" s="403"/>
    </row>
    <row r="307" spans="1:16" outlineLevel="2">
      <c r="A307" s="215"/>
      <c r="B307" s="217"/>
      <c r="C307" s="60" t="str">
        <f t="shared" si="18"/>
        <v>Biocarburants</v>
      </c>
      <c r="D307" s="32"/>
      <c r="E307" s="113" t="s">
        <v>160</v>
      </c>
      <c r="F307" s="411">
        <v>0</v>
      </c>
      <c r="G307" s="413">
        <v>0</v>
      </c>
      <c r="H307" s="413"/>
      <c r="I307" s="413"/>
      <c r="J307" s="413">
        <v>0</v>
      </c>
      <c r="K307" s="414">
        <v>0</v>
      </c>
      <c r="L307" s="32"/>
      <c r="M307" s="32"/>
      <c r="N307" s="403"/>
      <c r="O307" s="403"/>
    </row>
    <row r="308" spans="1:16" outlineLevel="2">
      <c r="A308" s="215"/>
      <c r="B308" s="217"/>
      <c r="C308" s="60" t="str">
        <f t="shared" si="18"/>
        <v>Gaz renouvelable</v>
      </c>
      <c r="D308" s="32"/>
      <c r="E308" s="113" t="s">
        <v>161</v>
      </c>
      <c r="F308" s="411">
        <v>0</v>
      </c>
      <c r="G308" s="413">
        <v>0.02</v>
      </c>
      <c r="H308" s="413"/>
      <c r="I308" s="413"/>
      <c r="J308" s="413">
        <v>0.02</v>
      </c>
      <c r="K308" s="414">
        <v>0.02</v>
      </c>
      <c r="L308" s="32"/>
      <c r="M308" s="32"/>
      <c r="N308" s="403"/>
      <c r="O308" s="403"/>
    </row>
    <row r="309" spans="1:16" outlineLevel="2">
      <c r="A309" s="215"/>
      <c r="B309" s="217"/>
      <c r="C309" s="60" t="str">
        <f t="shared" si="18"/>
        <v>Chaleur de l'environnement</v>
      </c>
      <c r="D309" s="32"/>
      <c r="E309" s="113" t="s">
        <v>162</v>
      </c>
      <c r="F309" s="411">
        <v>0</v>
      </c>
      <c r="G309" s="413">
        <v>0</v>
      </c>
      <c r="H309" s="413"/>
      <c r="I309" s="413"/>
      <c r="J309" s="413">
        <v>0</v>
      </c>
      <c r="K309" s="414">
        <v>0</v>
      </c>
      <c r="L309" s="32"/>
      <c r="M309" s="32"/>
      <c r="N309" s="403"/>
      <c r="O309" s="403"/>
    </row>
    <row r="310" spans="1:16" outlineLevel="2">
      <c r="A310" s="215"/>
      <c r="B310" s="217"/>
      <c r="C310" s="60" t="str">
        <f t="shared" si="18"/>
        <v>Solaire thermique et géothermie</v>
      </c>
      <c r="D310" s="32"/>
      <c r="E310" s="113" t="s">
        <v>163</v>
      </c>
      <c r="F310" s="411">
        <v>0</v>
      </c>
      <c r="G310" s="413">
        <v>0</v>
      </c>
      <c r="H310" s="413"/>
      <c r="I310" s="413"/>
      <c r="J310" s="413">
        <v>0</v>
      </c>
      <c r="K310" s="414">
        <v>0</v>
      </c>
      <c r="L310" s="32"/>
      <c r="M310" s="32"/>
      <c r="N310" s="403"/>
      <c r="O310" s="403"/>
    </row>
    <row r="311" spans="1:16" outlineLevel="2">
      <c r="A311" s="215"/>
      <c r="B311" s="217"/>
      <c r="C311" s="60" t="str">
        <f t="shared" si="18"/>
        <v xml:space="preserve">Électricité </v>
      </c>
      <c r="D311" s="32"/>
      <c r="E311" s="113" t="s">
        <v>715</v>
      </c>
      <c r="F311" s="411">
        <v>0.197361496724554</v>
      </c>
      <c r="G311" s="413">
        <v>0.38</v>
      </c>
      <c r="H311" s="413"/>
      <c r="I311" s="413"/>
      <c r="J311" s="413">
        <v>0.69500000000000006</v>
      </c>
      <c r="K311" s="414">
        <v>0.8</v>
      </c>
      <c r="L311" s="32"/>
      <c r="M311" s="32"/>
      <c r="N311" s="403"/>
      <c r="O311" s="403"/>
    </row>
    <row r="312" spans="1:16" outlineLevel="2">
      <c r="A312" s="215"/>
      <c r="B312" s="217"/>
      <c r="C312" s="60" t="str">
        <f t="shared" si="18"/>
        <v>Electricité PAC</v>
      </c>
      <c r="D312" s="32"/>
      <c r="E312" s="113" t="s">
        <v>713</v>
      </c>
      <c r="F312" s="411">
        <v>0</v>
      </c>
      <c r="G312" s="413">
        <v>0</v>
      </c>
      <c r="H312" s="413"/>
      <c r="I312" s="413"/>
      <c r="J312" s="413">
        <v>0</v>
      </c>
      <c r="K312" s="414">
        <v>0</v>
      </c>
      <c r="L312" s="32"/>
      <c r="M312" s="32"/>
      <c r="N312" s="403"/>
      <c r="O312" s="403"/>
    </row>
    <row r="313" spans="1:16" s="241" customFormat="1" outlineLevel="2">
      <c r="A313" s="215"/>
      <c r="B313" s="217"/>
      <c r="C313" s="60"/>
      <c r="D313" s="32"/>
      <c r="E313" s="113" t="s">
        <v>157</v>
      </c>
      <c r="F313" s="411">
        <v>0</v>
      </c>
      <c r="G313" s="413">
        <v>0</v>
      </c>
      <c r="H313" s="413"/>
      <c r="I313" s="413"/>
      <c r="J313" s="413">
        <v>0</v>
      </c>
      <c r="K313" s="414">
        <v>0</v>
      </c>
      <c r="L313" s="32"/>
      <c r="M313" s="32"/>
      <c r="N313" s="403"/>
      <c r="O313" s="403"/>
    </row>
    <row r="314" spans="1:16" s="241" customFormat="1" ht="15" outlineLevel="2" thickBot="1">
      <c r="A314" s="215"/>
      <c r="B314" s="217"/>
      <c r="C314" s="60"/>
      <c r="D314" s="32"/>
      <c r="E314" s="115" t="s">
        <v>714</v>
      </c>
      <c r="F314" s="415">
        <v>0</v>
      </c>
      <c r="G314" s="416">
        <v>0</v>
      </c>
      <c r="H314" s="416"/>
      <c r="I314" s="416"/>
      <c r="J314" s="416">
        <v>0</v>
      </c>
      <c r="K314" s="417">
        <v>0</v>
      </c>
      <c r="L314" s="32"/>
      <c r="M314" s="32"/>
      <c r="N314" s="403"/>
      <c r="O314" s="403"/>
    </row>
    <row r="315" spans="1:16" s="241" customFormat="1" outlineLevel="2">
      <c r="A315" s="215"/>
      <c r="B315" s="217"/>
      <c r="C315" s="60"/>
      <c r="D315" s="32"/>
      <c r="E315" s="386"/>
      <c r="F315" s="386"/>
      <c r="G315" s="386"/>
      <c r="H315" s="386"/>
      <c r="I315" s="386"/>
      <c r="J315" s="386"/>
      <c r="K315" s="386"/>
      <c r="L315" s="32"/>
      <c r="M315" s="32"/>
    </row>
    <row r="316" spans="1:16" outlineLevel="1">
      <c r="A316" s="215"/>
      <c r="B316" s="217"/>
      <c r="C316" s="60" t="str">
        <f t="shared" si="18"/>
        <v/>
      </c>
      <c r="D316" s="32"/>
      <c r="E316" s="55"/>
      <c r="F316" s="55"/>
      <c r="G316" s="55"/>
      <c r="H316" s="55"/>
      <c r="I316" s="55"/>
      <c r="J316" s="55"/>
      <c r="K316" s="55"/>
      <c r="L316" s="32"/>
      <c r="M316" s="32"/>
    </row>
    <row r="317" spans="1:16" ht="15" outlineLevel="1" thickBot="1">
      <c r="A317" s="215"/>
      <c r="B317" s="217"/>
      <c r="C317" s="60" t="str">
        <f t="shared" si="18"/>
        <v>Autres non-métalliques</v>
      </c>
      <c r="D317" s="32"/>
      <c r="E317" s="476" t="s">
        <v>560</v>
      </c>
      <c r="F317" s="476"/>
      <c r="G317" s="476"/>
      <c r="H317" s="476"/>
      <c r="I317" s="476"/>
      <c r="J317" s="476"/>
      <c r="K317" s="476"/>
      <c r="L317" s="32"/>
      <c r="M317" s="32"/>
    </row>
    <row r="318" spans="1:16" outlineLevel="2">
      <c r="A318" s="215"/>
      <c r="B318" s="217"/>
      <c r="C318" s="60" t="str">
        <f t="shared" si="18"/>
        <v>%</v>
      </c>
      <c r="D318" s="32"/>
      <c r="E318" s="182" t="s">
        <v>112</v>
      </c>
      <c r="F318" s="183">
        <v>2023</v>
      </c>
      <c r="G318" s="183">
        <v>2030</v>
      </c>
      <c r="H318" s="183">
        <v>2035</v>
      </c>
      <c r="I318" s="183">
        <v>2040</v>
      </c>
      <c r="J318" s="183">
        <v>2045</v>
      </c>
      <c r="K318" s="184">
        <v>2050</v>
      </c>
      <c r="L318" s="32"/>
      <c r="M318" s="32"/>
    </row>
    <row r="319" spans="1:16" outlineLevel="2">
      <c r="A319" s="215"/>
      <c r="B319" s="217"/>
      <c r="C319" s="60" t="str">
        <f t="shared" si="18"/>
        <v>Charbon</v>
      </c>
      <c r="D319" s="32"/>
      <c r="E319" s="113" t="s">
        <v>147</v>
      </c>
      <c r="F319" s="411">
        <v>0</v>
      </c>
      <c r="G319" s="413">
        <v>0</v>
      </c>
      <c r="H319" s="412"/>
      <c r="I319" s="412"/>
      <c r="J319" s="413">
        <v>0</v>
      </c>
      <c r="K319" s="414">
        <v>0</v>
      </c>
      <c r="L319" s="32"/>
      <c r="M319" s="32"/>
      <c r="N319" s="403"/>
      <c r="O319" s="403"/>
      <c r="P319" s="403"/>
    </row>
    <row r="320" spans="1:16" outlineLevel="2">
      <c r="A320" s="215"/>
      <c r="B320" s="217"/>
      <c r="C320" s="60" t="str">
        <f t="shared" si="18"/>
        <v>Coke</v>
      </c>
      <c r="D320" s="32"/>
      <c r="E320" s="113" t="s">
        <v>215</v>
      </c>
      <c r="F320" s="411">
        <v>4.9679851278677842E-2</v>
      </c>
      <c r="G320" s="413">
        <v>0</v>
      </c>
      <c r="H320" s="413"/>
      <c r="I320" s="413"/>
      <c r="J320" s="413">
        <v>0</v>
      </c>
      <c r="K320" s="414">
        <v>0</v>
      </c>
      <c r="L320" s="32"/>
      <c r="M320" s="32"/>
      <c r="N320" s="403"/>
      <c r="O320" s="403"/>
      <c r="P320" s="403"/>
    </row>
    <row r="321" spans="1:16" outlineLevel="2">
      <c r="A321" s="215"/>
      <c r="B321" s="217"/>
      <c r="C321" s="60" t="str">
        <f t="shared" si="18"/>
        <v>Produits pétroliers raffinés</v>
      </c>
      <c r="D321" s="32"/>
      <c r="E321" s="113" t="s">
        <v>149</v>
      </c>
      <c r="F321" s="411">
        <v>0.19384066227143101</v>
      </c>
      <c r="G321" s="413">
        <v>0.01</v>
      </c>
      <c r="H321" s="413"/>
      <c r="I321" s="413"/>
      <c r="J321" s="413">
        <v>0</v>
      </c>
      <c r="K321" s="414">
        <v>0</v>
      </c>
      <c r="L321" s="32"/>
      <c r="M321" s="32"/>
      <c r="N321" s="403"/>
      <c r="O321" s="403"/>
      <c r="P321" s="403"/>
    </row>
    <row r="322" spans="1:16" outlineLevel="2">
      <c r="A322" s="215"/>
      <c r="B322" s="217"/>
      <c r="C322" s="60" t="str">
        <f t="shared" si="18"/>
        <v>Gaz de réseau</v>
      </c>
      <c r="D322" s="32"/>
      <c r="E322" s="113" t="s">
        <v>216</v>
      </c>
      <c r="F322" s="411">
        <v>0.53176700883970773</v>
      </c>
      <c r="G322" s="413">
        <v>0.37</v>
      </c>
      <c r="H322" s="413"/>
      <c r="I322" s="413"/>
      <c r="J322" s="413">
        <v>0.34713968343962509</v>
      </c>
      <c r="K322" s="414">
        <v>0.31951957791950003</v>
      </c>
      <c r="L322" s="32"/>
      <c r="M322" s="32"/>
      <c r="N322" s="403"/>
      <c r="O322" s="403"/>
      <c r="P322" s="403"/>
    </row>
    <row r="323" spans="1:16" outlineLevel="2">
      <c r="A323" s="215"/>
      <c r="B323" s="217"/>
      <c r="C323" s="60" t="str">
        <f t="shared" si="18"/>
        <v>Biomasse solide</v>
      </c>
      <c r="D323" s="32"/>
      <c r="E323" s="113" t="s">
        <v>159</v>
      </c>
      <c r="F323" s="411">
        <v>2.0987231331235113E-5</v>
      </c>
      <c r="G323" s="413">
        <v>0.12</v>
      </c>
      <c r="H323" s="413"/>
      <c r="I323" s="413"/>
      <c r="J323" s="413">
        <v>0.12</v>
      </c>
      <c r="K323" s="414">
        <v>0.12</v>
      </c>
      <c r="L323" s="32"/>
      <c r="M323" s="32"/>
      <c r="N323" s="403"/>
      <c r="O323" s="403"/>
      <c r="P323" s="403"/>
    </row>
    <row r="324" spans="1:16" outlineLevel="2">
      <c r="A324" s="215"/>
      <c r="B324" s="217"/>
      <c r="C324" s="60" t="str">
        <f t="shared" si="18"/>
        <v>Déchets</v>
      </c>
      <c r="D324" s="32"/>
      <c r="E324" s="113" t="s">
        <v>24</v>
      </c>
      <c r="F324" s="411">
        <v>0</v>
      </c>
      <c r="G324" s="413">
        <v>0</v>
      </c>
      <c r="H324" s="413"/>
      <c r="I324" s="413"/>
      <c r="J324" s="413">
        <v>0</v>
      </c>
      <c r="K324" s="414">
        <v>0</v>
      </c>
      <c r="L324" s="32"/>
      <c r="M324" s="32"/>
      <c r="N324" s="403"/>
      <c r="O324" s="403"/>
      <c r="P324" s="403"/>
    </row>
    <row r="325" spans="1:16" outlineLevel="2">
      <c r="A325" s="215"/>
      <c r="B325" s="217"/>
      <c r="C325" s="60" t="str">
        <f t="shared" si="18"/>
        <v>Biocarburants</v>
      </c>
      <c r="D325" s="32"/>
      <c r="E325" s="113" t="s">
        <v>160</v>
      </c>
      <c r="F325" s="411">
        <v>0</v>
      </c>
      <c r="G325" s="413">
        <v>0</v>
      </c>
      <c r="H325" s="413"/>
      <c r="I325" s="413"/>
      <c r="J325" s="413">
        <v>0</v>
      </c>
      <c r="K325" s="414">
        <v>0</v>
      </c>
      <c r="L325" s="32"/>
      <c r="M325" s="32"/>
      <c r="N325" s="403"/>
      <c r="O325" s="403"/>
      <c r="P325" s="403"/>
    </row>
    <row r="326" spans="1:16" outlineLevel="2">
      <c r="A326" s="215"/>
      <c r="B326" s="217"/>
      <c r="C326" s="60" t="str">
        <f t="shared" si="18"/>
        <v>Gaz renouvelable</v>
      </c>
      <c r="D326" s="32"/>
      <c r="E326" s="113" t="s">
        <v>161</v>
      </c>
      <c r="F326" s="411">
        <v>0</v>
      </c>
      <c r="G326" s="413">
        <v>0</v>
      </c>
      <c r="H326" s="413"/>
      <c r="I326" s="413"/>
      <c r="J326" s="413">
        <v>0</v>
      </c>
      <c r="K326" s="414">
        <v>0</v>
      </c>
      <c r="L326" s="32"/>
      <c r="M326" s="32"/>
      <c r="N326" s="403"/>
      <c r="O326" s="403"/>
      <c r="P326" s="403"/>
    </row>
    <row r="327" spans="1:16" outlineLevel="2">
      <c r="A327" s="215"/>
      <c r="B327" s="217"/>
      <c r="C327" s="60" t="str">
        <f t="shared" si="18"/>
        <v>Chaleur de l'environnement</v>
      </c>
      <c r="D327" s="32"/>
      <c r="E327" s="113" t="s">
        <v>162</v>
      </c>
      <c r="F327" s="411">
        <v>0</v>
      </c>
      <c r="G327" s="413">
        <v>0</v>
      </c>
      <c r="H327" s="413"/>
      <c r="I327" s="413"/>
      <c r="J327" s="413">
        <v>0</v>
      </c>
      <c r="K327" s="414">
        <v>0</v>
      </c>
      <c r="L327" s="32"/>
      <c r="M327" s="32"/>
      <c r="N327" s="403"/>
      <c r="O327" s="403"/>
      <c r="P327" s="403"/>
    </row>
    <row r="328" spans="1:16" outlineLevel="2">
      <c r="A328" s="215"/>
      <c r="B328" s="217"/>
      <c r="C328" s="60" t="str">
        <f t="shared" si="18"/>
        <v>Solaire thermique et géothermie</v>
      </c>
      <c r="D328" s="32"/>
      <c r="E328" s="113" t="s">
        <v>163</v>
      </c>
      <c r="F328" s="411">
        <v>0</v>
      </c>
      <c r="G328" s="413">
        <v>0</v>
      </c>
      <c r="H328" s="413"/>
      <c r="I328" s="413"/>
      <c r="J328" s="413">
        <v>0</v>
      </c>
      <c r="K328" s="414">
        <v>0</v>
      </c>
      <c r="L328" s="32"/>
      <c r="M328" s="32"/>
      <c r="N328" s="403"/>
      <c r="O328" s="403"/>
      <c r="P328" s="403"/>
    </row>
    <row r="329" spans="1:16" outlineLevel="2">
      <c r="A329" s="215"/>
      <c r="B329" s="217"/>
      <c r="C329" s="60" t="str">
        <f t="shared" si="18"/>
        <v xml:space="preserve">Électricité </v>
      </c>
      <c r="D329" s="32"/>
      <c r="E329" s="113" t="s">
        <v>715</v>
      </c>
      <c r="F329" s="411">
        <v>0.22164576143626147</v>
      </c>
      <c r="G329" s="413">
        <v>0.5</v>
      </c>
      <c r="H329" s="413"/>
      <c r="I329" s="413"/>
      <c r="J329" s="413">
        <v>0.53286031656037491</v>
      </c>
      <c r="K329" s="414">
        <v>0.56048042208049997</v>
      </c>
      <c r="L329" s="32"/>
      <c r="M329" s="32"/>
      <c r="N329" s="403"/>
      <c r="O329" s="403"/>
      <c r="P329" s="403"/>
    </row>
    <row r="330" spans="1:16" outlineLevel="2">
      <c r="A330" s="215"/>
      <c r="B330" s="217"/>
      <c r="C330" s="60" t="str">
        <f t="shared" si="18"/>
        <v>Electricité PAC</v>
      </c>
      <c r="D330" s="32"/>
      <c r="E330" s="113" t="s">
        <v>713</v>
      </c>
      <c r="F330" s="411">
        <v>0</v>
      </c>
      <c r="G330" s="413">
        <v>0</v>
      </c>
      <c r="H330" s="413"/>
      <c r="I330" s="413"/>
      <c r="J330" s="413">
        <v>0</v>
      </c>
      <c r="K330" s="414">
        <v>0</v>
      </c>
      <c r="L330" s="32"/>
      <c r="M330" s="32"/>
      <c r="N330" s="403"/>
      <c r="O330" s="403"/>
      <c r="P330" s="403"/>
    </row>
    <row r="331" spans="1:16" s="241" customFormat="1" outlineLevel="2">
      <c r="A331" s="215"/>
      <c r="B331" s="217"/>
      <c r="C331" s="60"/>
      <c r="D331" s="32"/>
      <c r="E331" s="113" t="s">
        <v>157</v>
      </c>
      <c r="F331" s="411">
        <v>3.045728942590714E-3</v>
      </c>
      <c r="G331" s="413">
        <v>0</v>
      </c>
      <c r="H331" s="413"/>
      <c r="I331" s="413"/>
      <c r="J331" s="413">
        <v>0</v>
      </c>
      <c r="K331" s="414">
        <v>0</v>
      </c>
      <c r="L331" s="32"/>
      <c r="M331" s="32"/>
      <c r="N331" s="403"/>
      <c r="O331" s="403"/>
      <c r="P331" s="403"/>
    </row>
    <row r="332" spans="1:16" s="241" customFormat="1" ht="15" outlineLevel="2" thickBot="1">
      <c r="A332" s="215"/>
      <c r="B332" s="217"/>
      <c r="C332" s="60"/>
      <c r="D332" s="32"/>
      <c r="E332" s="115" t="s">
        <v>714</v>
      </c>
      <c r="F332" s="415">
        <v>0</v>
      </c>
      <c r="G332" s="416">
        <v>0</v>
      </c>
      <c r="H332" s="416"/>
      <c r="I332" s="416"/>
      <c r="J332" s="416">
        <v>0</v>
      </c>
      <c r="K332" s="417">
        <v>0</v>
      </c>
      <c r="L332" s="32"/>
      <c r="M332" s="32"/>
      <c r="N332" s="403"/>
      <c r="O332" s="403"/>
      <c r="P332" s="403"/>
    </row>
    <row r="333" spans="1:16" s="241" customFormat="1" outlineLevel="2">
      <c r="A333" s="215"/>
      <c r="B333" s="217"/>
      <c r="C333" s="60"/>
      <c r="D333" s="32"/>
      <c r="E333" s="386"/>
      <c r="F333" s="386"/>
      <c r="G333" s="386"/>
      <c r="H333" s="386"/>
      <c r="I333" s="386"/>
      <c r="J333" s="386"/>
      <c r="K333" s="386"/>
      <c r="L333" s="32"/>
      <c r="M333" s="32"/>
    </row>
    <row r="334" spans="1:16" outlineLevel="1">
      <c r="A334" s="215"/>
      <c r="B334" s="217"/>
      <c r="C334" s="60" t="str">
        <f t="shared" si="18"/>
        <v/>
      </c>
      <c r="D334" s="32"/>
      <c r="E334" s="55"/>
      <c r="F334" s="55"/>
      <c r="G334" s="55"/>
      <c r="H334" s="55"/>
      <c r="I334" s="55"/>
      <c r="J334" s="55"/>
      <c r="K334" s="55"/>
      <c r="L334" s="32"/>
      <c r="M334" s="32"/>
    </row>
    <row r="335" spans="1:16" ht="15" outlineLevel="1" thickBot="1">
      <c r="A335" s="215"/>
      <c r="B335" s="217"/>
      <c r="C335" s="60" t="str">
        <f t="shared" si="18"/>
        <v>Sucre</v>
      </c>
      <c r="D335" s="32"/>
      <c r="E335" s="476" t="s">
        <v>129</v>
      </c>
      <c r="F335" s="476"/>
      <c r="G335" s="476"/>
      <c r="H335" s="476"/>
      <c r="I335" s="476"/>
      <c r="J335" s="476"/>
      <c r="K335" s="476"/>
      <c r="L335" s="32"/>
      <c r="M335" s="32"/>
    </row>
    <row r="336" spans="1:16" outlineLevel="2">
      <c r="A336" s="215"/>
      <c r="B336" s="217"/>
      <c r="C336" s="60" t="str">
        <f t="shared" si="18"/>
        <v>%</v>
      </c>
      <c r="D336" s="32"/>
      <c r="E336" s="182" t="s">
        <v>112</v>
      </c>
      <c r="F336" s="183">
        <v>2023</v>
      </c>
      <c r="G336" s="183">
        <v>2030</v>
      </c>
      <c r="H336" s="183">
        <v>2035</v>
      </c>
      <c r="I336" s="183">
        <v>2040</v>
      </c>
      <c r="J336" s="183">
        <v>2045</v>
      </c>
      <c r="K336" s="184">
        <v>2050</v>
      </c>
      <c r="L336" s="32"/>
      <c r="M336" s="32"/>
    </row>
    <row r="337" spans="1:17" outlineLevel="2">
      <c r="A337" s="215"/>
      <c r="B337" s="217"/>
      <c r="C337" s="60" t="str">
        <f t="shared" si="18"/>
        <v>Charbon</v>
      </c>
      <c r="D337" s="32"/>
      <c r="E337" s="113" t="s">
        <v>147</v>
      </c>
      <c r="F337" s="411">
        <v>2.5999999999999999E-2</v>
      </c>
      <c r="G337" s="413">
        <v>0</v>
      </c>
      <c r="H337" s="412"/>
      <c r="I337" s="412"/>
      <c r="J337" s="413">
        <v>0</v>
      </c>
      <c r="K337" s="414">
        <v>0</v>
      </c>
      <c r="L337" s="32"/>
      <c r="M337" s="32"/>
      <c r="N337" s="403"/>
      <c r="O337" s="403"/>
      <c r="P337" s="403"/>
      <c r="Q337" s="403"/>
    </row>
    <row r="338" spans="1:17" outlineLevel="2">
      <c r="A338" s="215"/>
      <c r="B338" s="217"/>
      <c r="C338" s="60" t="str">
        <f t="shared" si="18"/>
        <v>Coke</v>
      </c>
      <c r="D338" s="32"/>
      <c r="E338" s="113" t="s">
        <v>215</v>
      </c>
      <c r="F338" s="411">
        <v>2.0799999999999999E-2</v>
      </c>
      <c r="G338" s="413">
        <v>2.1000000000000001E-2</v>
      </c>
      <c r="H338" s="413"/>
      <c r="I338" s="413"/>
      <c r="J338" s="413">
        <v>1.0000000000000002E-2</v>
      </c>
      <c r="K338" s="414">
        <v>0</v>
      </c>
      <c r="L338" s="32"/>
      <c r="M338" s="32"/>
      <c r="N338" s="403"/>
      <c r="O338" s="403"/>
      <c r="P338" s="403"/>
      <c r="Q338" s="403"/>
    </row>
    <row r="339" spans="1:17" outlineLevel="2">
      <c r="A339" s="215"/>
      <c r="B339" s="217"/>
      <c r="C339" s="60" t="str">
        <f t="shared" si="18"/>
        <v>Produits pétroliers raffinés</v>
      </c>
      <c r="D339" s="32"/>
      <c r="E339" s="113" t="s">
        <v>149</v>
      </c>
      <c r="F339" s="411">
        <v>1.1774850917637201E-2</v>
      </c>
      <c r="G339" s="413">
        <v>0.01</v>
      </c>
      <c r="H339" s="413"/>
      <c r="I339" s="413"/>
      <c r="J339" s="413">
        <v>0</v>
      </c>
      <c r="K339" s="414">
        <v>0</v>
      </c>
      <c r="L339" s="32"/>
      <c r="M339" s="32"/>
      <c r="N339" s="403"/>
      <c r="O339" s="403"/>
      <c r="P339" s="403"/>
      <c r="Q339" s="403"/>
    </row>
    <row r="340" spans="1:17" outlineLevel="2">
      <c r="A340" s="215"/>
      <c r="B340" s="217"/>
      <c r="C340" s="60" t="str">
        <f t="shared" si="18"/>
        <v>Gaz de réseau</v>
      </c>
      <c r="D340" s="32"/>
      <c r="E340" s="113" t="s">
        <v>216</v>
      </c>
      <c r="F340" s="411">
        <v>0.82365808265062301</v>
      </c>
      <c r="G340" s="413">
        <v>0.65</v>
      </c>
      <c r="H340" s="413"/>
      <c r="I340" s="413"/>
      <c r="J340" s="413">
        <v>0.27825</v>
      </c>
      <c r="K340" s="414">
        <v>0.15999999999999992</v>
      </c>
      <c r="L340" s="32"/>
      <c r="M340" s="32"/>
      <c r="N340" s="403"/>
      <c r="O340" s="403"/>
      <c r="P340" s="403"/>
      <c r="Q340" s="403"/>
    </row>
    <row r="341" spans="1:17" outlineLevel="2">
      <c r="A341" s="215"/>
      <c r="B341" s="217"/>
      <c r="C341" s="60" t="str">
        <f t="shared" si="18"/>
        <v>Biomasse solide</v>
      </c>
      <c r="D341" s="32"/>
      <c r="E341" s="113" t="s">
        <v>159</v>
      </c>
      <c r="F341" s="411">
        <v>0</v>
      </c>
      <c r="G341" s="413">
        <v>6.2E-2</v>
      </c>
      <c r="H341" s="413"/>
      <c r="I341" s="413"/>
      <c r="J341" s="413">
        <v>0.1875</v>
      </c>
      <c r="K341" s="414">
        <v>0.23</v>
      </c>
      <c r="L341" s="32"/>
      <c r="M341" s="32"/>
      <c r="N341" s="403"/>
      <c r="O341" s="403"/>
      <c r="P341" s="403"/>
      <c r="Q341" s="403"/>
    </row>
    <row r="342" spans="1:17" outlineLevel="2">
      <c r="A342" s="215"/>
      <c r="B342" s="217"/>
      <c r="C342" s="60" t="str">
        <f t="shared" si="18"/>
        <v>Déchets</v>
      </c>
      <c r="D342" s="32"/>
      <c r="E342" s="113" t="s">
        <v>24</v>
      </c>
      <c r="F342" s="411">
        <v>0</v>
      </c>
      <c r="G342" s="413">
        <v>9.7000000000000003E-2</v>
      </c>
      <c r="H342" s="413"/>
      <c r="I342" s="413"/>
      <c r="J342" s="413">
        <v>6.9250000000000006E-2</v>
      </c>
      <c r="K342" s="414">
        <v>0.06</v>
      </c>
      <c r="L342" s="32"/>
      <c r="M342" s="32"/>
      <c r="N342" s="403"/>
      <c r="O342" s="403"/>
      <c r="P342" s="403"/>
      <c r="Q342" s="403"/>
    </row>
    <row r="343" spans="1:17" outlineLevel="2">
      <c r="A343" s="215"/>
      <c r="B343" s="217"/>
      <c r="C343" s="60" t="str">
        <f t="shared" si="18"/>
        <v>Biocarburants</v>
      </c>
      <c r="D343" s="32"/>
      <c r="E343" s="113" t="s">
        <v>160</v>
      </c>
      <c r="F343" s="411">
        <v>0</v>
      </c>
      <c r="G343" s="413">
        <v>0</v>
      </c>
      <c r="H343" s="413"/>
      <c r="I343" s="413"/>
      <c r="J343" s="413">
        <v>0</v>
      </c>
      <c r="K343" s="414">
        <v>0</v>
      </c>
      <c r="L343" s="32"/>
      <c r="M343" s="32"/>
      <c r="N343" s="403"/>
      <c r="O343" s="403"/>
      <c r="P343" s="403"/>
      <c r="Q343" s="403"/>
    </row>
    <row r="344" spans="1:17" outlineLevel="2">
      <c r="A344" s="215"/>
      <c r="B344" s="217"/>
      <c r="C344" s="60" t="str">
        <f t="shared" si="18"/>
        <v>Gaz renouvelable</v>
      </c>
      <c r="D344" s="32"/>
      <c r="E344" s="113" t="s">
        <v>161</v>
      </c>
      <c r="F344" s="411">
        <v>0</v>
      </c>
      <c r="G344" s="413">
        <v>0.01</v>
      </c>
      <c r="H344" s="413"/>
      <c r="I344" s="413"/>
      <c r="J344" s="413">
        <v>0.1525</v>
      </c>
      <c r="K344" s="414">
        <v>0.2</v>
      </c>
      <c r="L344" s="32"/>
      <c r="M344" s="32"/>
      <c r="N344" s="403"/>
      <c r="O344" s="403"/>
      <c r="P344" s="403"/>
      <c r="Q344" s="403"/>
    </row>
    <row r="345" spans="1:17" outlineLevel="2">
      <c r="A345" s="215"/>
      <c r="B345" s="217"/>
      <c r="C345" s="60" t="str">
        <f t="shared" si="18"/>
        <v>Chaleur de l'environnement</v>
      </c>
      <c r="D345" s="32"/>
      <c r="E345" s="113" t="s">
        <v>162</v>
      </c>
      <c r="F345" s="411">
        <v>0</v>
      </c>
      <c r="G345" s="413">
        <v>0</v>
      </c>
      <c r="H345" s="413"/>
      <c r="I345" s="413"/>
      <c r="J345" s="413">
        <v>0</v>
      </c>
      <c r="K345" s="414">
        <v>0</v>
      </c>
      <c r="L345" s="32"/>
      <c r="M345" s="32"/>
      <c r="N345" s="403"/>
      <c r="O345" s="403"/>
      <c r="P345" s="403"/>
      <c r="Q345" s="403"/>
    </row>
    <row r="346" spans="1:17" outlineLevel="2">
      <c r="A346" s="215"/>
      <c r="B346" s="217"/>
      <c r="C346" s="60" t="str">
        <f t="shared" si="18"/>
        <v>Solaire thermique et géothermie</v>
      </c>
      <c r="D346" s="32"/>
      <c r="E346" s="113" t="s">
        <v>163</v>
      </c>
      <c r="F346" s="411">
        <v>0</v>
      </c>
      <c r="G346" s="413">
        <v>0</v>
      </c>
      <c r="H346" s="413"/>
      <c r="I346" s="413"/>
      <c r="J346" s="413">
        <v>0</v>
      </c>
      <c r="K346" s="414">
        <v>0</v>
      </c>
      <c r="L346" s="32"/>
      <c r="M346" s="32"/>
      <c r="N346" s="403"/>
      <c r="O346" s="403"/>
      <c r="P346" s="403"/>
      <c r="Q346" s="403"/>
    </row>
    <row r="347" spans="1:17" outlineLevel="2">
      <c r="A347" s="215"/>
      <c r="B347" s="217"/>
      <c r="C347" s="60" t="str">
        <f t="shared" si="18"/>
        <v xml:space="preserve">Électricité </v>
      </c>
      <c r="D347" s="32"/>
      <c r="E347" s="113" t="s">
        <v>715</v>
      </c>
      <c r="F347" s="411">
        <v>0.11776706643173983</v>
      </c>
      <c r="G347" s="413">
        <v>0.15</v>
      </c>
      <c r="H347" s="413"/>
      <c r="I347" s="413"/>
      <c r="J347" s="413">
        <v>0.30249999999999999</v>
      </c>
      <c r="K347" s="414">
        <v>0.35</v>
      </c>
      <c r="L347" s="32"/>
      <c r="M347" s="32"/>
      <c r="N347" s="403"/>
      <c r="O347" s="403"/>
      <c r="P347" s="403"/>
      <c r="Q347" s="403"/>
    </row>
    <row r="348" spans="1:17" ht="16.5" customHeight="1" outlineLevel="2">
      <c r="A348" s="215"/>
      <c r="B348" s="217"/>
      <c r="C348" s="60" t="str">
        <f t="shared" si="18"/>
        <v>Electricité PAC</v>
      </c>
      <c r="D348" s="32"/>
      <c r="E348" s="113" t="s">
        <v>713</v>
      </c>
      <c r="F348" s="411">
        <v>0</v>
      </c>
      <c r="G348" s="413">
        <v>0</v>
      </c>
      <c r="H348" s="413"/>
      <c r="I348" s="413"/>
      <c r="J348" s="413">
        <v>0</v>
      </c>
      <c r="K348" s="414">
        <v>0</v>
      </c>
      <c r="L348" s="32"/>
      <c r="M348" s="32"/>
      <c r="N348" s="403"/>
      <c r="O348" s="403"/>
      <c r="P348" s="403"/>
      <c r="Q348" s="403"/>
    </row>
    <row r="349" spans="1:17" s="241" customFormat="1" ht="16.5" customHeight="1" outlineLevel="2">
      <c r="A349" s="215"/>
      <c r="B349" s="217"/>
      <c r="C349" s="60"/>
      <c r="D349" s="32"/>
      <c r="E349" s="113" t="s">
        <v>157</v>
      </c>
      <c r="F349" s="411">
        <v>0</v>
      </c>
      <c r="G349" s="413">
        <v>0</v>
      </c>
      <c r="H349" s="413"/>
      <c r="I349" s="413"/>
      <c r="J349" s="413">
        <v>0</v>
      </c>
      <c r="K349" s="414">
        <v>0</v>
      </c>
      <c r="L349" s="32"/>
      <c r="M349" s="32"/>
      <c r="N349" s="403"/>
      <c r="O349" s="403"/>
      <c r="P349" s="403"/>
      <c r="Q349" s="403"/>
    </row>
    <row r="350" spans="1:17" s="241" customFormat="1" ht="16.5" customHeight="1" outlineLevel="2" thickBot="1">
      <c r="A350" s="215"/>
      <c r="B350" s="217"/>
      <c r="C350" s="60"/>
      <c r="D350" s="32"/>
      <c r="E350" s="115" t="s">
        <v>714</v>
      </c>
      <c r="F350" s="415">
        <v>0</v>
      </c>
      <c r="G350" s="416">
        <v>0</v>
      </c>
      <c r="H350" s="416"/>
      <c r="I350" s="416"/>
      <c r="J350" s="416">
        <v>0</v>
      </c>
      <c r="K350" s="417">
        <v>0</v>
      </c>
      <c r="L350" s="32"/>
      <c r="M350" s="32"/>
      <c r="N350" s="403"/>
      <c r="O350" s="403"/>
      <c r="P350" s="403"/>
      <c r="Q350" s="403"/>
    </row>
    <row r="351" spans="1:17" s="241" customFormat="1" ht="16.5" customHeight="1" outlineLevel="2">
      <c r="A351" s="215"/>
      <c r="B351" s="217"/>
      <c r="C351" s="60"/>
      <c r="D351" s="32"/>
      <c r="E351" s="386"/>
      <c r="F351" s="386"/>
      <c r="G351" s="386"/>
      <c r="H351" s="386"/>
      <c r="I351" s="386"/>
      <c r="J351" s="386"/>
      <c r="K351" s="386"/>
      <c r="L351" s="32"/>
      <c r="M351" s="32"/>
    </row>
    <row r="352" spans="1:17" outlineLevel="1">
      <c r="A352" s="215"/>
      <c r="B352" s="217"/>
      <c r="C352" s="60" t="str">
        <f t="shared" si="18"/>
        <v/>
      </c>
      <c r="D352" s="32"/>
      <c r="E352" s="55"/>
      <c r="F352" s="55"/>
      <c r="G352" s="55"/>
      <c r="H352" s="55"/>
      <c r="I352" s="55"/>
      <c r="J352" s="55"/>
      <c r="K352" s="55"/>
      <c r="L352" s="32"/>
      <c r="M352" s="32"/>
    </row>
    <row r="353" spans="1:16" ht="15" outlineLevel="1" thickBot="1">
      <c r="A353" s="215"/>
      <c r="B353" s="217"/>
      <c r="C353" s="60" t="str">
        <f t="shared" si="18"/>
        <v>Autres IAA</v>
      </c>
      <c r="D353" s="32"/>
      <c r="E353" s="476" t="s">
        <v>561</v>
      </c>
      <c r="F353" s="476"/>
      <c r="G353" s="476"/>
      <c r="H353" s="476"/>
      <c r="I353" s="476"/>
      <c r="J353" s="476"/>
      <c r="K353" s="476"/>
      <c r="L353" s="32"/>
      <c r="M353" s="32"/>
    </row>
    <row r="354" spans="1:16" outlineLevel="2">
      <c r="A354" s="215"/>
      <c r="B354" s="217"/>
      <c r="C354" s="60" t="str">
        <f t="shared" si="18"/>
        <v>%</v>
      </c>
      <c r="D354" s="32"/>
      <c r="E354" s="182" t="s">
        <v>112</v>
      </c>
      <c r="F354" s="183">
        <v>2023</v>
      </c>
      <c r="G354" s="183">
        <v>2030</v>
      </c>
      <c r="H354" s="183">
        <v>2035</v>
      </c>
      <c r="I354" s="183">
        <v>2040</v>
      </c>
      <c r="J354" s="183">
        <v>2045</v>
      </c>
      <c r="K354" s="184">
        <v>2050</v>
      </c>
      <c r="L354" s="32"/>
      <c r="M354" s="32"/>
      <c r="N354" s="403"/>
      <c r="O354" s="403"/>
      <c r="P354" s="403"/>
    </row>
    <row r="355" spans="1:16" outlineLevel="2">
      <c r="A355" s="215"/>
      <c r="B355" s="217"/>
      <c r="C355" s="60" t="str">
        <f t="shared" si="18"/>
        <v>Charbon</v>
      </c>
      <c r="D355" s="32"/>
      <c r="E355" s="113" t="s">
        <v>147</v>
      </c>
      <c r="F355" s="411">
        <v>0</v>
      </c>
      <c r="G355" s="413">
        <v>0</v>
      </c>
      <c r="H355" s="412"/>
      <c r="I355" s="412"/>
      <c r="J355" s="413">
        <v>0</v>
      </c>
      <c r="K355" s="414">
        <v>0</v>
      </c>
      <c r="L355" s="32"/>
      <c r="M355" s="32"/>
      <c r="N355" s="403"/>
      <c r="O355" s="403"/>
      <c r="P355" s="403"/>
    </row>
    <row r="356" spans="1:16" outlineLevel="2">
      <c r="A356" s="215"/>
      <c r="B356" s="217"/>
      <c r="C356" s="60" t="str">
        <f t="shared" ref="C356:C431" si="19">IF(ISBLANK(E356),IF(ISBLANK(F356),"",F356),E356)</f>
        <v>Coke</v>
      </c>
      <c r="D356" s="32"/>
      <c r="E356" s="113" t="s">
        <v>215</v>
      </c>
      <c r="F356" s="411">
        <v>0</v>
      </c>
      <c r="G356" s="413">
        <v>0</v>
      </c>
      <c r="H356" s="413"/>
      <c r="I356" s="413"/>
      <c r="J356" s="413">
        <v>0</v>
      </c>
      <c r="K356" s="414">
        <v>0</v>
      </c>
      <c r="L356" s="32"/>
      <c r="M356" s="32"/>
      <c r="N356" s="403"/>
      <c r="O356" s="403"/>
      <c r="P356" s="403"/>
    </row>
    <row r="357" spans="1:16" outlineLevel="2">
      <c r="A357" s="215"/>
      <c r="B357" s="217"/>
      <c r="C357" s="60" t="str">
        <f t="shared" si="19"/>
        <v>Produits pétroliers raffinés</v>
      </c>
      <c r="D357" s="32"/>
      <c r="E357" s="113" t="s">
        <v>149</v>
      </c>
      <c r="F357" s="411">
        <v>6.5347569540771519E-2</v>
      </c>
      <c r="G357" s="413">
        <v>0</v>
      </c>
      <c r="H357" s="413"/>
      <c r="I357" s="413"/>
      <c r="J357" s="413">
        <v>0</v>
      </c>
      <c r="K357" s="414">
        <v>0</v>
      </c>
      <c r="L357" s="32"/>
      <c r="M357" s="32"/>
      <c r="N357" s="403"/>
      <c r="O357" s="403"/>
      <c r="P357" s="403"/>
    </row>
    <row r="358" spans="1:16" outlineLevel="2">
      <c r="A358" s="215"/>
      <c r="B358" s="217"/>
      <c r="C358" s="60" t="str">
        <f t="shared" si="19"/>
        <v>Gaz de réseau</v>
      </c>
      <c r="D358" s="32"/>
      <c r="E358" s="113" t="s">
        <v>216</v>
      </c>
      <c r="F358" s="411">
        <v>0.3571045466306032</v>
      </c>
      <c r="G358" s="413">
        <v>0.22499999999999987</v>
      </c>
      <c r="H358" s="413"/>
      <c r="I358" s="413"/>
      <c r="J358" s="413">
        <v>6.0000000000000053E-2</v>
      </c>
      <c r="K358" s="414">
        <v>4.4999999999999929E-2</v>
      </c>
      <c r="L358" s="32"/>
      <c r="M358" s="32"/>
      <c r="N358" s="403"/>
      <c r="O358" s="403"/>
      <c r="P358" s="403"/>
    </row>
    <row r="359" spans="1:16" outlineLevel="2">
      <c r="A359" s="215"/>
      <c r="B359" s="217"/>
      <c r="C359" s="60" t="str">
        <f t="shared" si="19"/>
        <v>Biomasse solide</v>
      </c>
      <c r="D359" s="32"/>
      <c r="E359" s="113" t="s">
        <v>159</v>
      </c>
      <c r="F359" s="411">
        <v>4.8246274474285332E-2</v>
      </c>
      <c r="G359" s="413">
        <v>0.11</v>
      </c>
      <c r="H359" s="413"/>
      <c r="I359" s="413"/>
      <c r="J359" s="413">
        <v>9.5000000000000001E-2</v>
      </c>
      <c r="K359" s="414">
        <v>0.09</v>
      </c>
      <c r="L359" s="32"/>
      <c r="M359" s="32"/>
      <c r="N359" s="403"/>
      <c r="O359" s="403"/>
      <c r="P359" s="403"/>
    </row>
    <row r="360" spans="1:16" outlineLevel="2">
      <c r="A360" s="215"/>
      <c r="B360" s="217"/>
      <c r="C360" s="60" t="str">
        <f t="shared" si="19"/>
        <v>Déchets</v>
      </c>
      <c r="D360" s="32"/>
      <c r="E360" s="113" t="s">
        <v>24</v>
      </c>
      <c r="F360" s="411">
        <v>0</v>
      </c>
      <c r="G360" s="413">
        <v>0</v>
      </c>
      <c r="H360" s="413"/>
      <c r="I360" s="413"/>
      <c r="J360" s="413">
        <v>0</v>
      </c>
      <c r="K360" s="414">
        <v>0</v>
      </c>
      <c r="L360" s="32"/>
      <c r="M360" s="32"/>
      <c r="N360" s="403"/>
      <c r="O360" s="403"/>
      <c r="P360" s="403"/>
    </row>
    <row r="361" spans="1:16" outlineLevel="2">
      <c r="A361" s="215"/>
      <c r="B361" s="217"/>
      <c r="C361" s="60" t="str">
        <f t="shared" si="19"/>
        <v>Biocarburants</v>
      </c>
      <c r="D361" s="32"/>
      <c r="E361" s="113" t="s">
        <v>160</v>
      </c>
      <c r="F361" s="411">
        <v>0</v>
      </c>
      <c r="G361" s="413">
        <v>0</v>
      </c>
      <c r="H361" s="413"/>
      <c r="I361" s="413"/>
      <c r="J361" s="413">
        <v>0</v>
      </c>
      <c r="K361" s="414">
        <v>0</v>
      </c>
      <c r="L361" s="32"/>
      <c r="M361" s="32"/>
      <c r="N361" s="403"/>
      <c r="O361" s="403"/>
      <c r="P361" s="403"/>
    </row>
    <row r="362" spans="1:16" outlineLevel="2">
      <c r="A362" s="215"/>
      <c r="B362" s="217"/>
      <c r="C362" s="60" t="str">
        <f t="shared" si="19"/>
        <v>Gaz renouvelable</v>
      </c>
      <c r="D362" s="32"/>
      <c r="E362" s="113" t="s">
        <v>161</v>
      </c>
      <c r="F362" s="411">
        <v>0</v>
      </c>
      <c r="G362" s="413">
        <v>0</v>
      </c>
      <c r="H362" s="413"/>
      <c r="I362" s="413"/>
      <c r="J362" s="413">
        <v>0</v>
      </c>
      <c r="K362" s="414">
        <v>0</v>
      </c>
      <c r="L362" s="32"/>
      <c r="M362" s="32"/>
      <c r="N362" s="403"/>
      <c r="O362" s="403"/>
      <c r="P362" s="403"/>
    </row>
    <row r="363" spans="1:16" outlineLevel="2">
      <c r="A363" s="215"/>
      <c r="B363" s="217"/>
      <c r="C363" s="60" t="str">
        <f t="shared" si="19"/>
        <v>Chaleur de l'environnement</v>
      </c>
      <c r="D363" s="32"/>
      <c r="E363" s="113" t="s">
        <v>162</v>
      </c>
      <c r="F363" s="411">
        <v>0</v>
      </c>
      <c r="G363" s="413">
        <v>0.05</v>
      </c>
      <c r="H363" s="413"/>
      <c r="I363" s="413"/>
      <c r="J363" s="413">
        <v>0.13</v>
      </c>
      <c r="K363" s="414">
        <v>0.13</v>
      </c>
      <c r="L363" s="32"/>
      <c r="M363" s="32"/>
      <c r="N363" s="403"/>
      <c r="O363" s="403"/>
      <c r="P363" s="403"/>
    </row>
    <row r="364" spans="1:16" outlineLevel="2">
      <c r="A364" s="215"/>
      <c r="B364" s="217"/>
      <c r="C364" s="60" t="str">
        <f t="shared" si="19"/>
        <v>Solaire thermique et géothermie</v>
      </c>
      <c r="D364" s="32"/>
      <c r="E364" s="113" t="s">
        <v>163</v>
      </c>
      <c r="F364" s="411">
        <v>0</v>
      </c>
      <c r="G364" s="413">
        <v>0</v>
      </c>
      <c r="H364" s="413"/>
      <c r="I364" s="413"/>
      <c r="J364" s="413">
        <v>0</v>
      </c>
      <c r="K364" s="414">
        <v>0</v>
      </c>
      <c r="L364" s="32"/>
      <c r="M364" s="32"/>
      <c r="N364" s="403"/>
      <c r="O364" s="403"/>
      <c r="P364" s="403"/>
    </row>
    <row r="365" spans="1:16" outlineLevel="2">
      <c r="A365" s="215"/>
      <c r="B365" s="217"/>
      <c r="C365" s="60" t="str">
        <f t="shared" si="19"/>
        <v xml:space="preserve">Électricité </v>
      </c>
      <c r="D365" s="32"/>
      <c r="E365" s="113" t="s">
        <v>715</v>
      </c>
      <c r="F365" s="411">
        <v>0.47006560515428852</v>
      </c>
      <c r="G365" s="413">
        <v>0.52</v>
      </c>
      <c r="H365" s="413"/>
      <c r="I365" s="413"/>
      <c r="J365" s="413">
        <v>0.57999999999999996</v>
      </c>
      <c r="K365" s="414">
        <v>0.6</v>
      </c>
      <c r="L365" s="32"/>
      <c r="M365" s="32"/>
      <c r="N365" s="403"/>
      <c r="O365" s="403"/>
      <c r="P365" s="403"/>
    </row>
    <row r="366" spans="1:16" outlineLevel="2">
      <c r="A366" s="215"/>
      <c r="B366" s="217"/>
      <c r="C366" s="60" t="str">
        <f t="shared" si="19"/>
        <v>Electricité PAC</v>
      </c>
      <c r="D366" s="32"/>
      <c r="E366" s="113" t="s">
        <v>713</v>
      </c>
      <c r="F366" s="411">
        <v>0</v>
      </c>
      <c r="G366" s="413">
        <v>2.5000000000000001E-2</v>
      </c>
      <c r="H366" s="413"/>
      <c r="I366" s="413"/>
      <c r="J366" s="413">
        <v>6.5000000000000002E-2</v>
      </c>
      <c r="K366" s="414">
        <v>6.5000000000000002E-2</v>
      </c>
      <c r="L366" s="32"/>
      <c r="M366" s="32"/>
      <c r="N366" s="403"/>
      <c r="O366" s="403"/>
      <c r="P366" s="403"/>
    </row>
    <row r="367" spans="1:16" s="241" customFormat="1" outlineLevel="2">
      <c r="A367" s="215"/>
      <c r="B367" s="217"/>
      <c r="C367" s="60"/>
      <c r="D367" s="32"/>
      <c r="E367" s="113" t="s">
        <v>157</v>
      </c>
      <c r="F367" s="411">
        <v>5.9236004200051456E-2</v>
      </c>
      <c r="G367" s="413">
        <v>7.0000000000000007E-2</v>
      </c>
      <c r="H367" s="413"/>
      <c r="I367" s="413"/>
      <c r="J367" s="413">
        <v>7.0000000000000007E-2</v>
      </c>
      <c r="K367" s="414">
        <v>7.0000000000000007E-2</v>
      </c>
      <c r="L367" s="32"/>
      <c r="M367" s="32"/>
      <c r="N367" s="403"/>
      <c r="O367" s="403"/>
      <c r="P367" s="403"/>
    </row>
    <row r="368" spans="1:16" s="241" customFormat="1" ht="15" outlineLevel="2" thickBot="1">
      <c r="A368" s="215"/>
      <c r="B368" s="217"/>
      <c r="C368" s="60"/>
      <c r="D368" s="32"/>
      <c r="E368" s="115" t="s">
        <v>714</v>
      </c>
      <c r="F368" s="415">
        <v>0</v>
      </c>
      <c r="G368" s="416">
        <v>0</v>
      </c>
      <c r="H368" s="416"/>
      <c r="I368" s="416"/>
      <c r="J368" s="416">
        <v>0</v>
      </c>
      <c r="K368" s="417">
        <v>0</v>
      </c>
      <c r="L368" s="32"/>
      <c r="M368" s="32"/>
    </row>
    <row r="369" spans="1:16" s="241" customFormat="1" outlineLevel="2">
      <c r="A369" s="215"/>
      <c r="B369" s="217"/>
      <c r="C369" s="60"/>
      <c r="D369" s="32"/>
      <c r="E369" s="386"/>
      <c r="F369" s="386"/>
      <c r="G369" s="386"/>
      <c r="H369" s="386"/>
      <c r="I369" s="386"/>
      <c r="J369" s="386"/>
      <c r="K369" s="386"/>
      <c r="L369" s="32"/>
      <c r="M369" s="32"/>
    </row>
    <row r="370" spans="1:16" outlineLevel="1">
      <c r="A370" s="215"/>
      <c r="B370" s="217"/>
      <c r="C370" s="60" t="str">
        <f t="shared" si="19"/>
        <v/>
      </c>
      <c r="D370" s="32"/>
      <c r="E370" s="55"/>
      <c r="F370" s="55"/>
      <c r="G370" s="55"/>
      <c r="H370" s="55"/>
      <c r="I370" s="55"/>
      <c r="J370" s="55"/>
      <c r="K370" s="55"/>
      <c r="L370" s="32"/>
      <c r="M370" s="32"/>
    </row>
    <row r="371" spans="1:16" ht="15" outlineLevel="1" thickBot="1">
      <c r="A371" s="215"/>
      <c r="B371" s="217"/>
      <c r="C371" s="60" t="str">
        <f t="shared" si="19"/>
        <v>Equipement</v>
      </c>
      <c r="D371" s="32"/>
      <c r="E371" s="476" t="s">
        <v>207</v>
      </c>
      <c r="F371" s="476"/>
      <c r="G371" s="476"/>
      <c r="H371" s="476"/>
      <c r="I371" s="476"/>
      <c r="J371" s="476"/>
      <c r="K371" s="476"/>
      <c r="L371" s="32"/>
      <c r="M371" s="32"/>
    </row>
    <row r="372" spans="1:16" outlineLevel="2">
      <c r="A372" s="215"/>
      <c r="B372" s="217"/>
      <c r="C372" s="60" t="str">
        <f t="shared" si="19"/>
        <v>%</v>
      </c>
      <c r="D372" s="32"/>
      <c r="E372" s="182" t="s">
        <v>112</v>
      </c>
      <c r="F372" s="183">
        <v>2023</v>
      </c>
      <c r="G372" s="183">
        <v>2030</v>
      </c>
      <c r="H372" s="183">
        <v>2035</v>
      </c>
      <c r="I372" s="183">
        <v>2040</v>
      </c>
      <c r="J372" s="183">
        <v>2045</v>
      </c>
      <c r="K372" s="184">
        <v>2050</v>
      </c>
      <c r="L372" s="32"/>
      <c r="M372" s="32"/>
    </row>
    <row r="373" spans="1:16" outlineLevel="2">
      <c r="A373" s="215"/>
      <c r="B373" s="217"/>
      <c r="C373" s="60" t="str">
        <f t="shared" si="19"/>
        <v>Charbon</v>
      </c>
      <c r="D373" s="32"/>
      <c r="E373" s="113" t="s">
        <v>147</v>
      </c>
      <c r="F373" s="411">
        <v>0</v>
      </c>
      <c r="G373" s="413">
        <v>0</v>
      </c>
      <c r="H373" s="412"/>
      <c r="I373" s="412"/>
      <c r="J373" s="413">
        <v>0</v>
      </c>
      <c r="K373" s="414">
        <v>0</v>
      </c>
      <c r="L373" s="32"/>
      <c r="M373" s="32"/>
      <c r="N373" s="403"/>
      <c r="O373" s="403"/>
      <c r="P373" s="403"/>
    </row>
    <row r="374" spans="1:16" outlineLevel="2">
      <c r="A374" s="215"/>
      <c r="B374" s="217"/>
      <c r="C374" s="60" t="str">
        <f t="shared" si="19"/>
        <v>Coke</v>
      </c>
      <c r="D374" s="32"/>
      <c r="E374" s="113" t="s">
        <v>215</v>
      </c>
      <c r="F374" s="411">
        <v>0</v>
      </c>
      <c r="G374" s="413">
        <v>0</v>
      </c>
      <c r="H374" s="413"/>
      <c r="I374" s="413"/>
      <c r="J374" s="413">
        <v>0</v>
      </c>
      <c r="K374" s="414">
        <v>0</v>
      </c>
      <c r="L374" s="32"/>
      <c r="M374" s="32"/>
      <c r="N374" s="403"/>
      <c r="O374" s="403"/>
      <c r="P374" s="403"/>
    </row>
    <row r="375" spans="1:16" outlineLevel="2">
      <c r="A375" s="215"/>
      <c r="B375" s="217"/>
      <c r="C375" s="60" t="str">
        <f t="shared" si="19"/>
        <v>Produits pétroliers raffinés</v>
      </c>
      <c r="D375" s="32"/>
      <c r="E375" s="113" t="s">
        <v>149</v>
      </c>
      <c r="F375" s="411">
        <v>3.9114596712923153E-2</v>
      </c>
      <c r="G375" s="413">
        <v>0</v>
      </c>
      <c r="H375" s="413"/>
      <c r="I375" s="413"/>
      <c r="J375" s="413">
        <v>0</v>
      </c>
      <c r="K375" s="414">
        <v>0</v>
      </c>
      <c r="L375" s="32"/>
      <c r="M375" s="32"/>
      <c r="N375" s="403"/>
      <c r="O375" s="403"/>
      <c r="P375" s="403"/>
    </row>
    <row r="376" spans="1:16" outlineLevel="2">
      <c r="A376" s="215"/>
      <c r="B376" s="217"/>
      <c r="C376" s="60" t="str">
        <f t="shared" si="19"/>
        <v>Gaz de réseau</v>
      </c>
      <c r="D376" s="32"/>
      <c r="E376" s="113" t="s">
        <v>216</v>
      </c>
      <c r="F376" s="411">
        <v>0.29410359661142249</v>
      </c>
      <c r="G376" s="413">
        <v>0.24</v>
      </c>
      <c r="H376" s="413"/>
      <c r="I376" s="413"/>
      <c r="J376" s="413">
        <v>0.14175000000000004</v>
      </c>
      <c r="K376" s="414">
        <v>0.10899999999999999</v>
      </c>
      <c r="L376" s="32"/>
      <c r="M376" s="32"/>
      <c r="N376" s="403"/>
      <c r="O376" s="403"/>
      <c r="P376" s="403"/>
    </row>
    <row r="377" spans="1:16" outlineLevel="2">
      <c r="A377" s="215"/>
      <c r="B377" s="217"/>
      <c r="C377" s="60" t="str">
        <f t="shared" si="19"/>
        <v>Biomasse solide</v>
      </c>
      <c r="D377" s="32"/>
      <c r="E377" s="113" t="s">
        <v>159</v>
      </c>
      <c r="F377" s="411">
        <v>8.4612573481181605E-2</v>
      </c>
      <c r="G377" s="413">
        <v>0.05</v>
      </c>
      <c r="H377" s="413"/>
      <c r="I377" s="413"/>
      <c r="J377" s="413">
        <v>3.5000000000000003E-2</v>
      </c>
      <c r="K377" s="414">
        <v>0.03</v>
      </c>
      <c r="L377" s="32"/>
      <c r="M377" s="32"/>
      <c r="N377" s="403"/>
      <c r="O377" s="403"/>
      <c r="P377" s="403"/>
    </row>
    <row r="378" spans="1:16" outlineLevel="2">
      <c r="A378" s="215"/>
      <c r="B378" s="217"/>
      <c r="C378" s="60" t="str">
        <f t="shared" si="19"/>
        <v>Déchets</v>
      </c>
      <c r="D378" s="32"/>
      <c r="E378" s="113" t="s">
        <v>24</v>
      </c>
      <c r="F378" s="411">
        <v>0</v>
      </c>
      <c r="G378" s="413">
        <v>0</v>
      </c>
      <c r="H378" s="413"/>
      <c r="I378" s="413"/>
      <c r="J378" s="413">
        <v>0</v>
      </c>
      <c r="K378" s="414">
        <v>0</v>
      </c>
      <c r="L378" s="32"/>
      <c r="M378" s="32"/>
      <c r="N378" s="403"/>
      <c r="O378" s="403"/>
      <c r="P378" s="403"/>
    </row>
    <row r="379" spans="1:16" outlineLevel="2">
      <c r="A379" s="215"/>
      <c r="B379" s="217"/>
      <c r="C379" s="60" t="str">
        <f t="shared" si="19"/>
        <v>Biocarburants</v>
      </c>
      <c r="D379" s="32"/>
      <c r="E379" s="113" t="s">
        <v>160</v>
      </c>
      <c r="F379" s="411">
        <v>0</v>
      </c>
      <c r="G379" s="413">
        <v>0</v>
      </c>
      <c r="H379" s="413"/>
      <c r="I379" s="413"/>
      <c r="J379" s="413">
        <v>0</v>
      </c>
      <c r="K379" s="414">
        <v>0</v>
      </c>
      <c r="L379" s="32"/>
      <c r="M379" s="32"/>
      <c r="N379" s="403"/>
      <c r="O379" s="403"/>
      <c r="P379" s="403"/>
    </row>
    <row r="380" spans="1:16" outlineLevel="2">
      <c r="A380" s="215"/>
      <c r="B380" s="217"/>
      <c r="C380" s="60" t="str">
        <f t="shared" si="19"/>
        <v>Gaz renouvelable</v>
      </c>
      <c r="D380" s="32"/>
      <c r="E380" s="113" t="s">
        <v>161</v>
      </c>
      <c r="F380" s="411">
        <v>0</v>
      </c>
      <c r="G380" s="413">
        <v>0</v>
      </c>
      <c r="H380" s="413"/>
      <c r="I380" s="413"/>
      <c r="J380" s="413">
        <v>0</v>
      </c>
      <c r="K380" s="414">
        <v>0</v>
      </c>
      <c r="L380" s="32"/>
      <c r="M380" s="32"/>
      <c r="N380" s="403"/>
      <c r="O380" s="403"/>
      <c r="P380" s="403"/>
    </row>
    <row r="381" spans="1:16" outlineLevel="2">
      <c r="A381" s="215"/>
      <c r="B381" s="217"/>
      <c r="C381" s="60" t="str">
        <f t="shared" si="19"/>
        <v>Chaleur de l'environnement</v>
      </c>
      <c r="D381" s="32"/>
      <c r="E381" s="113" t="s">
        <v>162</v>
      </c>
      <c r="F381" s="411">
        <v>0</v>
      </c>
      <c r="G381" s="413">
        <v>0.02</v>
      </c>
      <c r="H381" s="413"/>
      <c r="I381" s="413"/>
      <c r="J381" s="413">
        <v>7.2499999999999995E-2</v>
      </c>
      <c r="K381" s="414">
        <v>0.09</v>
      </c>
      <c r="L381" s="32"/>
      <c r="M381" s="32"/>
      <c r="N381" s="403"/>
      <c r="O381" s="403"/>
      <c r="P381" s="403"/>
    </row>
    <row r="382" spans="1:16" outlineLevel="2">
      <c r="A382" s="215"/>
      <c r="B382" s="217"/>
      <c r="C382" s="60" t="str">
        <f t="shared" si="19"/>
        <v>Solaire thermique et géothermie</v>
      </c>
      <c r="D382" s="32"/>
      <c r="E382" s="113" t="s">
        <v>163</v>
      </c>
      <c r="F382" s="411">
        <v>0</v>
      </c>
      <c r="G382" s="413">
        <v>0</v>
      </c>
      <c r="H382" s="413"/>
      <c r="I382" s="413"/>
      <c r="J382" s="413">
        <v>0</v>
      </c>
      <c r="K382" s="414">
        <v>0</v>
      </c>
      <c r="L382" s="32"/>
      <c r="M382" s="32"/>
      <c r="N382" s="403"/>
      <c r="O382" s="403"/>
      <c r="P382" s="403"/>
    </row>
    <row r="383" spans="1:16" outlineLevel="2">
      <c r="A383" s="215"/>
      <c r="B383" s="217"/>
      <c r="C383" s="60" t="str">
        <f t="shared" si="19"/>
        <v xml:space="preserve">Électricité </v>
      </c>
      <c r="D383" s="32"/>
      <c r="E383" s="113" t="s">
        <v>715</v>
      </c>
      <c r="F383" s="411">
        <v>0.57265892395149509</v>
      </c>
      <c r="G383" s="413">
        <v>0.67</v>
      </c>
      <c r="H383" s="413"/>
      <c r="I383" s="413"/>
      <c r="J383" s="413">
        <v>0.69699999999999995</v>
      </c>
      <c r="K383" s="414">
        <v>0.70599999999999996</v>
      </c>
      <c r="L383" s="32"/>
      <c r="M383" s="32"/>
      <c r="N383" s="403"/>
      <c r="O383" s="403"/>
      <c r="P383" s="403"/>
    </row>
    <row r="384" spans="1:16" outlineLevel="2">
      <c r="A384" s="215"/>
      <c r="B384" s="217"/>
      <c r="C384" s="60" t="str">
        <f t="shared" si="19"/>
        <v>Electricité PAC</v>
      </c>
      <c r="D384" s="32"/>
      <c r="E384" s="113" t="s">
        <v>713</v>
      </c>
      <c r="F384" s="411">
        <v>0</v>
      </c>
      <c r="G384" s="413">
        <v>0.01</v>
      </c>
      <c r="H384" s="413"/>
      <c r="I384" s="413"/>
      <c r="J384" s="413">
        <v>3.6249999999999998E-2</v>
      </c>
      <c r="K384" s="414">
        <v>4.4999999999999998E-2</v>
      </c>
      <c r="L384" s="32"/>
      <c r="M384" s="32"/>
      <c r="N384" s="403"/>
      <c r="O384" s="403"/>
      <c r="P384" s="403"/>
    </row>
    <row r="385" spans="1:16" s="241" customFormat="1" outlineLevel="2">
      <c r="A385" s="215"/>
      <c r="B385" s="217"/>
      <c r="C385" s="60"/>
      <c r="D385" s="32"/>
      <c r="E385" s="113" t="s">
        <v>157</v>
      </c>
      <c r="F385" s="411">
        <v>9.5103092429777176E-3</v>
      </c>
      <c r="G385" s="413">
        <v>0.01</v>
      </c>
      <c r="H385" s="413"/>
      <c r="I385" s="413"/>
      <c r="J385" s="413">
        <v>1.7500000000000002E-2</v>
      </c>
      <c r="K385" s="414">
        <v>0.02</v>
      </c>
      <c r="L385" s="32"/>
      <c r="M385" s="32"/>
      <c r="N385" s="403"/>
      <c r="O385" s="403"/>
      <c r="P385" s="403"/>
    </row>
    <row r="386" spans="1:16" s="241" customFormat="1" ht="15" outlineLevel="2" thickBot="1">
      <c r="A386" s="215"/>
      <c r="B386" s="217"/>
      <c r="C386" s="60"/>
      <c r="D386" s="32"/>
      <c r="E386" s="115" t="s">
        <v>714</v>
      </c>
      <c r="F386" s="415">
        <v>0</v>
      </c>
      <c r="G386" s="416">
        <v>0</v>
      </c>
      <c r="H386" s="416"/>
      <c r="I386" s="416"/>
      <c r="J386" s="416">
        <v>0</v>
      </c>
      <c r="K386" s="417">
        <v>0</v>
      </c>
      <c r="L386" s="32"/>
      <c r="M386" s="32"/>
      <c r="N386" s="403"/>
      <c r="O386" s="403"/>
      <c r="P386" s="403"/>
    </row>
    <row r="387" spans="1:16" s="241" customFormat="1" outlineLevel="2">
      <c r="A387" s="215"/>
      <c r="B387" s="217"/>
      <c r="C387" s="60"/>
      <c r="D387" s="32"/>
      <c r="E387" s="386"/>
      <c r="F387" s="386"/>
      <c r="G387" s="386"/>
      <c r="H387" s="386"/>
      <c r="I387" s="386"/>
      <c r="J387" s="386"/>
      <c r="K387" s="386"/>
      <c r="L387" s="32"/>
      <c r="M387" s="32"/>
    </row>
    <row r="388" spans="1:16" outlineLevel="1">
      <c r="A388" s="215"/>
      <c r="B388" s="217"/>
      <c r="C388" s="60" t="str">
        <f t="shared" si="19"/>
        <v/>
      </c>
      <c r="D388" s="32"/>
      <c r="E388" s="55"/>
      <c r="F388" s="55"/>
      <c r="G388" s="55"/>
      <c r="H388" s="55"/>
      <c r="I388" s="55"/>
      <c r="J388" s="55"/>
      <c r="K388" s="55"/>
      <c r="L388" s="32"/>
      <c r="M388" s="32"/>
    </row>
    <row r="389" spans="1:16" ht="15" outlineLevel="1" thickBot="1">
      <c r="A389" s="215"/>
      <c r="B389" s="217"/>
      <c r="C389" s="60" t="str">
        <f t="shared" si="19"/>
        <v>Construction</v>
      </c>
      <c r="D389" s="32"/>
      <c r="E389" s="476" t="s">
        <v>3</v>
      </c>
      <c r="F389" s="476"/>
      <c r="G389" s="476"/>
      <c r="H389" s="476"/>
      <c r="I389" s="476"/>
      <c r="J389" s="476"/>
      <c r="K389" s="476"/>
      <c r="L389" s="32"/>
      <c r="M389" s="32"/>
    </row>
    <row r="390" spans="1:16" outlineLevel="2">
      <c r="A390" s="215"/>
      <c r="B390" s="217"/>
      <c r="C390" s="60" t="str">
        <f t="shared" si="19"/>
        <v>%</v>
      </c>
      <c r="D390" s="32"/>
      <c r="E390" s="182" t="s">
        <v>112</v>
      </c>
      <c r="F390" s="183">
        <v>2023</v>
      </c>
      <c r="G390" s="183">
        <v>2030</v>
      </c>
      <c r="H390" s="183">
        <v>2035</v>
      </c>
      <c r="I390" s="183">
        <v>2040</v>
      </c>
      <c r="J390" s="183">
        <v>2045</v>
      </c>
      <c r="K390" s="184">
        <v>2050</v>
      </c>
      <c r="L390" s="32"/>
      <c r="M390" s="32"/>
    </row>
    <row r="391" spans="1:16" outlineLevel="2">
      <c r="A391" s="215"/>
      <c r="B391" s="217"/>
      <c r="C391" s="60" t="str">
        <f t="shared" si="19"/>
        <v>Charbon</v>
      </c>
      <c r="D391" s="32"/>
      <c r="E391" s="113" t="s">
        <v>147</v>
      </c>
      <c r="F391" s="411">
        <v>0</v>
      </c>
      <c r="G391" s="413">
        <v>0</v>
      </c>
      <c r="H391" s="412"/>
      <c r="I391" s="412"/>
      <c r="J391" s="413">
        <v>0</v>
      </c>
      <c r="K391" s="414">
        <v>0</v>
      </c>
      <c r="L391" s="32"/>
      <c r="M391" s="32"/>
      <c r="N391" s="403"/>
      <c r="O391" s="403"/>
      <c r="P391" s="403"/>
    </row>
    <row r="392" spans="1:16" outlineLevel="2">
      <c r="A392" s="215"/>
      <c r="B392" s="217"/>
      <c r="C392" s="60" t="str">
        <f t="shared" si="19"/>
        <v>Coke</v>
      </c>
      <c r="D392" s="32"/>
      <c r="E392" s="113" t="s">
        <v>215</v>
      </c>
      <c r="F392" s="411">
        <v>0</v>
      </c>
      <c r="G392" s="413">
        <v>0</v>
      </c>
      <c r="H392" s="413"/>
      <c r="I392" s="413"/>
      <c r="J392" s="413">
        <v>0</v>
      </c>
      <c r="K392" s="414">
        <v>0</v>
      </c>
      <c r="L392" s="32"/>
      <c r="M392" s="32"/>
      <c r="N392" s="403"/>
      <c r="O392" s="403"/>
      <c r="P392" s="403"/>
    </row>
    <row r="393" spans="1:16" outlineLevel="2">
      <c r="A393" s="215"/>
      <c r="B393" s="217"/>
      <c r="C393" s="60" t="str">
        <f t="shared" si="19"/>
        <v>Produits pétroliers raffinés</v>
      </c>
      <c r="D393" s="32"/>
      <c r="E393" s="113" t="s">
        <v>149</v>
      </c>
      <c r="F393" s="411">
        <v>0.61183631433659968</v>
      </c>
      <c r="G393" s="413">
        <v>0.42151923932656388</v>
      </c>
      <c r="H393" s="413"/>
      <c r="I393" s="413"/>
      <c r="J393" s="413">
        <v>0</v>
      </c>
      <c r="K393" s="414">
        <v>0</v>
      </c>
      <c r="L393" s="32"/>
      <c r="M393" s="32"/>
      <c r="N393" s="403"/>
      <c r="O393" s="403"/>
      <c r="P393" s="403"/>
    </row>
    <row r="394" spans="1:16" outlineLevel="2">
      <c r="A394" s="215"/>
      <c r="B394" s="217"/>
      <c r="C394" s="60" t="str">
        <f t="shared" si="19"/>
        <v>Gaz de réseau</v>
      </c>
      <c r="D394" s="32"/>
      <c r="E394" s="113" t="s">
        <v>216</v>
      </c>
      <c r="F394" s="411">
        <v>0.12948076067343611</v>
      </c>
      <c r="G394" s="413">
        <v>0.12948076067343611</v>
      </c>
      <c r="H394" s="413"/>
      <c r="I394" s="413"/>
      <c r="J394" s="413">
        <v>0.27206988896146311</v>
      </c>
      <c r="K394" s="414">
        <v>0.27200000000000002</v>
      </c>
      <c r="L394" s="32"/>
      <c r="M394" s="32"/>
      <c r="N394" s="403"/>
      <c r="O394" s="403"/>
      <c r="P394" s="403"/>
    </row>
    <row r="395" spans="1:16" outlineLevel="2">
      <c r="A395" s="215"/>
      <c r="B395" s="217"/>
      <c r="C395" s="60" t="str">
        <f t="shared" si="19"/>
        <v>Biomasse solide</v>
      </c>
      <c r="D395" s="32"/>
      <c r="E395" s="113" t="s">
        <v>159</v>
      </c>
      <c r="F395" s="411">
        <v>3.788988830974313E-2</v>
      </c>
      <c r="G395" s="413">
        <v>4.2000000000000003E-2</v>
      </c>
      <c r="H395" s="413"/>
      <c r="I395" s="413"/>
      <c r="J395" s="413">
        <v>5.5E-2</v>
      </c>
      <c r="K395" s="414">
        <v>5.5E-2</v>
      </c>
      <c r="L395" s="32"/>
      <c r="M395" s="32"/>
      <c r="N395" s="403"/>
      <c r="O395" s="403"/>
      <c r="P395" s="403"/>
    </row>
    <row r="396" spans="1:16" outlineLevel="2">
      <c r="A396" s="215"/>
      <c r="B396" s="217"/>
      <c r="C396" s="60" t="str">
        <f t="shared" si="19"/>
        <v>Déchets</v>
      </c>
      <c r="D396" s="32"/>
      <c r="E396" s="113" t="s">
        <v>24</v>
      </c>
      <c r="F396" s="411">
        <v>0</v>
      </c>
      <c r="G396" s="413">
        <v>7.0000000000000001E-3</v>
      </c>
      <c r="H396" s="413"/>
      <c r="I396" s="413"/>
      <c r="J396" s="413">
        <v>7.0000000000000001E-3</v>
      </c>
      <c r="K396" s="414">
        <v>7.0000000000000001E-3</v>
      </c>
      <c r="L396" s="32"/>
      <c r="M396" s="32"/>
      <c r="N396" s="403"/>
      <c r="O396" s="403"/>
      <c r="P396" s="403"/>
    </row>
    <row r="397" spans="1:16" outlineLevel="2">
      <c r="A397" s="215"/>
      <c r="B397" s="217"/>
      <c r="C397" s="60" t="str">
        <f t="shared" si="19"/>
        <v>Biocarburants</v>
      </c>
      <c r="D397" s="32"/>
      <c r="E397" s="113" t="s">
        <v>160</v>
      </c>
      <c r="F397" s="411">
        <v>0</v>
      </c>
      <c r="G397" s="413">
        <v>0</v>
      </c>
      <c r="H397" s="413"/>
      <c r="I397" s="413"/>
      <c r="J397" s="413">
        <v>0</v>
      </c>
      <c r="K397" s="414">
        <v>0</v>
      </c>
      <c r="L397" s="32"/>
      <c r="M397" s="32"/>
      <c r="N397" s="403"/>
      <c r="O397" s="403"/>
      <c r="P397" s="403"/>
    </row>
    <row r="398" spans="1:16" outlineLevel="2">
      <c r="A398" s="215"/>
      <c r="B398" s="217"/>
      <c r="C398" s="60" t="str">
        <f t="shared" si="19"/>
        <v>Gaz renouvelable</v>
      </c>
      <c r="D398" s="32"/>
      <c r="E398" s="113" t="s">
        <v>161</v>
      </c>
      <c r="F398" s="411">
        <v>0</v>
      </c>
      <c r="G398" s="413">
        <v>0</v>
      </c>
      <c r="H398" s="413"/>
      <c r="I398" s="413"/>
      <c r="J398" s="413">
        <v>0</v>
      </c>
      <c r="K398" s="414">
        <v>0</v>
      </c>
      <c r="L398" s="32"/>
      <c r="M398" s="32"/>
      <c r="N398" s="403"/>
      <c r="O398" s="403"/>
      <c r="P398" s="403"/>
    </row>
    <row r="399" spans="1:16" outlineLevel="2">
      <c r="A399" s="215"/>
      <c r="B399" s="217"/>
      <c r="C399" s="60" t="str">
        <f t="shared" si="19"/>
        <v>Chaleur de l'environnement</v>
      </c>
      <c r="D399" s="32"/>
      <c r="E399" s="113" t="s">
        <v>162</v>
      </c>
      <c r="F399" s="411">
        <v>0</v>
      </c>
      <c r="G399" s="413">
        <v>0</v>
      </c>
      <c r="H399" s="413"/>
      <c r="I399" s="413"/>
      <c r="J399" s="413">
        <v>0</v>
      </c>
      <c r="K399" s="414">
        <v>0</v>
      </c>
      <c r="L399" s="32"/>
      <c r="M399" s="32"/>
      <c r="N399" s="403"/>
      <c r="O399" s="403"/>
      <c r="P399" s="403"/>
    </row>
    <row r="400" spans="1:16" outlineLevel="2">
      <c r="A400" s="215"/>
      <c r="B400" s="217"/>
      <c r="C400" s="60" t="str">
        <f t="shared" si="19"/>
        <v>Solaire thermique et géothermie</v>
      </c>
      <c r="D400" s="32"/>
      <c r="E400" s="113" t="s">
        <v>163</v>
      </c>
      <c r="F400" s="411">
        <v>0</v>
      </c>
      <c r="G400" s="413">
        <v>0</v>
      </c>
      <c r="H400" s="413"/>
      <c r="I400" s="413"/>
      <c r="J400" s="413">
        <v>0</v>
      </c>
      <c r="K400" s="414">
        <v>0</v>
      </c>
      <c r="L400" s="32"/>
      <c r="M400" s="32"/>
      <c r="N400" s="403"/>
      <c r="O400" s="403"/>
      <c r="P400" s="403"/>
    </row>
    <row r="401" spans="1:16" outlineLevel="2">
      <c r="A401" s="215"/>
      <c r="B401" s="217"/>
      <c r="C401" s="60" t="str">
        <f t="shared" si="19"/>
        <v xml:space="preserve">Électricité </v>
      </c>
      <c r="D401" s="32"/>
      <c r="E401" s="113" t="s">
        <v>715</v>
      </c>
      <c r="F401" s="411">
        <v>0.22079303668022113</v>
      </c>
      <c r="G401" s="413">
        <v>0.38</v>
      </c>
      <c r="H401" s="413"/>
      <c r="I401" s="413"/>
      <c r="J401" s="413">
        <v>0.59599999999999997</v>
      </c>
      <c r="K401" s="414">
        <v>0.59599999999999997</v>
      </c>
      <c r="L401" s="32"/>
      <c r="M401" s="32"/>
      <c r="N401" s="403"/>
      <c r="O401" s="403"/>
      <c r="P401" s="403"/>
    </row>
    <row r="402" spans="1:16" outlineLevel="2">
      <c r="A402" s="215"/>
      <c r="B402" s="217"/>
      <c r="C402" s="60" t="str">
        <f t="shared" si="19"/>
        <v>Electricité PAC</v>
      </c>
      <c r="D402" s="32"/>
      <c r="E402" s="113" t="s">
        <v>713</v>
      </c>
      <c r="F402" s="411">
        <v>0</v>
      </c>
      <c r="G402" s="413">
        <v>0</v>
      </c>
      <c r="H402" s="413"/>
      <c r="I402" s="413"/>
      <c r="J402" s="413">
        <v>0</v>
      </c>
      <c r="K402" s="414">
        <v>0</v>
      </c>
      <c r="L402" s="32"/>
      <c r="M402" s="32"/>
      <c r="N402" s="403"/>
      <c r="O402" s="403"/>
      <c r="P402" s="403"/>
    </row>
    <row r="403" spans="1:16" s="241" customFormat="1" outlineLevel="2">
      <c r="A403" s="215"/>
      <c r="B403" s="217"/>
      <c r="C403" s="60"/>
      <c r="D403" s="32"/>
      <c r="E403" s="113" t="s">
        <v>157</v>
      </c>
      <c r="F403" s="411">
        <v>0</v>
      </c>
      <c r="G403" s="413">
        <v>0</v>
      </c>
      <c r="H403" s="413"/>
      <c r="I403" s="413"/>
      <c r="J403" s="413">
        <v>0</v>
      </c>
      <c r="K403" s="414">
        <v>0</v>
      </c>
      <c r="L403" s="32"/>
      <c r="M403" s="32"/>
      <c r="N403" s="403"/>
      <c r="O403" s="403"/>
      <c r="P403" s="403"/>
    </row>
    <row r="404" spans="1:16" s="241" customFormat="1" ht="15" outlineLevel="2" thickBot="1">
      <c r="A404" s="215"/>
      <c r="B404" s="217"/>
      <c r="C404" s="60"/>
      <c r="D404" s="32"/>
      <c r="E404" s="115" t="s">
        <v>714</v>
      </c>
      <c r="F404" s="415">
        <v>0</v>
      </c>
      <c r="G404" s="416">
        <v>0.02</v>
      </c>
      <c r="H404" s="416"/>
      <c r="I404" s="416"/>
      <c r="J404" s="416">
        <v>6.9930111038536968E-2</v>
      </c>
      <c r="K404" s="417">
        <v>7.0000000000000007E-2</v>
      </c>
      <c r="L404" s="32"/>
      <c r="M404" s="32"/>
      <c r="N404" s="403"/>
      <c r="O404" s="403"/>
      <c r="P404" s="403"/>
    </row>
    <row r="405" spans="1:16" s="241" customFormat="1" outlineLevel="2">
      <c r="A405" s="215"/>
      <c r="B405" s="217"/>
      <c r="C405" s="60"/>
      <c r="D405" s="32"/>
      <c r="E405" s="386"/>
      <c r="F405" s="386"/>
      <c r="G405" s="386"/>
      <c r="H405" s="386"/>
      <c r="I405" s="386"/>
      <c r="J405" s="386"/>
      <c r="K405" s="386"/>
      <c r="L405" s="32"/>
      <c r="M405" s="32"/>
    </row>
    <row r="406" spans="1:16" outlineLevel="1">
      <c r="A406" s="215"/>
      <c r="B406" s="217"/>
      <c r="C406" s="60" t="str">
        <f t="shared" si="19"/>
        <v/>
      </c>
      <c r="D406" s="32"/>
      <c r="E406" s="55"/>
      <c r="F406" s="55"/>
      <c r="G406" s="55"/>
      <c r="H406" s="55"/>
      <c r="I406" s="55"/>
      <c r="J406" s="55"/>
      <c r="K406" s="55"/>
      <c r="L406" s="32"/>
      <c r="M406" s="32"/>
    </row>
    <row r="407" spans="1:16" ht="15" outlineLevel="1" thickBot="1">
      <c r="A407" s="215"/>
      <c r="B407" s="217"/>
      <c r="C407" s="60" t="str">
        <f t="shared" si="19"/>
        <v>Papier-pâtes</v>
      </c>
      <c r="D407" s="32"/>
      <c r="E407" s="476" t="s">
        <v>224</v>
      </c>
      <c r="F407" s="476"/>
      <c r="G407" s="476"/>
      <c r="H407" s="476"/>
      <c r="I407" s="476"/>
      <c r="J407" s="476"/>
      <c r="K407" s="476"/>
      <c r="L407" s="32"/>
      <c r="M407" s="32"/>
    </row>
    <row r="408" spans="1:16" outlineLevel="2">
      <c r="A408" s="215"/>
      <c r="B408" s="217"/>
      <c r="C408" s="60" t="str">
        <f t="shared" si="19"/>
        <v>%</v>
      </c>
      <c r="D408" s="32"/>
      <c r="E408" s="182" t="s">
        <v>112</v>
      </c>
      <c r="F408" s="183">
        <v>2023</v>
      </c>
      <c r="G408" s="183">
        <v>2030</v>
      </c>
      <c r="H408" s="183">
        <v>2035</v>
      </c>
      <c r="I408" s="183">
        <v>2040</v>
      </c>
      <c r="J408" s="183">
        <v>2045</v>
      </c>
      <c r="K408" s="184">
        <v>2050</v>
      </c>
      <c r="L408" s="32"/>
      <c r="M408" s="32"/>
    </row>
    <row r="409" spans="1:16" outlineLevel="2">
      <c r="A409" s="215"/>
      <c r="B409" s="217"/>
      <c r="C409" s="60" t="str">
        <f t="shared" si="19"/>
        <v>Charbon</v>
      </c>
      <c r="D409" s="32"/>
      <c r="E409" s="113" t="s">
        <v>147</v>
      </c>
      <c r="F409" s="411">
        <v>0</v>
      </c>
      <c r="G409" s="413">
        <v>0</v>
      </c>
      <c r="H409" s="412"/>
      <c r="I409" s="412"/>
      <c r="J409" s="413">
        <v>0</v>
      </c>
      <c r="K409" s="414">
        <v>0</v>
      </c>
      <c r="L409" s="32"/>
      <c r="M409" s="32"/>
      <c r="N409" s="403"/>
      <c r="O409" s="403"/>
      <c r="P409" s="403"/>
    </row>
    <row r="410" spans="1:16" outlineLevel="2">
      <c r="A410" s="215"/>
      <c r="B410" s="217"/>
      <c r="C410" s="60" t="str">
        <f t="shared" si="19"/>
        <v>Coke</v>
      </c>
      <c r="D410" s="32"/>
      <c r="E410" s="113" t="s">
        <v>215</v>
      </c>
      <c r="F410" s="411">
        <v>0</v>
      </c>
      <c r="G410" s="413">
        <v>0</v>
      </c>
      <c r="H410" s="413"/>
      <c r="I410" s="413"/>
      <c r="J410" s="413">
        <v>0</v>
      </c>
      <c r="K410" s="414">
        <v>0</v>
      </c>
      <c r="L410" s="32"/>
      <c r="M410" s="32"/>
      <c r="N410" s="403"/>
      <c r="O410" s="403"/>
      <c r="P410" s="403"/>
    </row>
    <row r="411" spans="1:16" outlineLevel="2">
      <c r="A411" s="215"/>
      <c r="B411" s="217"/>
      <c r="C411" s="60" t="str">
        <f t="shared" si="19"/>
        <v>Produits pétroliers raffinés</v>
      </c>
      <c r="D411" s="32"/>
      <c r="E411" s="113" t="s">
        <v>149</v>
      </c>
      <c r="F411" s="411">
        <v>2.4311595989674598E-2</v>
      </c>
      <c r="G411" s="413">
        <v>0</v>
      </c>
      <c r="H411" s="413"/>
      <c r="I411" s="413"/>
      <c r="J411" s="413">
        <v>0</v>
      </c>
      <c r="K411" s="414">
        <v>0</v>
      </c>
      <c r="L411" s="32"/>
      <c r="M411" s="32"/>
      <c r="N411" s="403"/>
      <c r="O411" s="403"/>
      <c r="P411" s="403"/>
    </row>
    <row r="412" spans="1:16" outlineLevel="2">
      <c r="A412" s="215"/>
      <c r="B412" s="217"/>
      <c r="C412" s="60" t="str">
        <f t="shared" si="19"/>
        <v>Gaz de réseau</v>
      </c>
      <c r="D412" s="32"/>
      <c r="E412" s="113" t="s">
        <v>216</v>
      </c>
      <c r="F412" s="411">
        <v>0.2770215898868954</v>
      </c>
      <c r="G412" s="413">
        <v>0.18299999999999994</v>
      </c>
      <c r="H412" s="413"/>
      <c r="I412" s="413"/>
      <c r="J412" s="413">
        <v>6.0749999999999971E-2</v>
      </c>
      <c r="K412" s="414">
        <v>0.02</v>
      </c>
      <c r="L412" s="32"/>
      <c r="M412" s="32"/>
      <c r="N412" s="403"/>
      <c r="O412" s="403"/>
      <c r="P412" s="403"/>
    </row>
    <row r="413" spans="1:16" outlineLevel="2">
      <c r="A413" s="215"/>
      <c r="B413" s="217"/>
      <c r="C413" s="60" t="str">
        <f t="shared" si="19"/>
        <v>Biomasse solide</v>
      </c>
      <c r="D413" s="32"/>
      <c r="E413" s="113" t="s">
        <v>159</v>
      </c>
      <c r="F413" s="411">
        <v>0.33322031500517074</v>
      </c>
      <c r="G413" s="413">
        <v>0.39999999999999997</v>
      </c>
      <c r="H413" s="413"/>
      <c r="I413" s="413"/>
      <c r="J413" s="413">
        <v>0.36249999999999999</v>
      </c>
      <c r="K413" s="414">
        <v>0.35</v>
      </c>
      <c r="L413" s="32"/>
      <c r="M413" s="32"/>
      <c r="N413" s="403"/>
      <c r="O413" s="403"/>
      <c r="P413" s="403"/>
    </row>
    <row r="414" spans="1:16" outlineLevel="2">
      <c r="A414" s="215"/>
      <c r="B414" s="217"/>
      <c r="C414" s="60" t="str">
        <f t="shared" si="19"/>
        <v>Déchets</v>
      </c>
      <c r="D414" s="32"/>
      <c r="E414" s="113" t="s">
        <v>24</v>
      </c>
      <c r="F414" s="411">
        <v>0</v>
      </c>
      <c r="G414" s="413">
        <v>2.1999999999999999E-2</v>
      </c>
      <c r="H414" s="413"/>
      <c r="I414" s="413"/>
      <c r="J414" s="413">
        <v>2.0500000000000001E-2</v>
      </c>
      <c r="K414" s="414">
        <v>0.02</v>
      </c>
      <c r="L414" s="32"/>
      <c r="M414" s="32"/>
      <c r="N414" s="403"/>
      <c r="O414" s="403"/>
      <c r="P414" s="403"/>
    </row>
    <row r="415" spans="1:16" outlineLevel="2">
      <c r="A415" s="215"/>
      <c r="B415" s="217"/>
      <c r="C415" s="60" t="str">
        <f t="shared" si="19"/>
        <v>Biocarburants</v>
      </c>
      <c r="D415" s="32"/>
      <c r="E415" s="113" t="s">
        <v>160</v>
      </c>
      <c r="F415" s="411">
        <v>0</v>
      </c>
      <c r="G415" s="413">
        <v>0</v>
      </c>
      <c r="H415" s="413"/>
      <c r="I415" s="413"/>
      <c r="J415" s="413">
        <v>0</v>
      </c>
      <c r="K415" s="414">
        <v>0</v>
      </c>
      <c r="L415" s="32"/>
      <c r="M415" s="32"/>
      <c r="N415" s="403"/>
      <c r="O415" s="403"/>
      <c r="P415" s="403"/>
    </row>
    <row r="416" spans="1:16" outlineLevel="2">
      <c r="A416" s="215"/>
      <c r="B416" s="217"/>
      <c r="C416" s="60" t="str">
        <f t="shared" si="19"/>
        <v>Gaz renouvelable</v>
      </c>
      <c r="D416" s="32"/>
      <c r="E416" s="113" t="s">
        <v>161</v>
      </c>
      <c r="F416" s="411">
        <v>0.01</v>
      </c>
      <c r="G416" s="413">
        <v>0.02</v>
      </c>
      <c r="H416" s="413"/>
      <c r="I416" s="413"/>
      <c r="J416" s="413">
        <v>3.5000000000000003E-2</v>
      </c>
      <c r="K416" s="414">
        <v>0.04</v>
      </c>
      <c r="L416" s="32"/>
      <c r="M416" s="32"/>
      <c r="N416" s="403"/>
      <c r="O416" s="403"/>
      <c r="P416" s="403"/>
    </row>
    <row r="417" spans="1:16" outlineLevel="2">
      <c r="A417" s="215"/>
      <c r="B417" s="217"/>
      <c r="C417" s="60" t="str">
        <f t="shared" si="19"/>
        <v>Chaleur de l'environnement</v>
      </c>
      <c r="D417" s="32"/>
      <c r="E417" s="113" t="s">
        <v>162</v>
      </c>
      <c r="F417" s="411">
        <v>0</v>
      </c>
      <c r="G417" s="413">
        <v>0</v>
      </c>
      <c r="H417" s="413"/>
      <c r="I417" s="413"/>
      <c r="J417" s="413">
        <v>0.13499999999999998</v>
      </c>
      <c r="K417" s="414">
        <v>0.18</v>
      </c>
      <c r="L417" s="32"/>
      <c r="M417" s="32"/>
      <c r="N417" s="403"/>
      <c r="O417" s="403"/>
      <c r="P417" s="403"/>
    </row>
    <row r="418" spans="1:16" outlineLevel="2">
      <c r="A418" s="215"/>
      <c r="B418" s="217"/>
      <c r="C418" s="60" t="str">
        <f t="shared" si="19"/>
        <v>Solaire thermique et géothermie</v>
      </c>
      <c r="D418" s="32"/>
      <c r="E418" s="113" t="s">
        <v>163</v>
      </c>
      <c r="F418" s="411">
        <v>0</v>
      </c>
      <c r="G418" s="413">
        <v>0</v>
      </c>
      <c r="H418" s="413"/>
      <c r="I418" s="413"/>
      <c r="J418" s="413">
        <v>0</v>
      </c>
      <c r="K418" s="414">
        <v>0</v>
      </c>
      <c r="L418" s="32"/>
      <c r="M418" s="32"/>
      <c r="N418" s="403"/>
      <c r="O418" s="403"/>
      <c r="P418" s="403"/>
    </row>
    <row r="419" spans="1:16" outlineLevel="2">
      <c r="A419" s="215"/>
      <c r="B419" s="217"/>
      <c r="C419" s="60" t="str">
        <f t="shared" si="19"/>
        <v xml:space="preserve">Électricité </v>
      </c>
      <c r="D419" s="32"/>
      <c r="E419" s="113" t="s">
        <v>715</v>
      </c>
      <c r="F419" s="411">
        <v>0.22368624621143612</v>
      </c>
      <c r="G419" s="413">
        <v>0.245</v>
      </c>
      <c r="H419" s="413"/>
      <c r="I419" s="413"/>
      <c r="J419" s="413">
        <v>0.27875</v>
      </c>
      <c r="K419" s="414">
        <v>0.28999999999999998</v>
      </c>
      <c r="L419" s="32"/>
      <c r="M419" s="32"/>
      <c r="N419" s="403"/>
      <c r="O419" s="403"/>
      <c r="P419" s="403"/>
    </row>
    <row r="420" spans="1:16" outlineLevel="2">
      <c r="A420" s="215"/>
      <c r="B420" s="217"/>
      <c r="C420" s="60" t="str">
        <f t="shared" si="19"/>
        <v>Electricité PAC</v>
      </c>
      <c r="D420" s="32"/>
      <c r="E420" s="113" t="s">
        <v>713</v>
      </c>
      <c r="F420" s="411">
        <v>0</v>
      </c>
      <c r="G420" s="413">
        <v>0</v>
      </c>
      <c r="H420" s="413"/>
      <c r="I420" s="413"/>
      <c r="J420" s="413">
        <v>6.7499999999999991E-2</v>
      </c>
      <c r="K420" s="414">
        <v>0.09</v>
      </c>
      <c r="L420" s="32"/>
      <c r="M420" s="32"/>
      <c r="N420" s="403"/>
      <c r="O420" s="403"/>
      <c r="P420" s="403"/>
    </row>
    <row r="421" spans="1:16" s="241" customFormat="1" outlineLevel="2">
      <c r="A421" s="215"/>
      <c r="B421" s="217"/>
      <c r="C421" s="60"/>
      <c r="D421" s="32"/>
      <c r="E421" s="113" t="s">
        <v>157</v>
      </c>
      <c r="F421" s="411">
        <v>0.13176025290682317</v>
      </c>
      <c r="G421" s="413">
        <v>0.13</v>
      </c>
      <c r="H421" s="413"/>
      <c r="I421" s="413"/>
      <c r="J421" s="413">
        <v>4.0000000000000008E-2</v>
      </c>
      <c r="K421" s="414">
        <v>0.01</v>
      </c>
      <c r="L421" s="32"/>
      <c r="M421" s="32"/>
      <c r="N421" s="403"/>
      <c r="O421" s="403"/>
      <c r="P421" s="403"/>
    </row>
    <row r="422" spans="1:16" s="241" customFormat="1" ht="15" outlineLevel="2" thickBot="1">
      <c r="A422" s="215"/>
      <c r="B422" s="217"/>
      <c r="C422" s="60"/>
      <c r="D422" s="32"/>
      <c r="E422" s="115" t="s">
        <v>714</v>
      </c>
      <c r="F422" s="415">
        <v>0</v>
      </c>
      <c r="G422" s="416">
        <v>0</v>
      </c>
      <c r="H422" s="416"/>
      <c r="I422" s="416"/>
      <c r="J422" s="416">
        <v>0</v>
      </c>
      <c r="K422" s="417">
        <v>0</v>
      </c>
      <c r="L422" s="32"/>
      <c r="M422" s="32"/>
      <c r="N422" s="403"/>
      <c r="O422" s="403"/>
      <c r="P422" s="403"/>
    </row>
    <row r="423" spans="1:16" s="241" customFormat="1" outlineLevel="2">
      <c r="A423" s="215"/>
      <c r="B423" s="217"/>
      <c r="C423" s="60"/>
      <c r="D423" s="32"/>
      <c r="E423" s="386"/>
      <c r="F423" s="386"/>
      <c r="G423" s="386"/>
      <c r="H423" s="386"/>
      <c r="I423" s="386"/>
      <c r="J423" s="386"/>
      <c r="K423" s="386"/>
      <c r="L423" s="32"/>
      <c r="M423" s="32"/>
    </row>
    <row r="424" spans="1:16" outlineLevel="1">
      <c r="A424" s="215"/>
      <c r="B424" s="217"/>
      <c r="C424" s="60" t="str">
        <f t="shared" si="19"/>
        <v/>
      </c>
      <c r="D424" s="32"/>
      <c r="E424" s="55"/>
      <c r="F424" s="55"/>
      <c r="G424" s="55"/>
      <c r="H424" s="55"/>
      <c r="I424" s="55"/>
      <c r="J424" s="55"/>
      <c r="K424" s="55"/>
      <c r="L424" s="32"/>
      <c r="M424" s="32"/>
    </row>
    <row r="425" spans="1:16" ht="15" outlineLevel="1" thickBot="1">
      <c r="A425" s="215"/>
      <c r="B425" s="217"/>
      <c r="C425" s="60" t="str">
        <f t="shared" si="19"/>
        <v>Autres (incluant autoconsommation de la filière bois, hors papier pâte)</v>
      </c>
      <c r="D425" s="32"/>
      <c r="E425" s="503" t="s">
        <v>764</v>
      </c>
      <c r="F425" s="476"/>
      <c r="G425" s="476"/>
      <c r="H425" s="476"/>
      <c r="I425" s="476"/>
      <c r="J425" s="476"/>
      <c r="K425" s="476"/>
      <c r="L425" s="32"/>
      <c r="M425" s="32"/>
    </row>
    <row r="426" spans="1:16" outlineLevel="2">
      <c r="A426" s="215"/>
      <c r="B426" s="217"/>
      <c r="C426" s="60" t="str">
        <f t="shared" si="19"/>
        <v>%</v>
      </c>
      <c r="D426" s="32"/>
      <c r="E426" s="182" t="s">
        <v>112</v>
      </c>
      <c r="F426" s="183">
        <v>2023</v>
      </c>
      <c r="G426" s="183">
        <v>2030</v>
      </c>
      <c r="H426" s="183">
        <v>2035</v>
      </c>
      <c r="I426" s="183">
        <v>2040</v>
      </c>
      <c r="J426" s="183">
        <v>2045</v>
      </c>
      <c r="K426" s="184">
        <v>2050</v>
      </c>
      <c r="L426" s="32"/>
      <c r="M426" s="32"/>
    </row>
    <row r="427" spans="1:16" outlineLevel="2">
      <c r="A427" s="215"/>
      <c r="B427" s="217"/>
      <c r="C427" s="60" t="str">
        <f t="shared" si="19"/>
        <v>Charbon</v>
      </c>
      <c r="D427" s="32"/>
      <c r="E427" s="113" t="s">
        <v>147</v>
      </c>
      <c r="F427" s="411">
        <v>3.7312640940376299E-3</v>
      </c>
      <c r="G427" s="413">
        <v>0</v>
      </c>
      <c r="H427" s="412"/>
      <c r="I427" s="412"/>
      <c r="J427" s="413">
        <v>0</v>
      </c>
      <c r="K427" s="414">
        <v>0</v>
      </c>
      <c r="L427" s="32"/>
      <c r="M427" s="32"/>
      <c r="N427" s="403"/>
      <c r="O427" s="403"/>
      <c r="P427" s="403"/>
    </row>
    <row r="428" spans="1:16" outlineLevel="2">
      <c r="A428" s="215"/>
      <c r="B428" s="217"/>
      <c r="C428" s="60" t="str">
        <f t="shared" si="19"/>
        <v>Coke</v>
      </c>
      <c r="D428" s="32"/>
      <c r="E428" s="113" t="s">
        <v>215</v>
      </c>
      <c r="F428" s="411">
        <v>0</v>
      </c>
      <c r="G428" s="413">
        <v>0</v>
      </c>
      <c r="H428" s="413"/>
      <c r="I428" s="413"/>
      <c r="J428" s="413">
        <v>0</v>
      </c>
      <c r="K428" s="414">
        <v>0</v>
      </c>
      <c r="L428" s="32"/>
      <c r="M428" s="32"/>
      <c r="N428" s="403"/>
      <c r="O428" s="403"/>
      <c r="P428" s="403"/>
    </row>
    <row r="429" spans="1:16" outlineLevel="2">
      <c r="A429" s="215"/>
      <c r="B429" s="217"/>
      <c r="C429" s="60" t="str">
        <f t="shared" si="19"/>
        <v>Produits pétroliers raffinés</v>
      </c>
      <c r="D429" s="32"/>
      <c r="E429" s="113" t="s">
        <v>149</v>
      </c>
      <c r="F429" s="411">
        <v>0.15387901700794965</v>
      </c>
      <c r="G429" s="413">
        <v>0.02</v>
      </c>
      <c r="H429" s="413"/>
      <c r="I429" s="413"/>
      <c r="J429" s="413">
        <v>0</v>
      </c>
      <c r="K429" s="414">
        <v>0</v>
      </c>
      <c r="L429" s="32"/>
      <c r="M429" s="32"/>
      <c r="N429" s="403"/>
      <c r="O429" s="403"/>
      <c r="P429" s="403"/>
    </row>
    <row r="430" spans="1:16" outlineLevel="2">
      <c r="A430" s="215"/>
      <c r="B430" s="217"/>
      <c r="C430" s="60" t="str">
        <f t="shared" si="19"/>
        <v>Gaz de réseau</v>
      </c>
      <c r="D430" s="32"/>
      <c r="E430" s="113" t="s">
        <v>216</v>
      </c>
      <c r="F430" s="411">
        <v>0.19548778432719938</v>
      </c>
      <c r="G430" s="413">
        <v>8.6493528277726828E-2</v>
      </c>
      <c r="H430" s="413"/>
      <c r="I430" s="413"/>
      <c r="J430" s="413">
        <v>1.7268985548559046E-2</v>
      </c>
      <c r="K430" s="414">
        <v>5.4184994436579093E-4</v>
      </c>
      <c r="L430" s="32"/>
      <c r="M430" s="32"/>
      <c r="N430" s="403"/>
      <c r="O430" s="403"/>
      <c r="P430" s="403"/>
    </row>
    <row r="431" spans="1:16" outlineLevel="2">
      <c r="A431" s="215"/>
      <c r="B431" s="217"/>
      <c r="C431" s="60" t="str">
        <f t="shared" si="19"/>
        <v>Biomasse solide</v>
      </c>
      <c r="D431" s="32"/>
      <c r="E431" s="113" t="s">
        <v>159</v>
      </c>
      <c r="F431" s="411">
        <v>0.166969946843253</v>
      </c>
      <c r="G431" s="413">
        <v>0.28543506069033303</v>
      </c>
      <c r="H431" s="413"/>
      <c r="I431" s="413"/>
      <c r="J431" s="413">
        <v>0.35</v>
      </c>
      <c r="K431" s="414">
        <v>0.35799999999999998</v>
      </c>
      <c r="L431" s="32"/>
      <c r="M431" s="32"/>
      <c r="N431" s="403"/>
      <c r="O431" s="403"/>
      <c r="P431" s="403"/>
    </row>
    <row r="432" spans="1:16" outlineLevel="2">
      <c r="A432" s="215"/>
      <c r="B432" s="217"/>
      <c r="C432" s="60" t="str">
        <f t="shared" ref="C432:C515" si="20">IF(ISBLANK(E432),IF(ISBLANK(F432),"",F432),E432)</f>
        <v>Déchets</v>
      </c>
      <c r="D432" s="32"/>
      <c r="E432" s="113" t="s">
        <v>24</v>
      </c>
      <c r="F432" s="411">
        <v>0</v>
      </c>
      <c r="G432" s="413">
        <v>3.4000000000000002E-2</v>
      </c>
      <c r="H432" s="413"/>
      <c r="I432" s="413"/>
      <c r="J432" s="413">
        <v>2.7625E-2</v>
      </c>
      <c r="K432" s="414">
        <v>2.5499999999999998E-2</v>
      </c>
      <c r="L432" s="32"/>
      <c r="M432" s="32"/>
      <c r="N432" s="403"/>
      <c r="O432" s="403"/>
      <c r="P432" s="403"/>
    </row>
    <row r="433" spans="1:16" outlineLevel="2">
      <c r="A433" s="215"/>
      <c r="B433" s="217"/>
      <c r="C433" s="60" t="str">
        <f t="shared" si="20"/>
        <v>Biocarburants</v>
      </c>
      <c r="D433" s="32"/>
      <c r="E433" s="113" t="s">
        <v>160</v>
      </c>
      <c r="F433" s="411">
        <v>0</v>
      </c>
      <c r="G433" s="413">
        <v>0</v>
      </c>
      <c r="H433" s="413"/>
      <c r="I433" s="413"/>
      <c r="J433" s="413">
        <v>0</v>
      </c>
      <c r="K433" s="414">
        <v>0</v>
      </c>
      <c r="L433" s="32"/>
      <c r="M433" s="32"/>
      <c r="N433" s="403"/>
      <c r="O433" s="403"/>
      <c r="P433" s="403"/>
    </row>
    <row r="434" spans="1:16" outlineLevel="2">
      <c r="A434" s="215"/>
      <c r="B434" s="217"/>
      <c r="C434" s="60" t="str">
        <f t="shared" si="20"/>
        <v>Gaz renouvelable</v>
      </c>
      <c r="D434" s="32"/>
      <c r="E434" s="113" t="s">
        <v>161</v>
      </c>
      <c r="F434" s="411">
        <v>0</v>
      </c>
      <c r="G434" s="413">
        <v>0</v>
      </c>
      <c r="H434" s="413"/>
      <c r="I434" s="413"/>
      <c r="J434" s="413">
        <v>0</v>
      </c>
      <c r="K434" s="414">
        <v>0</v>
      </c>
      <c r="L434" s="32"/>
      <c r="M434" s="32"/>
      <c r="N434" s="403"/>
      <c r="O434" s="403"/>
      <c r="P434" s="403"/>
    </row>
    <row r="435" spans="1:16" outlineLevel="2">
      <c r="A435" s="215"/>
      <c r="B435" s="217"/>
      <c r="C435" s="60" t="str">
        <f t="shared" si="20"/>
        <v>Chaleur de l'environnement</v>
      </c>
      <c r="D435" s="32"/>
      <c r="E435" s="113" t="s">
        <v>162</v>
      </c>
      <c r="F435" s="411">
        <v>0</v>
      </c>
      <c r="G435" s="413">
        <v>0.04</v>
      </c>
      <c r="H435" s="413"/>
      <c r="I435" s="413"/>
      <c r="J435" s="413">
        <v>0.04</v>
      </c>
      <c r="K435" s="414">
        <v>0.04</v>
      </c>
      <c r="L435" s="32"/>
      <c r="M435" s="32"/>
      <c r="N435" s="403"/>
      <c r="O435" s="403"/>
      <c r="P435" s="403"/>
    </row>
    <row r="436" spans="1:16" outlineLevel="2">
      <c r="A436" s="215"/>
      <c r="B436" s="217"/>
      <c r="C436" s="60" t="str">
        <f t="shared" si="20"/>
        <v>Solaire thermique et géothermie</v>
      </c>
      <c r="D436" s="32"/>
      <c r="E436" s="113" t="s">
        <v>163</v>
      </c>
      <c r="F436" s="411">
        <v>0</v>
      </c>
      <c r="G436" s="413">
        <v>1.407141103194021E-2</v>
      </c>
      <c r="H436" s="413"/>
      <c r="I436" s="413"/>
      <c r="J436" s="413">
        <v>5.2356014451440919E-2</v>
      </c>
      <c r="K436" s="414">
        <v>6.5911420865155293E-2</v>
      </c>
      <c r="L436" s="32"/>
      <c r="M436" s="32"/>
      <c r="N436" s="403"/>
      <c r="O436" s="403"/>
      <c r="P436" s="403"/>
    </row>
    <row r="437" spans="1:16" outlineLevel="2">
      <c r="A437" s="215"/>
      <c r="B437" s="217"/>
      <c r="C437" s="60" t="str">
        <f t="shared" si="20"/>
        <v xml:space="preserve">Électricité </v>
      </c>
      <c r="D437" s="32"/>
      <c r="E437" s="113" t="s">
        <v>715</v>
      </c>
      <c r="F437" s="411">
        <v>0.46098720010374777</v>
      </c>
      <c r="G437" s="413">
        <v>0.48</v>
      </c>
      <c r="H437" s="413"/>
      <c r="I437" s="413"/>
      <c r="J437" s="413">
        <v>0.48399999999999999</v>
      </c>
      <c r="K437" s="414">
        <v>0.48504672919047898</v>
      </c>
      <c r="L437" s="32"/>
      <c r="M437" s="32"/>
      <c r="N437" s="403"/>
      <c r="O437" s="403"/>
      <c r="P437" s="403"/>
    </row>
    <row r="438" spans="1:16" s="241" customFormat="1" outlineLevel="2">
      <c r="A438" s="215"/>
      <c r="B438" s="217"/>
      <c r="C438" s="60"/>
      <c r="D438" s="32"/>
      <c r="E438" s="113" t="s">
        <v>713</v>
      </c>
      <c r="F438" s="411">
        <v>0</v>
      </c>
      <c r="G438" s="413">
        <v>0.02</v>
      </c>
      <c r="H438" s="413"/>
      <c r="I438" s="413"/>
      <c r="J438" s="413">
        <v>0.02</v>
      </c>
      <c r="K438" s="414">
        <v>0.02</v>
      </c>
      <c r="L438" s="32"/>
      <c r="M438" s="32"/>
      <c r="N438" s="403"/>
      <c r="O438" s="403"/>
      <c r="P438" s="403"/>
    </row>
    <row r="439" spans="1:16" s="241" customFormat="1" outlineLevel="2">
      <c r="A439" s="215"/>
      <c r="B439" s="217"/>
      <c r="C439" s="60"/>
      <c r="D439" s="32"/>
      <c r="E439" s="113" t="s">
        <v>157</v>
      </c>
      <c r="F439" s="411">
        <v>1.8944787623812694E-2</v>
      </c>
      <c r="G439" s="413">
        <v>0.02</v>
      </c>
      <c r="H439" s="413"/>
      <c r="I439" s="413"/>
      <c r="J439" s="413">
        <v>8.7500000000000008E-3</v>
      </c>
      <c r="K439" s="414">
        <v>5.0000000000000001E-3</v>
      </c>
      <c r="L439" s="32"/>
      <c r="M439" s="32"/>
      <c r="N439" s="403"/>
      <c r="O439" s="403"/>
      <c r="P439" s="403"/>
    </row>
    <row r="440" spans="1:16" s="241" customFormat="1" ht="15" outlineLevel="2" thickBot="1">
      <c r="A440" s="215"/>
      <c r="B440" s="217"/>
      <c r="C440" s="60"/>
      <c r="D440" s="32"/>
      <c r="E440" s="115" t="s">
        <v>714</v>
      </c>
      <c r="F440" s="415">
        <v>0</v>
      </c>
      <c r="G440" s="416">
        <v>0</v>
      </c>
      <c r="H440" s="416"/>
      <c r="I440" s="416"/>
      <c r="J440" s="416">
        <v>0</v>
      </c>
      <c r="K440" s="417">
        <v>0</v>
      </c>
      <c r="L440" s="32"/>
      <c r="M440" s="32"/>
      <c r="N440" s="403"/>
      <c r="O440" s="403"/>
      <c r="P440" s="403"/>
    </row>
    <row r="441" spans="1:16" outlineLevel="1">
      <c r="A441" s="215"/>
      <c r="B441" s="217"/>
      <c r="C441" s="60" t="str">
        <f t="shared" si="20"/>
        <v/>
      </c>
      <c r="D441" s="32"/>
      <c r="E441" s="858"/>
      <c r="F441" s="858"/>
      <c r="G441" s="858"/>
      <c r="H441" s="858"/>
      <c r="I441" s="858"/>
      <c r="J441" s="858"/>
      <c r="K441" s="858"/>
      <c r="L441" s="858"/>
      <c r="M441" s="32"/>
    </row>
    <row r="442" spans="1:16" s="403" customFormat="1" outlineLevel="1">
      <c r="A442" s="215"/>
      <c r="B442" s="217"/>
      <c r="C442" s="60"/>
      <c r="D442" s="32"/>
      <c r="E442" s="410"/>
      <c r="F442" s="410"/>
      <c r="G442" s="410"/>
      <c r="H442" s="410"/>
      <c r="I442" s="410"/>
      <c r="J442" s="410"/>
      <c r="K442" s="410"/>
      <c r="L442" s="410"/>
      <c r="M442" s="32"/>
    </row>
    <row r="443" spans="1:16" s="403" customFormat="1" ht="15" outlineLevel="1" thickBot="1">
      <c r="A443" s="215"/>
      <c r="B443" s="217"/>
      <c r="C443" s="60"/>
      <c r="D443" s="32"/>
      <c r="E443" s="476" t="s">
        <v>734</v>
      </c>
      <c r="F443" s="476"/>
      <c r="G443" s="476"/>
      <c r="H443" s="476"/>
      <c r="I443" s="476"/>
      <c r="J443" s="476"/>
      <c r="K443" s="476"/>
      <c r="L443" s="476"/>
      <c r="M443" s="32"/>
    </row>
    <row r="444" spans="1:16" s="403" customFormat="1" outlineLevel="2">
      <c r="A444" s="215"/>
      <c r="B444" s="217"/>
      <c r="C444" s="60"/>
      <c r="D444" s="32"/>
      <c r="E444" s="182" t="s">
        <v>112</v>
      </c>
      <c r="F444" s="183">
        <v>2023</v>
      </c>
      <c r="G444" s="183">
        <v>2030</v>
      </c>
      <c r="H444" s="183">
        <v>2035</v>
      </c>
      <c r="I444" s="183">
        <v>2040</v>
      </c>
      <c r="J444" s="183">
        <v>2045</v>
      </c>
      <c r="K444" s="184">
        <v>2050</v>
      </c>
      <c r="L444" s="32"/>
      <c r="M444" s="32"/>
    </row>
    <row r="445" spans="1:16" s="403" customFormat="1" outlineLevel="2">
      <c r="A445" s="215"/>
      <c r="B445" s="217"/>
      <c r="C445" s="60"/>
      <c r="D445" s="32"/>
      <c r="E445" s="113" t="s">
        <v>147</v>
      </c>
      <c r="F445" s="411">
        <v>0</v>
      </c>
      <c r="G445" s="413">
        <v>0</v>
      </c>
      <c r="H445" s="412"/>
      <c r="I445" s="412"/>
      <c r="J445" s="413">
        <v>0</v>
      </c>
      <c r="K445" s="414">
        <v>0</v>
      </c>
      <c r="L445" s="32"/>
      <c r="M445" s="32"/>
    </row>
    <row r="446" spans="1:16" s="403" customFormat="1" outlineLevel="2">
      <c r="A446" s="215"/>
      <c r="B446" s="217"/>
      <c r="C446" s="60"/>
      <c r="D446" s="32"/>
      <c r="E446" s="113" t="s">
        <v>215</v>
      </c>
      <c r="F446" s="411">
        <v>0</v>
      </c>
      <c r="G446" s="413">
        <v>0</v>
      </c>
      <c r="H446" s="413"/>
      <c r="I446" s="413"/>
      <c r="J446" s="413">
        <v>0</v>
      </c>
      <c r="K446" s="414">
        <v>0</v>
      </c>
      <c r="L446" s="32"/>
      <c r="M446" s="32"/>
    </row>
    <row r="447" spans="1:16" s="403" customFormat="1" outlineLevel="2">
      <c r="A447" s="215"/>
      <c r="B447" s="217"/>
      <c r="C447" s="60"/>
      <c r="D447" s="32"/>
      <c r="E447" s="113" t="s">
        <v>149</v>
      </c>
      <c r="F447" s="411">
        <v>0</v>
      </c>
      <c r="G447" s="413">
        <v>0</v>
      </c>
      <c r="H447" s="413"/>
      <c r="I447" s="413"/>
      <c r="J447" s="413">
        <v>0</v>
      </c>
      <c r="K447" s="414">
        <v>0</v>
      </c>
      <c r="L447" s="32"/>
      <c r="M447" s="32"/>
    </row>
    <row r="448" spans="1:16" s="403" customFormat="1" outlineLevel="2">
      <c r="A448" s="215"/>
      <c r="B448" s="217"/>
      <c r="C448" s="60"/>
      <c r="D448" s="32"/>
      <c r="E448" s="113" t="s">
        <v>216</v>
      </c>
      <c r="F448" s="411">
        <v>0</v>
      </c>
      <c r="G448" s="413">
        <v>0</v>
      </c>
      <c r="H448" s="413"/>
      <c r="I448" s="413"/>
      <c r="J448" s="413">
        <v>0</v>
      </c>
      <c r="K448" s="414">
        <v>0</v>
      </c>
      <c r="L448" s="32"/>
      <c r="M448" s="32"/>
    </row>
    <row r="449" spans="1:13" s="403" customFormat="1" outlineLevel="2">
      <c r="A449" s="215"/>
      <c r="B449" s="217"/>
      <c r="C449" s="60"/>
      <c r="D449" s="32"/>
      <c r="E449" s="113" t="s">
        <v>159</v>
      </c>
      <c r="F449" s="411">
        <v>1</v>
      </c>
      <c r="G449" s="413">
        <v>0.95</v>
      </c>
      <c r="H449" s="413"/>
      <c r="I449" s="413"/>
      <c r="J449" s="413">
        <v>0.875</v>
      </c>
      <c r="K449" s="414">
        <v>0.85</v>
      </c>
      <c r="L449" s="32"/>
      <c r="M449" s="32"/>
    </row>
    <row r="450" spans="1:13" s="403" customFormat="1" outlineLevel="2">
      <c r="A450" s="215"/>
      <c r="B450" s="217"/>
      <c r="C450" s="60"/>
      <c r="D450" s="32"/>
      <c r="E450" s="113" t="s">
        <v>24</v>
      </c>
      <c r="F450" s="411">
        <v>0</v>
      </c>
      <c r="G450" s="413">
        <v>0</v>
      </c>
      <c r="H450" s="413"/>
      <c r="I450" s="413"/>
      <c r="J450" s="413">
        <v>0</v>
      </c>
      <c r="K450" s="414">
        <v>0</v>
      </c>
      <c r="L450" s="32"/>
      <c r="M450" s="32"/>
    </row>
    <row r="451" spans="1:13" s="403" customFormat="1" outlineLevel="2">
      <c r="A451" s="215"/>
      <c r="B451" s="217"/>
      <c r="C451" s="60"/>
      <c r="D451" s="32"/>
      <c r="E451" s="113" t="s">
        <v>160</v>
      </c>
      <c r="F451" s="411">
        <v>0</v>
      </c>
      <c r="G451" s="413">
        <v>0</v>
      </c>
      <c r="H451" s="413"/>
      <c r="I451" s="413"/>
      <c r="J451" s="413">
        <v>0</v>
      </c>
      <c r="K451" s="414">
        <v>0</v>
      </c>
      <c r="L451" s="32"/>
      <c r="M451" s="32"/>
    </row>
    <row r="452" spans="1:13" s="403" customFormat="1" outlineLevel="2">
      <c r="A452" s="215"/>
      <c r="B452" s="217"/>
      <c r="C452" s="60"/>
      <c r="D452" s="32"/>
      <c r="E452" s="113" t="s">
        <v>161</v>
      </c>
      <c r="F452" s="411">
        <v>0</v>
      </c>
      <c r="G452" s="413">
        <v>0</v>
      </c>
      <c r="H452" s="413"/>
      <c r="I452" s="413"/>
      <c r="J452" s="413">
        <v>0</v>
      </c>
      <c r="K452" s="414">
        <v>0</v>
      </c>
      <c r="L452" s="32"/>
      <c r="M452" s="32"/>
    </row>
    <row r="453" spans="1:13" s="403" customFormat="1" outlineLevel="2">
      <c r="A453" s="215"/>
      <c r="B453" s="217"/>
      <c r="C453" s="60"/>
      <c r="D453" s="32"/>
      <c r="E453" s="113" t="s">
        <v>162</v>
      </c>
      <c r="F453" s="411">
        <v>0</v>
      </c>
      <c r="G453" s="413">
        <v>0</v>
      </c>
      <c r="H453" s="413"/>
      <c r="I453" s="413"/>
      <c r="J453" s="413">
        <v>0</v>
      </c>
      <c r="K453" s="414">
        <v>0</v>
      </c>
      <c r="L453" s="32"/>
      <c r="M453" s="32"/>
    </row>
    <row r="454" spans="1:13" s="403" customFormat="1" outlineLevel="2">
      <c r="A454" s="215"/>
      <c r="B454" s="217"/>
      <c r="C454" s="60"/>
      <c r="D454" s="32"/>
      <c r="E454" s="113" t="s">
        <v>163</v>
      </c>
      <c r="F454" s="411">
        <v>0</v>
      </c>
      <c r="G454" s="413">
        <v>0.05</v>
      </c>
      <c r="H454" s="413"/>
      <c r="I454" s="413"/>
      <c r="J454" s="413">
        <v>0.125</v>
      </c>
      <c r="K454" s="414">
        <v>0.15</v>
      </c>
      <c r="L454" s="32"/>
      <c r="M454" s="32"/>
    </row>
    <row r="455" spans="1:13" s="403" customFormat="1" outlineLevel="2">
      <c r="A455" s="215"/>
      <c r="B455" s="217"/>
      <c r="C455" s="60"/>
      <c r="D455" s="32"/>
      <c r="E455" s="113" t="s">
        <v>715</v>
      </c>
      <c r="F455" s="411">
        <v>0</v>
      </c>
      <c r="G455" s="413">
        <v>0</v>
      </c>
      <c r="H455" s="413"/>
      <c r="I455" s="413"/>
      <c r="J455" s="413">
        <v>0</v>
      </c>
      <c r="K455" s="414">
        <v>0</v>
      </c>
      <c r="L455" s="32"/>
      <c r="M455" s="32"/>
    </row>
    <row r="456" spans="1:13" s="403" customFormat="1" outlineLevel="2">
      <c r="A456" s="215"/>
      <c r="B456" s="217"/>
      <c r="C456" s="60"/>
      <c r="D456" s="32"/>
      <c r="E456" s="113" t="s">
        <v>713</v>
      </c>
      <c r="F456" s="411">
        <v>0</v>
      </c>
      <c r="G456" s="413">
        <v>0</v>
      </c>
      <c r="H456" s="413"/>
      <c r="I456" s="413"/>
      <c r="J456" s="413">
        <v>0</v>
      </c>
      <c r="K456" s="414">
        <v>0</v>
      </c>
      <c r="L456" s="32"/>
      <c r="M456" s="32"/>
    </row>
    <row r="457" spans="1:13" s="403" customFormat="1" outlineLevel="2">
      <c r="A457" s="215"/>
      <c r="B457" s="217"/>
      <c r="C457" s="60"/>
      <c r="D457" s="32"/>
      <c r="E457" s="113" t="s">
        <v>157</v>
      </c>
      <c r="F457" s="411">
        <v>0</v>
      </c>
      <c r="G457" s="413">
        <v>0</v>
      </c>
      <c r="H457" s="413"/>
      <c r="I457" s="413"/>
      <c r="J457" s="413">
        <v>0</v>
      </c>
      <c r="K457" s="414">
        <v>0</v>
      </c>
      <c r="L457" s="32"/>
      <c r="M457" s="32"/>
    </row>
    <row r="458" spans="1:13" s="403" customFormat="1" ht="15" outlineLevel="2" thickBot="1">
      <c r="A458" s="215"/>
      <c r="B458" s="217"/>
      <c r="C458" s="60"/>
      <c r="D458" s="32"/>
      <c r="E458" s="115" t="s">
        <v>714</v>
      </c>
      <c r="F458" s="429">
        <v>0</v>
      </c>
      <c r="G458" s="416">
        <v>0</v>
      </c>
      <c r="H458" s="416"/>
      <c r="I458" s="416"/>
      <c r="J458" s="416">
        <v>0</v>
      </c>
      <c r="K458" s="417">
        <v>0</v>
      </c>
      <c r="L458" s="32"/>
      <c r="M458" s="32"/>
    </row>
    <row r="459" spans="1:13" s="403" customFormat="1" outlineLevel="1">
      <c r="A459" s="215"/>
      <c r="B459" s="217"/>
      <c r="C459" s="60"/>
      <c r="D459" s="32"/>
      <c r="E459" s="163"/>
      <c r="F459" s="428"/>
      <c r="G459" s="428"/>
      <c r="H459" s="428"/>
      <c r="I459" s="428"/>
      <c r="J459" s="428"/>
      <c r="K459" s="428"/>
      <c r="L459" s="32"/>
      <c r="M459" s="32"/>
    </row>
    <row r="460" spans="1:13" s="403" customFormat="1" outlineLevel="1">
      <c r="A460" s="215"/>
      <c r="B460" s="217"/>
      <c r="C460" s="60"/>
      <c r="D460" s="32"/>
      <c r="E460" s="163"/>
      <c r="F460" s="428"/>
      <c r="G460" s="428"/>
      <c r="H460" s="428"/>
      <c r="I460" s="428"/>
      <c r="J460" s="428"/>
      <c r="K460" s="428"/>
      <c r="L460" s="428"/>
      <c r="M460" s="32"/>
    </row>
    <row r="461" spans="1:13" s="403" customFormat="1" outlineLevel="1">
      <c r="A461" s="215"/>
      <c r="B461" s="217"/>
      <c r="C461" s="60"/>
    </row>
    <row r="462" spans="1:13" ht="28.8" thickBot="1">
      <c r="A462" s="215"/>
      <c r="B462" s="217"/>
      <c r="C462" s="60" t="str">
        <f t="shared" si="20"/>
        <v>Efficacité énergétique</v>
      </c>
      <c r="D462" s="221"/>
      <c r="E462" s="222"/>
      <c r="F462" s="854" t="s">
        <v>188</v>
      </c>
      <c r="G462" s="854"/>
      <c r="H462" s="854"/>
      <c r="I462" s="854"/>
      <c r="J462" s="854"/>
      <c r="K462" s="854"/>
      <c r="L462" s="854"/>
      <c r="M462" s="854"/>
    </row>
    <row r="463" spans="1:13" ht="15" thickTop="1">
      <c r="A463" s="215"/>
      <c r="B463" s="217"/>
      <c r="C463" s="60" t="str">
        <f t="shared" si="20"/>
        <v/>
      </c>
      <c r="D463" s="57"/>
      <c r="E463" s="57"/>
      <c r="F463" s="57"/>
    </row>
    <row r="464" spans="1:13" outlineLevel="1">
      <c r="A464" s="215"/>
      <c r="B464" s="217"/>
      <c r="C464" s="60" t="str">
        <f t="shared" si="20"/>
        <v/>
      </c>
      <c r="D464" s="32"/>
      <c r="E464" s="32"/>
      <c r="F464" s="32"/>
      <c r="G464" s="32"/>
      <c r="H464" s="32"/>
      <c r="I464" s="32"/>
      <c r="J464" s="32"/>
      <c r="K464" s="32"/>
      <c r="L464" s="32"/>
      <c r="M464" s="32"/>
    </row>
    <row r="465" spans="1:15" ht="15.6" customHeight="1" outlineLevel="1">
      <c r="A465" s="215"/>
      <c r="B465" s="217"/>
      <c r="C465" s="60" t="str">
        <f t="shared" si="20"/>
        <v xml:space="preserve">Commentaire
IGCE = 
Diffus = </v>
      </c>
      <c r="D465" s="32"/>
      <c r="E465" s="852" t="s">
        <v>122</v>
      </c>
      <c r="F465" s="853"/>
      <c r="G465" s="853"/>
      <c r="H465" s="853"/>
      <c r="I465" s="853"/>
      <c r="J465" s="853"/>
      <c r="K465" s="853"/>
      <c r="L465" s="853"/>
      <c r="M465" s="32"/>
    </row>
    <row r="466" spans="1:15" ht="51" customHeight="1" outlineLevel="1">
      <c r="A466" s="215"/>
      <c r="B466" s="217"/>
      <c r="C466" s="60" t="str">
        <f t="shared" si="20"/>
        <v>L'efficacité énergétique décrit les économies d'énergie des procédés industriels, toutes choses égales par ailleurs. Un niveau de 90 % en 2030 indique que le secteur a réduit ses consommations énergétiques par tonne de production de 10 % par rapport à 2023.</v>
      </c>
      <c r="D466" s="32"/>
      <c r="E466" s="855" t="s">
        <v>1025</v>
      </c>
      <c r="F466" s="856"/>
      <c r="G466" s="856"/>
      <c r="H466" s="856"/>
      <c r="I466" s="856"/>
      <c r="J466" s="856"/>
      <c r="K466" s="856"/>
      <c r="L466" s="856"/>
      <c r="M466" s="32"/>
    </row>
    <row r="467" spans="1:15" outlineLevel="1">
      <c r="A467" s="215"/>
      <c r="B467" s="217"/>
      <c r="C467" s="60" t="str">
        <f t="shared" si="20"/>
        <v/>
      </c>
      <c r="D467" s="32"/>
      <c r="E467" s="55"/>
      <c r="F467" s="55"/>
      <c r="G467" s="55"/>
      <c r="H467" s="55"/>
      <c r="I467" s="55"/>
      <c r="J467" s="55"/>
      <c r="K467" s="55"/>
      <c r="L467" s="55"/>
      <c r="M467" s="32"/>
    </row>
    <row r="468" spans="1:15" ht="15" outlineLevel="1" thickBot="1">
      <c r="A468" s="215"/>
      <c r="B468" s="217"/>
      <c r="C468" s="60" t="str">
        <f t="shared" si="20"/>
        <v>Evolution de l'efficacité énergétique des différentes filières (base 2023)</v>
      </c>
      <c r="D468" s="32"/>
      <c r="E468" s="476" t="s">
        <v>765</v>
      </c>
      <c r="F468" s="476"/>
      <c r="G468" s="476"/>
      <c r="H468" s="476"/>
      <c r="I468" s="476"/>
      <c r="J468" s="476"/>
      <c r="K468" s="476"/>
      <c r="L468" s="476"/>
      <c r="M468" s="32"/>
    </row>
    <row r="469" spans="1:15" outlineLevel="2">
      <c r="A469" s="215"/>
      <c r="B469" s="217"/>
      <c r="C469" s="60">
        <f t="shared" si="20"/>
        <v>2023</v>
      </c>
      <c r="D469" s="32"/>
      <c r="E469" s="182"/>
      <c r="F469" s="183">
        <v>2023</v>
      </c>
      <c r="G469" s="183">
        <v>2030</v>
      </c>
      <c r="H469" s="183">
        <v>2035</v>
      </c>
      <c r="I469" s="183">
        <v>2040</v>
      </c>
      <c r="J469" s="183">
        <v>2045</v>
      </c>
      <c r="K469" s="184">
        <v>2050</v>
      </c>
      <c r="L469" s="32"/>
      <c r="M469" s="32"/>
    </row>
    <row r="470" spans="1:15" outlineLevel="2">
      <c r="A470" s="215"/>
      <c r="B470" s="217"/>
      <c r="C470" s="60" t="str">
        <f t="shared" si="20"/>
        <v>Métaux primaires</v>
      </c>
      <c r="D470" s="32"/>
      <c r="E470" s="185" t="s">
        <v>134</v>
      </c>
      <c r="F470" s="46"/>
      <c r="G470" s="47"/>
      <c r="H470" s="47"/>
      <c r="I470" s="47"/>
      <c r="J470" s="47"/>
      <c r="K470" s="289"/>
      <c r="L470" s="32"/>
      <c r="M470" s="32"/>
    </row>
    <row r="471" spans="1:15" outlineLevel="2">
      <c r="A471" s="215"/>
      <c r="B471" s="217"/>
      <c r="C471" s="60" t="str">
        <f t="shared" si="20"/>
        <v xml:space="preserve">     Dont sidérurgie (hauts fourneaux)</v>
      </c>
      <c r="D471" s="32"/>
      <c r="E471" s="190" t="s">
        <v>189</v>
      </c>
      <c r="F471" s="78">
        <v>1</v>
      </c>
      <c r="G471" s="75">
        <v>0.90909090909090917</v>
      </c>
      <c r="H471" s="47"/>
      <c r="I471" s="75">
        <v>0.80808080808080818</v>
      </c>
      <c r="J471" s="47"/>
      <c r="K471" s="191">
        <v>0.70707070707070707</v>
      </c>
      <c r="L471" s="32"/>
      <c r="M471" s="32"/>
      <c r="N471" s="403"/>
      <c r="O471" s="403"/>
    </row>
    <row r="472" spans="1:15" outlineLevel="2">
      <c r="A472" s="215"/>
      <c r="B472" s="217"/>
      <c r="C472" s="60" t="str">
        <f t="shared" si="20"/>
        <v xml:space="preserve">     Dont sidérurgie (arc électrique)</v>
      </c>
      <c r="D472" s="32"/>
      <c r="E472" s="190" t="s">
        <v>190</v>
      </c>
      <c r="F472" s="78">
        <v>1</v>
      </c>
      <c r="G472" s="75">
        <v>0.95959595959595956</v>
      </c>
      <c r="H472" s="47"/>
      <c r="I472" s="75">
        <v>0.93434343434343436</v>
      </c>
      <c r="J472" s="47"/>
      <c r="K472" s="191">
        <v>0.90909090909090917</v>
      </c>
      <c r="L472" s="32"/>
      <c r="M472" s="32"/>
      <c r="N472" s="403"/>
      <c r="O472" s="403"/>
    </row>
    <row r="473" spans="1:15" outlineLevel="2">
      <c r="A473" s="215"/>
      <c r="B473" s="217"/>
      <c r="C473" s="60" t="str">
        <f t="shared" si="20"/>
        <v xml:space="preserve">     Dont sidérurgie (réduction directe)</v>
      </c>
      <c r="D473" s="32"/>
      <c r="E473" s="190" t="s">
        <v>191</v>
      </c>
      <c r="F473" s="78">
        <v>1</v>
      </c>
      <c r="G473" s="75">
        <v>0.95</v>
      </c>
      <c r="H473" s="47"/>
      <c r="I473" s="75">
        <v>0.92500000000000004</v>
      </c>
      <c r="J473" s="47"/>
      <c r="K473" s="191">
        <v>0.9</v>
      </c>
      <c r="L473" s="32"/>
      <c r="M473" s="32"/>
      <c r="N473" s="403"/>
      <c r="O473" s="403"/>
    </row>
    <row r="474" spans="1:15" outlineLevel="2">
      <c r="A474" s="215"/>
      <c r="B474" s="217"/>
      <c r="C474" s="60" t="str">
        <f t="shared" si="20"/>
        <v xml:space="preserve">     Autre sidérurgie</v>
      </c>
      <c r="D474" s="32"/>
      <c r="E474" s="190" t="s">
        <v>192</v>
      </c>
      <c r="F474" s="78">
        <v>1</v>
      </c>
      <c r="G474" s="75">
        <v>0.95</v>
      </c>
      <c r="H474" s="47"/>
      <c r="I474" s="75">
        <v>0.92500000000000004</v>
      </c>
      <c r="J474" s="47"/>
      <c r="K474" s="191">
        <v>0.9</v>
      </c>
      <c r="L474" s="32"/>
      <c r="M474" s="32"/>
      <c r="N474" s="403"/>
      <c r="O474" s="403"/>
    </row>
    <row r="475" spans="1:15" outlineLevel="2">
      <c r="A475" s="215"/>
      <c r="B475" s="217"/>
      <c r="C475" s="60" t="str">
        <f t="shared" si="20"/>
        <v xml:space="preserve">     Dont aluminium primaire</v>
      </c>
      <c r="D475" s="32"/>
      <c r="E475" s="190" t="s">
        <v>193</v>
      </c>
      <c r="F475" s="78">
        <v>1</v>
      </c>
      <c r="G475" s="75">
        <v>0.90909090909090917</v>
      </c>
      <c r="H475" s="47"/>
      <c r="I475" s="75">
        <v>0.85858585858585867</v>
      </c>
      <c r="J475" s="47"/>
      <c r="K475" s="191">
        <v>0.80808080808080818</v>
      </c>
      <c r="L475" s="32"/>
      <c r="M475" s="32"/>
      <c r="N475" s="403"/>
      <c r="O475" s="403"/>
    </row>
    <row r="476" spans="1:15" outlineLevel="2">
      <c r="A476" s="215"/>
      <c r="B476" s="217"/>
      <c r="C476" s="60" t="str">
        <f t="shared" si="20"/>
        <v xml:space="preserve">     Dont aluminium recyclé</v>
      </c>
      <c r="D476" s="32"/>
      <c r="E476" s="190" t="s">
        <v>194</v>
      </c>
      <c r="F476" s="78">
        <v>1</v>
      </c>
      <c r="G476" s="75">
        <v>0.76923076923076927</v>
      </c>
      <c r="H476" s="47"/>
      <c r="I476" s="75">
        <v>0.76923076923076927</v>
      </c>
      <c r="J476" s="47"/>
      <c r="K476" s="191">
        <v>0.76923076923076927</v>
      </c>
      <c r="L476" s="32"/>
      <c r="M476" s="32"/>
      <c r="N476" s="403"/>
      <c r="O476" s="403"/>
    </row>
    <row r="477" spans="1:15" outlineLevel="2">
      <c r="A477" s="215"/>
      <c r="B477" s="217"/>
      <c r="C477" s="60" t="str">
        <f t="shared" si="20"/>
        <v xml:space="preserve">     Dont autres métaux primaires</v>
      </c>
      <c r="D477" s="32"/>
      <c r="E477" s="190" t="s">
        <v>195</v>
      </c>
      <c r="F477" s="78">
        <v>1</v>
      </c>
      <c r="G477" s="75">
        <v>0.95959595959595956</v>
      </c>
      <c r="H477" s="47"/>
      <c r="I477" s="75">
        <v>0.93434343434343436</v>
      </c>
      <c r="J477" s="47"/>
      <c r="K477" s="191">
        <v>0.90909090909090917</v>
      </c>
      <c r="L477" s="32"/>
      <c r="M477" s="32"/>
      <c r="N477" s="403"/>
      <c r="O477" s="403"/>
    </row>
    <row r="478" spans="1:15" outlineLevel="2">
      <c r="A478" s="215"/>
      <c r="B478" s="217"/>
      <c r="C478" s="60" t="str">
        <f t="shared" si="20"/>
        <v>Chimie</v>
      </c>
      <c r="D478" s="32"/>
      <c r="E478" s="185" t="s">
        <v>2</v>
      </c>
      <c r="F478" s="78"/>
      <c r="G478" s="75"/>
      <c r="H478" s="47"/>
      <c r="I478" s="75"/>
      <c r="J478" s="47"/>
      <c r="K478" s="191"/>
      <c r="L478" s="32"/>
      <c r="M478" s="32"/>
      <c r="N478" s="403"/>
      <c r="O478" s="403"/>
    </row>
    <row r="479" spans="1:15" outlineLevel="2">
      <c r="A479" s="215"/>
      <c r="B479" s="217"/>
      <c r="C479" s="60" t="str">
        <f t="shared" si="20"/>
        <v xml:space="preserve">     Dont Ammoniac (vaporeformage)</v>
      </c>
      <c r="D479" s="32"/>
      <c r="E479" s="190" t="s">
        <v>930</v>
      </c>
      <c r="F479" s="78">
        <v>1</v>
      </c>
      <c r="G479" s="75">
        <v>0.94358974358974368</v>
      </c>
      <c r="H479" s="47"/>
      <c r="I479" s="75">
        <v>0.92307692307692313</v>
      </c>
      <c r="J479" s="47"/>
      <c r="K479" s="191">
        <v>0.90256410256410258</v>
      </c>
      <c r="L479" s="32"/>
      <c r="M479" s="32"/>
      <c r="N479" s="403"/>
      <c r="O479" s="403"/>
    </row>
    <row r="480" spans="1:15" outlineLevel="2">
      <c r="A480" s="215"/>
      <c r="B480" s="217"/>
      <c r="C480" s="60" t="str">
        <f t="shared" si="20"/>
        <v xml:space="preserve">     Dont pétrochimie de base</v>
      </c>
      <c r="D480" s="32"/>
      <c r="E480" s="190" t="s">
        <v>196</v>
      </c>
      <c r="F480" s="78">
        <v>1</v>
      </c>
      <c r="G480" s="75">
        <v>0.95959595959595956</v>
      </c>
      <c r="H480" s="47"/>
      <c r="I480" s="75">
        <v>0.91919191919191912</v>
      </c>
      <c r="J480" s="47"/>
      <c r="K480" s="191">
        <v>0.87878787878787878</v>
      </c>
      <c r="L480" s="32"/>
      <c r="M480" s="32"/>
      <c r="N480" s="403"/>
      <c r="O480" s="403"/>
    </row>
    <row r="481" spans="1:15" outlineLevel="2">
      <c r="A481" s="215"/>
      <c r="B481" s="217"/>
      <c r="C481" s="60" t="str">
        <f t="shared" si="20"/>
        <v xml:space="preserve">     Dont autres chimies</v>
      </c>
      <c r="D481" s="32"/>
      <c r="E481" s="190" t="s">
        <v>197</v>
      </c>
      <c r="F481" s="78">
        <v>1</v>
      </c>
      <c r="G481" s="75">
        <v>0.94761926953747899</v>
      </c>
      <c r="H481" s="47"/>
      <c r="I481" s="75">
        <v>0.88859795329893387</v>
      </c>
      <c r="J481" s="47"/>
      <c r="K481" s="191">
        <v>0.82957663706038887</v>
      </c>
      <c r="L481" s="32"/>
      <c r="M481" s="32"/>
      <c r="N481" s="403"/>
      <c r="O481" s="403"/>
    </row>
    <row r="482" spans="1:15" outlineLevel="2">
      <c r="A482" s="215"/>
      <c r="B482" s="217"/>
      <c r="C482" s="60" t="str">
        <f t="shared" si="20"/>
        <v>Non-métalliques</v>
      </c>
      <c r="D482" s="32"/>
      <c r="E482" s="185" t="s">
        <v>205</v>
      </c>
      <c r="F482" s="78"/>
      <c r="G482" s="75"/>
      <c r="H482" s="47"/>
      <c r="I482" s="75"/>
      <c r="J482" s="47"/>
      <c r="K482" s="191"/>
      <c r="L482" s="32"/>
      <c r="M482" s="32"/>
      <c r="N482" s="403"/>
      <c r="O482" s="403"/>
    </row>
    <row r="483" spans="1:15" outlineLevel="2">
      <c r="A483" s="215"/>
      <c r="B483" s="217"/>
      <c r="C483" s="60" t="str">
        <f t="shared" si="20"/>
        <v xml:space="preserve">     Dont clinker</v>
      </c>
      <c r="D483" s="32"/>
      <c r="E483" s="190" t="s">
        <v>198</v>
      </c>
      <c r="F483" s="78">
        <v>1</v>
      </c>
      <c r="G483" s="75">
        <v>1.0040404040404041</v>
      </c>
      <c r="H483" s="47"/>
      <c r="I483" s="75">
        <v>0.96464646464646475</v>
      </c>
      <c r="J483" s="47"/>
      <c r="K483" s="191">
        <v>0.92525252525252533</v>
      </c>
      <c r="L483" s="32"/>
      <c r="M483" s="32"/>
      <c r="N483" s="403"/>
      <c r="O483" s="403"/>
    </row>
    <row r="484" spans="1:15" outlineLevel="2">
      <c r="A484" s="215"/>
      <c r="B484" s="217"/>
      <c r="C484" s="60" t="str">
        <f t="shared" si="20"/>
        <v xml:space="preserve">     Dont verre</v>
      </c>
      <c r="D484" s="32"/>
      <c r="E484" s="190" t="s">
        <v>199</v>
      </c>
      <c r="F484" s="78">
        <v>1</v>
      </c>
      <c r="G484" s="75">
        <v>0.89119170984455953</v>
      </c>
      <c r="H484" s="47"/>
      <c r="I484" s="75">
        <v>0.8341968911917097</v>
      </c>
      <c r="J484" s="47"/>
      <c r="K484" s="191">
        <v>0.77720207253886009</v>
      </c>
      <c r="L484" s="32"/>
      <c r="M484" s="32"/>
      <c r="N484" s="403"/>
      <c r="O484" s="403"/>
    </row>
    <row r="485" spans="1:15" outlineLevel="2">
      <c r="A485" s="215"/>
      <c r="B485" s="217"/>
      <c r="C485" s="60" t="str">
        <f t="shared" si="20"/>
        <v xml:space="preserve">     Dont autres non-métalliques</v>
      </c>
      <c r="D485" s="32"/>
      <c r="E485" s="190" t="s">
        <v>200</v>
      </c>
      <c r="F485" s="78">
        <v>1</v>
      </c>
      <c r="G485" s="75">
        <v>0.93291518888826686</v>
      </c>
      <c r="H485" s="47"/>
      <c r="I485" s="75">
        <v>0.86787983000123359</v>
      </c>
      <c r="J485" s="47"/>
      <c r="K485" s="191">
        <v>0.80284447111420043</v>
      </c>
      <c r="L485" s="32"/>
      <c r="M485" s="32"/>
      <c r="N485" s="403"/>
      <c r="O485" s="403"/>
    </row>
    <row r="486" spans="1:15" outlineLevel="2">
      <c r="A486" s="215"/>
      <c r="B486" s="217"/>
      <c r="C486" s="60" t="str">
        <f t="shared" si="20"/>
        <v>Industrie agroalimentaire</v>
      </c>
      <c r="D486" s="32"/>
      <c r="E486" s="185" t="s">
        <v>206</v>
      </c>
      <c r="F486" s="78"/>
      <c r="G486" s="75"/>
      <c r="H486" s="47"/>
      <c r="I486" s="75"/>
      <c r="J486" s="47"/>
      <c r="K486" s="191"/>
      <c r="L486" s="32"/>
      <c r="M486" s="32"/>
      <c r="N486" s="403"/>
      <c r="O486" s="403"/>
    </row>
    <row r="487" spans="1:15" outlineLevel="2">
      <c r="A487" s="215"/>
      <c r="B487" s="217"/>
      <c r="C487" s="60" t="str">
        <f t="shared" si="20"/>
        <v xml:space="preserve">     Dont sucre</v>
      </c>
      <c r="D487" s="32"/>
      <c r="E487" s="190" t="s">
        <v>201</v>
      </c>
      <c r="F487" s="78">
        <v>1</v>
      </c>
      <c r="G487" s="75">
        <v>0.91030927835051545</v>
      </c>
      <c r="H487" s="47"/>
      <c r="I487" s="75">
        <v>0.80309278350515467</v>
      </c>
      <c r="J487" s="47"/>
      <c r="K487" s="191">
        <v>0.6958762886597939</v>
      </c>
      <c r="L487" s="32"/>
      <c r="M487" s="32"/>
      <c r="N487" s="403"/>
      <c r="O487" s="403"/>
    </row>
    <row r="488" spans="1:15" outlineLevel="2">
      <c r="A488" s="215"/>
      <c r="B488" s="217"/>
      <c r="C488" s="60" t="str">
        <f t="shared" si="20"/>
        <v xml:space="preserve">     Dont autres Industries alimentaires et agricoles</v>
      </c>
      <c r="D488" s="32"/>
      <c r="E488" s="190" t="s">
        <v>202</v>
      </c>
      <c r="F488" s="78">
        <v>1</v>
      </c>
      <c r="G488" s="75">
        <v>0.90535806857983403</v>
      </c>
      <c r="H488" s="47"/>
      <c r="I488" s="75">
        <v>0.83348832823801688</v>
      </c>
      <c r="J488" s="47"/>
      <c r="K488" s="191">
        <v>0.76161858789619963</v>
      </c>
      <c r="L488" s="32"/>
      <c r="M488" s="32"/>
      <c r="N488" s="403"/>
      <c r="O488" s="403"/>
    </row>
    <row r="489" spans="1:15" outlineLevel="2">
      <c r="A489" s="215"/>
      <c r="B489" s="217"/>
      <c r="C489" s="60" t="str">
        <f t="shared" si="20"/>
        <v>Equipement</v>
      </c>
      <c r="D489" s="32"/>
      <c r="E489" s="185" t="s">
        <v>207</v>
      </c>
      <c r="F489" s="78">
        <v>1</v>
      </c>
      <c r="G489" s="75">
        <v>0.90721649484536082</v>
      </c>
      <c r="H489" s="47"/>
      <c r="I489" s="75">
        <v>0.83505154639175261</v>
      </c>
      <c r="J489" s="47"/>
      <c r="K489" s="191">
        <v>0.7628865979381444</v>
      </c>
      <c r="L489" s="32"/>
      <c r="M489" s="32"/>
      <c r="N489" s="403"/>
      <c r="O489" s="403"/>
    </row>
    <row r="490" spans="1:15" outlineLevel="2">
      <c r="A490" s="215"/>
      <c r="B490" s="217"/>
      <c r="C490" s="60" t="str">
        <f t="shared" si="20"/>
        <v>Construction</v>
      </c>
      <c r="D490" s="32"/>
      <c r="E490" s="185" t="s">
        <v>3</v>
      </c>
      <c r="F490" s="78">
        <v>1</v>
      </c>
      <c r="G490" s="75">
        <v>0.90023364959806651</v>
      </c>
      <c r="H490" s="47"/>
      <c r="I490" s="75">
        <v>0.81916426307342205</v>
      </c>
      <c r="J490" s="47"/>
      <c r="K490" s="191">
        <v>0.73809487654877737</v>
      </c>
      <c r="L490" s="32"/>
      <c r="M490" s="32"/>
      <c r="N490" s="403"/>
      <c r="O490" s="403"/>
    </row>
    <row r="491" spans="1:15" outlineLevel="2">
      <c r="A491" s="215"/>
      <c r="B491" s="217"/>
      <c r="C491" s="60" t="str">
        <f t="shared" si="20"/>
        <v>Autres</v>
      </c>
      <c r="D491" s="32"/>
      <c r="E491" s="185" t="s">
        <v>208</v>
      </c>
      <c r="F491" s="78"/>
      <c r="G491" s="75"/>
      <c r="H491" s="47"/>
      <c r="I491" s="75"/>
      <c r="J491" s="47"/>
      <c r="K491" s="191"/>
      <c r="L491" s="32"/>
      <c r="M491" s="32"/>
      <c r="N491" s="403"/>
      <c r="O491" s="403"/>
    </row>
    <row r="492" spans="1:15" outlineLevel="2">
      <c r="A492" s="215"/>
      <c r="B492" s="217"/>
      <c r="C492" s="60" t="str">
        <f t="shared" si="20"/>
        <v xml:space="preserve">     Dont papier-pâtes</v>
      </c>
      <c r="D492" s="32"/>
      <c r="E492" s="190" t="s">
        <v>203</v>
      </c>
      <c r="F492" s="78">
        <v>1</v>
      </c>
      <c r="G492" s="75">
        <v>0.85</v>
      </c>
      <c r="H492" s="47"/>
      <c r="I492" s="75">
        <v>0.72499999999999998</v>
      </c>
      <c r="J492" s="47"/>
      <c r="K492" s="191">
        <v>0.6</v>
      </c>
      <c r="L492" s="32"/>
      <c r="M492" s="32"/>
      <c r="N492" s="403"/>
      <c r="O492" s="403"/>
    </row>
    <row r="493" spans="1:15" ht="15" outlineLevel="2" thickBot="1">
      <c r="A493" s="215"/>
      <c r="B493" s="217"/>
      <c r="C493" s="60" t="str">
        <f t="shared" si="20"/>
        <v xml:space="preserve">     Dont autres</v>
      </c>
      <c r="D493" s="32"/>
      <c r="E493" s="192" t="s">
        <v>204</v>
      </c>
      <c r="F493" s="193">
        <v>1</v>
      </c>
      <c r="G493" s="313">
        <v>0.91428571428571426</v>
      </c>
      <c r="H493" s="194"/>
      <c r="I493" s="313">
        <v>0.84155844155844162</v>
      </c>
      <c r="J493" s="194"/>
      <c r="K493" s="324">
        <v>0.76883116883116875</v>
      </c>
      <c r="L493" s="32"/>
      <c r="M493" s="32"/>
      <c r="N493" s="403"/>
      <c r="O493" s="403"/>
    </row>
    <row r="494" spans="1:15" outlineLevel="2">
      <c r="A494" s="215"/>
      <c r="B494" s="217"/>
      <c r="C494" s="60" t="str">
        <f t="shared" si="20"/>
        <v/>
      </c>
      <c r="D494" s="32"/>
      <c r="E494" s="858"/>
      <c r="F494" s="858"/>
      <c r="G494" s="858"/>
      <c r="H494" s="858"/>
      <c r="I494" s="858"/>
      <c r="J494" s="858"/>
      <c r="K494" s="858"/>
      <c r="L494" s="858"/>
      <c r="M494" s="32"/>
    </row>
    <row r="495" spans="1:15" outlineLevel="1">
      <c r="A495" s="215"/>
      <c r="B495" s="217"/>
      <c r="C495" s="60" t="str">
        <f t="shared" si="20"/>
        <v/>
      </c>
      <c r="D495" s="32"/>
      <c r="E495" s="55"/>
      <c r="F495" s="55"/>
      <c r="G495" s="55"/>
      <c r="H495" s="55"/>
      <c r="I495" s="55"/>
      <c r="J495" s="55"/>
      <c r="K495" s="55"/>
      <c r="L495" s="55"/>
      <c r="M495" s="32"/>
    </row>
    <row r="496" spans="1:15" ht="28.8" thickBot="1">
      <c r="A496" s="215"/>
      <c r="B496" s="217"/>
      <c r="C496" s="60" t="str">
        <f t="shared" si="20"/>
        <v>Recyclage</v>
      </c>
      <c r="D496" s="221"/>
      <c r="E496" s="222"/>
      <c r="F496" s="854" t="s">
        <v>209</v>
      </c>
      <c r="G496" s="854"/>
      <c r="H496" s="854"/>
      <c r="I496" s="854"/>
      <c r="J496" s="854"/>
      <c r="K496" s="854"/>
      <c r="L496" s="854"/>
      <c r="M496" s="854"/>
    </row>
    <row r="497" spans="1:15" ht="15" thickTop="1">
      <c r="A497" s="215"/>
      <c r="B497" s="217"/>
      <c r="C497" s="60" t="str">
        <f t="shared" si="20"/>
        <v/>
      </c>
      <c r="D497" s="57"/>
      <c r="E497" s="57"/>
      <c r="F497" s="57"/>
    </row>
    <row r="498" spans="1:15" outlineLevel="1">
      <c r="A498" s="215"/>
      <c r="B498" s="217"/>
      <c r="C498" s="60" t="str">
        <f t="shared" si="20"/>
        <v/>
      </c>
      <c r="D498" s="32"/>
      <c r="E498" s="32"/>
      <c r="F498" s="32"/>
      <c r="G498" s="32"/>
      <c r="H498" s="32"/>
      <c r="I498" s="32"/>
      <c r="J498" s="32"/>
      <c r="K498" s="32"/>
      <c r="L498" s="32"/>
      <c r="M498" s="32"/>
    </row>
    <row r="499" spans="1:15" outlineLevel="1">
      <c r="A499" s="215"/>
      <c r="B499" s="217"/>
      <c r="C499" s="60" t="str">
        <f t="shared" si="20"/>
        <v/>
      </c>
      <c r="D499" s="32"/>
      <c r="E499" s="55"/>
      <c r="F499" s="55"/>
      <c r="G499" s="55"/>
      <c r="H499" s="55"/>
      <c r="I499" s="55"/>
      <c r="J499" s="55"/>
      <c r="K499" s="55"/>
      <c r="L499" s="55"/>
      <c r="M499" s="32"/>
    </row>
    <row r="500" spans="1:15" ht="15" outlineLevel="1" thickBot="1">
      <c r="A500" s="215"/>
      <c r="B500" s="217"/>
      <c r="C500" s="60" t="str">
        <f t="shared" si="20"/>
        <v>Taux d'incorporation des matières premières recyclées (%)</v>
      </c>
      <c r="D500" s="32"/>
      <c r="E500" s="476" t="s">
        <v>703</v>
      </c>
      <c r="F500" s="476"/>
      <c r="G500" s="476"/>
      <c r="H500" s="476"/>
      <c r="I500" s="476"/>
      <c r="J500" s="476"/>
      <c r="K500" s="476"/>
      <c r="L500" s="476"/>
      <c r="M500" s="32"/>
    </row>
    <row r="501" spans="1:15" outlineLevel="2">
      <c r="A501" s="215"/>
      <c r="B501" s="217"/>
      <c r="C501" s="60" t="str">
        <f t="shared" si="20"/>
        <v>%</v>
      </c>
      <c r="D501" s="32"/>
      <c r="E501" s="182" t="s">
        <v>112</v>
      </c>
      <c r="F501" s="183">
        <v>2021</v>
      </c>
      <c r="G501" s="183">
        <v>2030</v>
      </c>
      <c r="H501" s="183">
        <v>2035</v>
      </c>
      <c r="I501" s="183">
        <v>2040</v>
      </c>
      <c r="J501" s="183">
        <v>2045</v>
      </c>
      <c r="K501" s="184">
        <v>2050</v>
      </c>
      <c r="L501" s="32"/>
      <c r="M501" s="32"/>
      <c r="N501" s="88"/>
    </row>
    <row r="502" spans="1:15" outlineLevel="2">
      <c r="A502" s="215"/>
      <c r="B502" s="217"/>
      <c r="C502" s="60" t="str">
        <f t="shared" si="20"/>
        <v>Métaux primaires</v>
      </c>
      <c r="D502" s="32"/>
      <c r="E502" s="185" t="s">
        <v>134</v>
      </c>
      <c r="F502" s="46"/>
      <c r="G502" s="47"/>
      <c r="H502" s="47"/>
      <c r="I502" s="47"/>
      <c r="J502" s="47"/>
      <c r="K502" s="289"/>
      <c r="L502" s="32"/>
      <c r="M502" s="32"/>
      <c r="N502" s="89"/>
    </row>
    <row r="503" spans="1:15" outlineLevel="2">
      <c r="A503" s="215"/>
      <c r="B503" s="217"/>
      <c r="C503" s="60" t="str">
        <f t="shared" si="20"/>
        <v xml:space="preserve">     Dont sidérurgie</v>
      </c>
      <c r="D503" s="32"/>
      <c r="E503" s="190" t="s">
        <v>210</v>
      </c>
      <c r="F503" s="78">
        <v>0.43</v>
      </c>
      <c r="G503" s="75">
        <v>0.54</v>
      </c>
      <c r="H503" s="75">
        <v>0.56999999999999995</v>
      </c>
      <c r="I503" s="75">
        <v>0.56999999999999995</v>
      </c>
      <c r="J503" s="75">
        <v>0.6</v>
      </c>
      <c r="K503" s="191">
        <v>0.6</v>
      </c>
      <c r="L503" s="32"/>
      <c r="M503" s="32"/>
      <c r="N503" s="88"/>
    </row>
    <row r="504" spans="1:15" outlineLevel="2">
      <c r="A504" s="215"/>
      <c r="B504" s="217"/>
      <c r="C504" s="60" t="str">
        <f t="shared" si="20"/>
        <v xml:space="preserve">     Dont aluminium</v>
      </c>
      <c r="D504" s="32"/>
      <c r="E504" s="190" t="s">
        <v>211</v>
      </c>
      <c r="F504" s="78">
        <v>0.5</v>
      </c>
      <c r="G504" s="75">
        <v>0.6</v>
      </c>
      <c r="H504" s="75">
        <v>0.625</v>
      </c>
      <c r="I504" s="75">
        <v>0.64999999999999991</v>
      </c>
      <c r="J504" s="75">
        <v>0.67499999999999993</v>
      </c>
      <c r="K504" s="191">
        <v>0.7</v>
      </c>
      <c r="L504" s="32"/>
      <c r="M504" s="32"/>
      <c r="N504" s="89"/>
    </row>
    <row r="505" spans="1:15" outlineLevel="2">
      <c r="A505" s="215"/>
      <c r="B505" s="217"/>
      <c r="C505" s="60" t="str">
        <f t="shared" si="20"/>
        <v>Chimie</v>
      </c>
      <c r="D505" s="32"/>
      <c r="E505" s="185" t="s">
        <v>2</v>
      </c>
      <c r="F505" s="78"/>
      <c r="G505" s="47"/>
      <c r="H505" s="47"/>
      <c r="I505" s="47"/>
      <c r="J505" s="47"/>
      <c r="K505" s="289"/>
      <c r="L505" s="32"/>
      <c r="M505" s="32"/>
      <c r="N505" s="89"/>
    </row>
    <row r="506" spans="1:15" outlineLevel="2">
      <c r="A506" s="215"/>
      <c r="B506" s="217"/>
      <c r="C506" s="60" t="str">
        <f t="shared" si="20"/>
        <v xml:space="preserve">     Dont plastique</v>
      </c>
      <c r="D506" s="32"/>
      <c r="E506" s="190" t="s">
        <v>212</v>
      </c>
      <c r="F506" s="78">
        <v>0.14000000000000001</v>
      </c>
      <c r="G506" s="82">
        <v>0.35</v>
      </c>
      <c r="H506" s="82">
        <v>0.35</v>
      </c>
      <c r="I506" s="82">
        <v>0.35</v>
      </c>
      <c r="J506" s="82">
        <v>0.35</v>
      </c>
      <c r="K506" s="250">
        <v>0.35</v>
      </c>
      <c r="L506" s="32"/>
      <c r="M506" s="32"/>
      <c r="N506" s="88"/>
    </row>
    <row r="507" spans="1:15" outlineLevel="2">
      <c r="A507" s="215"/>
      <c r="B507" s="217"/>
      <c r="C507" s="60" t="str">
        <f t="shared" si="20"/>
        <v>Non-métalliques</v>
      </c>
      <c r="D507" s="32"/>
      <c r="E507" s="185" t="s">
        <v>205</v>
      </c>
      <c r="F507" s="78"/>
      <c r="G507" s="47"/>
      <c r="H507" s="47"/>
      <c r="I507" s="47"/>
      <c r="J507" s="47"/>
      <c r="K507" s="289"/>
      <c r="L507" s="32"/>
      <c r="M507" s="32"/>
      <c r="N507" s="88"/>
    </row>
    <row r="508" spans="1:15" outlineLevel="2">
      <c r="A508" s="215"/>
      <c r="B508" s="217"/>
      <c r="C508" s="60" t="str">
        <f t="shared" si="20"/>
        <v xml:space="preserve">     Dont verre</v>
      </c>
      <c r="D508" s="32"/>
      <c r="E508" s="190" t="s">
        <v>199</v>
      </c>
      <c r="F508" s="78">
        <v>0.63</v>
      </c>
      <c r="G508" s="82">
        <v>0.77</v>
      </c>
      <c r="H508" s="82">
        <v>0.79</v>
      </c>
      <c r="I508" s="82">
        <v>0.81</v>
      </c>
      <c r="J508" s="82">
        <v>0.83000000000000007</v>
      </c>
      <c r="K508" s="250">
        <v>0.85</v>
      </c>
      <c r="L508" s="32"/>
      <c r="M508" s="32"/>
      <c r="N508" s="88"/>
    </row>
    <row r="509" spans="1:15" outlineLevel="2">
      <c r="A509" s="215"/>
      <c r="B509" s="217"/>
      <c r="C509" s="60" t="str">
        <f t="shared" si="20"/>
        <v>Autres</v>
      </c>
      <c r="D509" s="32"/>
      <c r="E509" s="185" t="s">
        <v>208</v>
      </c>
      <c r="F509" s="78"/>
      <c r="G509" s="47"/>
      <c r="H509" s="47"/>
      <c r="I509" s="47"/>
      <c r="J509" s="47"/>
      <c r="K509" s="289"/>
      <c r="L509" s="32"/>
      <c r="M509" s="32"/>
      <c r="N509" s="89"/>
    </row>
    <row r="510" spans="1:15" ht="15" outlineLevel="2" thickBot="1">
      <c r="A510" s="215"/>
      <c r="B510" s="217"/>
      <c r="C510" s="60" t="str">
        <f t="shared" si="20"/>
        <v xml:space="preserve">     Dont papier-pâtes</v>
      </c>
      <c r="D510" s="32"/>
      <c r="E510" s="192" t="s">
        <v>203</v>
      </c>
      <c r="F510" s="193">
        <v>0.71</v>
      </c>
      <c r="G510" s="194">
        <v>0.78</v>
      </c>
      <c r="H510" s="194">
        <v>0.80249999999999999</v>
      </c>
      <c r="I510" s="194">
        <v>0.82499999999999996</v>
      </c>
      <c r="J510" s="194">
        <v>0.84749999999999992</v>
      </c>
      <c r="K510" s="195">
        <v>0.87</v>
      </c>
      <c r="L510" s="32"/>
      <c r="M510" s="32"/>
      <c r="N510" s="88"/>
    </row>
    <row r="511" spans="1:15" outlineLevel="2">
      <c r="A511" s="215"/>
      <c r="B511" s="217"/>
      <c r="C511" s="60" t="str">
        <f t="shared" si="20"/>
        <v>Bilan National du Recyclage 2012-2021 / Projections DGEC</v>
      </c>
      <c r="D511" s="32"/>
      <c r="E511" s="862" t="s">
        <v>246</v>
      </c>
      <c r="F511" s="862"/>
      <c r="G511" s="862"/>
      <c r="H511" s="862"/>
      <c r="I511" s="862"/>
      <c r="J511" s="862"/>
      <c r="K511" s="862"/>
      <c r="L511" s="32"/>
      <c r="M511" s="32"/>
      <c r="N511" s="89"/>
    </row>
    <row r="512" spans="1:15" outlineLevel="1">
      <c r="A512" s="215"/>
      <c r="B512" s="217"/>
      <c r="C512" s="60" t="str">
        <f t="shared" si="20"/>
        <v/>
      </c>
      <c r="D512" s="32"/>
      <c r="E512" s="55"/>
      <c r="F512" s="55"/>
      <c r="G512" s="55"/>
      <c r="H512" s="55"/>
      <c r="I512" s="55"/>
      <c r="J512" s="55"/>
      <c r="K512" s="55"/>
      <c r="L512" s="32"/>
      <c r="M512" s="32"/>
      <c r="O512" s="89"/>
    </row>
    <row r="513" spans="1:15" ht="28.8" thickBot="1">
      <c r="A513" s="215"/>
      <c r="B513" s="217"/>
      <c r="C513" s="60" t="str">
        <f t="shared" si="20"/>
        <v>Non-énergétique</v>
      </c>
      <c r="D513" s="221"/>
      <c r="E513" s="222"/>
      <c r="F513" s="854" t="s">
        <v>213</v>
      </c>
      <c r="G513" s="854"/>
      <c r="H513" s="854"/>
      <c r="I513" s="854"/>
      <c r="J513" s="854"/>
      <c r="K513" s="854"/>
      <c r="L513" s="854"/>
      <c r="M513" s="854"/>
      <c r="O513" s="88"/>
    </row>
    <row r="514" spans="1:15" ht="15" thickTop="1">
      <c r="A514" s="215"/>
      <c r="B514" s="217"/>
      <c r="C514" s="60" t="str">
        <f t="shared" si="20"/>
        <v/>
      </c>
      <c r="D514" s="57"/>
      <c r="E514" s="57"/>
      <c r="F514" s="57"/>
      <c r="O514" s="88"/>
    </row>
    <row r="515" spans="1:15" ht="14.4" customHeight="1" outlineLevel="1">
      <c r="A515" s="215"/>
      <c r="B515" s="217"/>
      <c r="C515" s="60" t="str">
        <f t="shared" si="20"/>
        <v/>
      </c>
      <c r="D515" s="32"/>
      <c r="E515" s="32"/>
      <c r="F515" s="32"/>
      <c r="G515" s="32"/>
      <c r="H515" s="32"/>
      <c r="I515" s="32"/>
      <c r="J515" s="32"/>
      <c r="K515" s="32"/>
      <c r="L515" s="32"/>
      <c r="M515" s="32"/>
      <c r="O515" s="88"/>
    </row>
    <row r="516" spans="1:15" ht="14.4" customHeight="1" outlineLevel="1">
      <c r="A516" s="215"/>
      <c r="B516" s="217"/>
      <c r="C516" s="60" t="str">
        <f t="shared" ref="C516:C590" si="21">IF(ISBLANK(E516),IF(ISBLANK(F516),"",F516),E516)</f>
        <v/>
      </c>
      <c r="D516" s="32"/>
      <c r="E516" s="55"/>
      <c r="F516" s="55"/>
      <c r="G516" s="55"/>
      <c r="H516" s="55"/>
      <c r="I516" s="55"/>
      <c r="J516" s="55"/>
      <c r="K516" s="55"/>
      <c r="L516" s="55"/>
      <c r="M516" s="32"/>
      <c r="O516" s="89"/>
    </row>
    <row r="517" spans="1:15" ht="15" customHeight="1" outlineLevel="1" thickBot="1">
      <c r="A517" s="215"/>
      <c r="B517" s="217"/>
      <c r="C517" s="60" t="str">
        <f t="shared" si="21"/>
        <v>Mix de consommation de combustibles à usages non-énergétiques dans l'industrie (%)</v>
      </c>
      <c r="D517" s="32"/>
      <c r="E517" s="477" t="s">
        <v>533</v>
      </c>
      <c r="F517" s="477"/>
      <c r="G517" s="477"/>
      <c r="H517" s="477"/>
      <c r="I517" s="477"/>
      <c r="J517" s="477"/>
      <c r="K517" s="477"/>
      <c r="L517" s="476"/>
      <c r="M517" s="32"/>
      <c r="O517" s="89"/>
    </row>
    <row r="518" spans="1:15" ht="14.4" customHeight="1" outlineLevel="2">
      <c r="A518" s="215"/>
      <c r="B518" s="217"/>
      <c r="C518" s="60" t="str">
        <f t="shared" si="21"/>
        <v>%</v>
      </c>
      <c r="D518" s="32"/>
      <c r="E518" s="182" t="s">
        <v>112</v>
      </c>
      <c r="F518" s="183">
        <v>2023</v>
      </c>
      <c r="G518" s="183">
        <v>2030</v>
      </c>
      <c r="H518" s="183">
        <v>2035</v>
      </c>
      <c r="I518" s="183">
        <v>2040</v>
      </c>
      <c r="J518" s="183">
        <v>2045</v>
      </c>
      <c r="K518" s="184">
        <v>2050</v>
      </c>
      <c r="L518" s="32"/>
      <c r="M518" s="32"/>
      <c r="N518" s="88"/>
    </row>
    <row r="519" spans="1:15" ht="14.4" customHeight="1" outlineLevel="2">
      <c r="A519" s="215"/>
      <c r="B519" s="217"/>
      <c r="C519" s="60" t="str">
        <f t="shared" si="21"/>
        <v>Aluminium</v>
      </c>
      <c r="D519" s="32"/>
      <c r="E519" s="185" t="s">
        <v>225</v>
      </c>
      <c r="F519" s="46"/>
      <c r="G519" s="47"/>
      <c r="H519" s="47"/>
      <c r="I519" s="47"/>
      <c r="J519" s="47"/>
      <c r="K519" s="289"/>
      <c r="L519" s="32"/>
      <c r="M519" s="32"/>
      <c r="N519" s="88"/>
    </row>
    <row r="520" spans="1:15" ht="14.4" customHeight="1" outlineLevel="2">
      <c r="A520" s="215"/>
      <c r="B520" s="217"/>
      <c r="C520" s="60" t="str">
        <f t="shared" si="21"/>
        <v>Coke de pétrole</v>
      </c>
      <c r="D520" s="32"/>
      <c r="E520" s="806" t="s">
        <v>226</v>
      </c>
      <c r="F520" s="78">
        <v>1</v>
      </c>
      <c r="G520" s="203">
        <v>0.95</v>
      </c>
      <c r="H520" s="47"/>
      <c r="I520" s="82">
        <v>0.64999999999999991</v>
      </c>
      <c r="J520" s="47"/>
      <c r="K520" s="191">
        <v>0.6</v>
      </c>
      <c r="L520" s="32"/>
      <c r="M520" s="32"/>
      <c r="N520" s="90"/>
    </row>
    <row r="521" spans="1:15" ht="14.4" customHeight="1" outlineLevel="2">
      <c r="A521" s="215"/>
      <c r="B521" s="217"/>
      <c r="C521" s="60" t="str">
        <f t="shared" si="21"/>
        <v>Biocoke</v>
      </c>
      <c r="D521" s="32"/>
      <c r="E521" s="806" t="s">
        <v>227</v>
      </c>
      <c r="F521" s="78">
        <v>0</v>
      </c>
      <c r="G521" s="203">
        <v>0.05</v>
      </c>
      <c r="H521" s="47"/>
      <c r="I521" s="82">
        <v>0.17500000000000004</v>
      </c>
      <c r="J521" s="47"/>
      <c r="K521" s="191">
        <v>0.2</v>
      </c>
      <c r="L521" s="32"/>
      <c r="M521" s="32"/>
      <c r="N521" s="90"/>
    </row>
    <row r="522" spans="1:15" ht="14.4" customHeight="1" outlineLevel="2">
      <c r="A522" s="215"/>
      <c r="B522" s="217"/>
      <c r="C522" s="60" t="str">
        <f t="shared" si="21"/>
        <v>Anode inerte</v>
      </c>
      <c r="D522" s="32"/>
      <c r="E522" s="806" t="s">
        <v>228</v>
      </c>
      <c r="F522" s="78">
        <v>0</v>
      </c>
      <c r="G522" s="203">
        <v>0</v>
      </c>
      <c r="H522" s="47"/>
      <c r="I522" s="82">
        <v>0.17499999999999999</v>
      </c>
      <c r="J522" s="47"/>
      <c r="K522" s="191">
        <v>0.2</v>
      </c>
      <c r="L522" s="32"/>
      <c r="M522" s="32"/>
      <c r="N522" s="90"/>
    </row>
    <row r="523" spans="1:15" ht="14.4" customHeight="1" outlineLevel="2">
      <c r="A523" s="215"/>
      <c r="B523" s="217"/>
      <c r="C523" s="60" t="str">
        <f t="shared" si="21"/>
        <v>Ammoniac</v>
      </c>
      <c r="D523" s="32"/>
      <c r="E523" s="185" t="s">
        <v>130</v>
      </c>
      <c r="F523" s="78"/>
      <c r="G523" s="203"/>
      <c r="H523" s="47"/>
      <c r="I523" s="82"/>
      <c r="J523" s="47"/>
      <c r="K523" s="191"/>
      <c r="L523" s="32"/>
      <c r="M523" s="32"/>
      <c r="N523" s="90"/>
    </row>
    <row r="524" spans="1:15" ht="14.4" customHeight="1" outlineLevel="2">
      <c r="A524" s="215"/>
      <c r="B524" s="217"/>
      <c r="C524" s="60" t="str">
        <f t="shared" si="21"/>
        <v>Gaz de réseau (vaporeformage)</v>
      </c>
      <c r="D524" s="32"/>
      <c r="E524" s="806" t="s">
        <v>766</v>
      </c>
      <c r="F524" s="78">
        <v>1</v>
      </c>
      <c r="G524" s="203">
        <v>0.85</v>
      </c>
      <c r="H524" s="47"/>
      <c r="I524" s="82">
        <v>0.85</v>
      </c>
      <c r="J524" s="47"/>
      <c r="K524" s="191">
        <v>0.23799999999999999</v>
      </c>
      <c r="L524" s="32"/>
      <c r="M524" s="32"/>
      <c r="N524" s="90"/>
    </row>
    <row r="525" spans="1:15" ht="14.4" customHeight="1" outlineLevel="2">
      <c r="A525" s="215"/>
      <c r="B525" s="217"/>
      <c r="C525" s="60" t="str">
        <f t="shared" si="21"/>
        <v>Hydrogène directe</v>
      </c>
      <c r="D525" s="32"/>
      <c r="E525" s="806" t="s">
        <v>229</v>
      </c>
      <c r="F525" s="78">
        <v>0</v>
      </c>
      <c r="G525" s="203">
        <v>0.15</v>
      </c>
      <c r="H525" s="47"/>
      <c r="I525" s="82">
        <v>0.15</v>
      </c>
      <c r="J525" s="47"/>
      <c r="K525" s="191">
        <v>0.76200000000000001</v>
      </c>
      <c r="L525" s="32"/>
      <c r="M525" s="32"/>
      <c r="N525" s="90"/>
    </row>
    <row r="526" spans="1:15" ht="14.4" customHeight="1" outlineLevel="2">
      <c r="A526" s="215"/>
      <c r="B526" s="217"/>
      <c r="C526" s="60" t="str">
        <f t="shared" si="21"/>
        <v>Pétrochimie</v>
      </c>
      <c r="D526" s="32"/>
      <c r="E526" s="185" t="s">
        <v>230</v>
      </c>
      <c r="F526" s="78"/>
      <c r="G526" s="203"/>
      <c r="H526" s="47"/>
      <c r="I526" s="82"/>
      <c r="J526" s="47"/>
      <c r="K526" s="191"/>
      <c r="L526" s="32"/>
      <c r="M526" s="32"/>
      <c r="N526" s="90"/>
    </row>
    <row r="527" spans="1:15" s="403" customFormat="1" ht="14.4" customHeight="1" outlineLevel="2">
      <c r="A527" s="215"/>
      <c r="B527" s="217"/>
      <c r="C527" s="60" t="str">
        <f t="shared" si="21"/>
        <v>Gaz de réseau</v>
      </c>
      <c r="D527" s="32"/>
      <c r="E527" s="806" t="s">
        <v>216</v>
      </c>
      <c r="F527" s="78">
        <v>1.1458558972589317E-2</v>
      </c>
      <c r="G527" s="203">
        <v>1.1458558972589317E-2</v>
      </c>
      <c r="H527" s="47"/>
      <c r="I527" s="82">
        <v>1.1458558972589317E-2</v>
      </c>
      <c r="J527" s="47"/>
      <c r="K527" s="191">
        <v>1.1458558972589317E-2</v>
      </c>
      <c r="L527" s="32"/>
      <c r="M527" s="32"/>
      <c r="N527" s="90"/>
    </row>
    <row r="528" spans="1:15" ht="14.4" customHeight="1" outlineLevel="2">
      <c r="A528" s="215"/>
      <c r="B528" s="217"/>
      <c r="C528" s="60" t="str">
        <f t="shared" si="21"/>
        <v>Naphta</v>
      </c>
      <c r="D528" s="32"/>
      <c r="E528" s="806" t="s">
        <v>231</v>
      </c>
      <c r="F528" s="78">
        <v>0.98854144102741071</v>
      </c>
      <c r="G528" s="203">
        <v>0.98854144102741071</v>
      </c>
      <c r="H528" s="47"/>
      <c r="I528" s="82">
        <v>0.92354144102741065</v>
      </c>
      <c r="J528" s="47"/>
      <c r="K528" s="191">
        <v>0.85854144102741059</v>
      </c>
      <c r="L528" s="32"/>
      <c r="M528" s="32"/>
    </row>
    <row r="529" spans="1:13" ht="14.4" customHeight="1" outlineLevel="2">
      <c r="A529" s="215"/>
      <c r="B529" s="217"/>
      <c r="C529" s="60" t="str">
        <f t="shared" si="21"/>
        <v>Bonaphta</v>
      </c>
      <c r="D529" s="32"/>
      <c r="E529" s="806" t="s">
        <v>232</v>
      </c>
      <c r="F529" s="78">
        <v>0</v>
      </c>
      <c r="G529" s="203">
        <v>0</v>
      </c>
      <c r="H529" s="47"/>
      <c r="I529" s="82">
        <v>3.5000000000000003E-2</v>
      </c>
      <c r="J529" s="47"/>
      <c r="K529" s="191">
        <v>7.0000000000000007E-2</v>
      </c>
      <c r="L529" s="32"/>
      <c r="M529" s="32"/>
    </row>
    <row r="530" spans="1:13" ht="14.4" customHeight="1" outlineLevel="2">
      <c r="A530" s="215"/>
      <c r="B530" s="217"/>
      <c r="C530" s="60" t="str">
        <f t="shared" si="21"/>
        <v>e-naphta</v>
      </c>
      <c r="D530" s="32"/>
      <c r="E530" s="806" t="s">
        <v>907</v>
      </c>
      <c r="F530" s="78">
        <v>0</v>
      </c>
      <c r="G530" s="203">
        <v>0</v>
      </c>
      <c r="H530" s="47"/>
      <c r="I530" s="82">
        <v>0.03</v>
      </c>
      <c r="J530" s="47"/>
      <c r="K530" s="191">
        <v>0.06</v>
      </c>
      <c r="L530" s="32"/>
      <c r="M530" s="32"/>
    </row>
    <row r="531" spans="1:13" outlineLevel="2">
      <c r="A531" s="215"/>
      <c r="B531" s="217"/>
      <c r="C531" s="60" t="str">
        <f t="shared" si="21"/>
        <v>Autres chimies</v>
      </c>
      <c r="D531" s="32"/>
      <c r="E531" s="185" t="s">
        <v>233</v>
      </c>
      <c r="F531" s="78"/>
      <c r="G531" s="203"/>
      <c r="H531" s="47"/>
      <c r="I531" s="82"/>
      <c r="J531" s="47"/>
      <c r="K531" s="191"/>
      <c r="L531" s="32"/>
      <c r="M531" s="32"/>
    </row>
    <row r="532" spans="1:13" outlineLevel="2">
      <c r="A532" s="215"/>
      <c r="B532" s="217"/>
      <c r="C532" s="60" t="str">
        <f t="shared" si="21"/>
        <v>Produits pétroliers</v>
      </c>
      <c r="D532" s="32"/>
      <c r="E532" s="807" t="s">
        <v>234</v>
      </c>
      <c r="F532" s="78">
        <v>0.27882335240637318</v>
      </c>
      <c r="G532" s="203">
        <v>0.25644564394135305</v>
      </c>
      <c r="H532" s="47"/>
      <c r="I532" s="82">
        <v>0.20644564394135306</v>
      </c>
      <c r="J532" s="47"/>
      <c r="K532" s="191">
        <v>0.15644564394135305</v>
      </c>
      <c r="L532" s="32"/>
      <c r="M532" s="32"/>
    </row>
    <row r="533" spans="1:13" outlineLevel="2">
      <c r="A533" s="215"/>
      <c r="B533" s="217"/>
      <c r="C533" s="60" t="str">
        <f t="shared" si="21"/>
        <v>Gaz de réseau</v>
      </c>
      <c r="D533" s="32"/>
      <c r="E533" s="806" t="s">
        <v>216</v>
      </c>
      <c r="F533" s="78">
        <v>0.72117664759362676</v>
      </c>
      <c r="G533" s="203">
        <v>0.71355435605864703</v>
      </c>
      <c r="H533" s="47"/>
      <c r="I533" s="82">
        <v>0.62011202858853698</v>
      </c>
      <c r="J533" s="47"/>
      <c r="K533" s="191">
        <v>0.52666970111842804</v>
      </c>
      <c r="L533" s="32"/>
      <c r="M533" s="32"/>
    </row>
    <row r="534" spans="1:13" outlineLevel="2">
      <c r="A534" s="215"/>
      <c r="B534" s="217"/>
      <c r="C534" s="60" t="str">
        <f t="shared" si="21"/>
        <v>Biofuel</v>
      </c>
      <c r="D534" s="32"/>
      <c r="E534" s="807" t="s">
        <v>235</v>
      </c>
      <c r="F534" s="78">
        <v>0</v>
      </c>
      <c r="G534" s="203">
        <v>0.03</v>
      </c>
      <c r="H534" s="47"/>
      <c r="I534" s="82">
        <v>6.5000000000000002E-2</v>
      </c>
      <c r="J534" s="47"/>
      <c r="K534" s="191">
        <v>0.1</v>
      </c>
      <c r="L534" s="32"/>
      <c r="M534" s="32"/>
    </row>
    <row r="535" spans="1:13" outlineLevel="2">
      <c r="A535" s="215"/>
      <c r="B535" s="217"/>
      <c r="C535" s="60" t="str">
        <f t="shared" si="21"/>
        <v>Hydrogène directe</v>
      </c>
      <c r="D535" s="32"/>
      <c r="E535" s="807" t="s">
        <v>229</v>
      </c>
      <c r="F535" s="78">
        <v>0</v>
      </c>
      <c r="G535" s="203">
        <v>0</v>
      </c>
      <c r="H535" s="47"/>
      <c r="I535" s="82">
        <v>0.10844232747010928</v>
      </c>
      <c r="J535" s="47"/>
      <c r="K535" s="191">
        <v>0.21688465494021855</v>
      </c>
      <c r="L535" s="32"/>
      <c r="M535" s="32"/>
    </row>
    <row r="536" spans="1:13" outlineLevel="2">
      <c r="A536" s="215"/>
      <c r="B536" s="217"/>
      <c r="C536" s="60" t="str">
        <f t="shared" si="21"/>
        <v>Construction (bitume, etc.)</v>
      </c>
      <c r="D536" s="32"/>
      <c r="E536" s="185" t="s">
        <v>931</v>
      </c>
      <c r="F536" s="78"/>
      <c r="G536" s="203"/>
      <c r="H536" s="47"/>
      <c r="I536" s="82"/>
      <c r="J536" s="47"/>
      <c r="K536" s="191"/>
      <c r="L536" s="32"/>
      <c r="M536" s="32"/>
    </row>
    <row r="537" spans="1:13" outlineLevel="2">
      <c r="A537" s="215"/>
      <c r="B537" s="217"/>
      <c r="C537" s="60" t="str">
        <f t="shared" si="21"/>
        <v>Produits pétroliers</v>
      </c>
      <c r="D537" s="32"/>
      <c r="E537" s="807" t="s">
        <v>234</v>
      </c>
      <c r="F537" s="78">
        <v>1</v>
      </c>
      <c r="G537" s="203">
        <v>1</v>
      </c>
      <c r="H537" s="47"/>
      <c r="I537" s="82">
        <v>1</v>
      </c>
      <c r="J537" s="47"/>
      <c r="K537" s="191">
        <v>1</v>
      </c>
      <c r="L537" s="32"/>
      <c r="M537" s="32"/>
    </row>
    <row r="538" spans="1:13" outlineLevel="2">
      <c r="A538" s="215"/>
      <c r="B538" s="217"/>
      <c r="C538" s="60" t="str">
        <f t="shared" si="21"/>
        <v>Biofuel</v>
      </c>
      <c r="D538" s="32"/>
      <c r="E538" s="807" t="s">
        <v>235</v>
      </c>
      <c r="F538" s="78">
        <v>0</v>
      </c>
      <c r="G538" s="203">
        <v>0</v>
      </c>
      <c r="H538" s="47"/>
      <c r="I538" s="82">
        <v>0</v>
      </c>
      <c r="J538" s="47"/>
      <c r="K538" s="191">
        <v>0</v>
      </c>
      <c r="L538" s="32"/>
      <c r="M538" s="32"/>
    </row>
    <row r="539" spans="1:13" outlineLevel="2">
      <c r="A539" s="215"/>
      <c r="B539" s="217"/>
      <c r="C539" s="60" t="str">
        <f t="shared" si="21"/>
        <v>Carburants synthétiques</v>
      </c>
      <c r="D539" s="32"/>
      <c r="E539" s="808" t="s">
        <v>150</v>
      </c>
      <c r="F539" s="356">
        <v>0</v>
      </c>
      <c r="G539" s="203">
        <v>0</v>
      </c>
      <c r="H539" s="47"/>
      <c r="I539" s="82">
        <v>0</v>
      </c>
      <c r="J539" s="47"/>
      <c r="K539" s="191">
        <v>0</v>
      </c>
      <c r="L539" s="32"/>
      <c r="M539" s="32"/>
    </row>
    <row r="540" spans="1:13" s="241" customFormat="1" outlineLevel="2">
      <c r="A540" s="215"/>
      <c r="B540" s="217"/>
      <c r="C540" s="60" t="str">
        <f>IF(ISBLANK(E537),IF(ISBLANK(F537),"",F537),E537)</f>
        <v>Produits pétroliers</v>
      </c>
      <c r="D540" s="32"/>
      <c r="E540" s="209" t="s">
        <v>682</v>
      </c>
      <c r="F540" s="357"/>
      <c r="G540" s="203"/>
      <c r="H540" s="47"/>
      <c r="I540" s="82"/>
      <c r="J540" s="47"/>
      <c r="K540" s="191"/>
      <c r="L540" s="32"/>
      <c r="M540" s="32"/>
    </row>
    <row r="541" spans="1:13" s="241" customFormat="1" outlineLevel="2">
      <c r="A541" s="215"/>
      <c r="B541" s="217"/>
      <c r="C541" s="60" t="str">
        <f>IF(ISBLANK(E538),IF(ISBLANK(F538),"",F538),E538)</f>
        <v>Biofuel</v>
      </c>
      <c r="D541" s="32"/>
      <c r="E541" s="807" t="s">
        <v>234</v>
      </c>
      <c r="F541" s="357">
        <v>1</v>
      </c>
      <c r="G541" s="203">
        <v>1</v>
      </c>
      <c r="H541" s="47"/>
      <c r="I541" s="82">
        <v>0.83333333333333337</v>
      </c>
      <c r="J541" s="47"/>
      <c r="K541" s="191">
        <v>0.8</v>
      </c>
      <c r="L541" s="32"/>
      <c r="M541" s="32"/>
    </row>
    <row r="542" spans="1:13" s="241" customFormat="1" ht="15" outlineLevel="2" thickBot="1">
      <c r="A542" s="215"/>
      <c r="B542" s="217"/>
      <c r="C542" s="60" t="str">
        <f>IF(ISBLANK(E539),IF(ISBLANK(F539),"",F539),E539)</f>
        <v>Carburants synthétiques</v>
      </c>
      <c r="D542" s="32"/>
      <c r="E542" s="807" t="s">
        <v>235</v>
      </c>
      <c r="F542" s="361">
        <v>0</v>
      </c>
      <c r="G542" s="483">
        <v>0</v>
      </c>
      <c r="H542" s="362"/>
      <c r="I542" s="482">
        <v>0.16666666666666666</v>
      </c>
      <c r="J542" s="362"/>
      <c r="K542" s="484">
        <v>0.2</v>
      </c>
      <c r="L542" s="32"/>
      <c r="M542" s="32"/>
    </row>
    <row r="543" spans="1:13" outlineLevel="2">
      <c r="A543" s="215"/>
      <c r="B543" s="217"/>
      <c r="C543" s="60" t="str">
        <f t="shared" si="21"/>
        <v/>
      </c>
      <c r="D543" s="32"/>
      <c r="E543" s="858"/>
      <c r="F543" s="858"/>
      <c r="G543" s="858"/>
      <c r="H543" s="858"/>
      <c r="I543" s="858"/>
      <c r="J543" s="858"/>
      <c r="K543" s="858"/>
      <c r="L543" s="858"/>
      <c r="M543" s="32"/>
    </row>
    <row r="544" spans="1:13" outlineLevel="1">
      <c r="A544" s="215"/>
      <c r="B544" s="217"/>
      <c r="C544" s="60" t="str">
        <f t="shared" si="21"/>
        <v/>
      </c>
      <c r="D544" s="32"/>
      <c r="E544" s="55"/>
      <c r="F544" s="55"/>
      <c r="G544" s="55"/>
      <c r="H544" s="55"/>
      <c r="I544" s="55"/>
      <c r="J544" s="55"/>
      <c r="K544" s="55"/>
      <c r="L544" s="55"/>
      <c r="M544" s="32"/>
    </row>
    <row r="545" spans="1:13" ht="28.8" thickBot="1">
      <c r="A545" s="215"/>
      <c r="B545" s="217"/>
      <c r="C545" s="60" t="str">
        <f t="shared" si="21"/>
        <v>Capture et stockage du carbone</v>
      </c>
      <c r="D545" s="221"/>
      <c r="E545" s="222"/>
      <c r="F545" s="854" t="s">
        <v>236</v>
      </c>
      <c r="G545" s="854"/>
      <c r="H545" s="854"/>
      <c r="I545" s="854"/>
      <c r="J545" s="854"/>
      <c r="K545" s="854"/>
      <c r="L545" s="854"/>
      <c r="M545" s="854"/>
    </row>
    <row r="546" spans="1:13" ht="15" thickTop="1">
      <c r="A546" s="215"/>
      <c r="B546" s="217"/>
      <c r="C546" s="60" t="str">
        <f t="shared" si="21"/>
        <v/>
      </c>
      <c r="D546" s="79"/>
      <c r="E546" s="79"/>
      <c r="F546" s="79"/>
    </row>
    <row r="547" spans="1:13" outlineLevel="1">
      <c r="A547" s="41"/>
      <c r="B547" s="35"/>
      <c r="C547" s="60" t="str">
        <f t="shared" si="21"/>
        <v/>
      </c>
      <c r="D547" s="32"/>
      <c r="E547" s="55"/>
      <c r="F547" s="55"/>
      <c r="G547" s="55"/>
      <c r="H547" s="55"/>
      <c r="I547" s="55"/>
      <c r="J547" s="55"/>
      <c r="K547" s="55"/>
      <c r="L547" s="55"/>
      <c r="M547" s="32"/>
    </row>
    <row r="548" spans="1:13" ht="19.2" outlineLevel="1">
      <c r="A548" s="41"/>
      <c r="B548" s="35"/>
      <c r="C548" s="60" t="str">
        <f t="shared" si="21"/>
        <v xml:space="preserve">Commentaire
IGCE = 
Diffus = </v>
      </c>
      <c r="D548" s="32"/>
      <c r="E548" s="852" t="s">
        <v>122</v>
      </c>
      <c r="F548" s="853"/>
      <c r="G548" s="853"/>
      <c r="H548" s="853"/>
      <c r="I548" s="853"/>
      <c r="J548" s="853"/>
      <c r="K548" s="853"/>
      <c r="L548" s="853"/>
      <c r="M548" s="32"/>
    </row>
    <row r="549" spans="1:13" ht="49.95" customHeight="1" outlineLevel="1">
      <c r="A549" s="41"/>
      <c r="B549" s="35"/>
      <c r="C549" s="60" t="str">
        <f t="shared" si="21"/>
        <v xml:space="preserve">Parmi les quantités de CO₂ captées, la part fossile est distinguée de la part biogénique (la seconde permettant de générer des émissions négatives), et les quantités stockées sont distinguées de celles qui sont utilisées (principalement pour la fabrication des carburants de synthèse).
</v>
      </c>
      <c r="D549" s="32"/>
      <c r="E549" s="855" t="s">
        <v>1040</v>
      </c>
      <c r="F549" s="856"/>
      <c r="G549" s="856"/>
      <c r="H549" s="856"/>
      <c r="I549" s="856"/>
      <c r="J549" s="856"/>
      <c r="K549" s="856"/>
      <c r="L549" s="856"/>
      <c r="M549" s="32"/>
    </row>
    <row r="550" spans="1:13" outlineLevel="1">
      <c r="A550" s="41"/>
      <c r="B550" s="35"/>
      <c r="C550" s="60" t="str">
        <f t="shared" si="21"/>
        <v/>
      </c>
      <c r="D550" s="32"/>
      <c r="E550" s="55"/>
      <c r="F550" s="55"/>
      <c r="G550" s="55"/>
      <c r="H550" s="55"/>
      <c r="I550" s="55"/>
      <c r="J550" s="55"/>
      <c r="K550" s="55"/>
      <c r="L550" s="55"/>
      <c r="M550" s="32"/>
    </row>
    <row r="551" spans="1:13" ht="15" outlineLevel="1" thickBot="1">
      <c r="A551" s="41"/>
      <c r="B551" s="35"/>
      <c r="C551" s="60" t="str">
        <f t="shared" si="21"/>
        <v>Capture et stockage par filière (Mt CO₂)</v>
      </c>
      <c r="D551" s="32"/>
      <c r="E551" s="476" t="s">
        <v>1026</v>
      </c>
      <c r="F551" s="476"/>
      <c r="G551" s="476"/>
      <c r="H551" s="476"/>
      <c r="I551" s="476"/>
      <c r="J551" s="476"/>
      <c r="K551" s="476"/>
      <c r="L551" s="476"/>
      <c r="M551" s="32"/>
    </row>
    <row r="552" spans="1:13" outlineLevel="2">
      <c r="A552" s="41"/>
      <c r="B552" s="35"/>
      <c r="C552" s="60">
        <f t="shared" si="21"/>
        <v>2019</v>
      </c>
      <c r="D552" s="32"/>
      <c r="E552" s="182"/>
      <c r="F552" s="183">
        <v>2019</v>
      </c>
      <c r="G552" s="183">
        <v>2030</v>
      </c>
      <c r="H552" s="183">
        <v>2035</v>
      </c>
      <c r="I552" s="183">
        <v>2040</v>
      </c>
      <c r="J552" s="183">
        <v>2045</v>
      </c>
      <c r="K552" s="184">
        <v>2050</v>
      </c>
      <c r="L552" s="32"/>
      <c r="M552" s="32"/>
    </row>
    <row r="553" spans="1:13" outlineLevel="2">
      <c r="A553" s="41"/>
      <c r="B553" s="35"/>
      <c r="C553" s="60" t="str">
        <f t="shared" si="21"/>
        <v>Métaux primaires (Mt CO₂)</v>
      </c>
      <c r="D553" s="32"/>
      <c r="E553" s="185" t="s">
        <v>1027</v>
      </c>
      <c r="F553" s="364">
        <v>0</v>
      </c>
      <c r="G553" s="365">
        <v>0.4</v>
      </c>
      <c r="H553" s="365">
        <v>0.7</v>
      </c>
      <c r="I553" s="365">
        <v>1.2349999999999999</v>
      </c>
      <c r="J553" s="365">
        <v>1.79</v>
      </c>
      <c r="K553" s="366">
        <v>1.79</v>
      </c>
      <c r="L553" s="32"/>
      <c r="M553" s="32"/>
    </row>
    <row r="554" spans="1:13" s="403" customFormat="1" outlineLevel="2">
      <c r="A554" s="41"/>
      <c r="B554" s="35"/>
      <c r="C554" s="60"/>
      <c r="D554" s="32"/>
      <c r="E554" s="185" t="s">
        <v>1028</v>
      </c>
      <c r="F554" s="364"/>
      <c r="G554" s="249">
        <v>7.9639171625674701E-2</v>
      </c>
      <c r="H554" s="249">
        <v>0.12283947171674788</v>
      </c>
      <c r="I554" s="249">
        <v>0.21114115948740389</v>
      </c>
      <c r="J554" s="249">
        <v>0.39939216737043254</v>
      </c>
      <c r="K554" s="418">
        <v>0.60077931728502643</v>
      </c>
      <c r="L554" s="32"/>
      <c r="M554" s="32"/>
    </row>
    <row r="555" spans="1:13" s="403" customFormat="1" outlineLevel="2">
      <c r="A555" s="41"/>
      <c r="B555" s="35"/>
      <c r="C555" s="60"/>
      <c r="D555" s="32"/>
      <c r="E555" s="113" t="s">
        <v>996</v>
      </c>
      <c r="F555" s="364"/>
      <c r="G555" s="75">
        <v>7.9639171625674701E-2</v>
      </c>
      <c r="H555" s="75">
        <v>4.4443520428410502E-2</v>
      </c>
      <c r="I555" s="75">
        <v>7.975708502024291E-2</v>
      </c>
      <c r="J555" s="75">
        <v>0.17206703910614526</v>
      </c>
      <c r="K555" s="191">
        <v>0.25810055865921783</v>
      </c>
      <c r="L555" s="32"/>
      <c r="M555" s="32"/>
    </row>
    <row r="556" spans="1:13" outlineLevel="2">
      <c r="A556" s="41"/>
      <c r="B556" s="35"/>
      <c r="C556" s="60" t="str">
        <f t="shared" si="21"/>
        <v>part de CO₂ biogénique utilisée</v>
      </c>
      <c r="D556" s="32"/>
      <c r="E556" s="190" t="s">
        <v>997</v>
      </c>
      <c r="F556" s="78"/>
      <c r="G556" s="75">
        <v>0</v>
      </c>
      <c r="H556" s="75">
        <v>7.8395951288337373E-2</v>
      </c>
      <c r="I556" s="75">
        <v>0.13138407446716099</v>
      </c>
      <c r="J556" s="75">
        <v>0.22732512826428727</v>
      </c>
      <c r="K556" s="191">
        <v>0.34267875862580854</v>
      </c>
      <c r="L556" s="32"/>
      <c r="M556" s="32"/>
    </row>
    <row r="557" spans="1:13" outlineLevel="2">
      <c r="A557" s="41"/>
      <c r="B557" s="35"/>
      <c r="C557" s="60" t="str">
        <f t="shared" si="21"/>
        <v>part de CO₂ fossile stockée</v>
      </c>
      <c r="D557" s="32"/>
      <c r="E557" s="190" t="s">
        <v>998</v>
      </c>
      <c r="F557" s="78"/>
      <c r="G557" s="75">
        <v>0.92036082837432531</v>
      </c>
      <c r="H557" s="75">
        <v>0.87716052828325208</v>
      </c>
      <c r="I557" s="75">
        <v>0.78885884051259614</v>
      </c>
      <c r="J557" s="75">
        <v>0.60060783262956741</v>
      </c>
      <c r="K557" s="191">
        <v>0.39922068271497363</v>
      </c>
      <c r="L557" s="32"/>
      <c r="M557" s="32"/>
    </row>
    <row r="558" spans="1:13" outlineLevel="2">
      <c r="A558" s="41"/>
      <c r="B558" s="35"/>
      <c r="C558" s="60" t="str">
        <f t="shared" si="21"/>
        <v>part de CO₂ fossile utilisée</v>
      </c>
      <c r="D558" s="32"/>
      <c r="E558" s="190" t="s">
        <v>999</v>
      </c>
      <c r="F558" s="78"/>
      <c r="G558" s="75">
        <v>0</v>
      </c>
      <c r="H558" s="75">
        <v>0</v>
      </c>
      <c r="I558" s="75">
        <v>0</v>
      </c>
      <c r="J558" s="75">
        <v>0</v>
      </c>
      <c r="K558" s="191">
        <v>0</v>
      </c>
      <c r="L558" s="32"/>
      <c r="M558" s="32"/>
    </row>
    <row r="559" spans="1:13" outlineLevel="2">
      <c r="A559" s="41"/>
      <c r="B559" s="35"/>
      <c r="C559" s="60" t="str">
        <f t="shared" si="21"/>
        <v>Chimie (Mt CO₂)</v>
      </c>
      <c r="D559" s="32"/>
      <c r="E559" s="185" t="s">
        <v>1029</v>
      </c>
      <c r="F559" s="83">
        <v>0</v>
      </c>
      <c r="G559" s="365">
        <v>1.1000000000000001</v>
      </c>
      <c r="H559" s="365">
        <v>3.4</v>
      </c>
      <c r="I559" s="365">
        <v>5</v>
      </c>
      <c r="J559" s="365">
        <v>6</v>
      </c>
      <c r="K559" s="366">
        <v>6</v>
      </c>
      <c r="L559" s="32"/>
      <c r="M559" s="32"/>
    </row>
    <row r="560" spans="1:13" s="403" customFormat="1" outlineLevel="2">
      <c r="A560" s="41"/>
      <c r="B560" s="35"/>
      <c r="C560" s="60"/>
      <c r="D560" s="32"/>
      <c r="E560" s="185" t="s">
        <v>1028</v>
      </c>
      <c r="F560" s="83"/>
      <c r="G560" s="249">
        <v>0.14389370319055964</v>
      </c>
      <c r="H560" s="249">
        <v>0.2053824069663607</v>
      </c>
      <c r="I560" s="249">
        <v>0.29464405004857336</v>
      </c>
      <c r="J560" s="249">
        <v>0.40107153115134708</v>
      </c>
      <c r="K560" s="418">
        <v>0.50145422292123432</v>
      </c>
      <c r="L560" s="32"/>
      <c r="M560" s="32"/>
    </row>
    <row r="561" spans="1:13" s="403" customFormat="1" outlineLevel="2">
      <c r="A561" s="41"/>
      <c r="B561" s="35"/>
      <c r="C561" s="60"/>
      <c r="D561" s="32"/>
      <c r="E561" s="113" t="s">
        <v>996</v>
      </c>
      <c r="F561" s="83"/>
      <c r="G561" s="75">
        <v>4.389370319055963E-2</v>
      </c>
      <c r="H561" s="75">
        <v>0.1053824069663607</v>
      </c>
      <c r="I561" s="75">
        <v>0.26464405004857339</v>
      </c>
      <c r="J561" s="75">
        <v>0.25107153115134706</v>
      </c>
      <c r="K561" s="191">
        <v>0.17000000000000004</v>
      </c>
      <c r="L561" s="32"/>
      <c r="M561" s="32"/>
    </row>
    <row r="562" spans="1:13" outlineLevel="2">
      <c r="A562" s="41"/>
      <c r="B562" s="35"/>
      <c r="C562" s="60" t="str">
        <f t="shared" si="21"/>
        <v>part de CO₂ biogénique utilisée</v>
      </c>
      <c r="D562" s="32"/>
      <c r="E562" s="190" t="s">
        <v>997</v>
      </c>
      <c r="F562" s="78"/>
      <c r="G562" s="75">
        <v>0.1</v>
      </c>
      <c r="H562" s="75">
        <v>0.1</v>
      </c>
      <c r="I562" s="75">
        <v>0.03</v>
      </c>
      <c r="J562" s="75">
        <v>0.15</v>
      </c>
      <c r="K562" s="191">
        <v>0.33145422292123428</v>
      </c>
      <c r="L562" s="32"/>
      <c r="M562" s="32"/>
    </row>
    <row r="563" spans="1:13" outlineLevel="2">
      <c r="A563" s="41"/>
      <c r="B563" s="35"/>
      <c r="C563" s="60" t="str">
        <f t="shared" si="21"/>
        <v>part de CO₂ fossile stockée</v>
      </c>
      <c r="D563" s="32"/>
      <c r="E563" s="190" t="s">
        <v>998</v>
      </c>
      <c r="F563" s="78"/>
      <c r="G563" s="75">
        <v>0.85610629680944039</v>
      </c>
      <c r="H563" s="75">
        <v>0.79461759303363932</v>
      </c>
      <c r="I563" s="75">
        <v>0.70535594995142659</v>
      </c>
      <c r="J563" s="75">
        <v>0.59892846884865292</v>
      </c>
      <c r="K563" s="191">
        <v>0.49854577707876568</v>
      </c>
      <c r="L563" s="32"/>
      <c r="M563" s="32"/>
    </row>
    <row r="564" spans="1:13" outlineLevel="2">
      <c r="A564" s="41"/>
      <c r="B564" s="35"/>
      <c r="C564" s="60" t="str">
        <f t="shared" si="21"/>
        <v>part de CO₂ fossile utilisée</v>
      </c>
      <c r="D564" s="32"/>
      <c r="E564" s="190" t="s">
        <v>999</v>
      </c>
      <c r="F564" s="78"/>
      <c r="G564" s="75">
        <v>0</v>
      </c>
      <c r="H564" s="75">
        <v>0</v>
      </c>
      <c r="I564" s="75">
        <v>0</v>
      </c>
      <c r="J564" s="75">
        <v>0</v>
      </c>
      <c r="K564" s="191">
        <v>0</v>
      </c>
      <c r="L564" s="32"/>
      <c r="M564" s="32"/>
    </row>
    <row r="565" spans="1:13" outlineLevel="2">
      <c r="A565" s="41"/>
      <c r="B565" s="35"/>
      <c r="C565" s="60" t="str">
        <f t="shared" si="21"/>
        <v>Non-métalliques (Mt CO₂)</v>
      </c>
      <c r="D565" s="32"/>
      <c r="E565" s="185" t="s">
        <v>1030</v>
      </c>
      <c r="F565" s="83">
        <v>0</v>
      </c>
      <c r="G565" s="365">
        <v>2.9</v>
      </c>
      <c r="H565" s="365">
        <v>5.4</v>
      </c>
      <c r="I565" s="365">
        <v>6.5</v>
      </c>
      <c r="J565" s="365">
        <v>7.3</v>
      </c>
      <c r="K565" s="366">
        <v>7.3</v>
      </c>
      <c r="L565" s="32"/>
      <c r="M565" s="32"/>
    </row>
    <row r="566" spans="1:13" s="403" customFormat="1" outlineLevel="2">
      <c r="A566" s="41"/>
      <c r="B566" s="35"/>
      <c r="C566" s="60"/>
      <c r="D566" s="32"/>
      <c r="E566" s="185" t="s">
        <v>1028</v>
      </c>
      <c r="F566" s="83"/>
      <c r="G566" s="249">
        <v>0.2378274526748472</v>
      </c>
      <c r="H566" s="249">
        <v>0.26235013360920989</v>
      </c>
      <c r="I566" s="249">
        <v>0.29485936533754042</v>
      </c>
      <c r="J566" s="249">
        <v>0.33574197588466775</v>
      </c>
      <c r="K566" s="418">
        <v>0.39651729035155042</v>
      </c>
      <c r="L566" s="32"/>
      <c r="M566" s="32"/>
    </row>
    <row r="567" spans="1:13" s="403" customFormat="1" outlineLevel="2">
      <c r="A567" s="41"/>
      <c r="B567" s="35"/>
      <c r="C567" s="60"/>
      <c r="D567" s="32"/>
      <c r="E567" s="113" t="s">
        <v>996</v>
      </c>
      <c r="F567" s="83"/>
      <c r="G567" s="75">
        <v>8.7827452674847206E-2</v>
      </c>
      <c r="H567" s="75">
        <v>7.2350133609209888E-2</v>
      </c>
      <c r="I567" s="75">
        <v>0.24485936533754044</v>
      </c>
      <c r="J567" s="75">
        <v>0.25574197588466774</v>
      </c>
      <c r="K567" s="191">
        <v>0.24651729035155043</v>
      </c>
      <c r="L567" s="32"/>
      <c r="M567" s="32"/>
    </row>
    <row r="568" spans="1:13" outlineLevel="2">
      <c r="A568" s="41"/>
      <c r="B568" s="35"/>
      <c r="C568" s="60" t="str">
        <f t="shared" si="21"/>
        <v>part de CO₂ biogénique utilisée</v>
      </c>
      <c r="D568" s="32"/>
      <c r="E568" s="190" t="s">
        <v>997</v>
      </c>
      <c r="F568" s="78"/>
      <c r="G568" s="75">
        <v>0.15</v>
      </c>
      <c r="H568" s="75">
        <v>0.19</v>
      </c>
      <c r="I568" s="75">
        <v>0.05</v>
      </c>
      <c r="J568" s="75">
        <v>0.08</v>
      </c>
      <c r="K568" s="191">
        <v>0.15</v>
      </c>
      <c r="L568" s="32"/>
      <c r="M568" s="32"/>
    </row>
    <row r="569" spans="1:13" outlineLevel="2">
      <c r="A569" s="41"/>
      <c r="B569" s="35"/>
      <c r="C569" s="60" t="str">
        <f t="shared" si="21"/>
        <v>part de CO₂ fossile stockée</v>
      </c>
      <c r="D569" s="32"/>
      <c r="E569" s="190" t="s">
        <v>998</v>
      </c>
      <c r="F569" s="78"/>
      <c r="G569" s="75">
        <v>0.76217254732515283</v>
      </c>
      <c r="H569" s="75">
        <v>0.73764986639079011</v>
      </c>
      <c r="I569" s="75">
        <v>0.70514063466245958</v>
      </c>
      <c r="J569" s="75">
        <v>0.66425802411533219</v>
      </c>
      <c r="K569" s="191">
        <v>0.60348270964844963</v>
      </c>
      <c r="L569" s="32"/>
      <c r="M569" s="32"/>
    </row>
    <row r="570" spans="1:13" outlineLevel="2">
      <c r="A570" s="41"/>
      <c r="B570" s="35"/>
      <c r="C570" s="60" t="str">
        <f t="shared" si="21"/>
        <v>part de CO₂ fossile utilisée</v>
      </c>
      <c r="D570" s="32"/>
      <c r="E570" s="190" t="s">
        <v>999</v>
      </c>
      <c r="F570" s="78"/>
      <c r="G570" s="75">
        <v>0</v>
      </c>
      <c r="H570" s="75">
        <v>0</v>
      </c>
      <c r="I570" s="75">
        <v>0</v>
      </c>
      <c r="J570" s="75">
        <v>0</v>
      </c>
      <c r="K570" s="191">
        <v>0</v>
      </c>
      <c r="L570" s="32"/>
      <c r="M570" s="32"/>
    </row>
    <row r="571" spans="1:13" outlineLevel="2">
      <c r="A571" s="41"/>
      <c r="B571" s="35"/>
      <c r="C571" s="60" t="str">
        <f t="shared" si="21"/>
        <v>Industrie agroalimentaire (Mt CO₂)</v>
      </c>
      <c r="D571" s="32"/>
      <c r="E571" s="185" t="s">
        <v>1031</v>
      </c>
      <c r="F571" s="83">
        <v>0</v>
      </c>
      <c r="G571" s="365">
        <v>0</v>
      </c>
      <c r="H571" s="365">
        <v>0</v>
      </c>
      <c r="I571" s="365">
        <v>1.5</v>
      </c>
      <c r="J571" s="365">
        <v>2.5</v>
      </c>
      <c r="K571" s="366">
        <v>2.5</v>
      </c>
      <c r="L571" s="32"/>
      <c r="M571" s="32"/>
    </row>
    <row r="572" spans="1:13" s="403" customFormat="1" outlineLevel="2">
      <c r="A572" s="41"/>
      <c r="B572" s="35"/>
      <c r="C572" s="60"/>
      <c r="D572" s="32"/>
      <c r="E572" s="185" t="s">
        <v>1028</v>
      </c>
      <c r="F572" s="83"/>
      <c r="G572" s="249">
        <v>0</v>
      </c>
      <c r="H572" s="249">
        <v>0</v>
      </c>
      <c r="I572" s="249">
        <v>0.73181849551659373</v>
      </c>
      <c r="J572" s="249">
        <v>0.88258164609337664</v>
      </c>
      <c r="K572" s="418">
        <v>0.9971368281135351</v>
      </c>
      <c r="L572" s="32"/>
      <c r="M572" s="32"/>
    </row>
    <row r="573" spans="1:13" s="403" customFormat="1" outlineLevel="2">
      <c r="A573" s="41"/>
      <c r="B573" s="35"/>
      <c r="C573" s="60"/>
      <c r="D573" s="32"/>
      <c r="E573" s="113" t="s">
        <v>996</v>
      </c>
      <c r="F573" s="83"/>
      <c r="G573" s="75">
        <v>0</v>
      </c>
      <c r="H573" s="75">
        <v>0</v>
      </c>
      <c r="I573" s="75">
        <v>0.73181849551659373</v>
      </c>
      <c r="J573" s="75">
        <v>0.82258164609337658</v>
      </c>
      <c r="K573" s="191">
        <v>0.80713682811353515</v>
      </c>
      <c r="L573" s="32"/>
      <c r="M573" s="32"/>
    </row>
    <row r="574" spans="1:13" outlineLevel="2">
      <c r="A574" s="41"/>
      <c r="B574" s="35"/>
      <c r="C574" s="60" t="str">
        <f t="shared" si="21"/>
        <v>part de CO₂ biogénique utilisée</v>
      </c>
      <c r="D574" s="32"/>
      <c r="E574" s="190" t="s">
        <v>997</v>
      </c>
      <c r="F574" s="78"/>
      <c r="G574" s="75">
        <v>0</v>
      </c>
      <c r="H574" s="75">
        <v>0</v>
      </c>
      <c r="I574" s="75">
        <v>0</v>
      </c>
      <c r="J574" s="75">
        <v>0.06</v>
      </c>
      <c r="K574" s="191">
        <v>0.19</v>
      </c>
      <c r="L574" s="32"/>
      <c r="M574" s="32"/>
    </row>
    <row r="575" spans="1:13" outlineLevel="2">
      <c r="A575" s="41"/>
      <c r="B575" s="35"/>
      <c r="C575" s="60" t="str">
        <f t="shared" si="21"/>
        <v>part de CO₂ fossile stockée</v>
      </c>
      <c r="D575" s="32"/>
      <c r="E575" s="190" t="s">
        <v>998</v>
      </c>
      <c r="F575" s="78"/>
      <c r="G575" s="75">
        <v>0</v>
      </c>
      <c r="H575" s="75">
        <v>0</v>
      </c>
      <c r="I575" s="75">
        <v>0.26818150448340627</v>
      </c>
      <c r="J575" s="75">
        <v>0.11741835390662336</v>
      </c>
      <c r="K575" s="191">
        <v>2.8631718864648992E-3</v>
      </c>
      <c r="L575" s="32"/>
      <c r="M575" s="32"/>
    </row>
    <row r="576" spans="1:13" outlineLevel="2">
      <c r="A576" s="41"/>
      <c r="B576" s="35"/>
      <c r="C576" s="60" t="str">
        <f t="shared" si="21"/>
        <v>part de CO₂ fossile utilisée</v>
      </c>
      <c r="D576" s="32"/>
      <c r="E576" s="190" t="s">
        <v>999</v>
      </c>
      <c r="F576" s="78"/>
      <c r="G576" s="75">
        <v>0</v>
      </c>
      <c r="H576" s="75">
        <v>0</v>
      </c>
      <c r="I576" s="75">
        <v>0</v>
      </c>
      <c r="J576" s="75">
        <v>0</v>
      </c>
      <c r="K576" s="191">
        <v>0</v>
      </c>
      <c r="L576" s="32"/>
      <c r="M576" s="32"/>
    </row>
    <row r="577" spans="1:13" outlineLevel="2">
      <c r="A577" s="41"/>
      <c r="B577" s="35"/>
      <c r="C577" s="60" t="str">
        <f t="shared" si="21"/>
        <v>Papier (Mt CO₂)</v>
      </c>
      <c r="D577" s="32"/>
      <c r="E577" s="185" t="s">
        <v>1032</v>
      </c>
      <c r="F577" s="83">
        <v>0</v>
      </c>
      <c r="G577" s="365">
        <v>0</v>
      </c>
      <c r="H577" s="365">
        <v>1</v>
      </c>
      <c r="I577" s="365">
        <v>2</v>
      </c>
      <c r="J577" s="365">
        <v>3.3</v>
      </c>
      <c r="K577" s="366">
        <v>3.3</v>
      </c>
      <c r="L577" s="32"/>
      <c r="M577" s="32"/>
    </row>
    <row r="578" spans="1:13" s="403" customFormat="1" outlineLevel="2">
      <c r="A578" s="41"/>
      <c r="B578" s="35"/>
      <c r="C578" s="60"/>
      <c r="D578" s="32"/>
      <c r="E578" s="185" t="s">
        <v>1028</v>
      </c>
      <c r="F578" s="83"/>
      <c r="G578" s="249">
        <v>0</v>
      </c>
      <c r="H578" s="249">
        <v>0.87493780802934829</v>
      </c>
      <c r="I578" s="249">
        <v>0.92245787440091342</v>
      </c>
      <c r="J578" s="249">
        <v>0.96781294798228346</v>
      </c>
      <c r="K578" s="418">
        <v>0.99867700830638173</v>
      </c>
      <c r="L578" s="32"/>
      <c r="M578" s="32"/>
    </row>
    <row r="579" spans="1:13" s="403" customFormat="1" outlineLevel="2">
      <c r="A579" s="41"/>
      <c r="B579" s="35"/>
      <c r="C579" s="60"/>
      <c r="D579" s="32"/>
      <c r="E579" s="113" t="s">
        <v>996</v>
      </c>
      <c r="F579" s="83"/>
      <c r="G579" s="75">
        <v>0</v>
      </c>
      <c r="H579" s="75">
        <v>0.47493780802934826</v>
      </c>
      <c r="I579" s="75">
        <v>0.65245787440091341</v>
      </c>
      <c r="J579" s="75">
        <v>0.66781294798228341</v>
      </c>
      <c r="K579" s="191">
        <v>0.6986770083063818</v>
      </c>
      <c r="L579" s="32"/>
      <c r="M579" s="32"/>
    </row>
    <row r="580" spans="1:13" outlineLevel="2">
      <c r="A580" s="41"/>
      <c r="B580" s="35"/>
      <c r="C580" s="60" t="str">
        <f t="shared" si="21"/>
        <v>part de CO₂ biogénique utilisée</v>
      </c>
      <c r="D580" s="32"/>
      <c r="E580" s="190" t="s">
        <v>997</v>
      </c>
      <c r="F580" s="78"/>
      <c r="G580" s="75">
        <v>0</v>
      </c>
      <c r="H580" s="75">
        <v>0.4</v>
      </c>
      <c r="I580" s="75">
        <v>0.27</v>
      </c>
      <c r="J580" s="75">
        <v>0.3</v>
      </c>
      <c r="K580" s="191">
        <v>0.3</v>
      </c>
      <c r="L580" s="32"/>
      <c r="M580" s="32"/>
    </row>
    <row r="581" spans="1:13" outlineLevel="2">
      <c r="A581" s="41"/>
      <c r="B581" s="35"/>
      <c r="C581" s="60" t="str">
        <f t="shared" si="21"/>
        <v>part de CO₂ fossile stockée</v>
      </c>
      <c r="D581" s="32"/>
      <c r="E581" s="190" t="s">
        <v>998</v>
      </c>
      <c r="F581" s="78"/>
      <c r="G581" s="75">
        <v>0</v>
      </c>
      <c r="H581" s="75">
        <v>0.12506219197065171</v>
      </c>
      <c r="I581" s="75">
        <v>7.7542125599086575E-2</v>
      </c>
      <c r="J581" s="75">
        <v>3.2187052017716544E-2</v>
      </c>
      <c r="K581" s="191">
        <v>1.3229916936181585E-3</v>
      </c>
      <c r="L581" s="32"/>
      <c r="M581" s="32"/>
    </row>
    <row r="582" spans="1:13" ht="15" outlineLevel="2" thickBot="1">
      <c r="A582" s="41"/>
      <c r="B582" s="35"/>
      <c r="C582" s="60" t="str">
        <f t="shared" si="21"/>
        <v>part de CO₂ fossile utilisée</v>
      </c>
      <c r="D582" s="32"/>
      <c r="E582" s="192" t="s">
        <v>999</v>
      </c>
      <c r="F582" s="193"/>
      <c r="G582" s="194">
        <v>0</v>
      </c>
      <c r="H582" s="194">
        <v>0</v>
      </c>
      <c r="I582" s="194">
        <v>0</v>
      </c>
      <c r="J582" s="194">
        <v>0</v>
      </c>
      <c r="K582" s="195">
        <v>0</v>
      </c>
      <c r="L582" s="32"/>
      <c r="M582" s="32"/>
    </row>
    <row r="583" spans="1:13" outlineLevel="2">
      <c r="A583" s="41"/>
      <c r="B583" s="35"/>
      <c r="C583" s="60" t="str">
        <f t="shared" si="21"/>
        <v/>
      </c>
      <c r="D583" s="32"/>
      <c r="E583" s="858"/>
      <c r="F583" s="858"/>
      <c r="G583" s="858"/>
      <c r="H583" s="858"/>
      <c r="I583" s="858"/>
      <c r="J583" s="858"/>
      <c r="K583" s="858"/>
      <c r="L583" s="858"/>
      <c r="M583" s="32"/>
    </row>
    <row r="584" spans="1:13" outlineLevel="1">
      <c r="A584" s="41"/>
      <c r="B584" s="35"/>
      <c r="C584" s="60" t="str">
        <f t="shared" si="21"/>
        <v/>
      </c>
      <c r="D584" s="32"/>
      <c r="E584" s="55"/>
      <c r="F584" s="55"/>
      <c r="G584" s="55"/>
      <c r="H584" s="55"/>
      <c r="I584" s="55"/>
      <c r="J584" s="55"/>
      <c r="K584" s="55"/>
      <c r="L584" s="248"/>
      <c r="M584" s="32"/>
    </row>
    <row r="585" spans="1:13" ht="15" outlineLevel="1" thickBot="1">
      <c r="A585" s="41"/>
      <c r="B585" s="35"/>
      <c r="C585" s="60" t="str">
        <f t="shared" si="21"/>
        <v>Captage et valorisation du carbone dans l'industrie au total (Mt CO₂)</v>
      </c>
      <c r="D585" s="32"/>
      <c r="E585" s="476" t="s">
        <v>1033</v>
      </c>
      <c r="F585" s="476"/>
      <c r="G585" s="476"/>
      <c r="H585" s="476"/>
      <c r="I585" s="476"/>
      <c r="J585" s="476"/>
      <c r="K585" s="476"/>
      <c r="L585" s="476"/>
      <c r="M585" s="32"/>
    </row>
    <row r="586" spans="1:13" outlineLevel="2">
      <c r="A586" s="41"/>
      <c r="B586" s="35"/>
      <c r="C586" s="60" t="str">
        <f t="shared" si="21"/>
        <v>Mt CO₂ (CCUS inclus)</v>
      </c>
      <c r="D586" s="32"/>
      <c r="E586" s="182" t="s">
        <v>1034</v>
      </c>
      <c r="F586" s="183">
        <v>2019</v>
      </c>
      <c r="G586" s="183">
        <v>2030</v>
      </c>
      <c r="H586" s="183">
        <v>2035</v>
      </c>
      <c r="I586" s="183">
        <v>2040</v>
      </c>
      <c r="J586" s="183">
        <v>2045</v>
      </c>
      <c r="K586" s="184">
        <v>2050</v>
      </c>
      <c r="L586" s="32"/>
      <c r="M586" s="32"/>
    </row>
    <row r="587" spans="1:13" outlineLevel="2">
      <c r="A587" s="41"/>
      <c r="B587" s="35"/>
      <c r="C587" s="60" t="str">
        <f t="shared" si="21"/>
        <v>Total CO₂ capté</v>
      </c>
      <c r="D587" s="32"/>
      <c r="E587" s="185" t="s">
        <v>1008</v>
      </c>
      <c r="F587" s="364">
        <f t="shared" ref="F587:K587" si="22">SUM(F553,F559,F565,F571,F577)</f>
        <v>0</v>
      </c>
      <c r="G587" s="365">
        <f>SUM(G553,G559,G565,G571,G577)</f>
        <v>4.4000000000000004</v>
      </c>
      <c r="H587" s="365">
        <f t="shared" si="22"/>
        <v>10.5</v>
      </c>
      <c r="I587" s="365">
        <f t="shared" si="22"/>
        <v>16.234999999999999</v>
      </c>
      <c r="J587" s="365">
        <f t="shared" si="22"/>
        <v>20.89</v>
      </c>
      <c r="K587" s="366">
        <f t="shared" si="22"/>
        <v>20.89</v>
      </c>
      <c r="L587" s="32"/>
      <c r="M587" s="32"/>
    </row>
    <row r="588" spans="1:13" outlineLevel="2">
      <c r="A588" s="41"/>
      <c r="B588" s="35"/>
      <c r="C588" s="60" t="str">
        <f t="shared" si="21"/>
        <v>Dont CCS fossile</v>
      </c>
      <c r="D588" s="32"/>
      <c r="E588" s="806" t="s">
        <v>237</v>
      </c>
      <c r="F588" s="177">
        <f t="shared" ref="F588:K588" si="23">F553*F557+F559*F563+F565*F569+F571*F575+F577*F581</f>
        <v>0</v>
      </c>
      <c r="G588" s="178">
        <f t="shared" si="23"/>
        <v>3.520161645083058</v>
      </c>
      <c r="H588" s="178">
        <f t="shared" si="23"/>
        <v>7.4240836565935693</v>
      </c>
      <c r="I588" s="178">
        <f t="shared" si="23"/>
        <v>9.6417910510194584</v>
      </c>
      <c r="J588" s="178">
        <f t="shared" si="23"/>
        <v>9.91750556596579</v>
      </c>
      <c r="K588" s="579">
        <f t="shared" si="23"/>
        <v>8.1228272672711803</v>
      </c>
      <c r="L588" s="32"/>
      <c r="M588" s="32"/>
    </row>
    <row r="589" spans="1:13" outlineLevel="2">
      <c r="A589" s="41"/>
      <c r="B589" s="35"/>
      <c r="C589" s="60" t="str">
        <f t="shared" si="21"/>
        <v>Dont CCU fossile</v>
      </c>
      <c r="D589" s="32"/>
      <c r="E589" s="806" t="s">
        <v>238</v>
      </c>
      <c r="F589" s="177">
        <f t="shared" ref="F589:K589" si="24">F553*F558+F559*F564+F565*F570+F571*F576+F577*F582</f>
        <v>0</v>
      </c>
      <c r="G589" s="178">
        <f t="shared" si="24"/>
        <v>0</v>
      </c>
      <c r="H589" s="178">
        <f t="shared" si="24"/>
        <v>0</v>
      </c>
      <c r="I589" s="178">
        <f t="shared" si="24"/>
        <v>0</v>
      </c>
      <c r="J589" s="178">
        <f t="shared" si="24"/>
        <v>0</v>
      </c>
      <c r="K589" s="579">
        <f t="shared" si="24"/>
        <v>0</v>
      </c>
      <c r="L589" s="32"/>
      <c r="M589" s="32"/>
    </row>
    <row r="590" spans="1:13" outlineLevel="2">
      <c r="A590" s="41"/>
      <c r="B590" s="35"/>
      <c r="C590" s="60" t="str">
        <f t="shared" si="21"/>
        <v>Dont BECCS</v>
      </c>
      <c r="D590" s="32"/>
      <c r="E590" s="806" t="s">
        <v>239</v>
      </c>
      <c r="F590" s="177">
        <f t="shared" ref="F590:K590" si="25">F553*F555+F559*F561+F565*F567+F571*F573+F577*F579</f>
        <v>0</v>
      </c>
      <c r="G590" s="178">
        <f t="shared" si="25"/>
        <v>0.33483835491694236</v>
      </c>
      <c r="H590" s="178">
        <f t="shared" si="25"/>
        <v>1.2550391775045955</v>
      </c>
      <c r="I590" s="178">
        <f t="shared" si="25"/>
        <v>5.415949617013597</v>
      </c>
      <c r="J590" s="178">
        <f t="shared" si="25"/>
        <v>7.941582454441134</v>
      </c>
      <c r="K590" s="579">
        <f t="shared" si="25"/>
        <v>7.6050524172612155</v>
      </c>
      <c r="L590" s="32"/>
      <c r="M590" s="32"/>
    </row>
    <row r="591" spans="1:13" ht="15" outlineLevel="2" thickBot="1">
      <c r="A591" s="41"/>
      <c r="B591" s="35"/>
      <c r="C591" s="60" t="str">
        <f t="shared" ref="C591:C605" si="26">IF(ISBLANK(E591),IF(ISBLANK(F591),"",F591),E591)</f>
        <v>Dont BECCU</v>
      </c>
      <c r="D591" s="32"/>
      <c r="E591" s="810" t="s">
        <v>240</v>
      </c>
      <c r="F591" s="325">
        <f t="shared" ref="F591:K591" si="27">F553*F556+F559*F562+F565*F568+F571*F574+F577*F580</f>
        <v>0</v>
      </c>
      <c r="G591" s="326">
        <f t="shared" si="27"/>
        <v>0.54500000000000004</v>
      </c>
      <c r="H591" s="326">
        <f t="shared" si="27"/>
        <v>1.8208771659018361</v>
      </c>
      <c r="I591" s="326">
        <f t="shared" si="27"/>
        <v>1.1772593319669438</v>
      </c>
      <c r="J591" s="326">
        <f t="shared" si="27"/>
        <v>3.0309119795930739</v>
      </c>
      <c r="K591" s="517">
        <f t="shared" si="27"/>
        <v>5.162120315467603</v>
      </c>
      <c r="L591" s="32"/>
      <c r="M591" s="32"/>
    </row>
    <row r="592" spans="1:13" outlineLevel="2">
      <c r="A592" s="41"/>
      <c r="B592" s="35"/>
      <c r="C592" s="60" t="str">
        <f t="shared" si="26"/>
        <v/>
      </c>
      <c r="D592" s="32"/>
      <c r="E592" s="55"/>
      <c r="F592" s="55"/>
      <c r="G592" s="55"/>
      <c r="H592" s="55"/>
      <c r="I592" s="55"/>
      <c r="J592" s="55"/>
      <c r="K592" s="55"/>
      <c r="L592" s="55"/>
      <c r="M592" s="32"/>
    </row>
    <row r="593" spans="1:22" outlineLevel="1">
      <c r="A593" s="41"/>
      <c r="B593" s="35"/>
      <c r="C593" s="60" t="str">
        <f t="shared" si="26"/>
        <v/>
      </c>
      <c r="D593" s="32"/>
      <c r="E593" s="55"/>
      <c r="F593" s="55"/>
      <c r="G593" s="55"/>
      <c r="H593" s="55"/>
      <c r="I593" s="55"/>
      <c r="J593" s="55"/>
      <c r="K593" s="55"/>
      <c r="L593" s="55"/>
      <c r="M593" s="32"/>
    </row>
    <row r="594" spans="1:22">
      <c r="A594" s="31"/>
      <c r="C594" s="60" t="str">
        <f t="shared" si="26"/>
        <v/>
      </c>
      <c r="D594" s="860"/>
      <c r="E594" s="860"/>
      <c r="F594" s="860"/>
      <c r="G594" s="860"/>
      <c r="H594" s="27"/>
      <c r="I594" s="27"/>
      <c r="J594" s="27"/>
    </row>
    <row r="595" spans="1:22" ht="28.8" thickBot="1">
      <c r="A595" s="218"/>
      <c r="C595" s="60" t="str">
        <f t="shared" si="26"/>
        <v>Résultats</v>
      </c>
      <c r="D595" s="223"/>
      <c r="E595" s="861" t="s">
        <v>119</v>
      </c>
      <c r="F595" s="861"/>
      <c r="G595" s="861"/>
      <c r="H595" s="861"/>
      <c r="I595" s="861"/>
      <c r="J595" s="861"/>
      <c r="K595" s="861"/>
      <c r="L595" s="861"/>
      <c r="M595" s="223"/>
    </row>
    <row r="596" spans="1:22" ht="15" thickTop="1">
      <c r="A596" s="218"/>
      <c r="C596" s="60" t="str">
        <f t="shared" si="26"/>
        <v/>
      </c>
      <c r="D596" s="3"/>
      <c r="E596" s="3"/>
      <c r="F596" s="3"/>
      <c r="G596" s="3"/>
      <c r="H596" s="3"/>
      <c r="I596" s="3"/>
      <c r="J596" s="3"/>
      <c r="K596" s="3"/>
      <c r="L596" s="3"/>
      <c r="M596" s="3"/>
    </row>
    <row r="597" spans="1:22" ht="15.6">
      <c r="A597" s="218"/>
      <c r="C597" s="60" t="str">
        <f t="shared" si="26"/>
        <v/>
      </c>
      <c r="D597" s="29"/>
      <c r="E597" s="30"/>
      <c r="F597" s="30"/>
      <c r="G597" s="30"/>
      <c r="H597" s="30"/>
      <c r="I597" s="30"/>
      <c r="J597" s="30"/>
      <c r="K597" s="30"/>
      <c r="L597" s="30"/>
      <c r="M597" s="3"/>
    </row>
    <row r="598" spans="1:22" ht="28.8" thickBot="1">
      <c r="A598" s="218"/>
      <c r="B598" s="219"/>
      <c r="C598" s="60" t="str">
        <f t="shared" si="26"/>
        <v>Consommations d'énergie</v>
      </c>
      <c r="D598" s="223"/>
      <c r="E598" s="224"/>
      <c r="F598" s="861" t="s">
        <v>123</v>
      </c>
      <c r="G598" s="861"/>
      <c r="H598" s="861"/>
      <c r="I598" s="861"/>
      <c r="J598" s="861"/>
      <c r="K598" s="861"/>
      <c r="L598" s="861"/>
      <c r="M598" s="861"/>
    </row>
    <row r="599" spans="1:22" ht="15" thickTop="1">
      <c r="A599" s="218"/>
      <c r="B599" s="219"/>
      <c r="C599" s="60" t="str">
        <f t="shared" si="26"/>
        <v/>
      </c>
    </row>
    <row r="600" spans="1:22" outlineLevel="1">
      <c r="A600" s="218"/>
      <c r="B600" s="219"/>
      <c r="C600" s="60" t="str">
        <f t="shared" si="26"/>
        <v/>
      </c>
      <c r="D600" s="32"/>
      <c r="E600" s="32"/>
      <c r="F600" s="32"/>
      <c r="G600" s="32"/>
      <c r="H600" s="32"/>
      <c r="I600" s="32"/>
      <c r="J600" s="32"/>
      <c r="K600" s="32"/>
      <c r="L600" s="32"/>
      <c r="M600" s="32"/>
    </row>
    <row r="601" spans="1:22" outlineLevel="1">
      <c r="A601" s="218"/>
      <c r="B601" s="219"/>
      <c r="C601" s="60" t="str">
        <f t="shared" si="26"/>
        <v/>
      </c>
      <c r="D601" s="32"/>
      <c r="E601" s="32"/>
      <c r="F601" s="32"/>
      <c r="G601" s="32"/>
      <c r="H601" s="32"/>
      <c r="I601" s="32"/>
      <c r="J601" s="32"/>
      <c r="K601" s="32"/>
      <c r="L601" s="32"/>
      <c r="M601" s="32"/>
    </row>
    <row r="602" spans="1:22" ht="15" outlineLevel="1" thickBot="1">
      <c r="A602" s="218"/>
      <c r="B602" s="219"/>
      <c r="C602" s="60" t="str">
        <f t="shared" si="26"/>
        <v>Evolution des consommations d'énergie à usages énergétiques dans l'industrie (TWh)</v>
      </c>
      <c r="D602" s="32"/>
      <c r="E602" s="850" t="s">
        <v>707</v>
      </c>
      <c r="F602" s="850"/>
      <c r="G602" s="850"/>
      <c r="H602" s="850"/>
      <c r="I602" s="850"/>
      <c r="J602" s="850"/>
      <c r="K602" s="850"/>
      <c r="L602" s="851"/>
      <c r="M602" s="32"/>
    </row>
    <row r="603" spans="1:22" outlineLevel="2">
      <c r="A603" s="218"/>
      <c r="B603" s="219"/>
      <c r="C603" s="60" t="str">
        <f t="shared" si="26"/>
        <v>TWh PCI</v>
      </c>
      <c r="D603" s="32"/>
      <c r="E603" s="116" t="s">
        <v>709</v>
      </c>
      <c r="F603" s="117">
        <v>2024</v>
      </c>
      <c r="G603" s="117">
        <v>2030</v>
      </c>
      <c r="H603" s="117">
        <v>2035</v>
      </c>
      <c r="I603" s="117">
        <v>2040</v>
      </c>
      <c r="J603" s="117">
        <v>2045</v>
      </c>
      <c r="K603" s="118">
        <v>2050</v>
      </c>
      <c r="L603" s="32"/>
      <c r="M603" s="32"/>
      <c r="O603" s="396"/>
      <c r="P603" s="396"/>
      <c r="Q603" s="396"/>
      <c r="R603" s="396"/>
      <c r="S603" s="396"/>
      <c r="T603" s="396"/>
      <c r="U603" s="396"/>
    </row>
    <row r="604" spans="1:22" outlineLevel="2">
      <c r="A604" s="218"/>
      <c r="B604" s="219"/>
      <c r="C604" s="60" t="str">
        <f t="shared" si="26"/>
        <v>Charbon</v>
      </c>
      <c r="D604" s="33"/>
      <c r="E604" s="80" t="s">
        <v>147</v>
      </c>
      <c r="F604" s="419" cm="1">
        <f t="array" ref="F604:F622">TRANSPOSE('Bilans énergie'!F41:X41)</f>
        <v>4.9056775510787309</v>
      </c>
      <c r="G604" s="558" cm="1">
        <f t="array" ref="G604:G622">TRANSPOSE('Bilans énergie'!F77:X77)</f>
        <v>0.83044384765625001</v>
      </c>
      <c r="H604" s="558" cm="1">
        <f t="array" ref="H604:H622">TRANSPOSE('Bilans énergie'!F112:X112)</f>
        <v>0.54951416015624999</v>
      </c>
      <c r="I604" s="558" cm="1">
        <f t="array" ref="I604:I622">TRANSPOSE('Bilans énergie'!F147:X147)</f>
        <v>0.29648168945312503</v>
      </c>
      <c r="J604" s="558" cm="1">
        <f t="array" ref="J604:J622">TRANSPOSE('Bilans énergie'!F182:X182)</f>
        <v>7.0279251098632811E-2</v>
      </c>
      <c r="K604" s="559" cm="1">
        <f t="array" ref="K604:K622">TRANSPOSE('Bilans énergie'!F217:X217)</f>
        <v>0</v>
      </c>
      <c r="L604" s="32"/>
      <c r="M604" s="32"/>
      <c r="N604" s="396"/>
      <c r="O604" s="396"/>
      <c r="P604" s="396"/>
      <c r="Q604" s="396"/>
      <c r="R604" s="396"/>
      <c r="S604" s="396"/>
      <c r="T604" s="396"/>
      <c r="U604" s="396"/>
      <c r="V604" s="396"/>
    </row>
    <row r="605" spans="1:22" outlineLevel="2">
      <c r="A605" s="218"/>
      <c r="B605" s="219"/>
      <c r="C605" s="60" t="str">
        <f t="shared" si="26"/>
        <v>Pétrole brut</v>
      </c>
      <c r="D605" s="34"/>
      <c r="E605" s="80" t="s">
        <v>148</v>
      </c>
      <c r="F605" s="419">
        <v>0</v>
      </c>
      <c r="G605" s="558">
        <v>0</v>
      </c>
      <c r="H605" s="558">
        <v>0</v>
      </c>
      <c r="I605" s="558">
        <v>0</v>
      </c>
      <c r="J605" s="558">
        <v>0</v>
      </c>
      <c r="K605" s="559">
        <v>0</v>
      </c>
      <c r="L605" s="32"/>
      <c r="M605" s="32"/>
      <c r="P605" s="396"/>
      <c r="Q605" s="396"/>
      <c r="R605" s="396"/>
      <c r="S605" s="396"/>
      <c r="T605" s="396"/>
      <c r="U605" s="396"/>
      <c r="V605" s="396"/>
    </row>
    <row r="606" spans="1:22" outlineLevel="2">
      <c r="A606" s="218"/>
      <c r="B606" s="219"/>
      <c r="C606" s="60"/>
      <c r="D606" s="34"/>
      <c r="E606" s="80" t="s">
        <v>149</v>
      </c>
      <c r="F606" s="419">
        <v>29.630911578634002</v>
      </c>
      <c r="G606" s="558">
        <v>12.235461201768359</v>
      </c>
      <c r="H606" s="558">
        <v>7.4523676706265078</v>
      </c>
      <c r="I606" s="558">
        <v>3.3510088394848694</v>
      </c>
      <c r="J606" s="558">
        <v>6.3475341732562723E-2</v>
      </c>
      <c r="K606" s="559">
        <v>0</v>
      </c>
      <c r="L606" s="32"/>
      <c r="M606" s="32"/>
      <c r="P606" s="396"/>
      <c r="Q606" s="396"/>
      <c r="R606" s="396"/>
      <c r="S606" s="396"/>
      <c r="T606" s="396"/>
      <c r="U606" s="396"/>
      <c r="V606" s="396"/>
    </row>
    <row r="607" spans="1:22" outlineLevel="2">
      <c r="A607" s="218"/>
      <c r="B607" s="219"/>
      <c r="C607" s="60"/>
      <c r="D607" s="34"/>
      <c r="E607" s="80" t="s">
        <v>150</v>
      </c>
      <c r="F607" s="419">
        <v>0</v>
      </c>
      <c r="G607" s="558">
        <v>0</v>
      </c>
      <c r="H607" s="558">
        <v>0</v>
      </c>
      <c r="I607" s="558">
        <v>0</v>
      </c>
      <c r="J607" s="558">
        <v>0</v>
      </c>
      <c r="K607" s="559">
        <v>0</v>
      </c>
      <c r="L607" s="32"/>
      <c r="M607" s="32"/>
      <c r="P607" s="396"/>
      <c r="Q607" s="396"/>
      <c r="R607" s="396"/>
      <c r="S607" s="396"/>
      <c r="T607" s="396"/>
      <c r="U607" s="396"/>
      <c r="V607" s="396"/>
    </row>
    <row r="608" spans="1:22" outlineLevel="2">
      <c r="A608" s="218"/>
      <c r="B608" s="219"/>
      <c r="C608" s="60"/>
      <c r="D608" s="34"/>
      <c r="E608" s="80" t="s">
        <v>151</v>
      </c>
      <c r="F608" s="419">
        <v>96.32884733709254</v>
      </c>
      <c r="G608" s="558">
        <v>71.444034195913034</v>
      </c>
      <c r="H608" s="558">
        <v>57.086921012949915</v>
      </c>
      <c r="I608" s="558">
        <v>40.974146731978273</v>
      </c>
      <c r="J608" s="558">
        <v>23.700090739931561</v>
      </c>
      <c r="K608" s="559">
        <v>0</v>
      </c>
      <c r="L608" s="32"/>
      <c r="M608" s="32"/>
      <c r="P608" s="396"/>
      <c r="Q608" s="396"/>
      <c r="R608" s="396"/>
      <c r="S608" s="396"/>
      <c r="T608" s="396"/>
      <c r="U608" s="396"/>
      <c r="V608" s="396"/>
    </row>
    <row r="609" spans="1:22" outlineLevel="2">
      <c r="A609" s="218"/>
      <c r="B609" s="219"/>
      <c r="C609" s="60"/>
      <c r="D609" s="34"/>
      <c r="E609" s="80" t="s">
        <v>152</v>
      </c>
      <c r="F609" s="419">
        <v>0</v>
      </c>
      <c r="G609" s="558">
        <v>0</v>
      </c>
      <c r="H609" s="558">
        <v>0</v>
      </c>
      <c r="I609" s="558">
        <v>0</v>
      </c>
      <c r="J609" s="558">
        <v>0.52666868310959036</v>
      </c>
      <c r="K609" s="559">
        <v>2.0598711292058423</v>
      </c>
      <c r="L609" s="32"/>
      <c r="M609" s="32"/>
      <c r="P609" s="396"/>
      <c r="Q609" s="396"/>
      <c r="R609" s="396"/>
      <c r="S609" s="396"/>
      <c r="T609" s="396"/>
      <c r="U609" s="396"/>
      <c r="V609" s="396"/>
    </row>
    <row r="610" spans="1:22" outlineLevel="2">
      <c r="A610" s="218"/>
      <c r="B610" s="219"/>
      <c r="C610" s="60"/>
      <c r="D610" s="34"/>
      <c r="E610" s="80" t="s">
        <v>153</v>
      </c>
      <c r="F610" s="419">
        <v>0</v>
      </c>
      <c r="G610" s="558">
        <v>0</v>
      </c>
      <c r="H610" s="558">
        <v>0</v>
      </c>
      <c r="I610" s="558">
        <v>0</v>
      </c>
      <c r="J610" s="558">
        <v>0</v>
      </c>
      <c r="K610" s="559">
        <v>0</v>
      </c>
      <c r="L610" s="32"/>
      <c r="M610" s="32"/>
      <c r="P610" s="396"/>
      <c r="Q610" s="396"/>
      <c r="R610" s="396"/>
      <c r="S610" s="396"/>
      <c r="T610" s="396"/>
      <c r="U610" s="396"/>
      <c r="V610" s="396"/>
    </row>
    <row r="611" spans="1:22" outlineLevel="2">
      <c r="A611" s="218"/>
      <c r="B611" s="219"/>
      <c r="C611" s="60"/>
      <c r="D611" s="34"/>
      <c r="E611" s="80" t="s">
        <v>154</v>
      </c>
      <c r="F611" s="419">
        <v>0</v>
      </c>
      <c r="G611" s="558">
        <v>0</v>
      </c>
      <c r="H611" s="558">
        <v>0</v>
      </c>
      <c r="I611" s="558">
        <v>0</v>
      </c>
      <c r="J611" s="558">
        <v>0</v>
      </c>
      <c r="K611" s="559">
        <v>0</v>
      </c>
      <c r="L611" s="32"/>
      <c r="M611" s="32"/>
      <c r="P611" s="396"/>
      <c r="Q611" s="396"/>
      <c r="R611" s="396"/>
      <c r="S611" s="396"/>
      <c r="T611" s="396"/>
      <c r="U611" s="396"/>
      <c r="V611" s="396"/>
    </row>
    <row r="612" spans="1:22" outlineLevel="2">
      <c r="A612" s="218"/>
      <c r="B612" s="219"/>
      <c r="C612" s="60"/>
      <c r="D612" s="34"/>
      <c r="E612" s="80" t="s">
        <v>159</v>
      </c>
      <c r="F612" s="419">
        <v>20.393040787222223</v>
      </c>
      <c r="G612" s="558">
        <v>31.296052776141494</v>
      </c>
      <c r="H612" s="558">
        <v>30.679447291663301</v>
      </c>
      <c r="I612" s="558">
        <v>30.208633760057317</v>
      </c>
      <c r="J612" s="558">
        <v>28.686091049658199</v>
      </c>
      <c r="K612" s="559">
        <v>26.834766782773684</v>
      </c>
      <c r="L612" s="32"/>
      <c r="M612" s="32"/>
      <c r="P612" s="396"/>
      <c r="Q612" s="396"/>
      <c r="R612" s="396"/>
      <c r="S612" s="396"/>
      <c r="T612" s="396"/>
      <c r="U612" s="396"/>
      <c r="V612" s="396"/>
    </row>
    <row r="613" spans="1:22" outlineLevel="2">
      <c r="A613" s="218"/>
      <c r="B613" s="219"/>
      <c r="C613" s="60"/>
      <c r="D613" s="34"/>
      <c r="E613" s="80" t="s">
        <v>24</v>
      </c>
      <c r="F613" s="419">
        <v>3.8802572966666671</v>
      </c>
      <c r="G613" s="558">
        <v>9.1680303072373963</v>
      </c>
      <c r="H613" s="558">
        <v>8.8051921953553656</v>
      </c>
      <c r="I613" s="558">
        <v>8.4623076086044211</v>
      </c>
      <c r="J613" s="558">
        <v>8.0239417152637191</v>
      </c>
      <c r="K613" s="559">
        <v>7.2138808392623393</v>
      </c>
      <c r="L613" s="32"/>
      <c r="M613" s="32"/>
      <c r="P613" s="396"/>
      <c r="Q613" s="396"/>
      <c r="R613" s="396"/>
      <c r="S613" s="396"/>
      <c r="T613" s="396"/>
      <c r="U613" s="396"/>
      <c r="V613" s="396"/>
    </row>
    <row r="614" spans="1:22" outlineLevel="2">
      <c r="A614" s="218"/>
      <c r="B614" s="219"/>
      <c r="C614" s="60"/>
      <c r="D614" s="34"/>
      <c r="E614" s="80" t="s">
        <v>160</v>
      </c>
      <c r="F614" s="419">
        <v>0.86565937282313143</v>
      </c>
      <c r="G614" s="558">
        <v>0.88492916368149355</v>
      </c>
      <c r="H614" s="558">
        <v>0.81366855227855417</v>
      </c>
      <c r="I614" s="558">
        <v>0.61421090997192751</v>
      </c>
      <c r="J614" s="558">
        <v>0</v>
      </c>
      <c r="K614" s="559">
        <v>0</v>
      </c>
      <c r="L614" s="32"/>
      <c r="M614" s="32"/>
      <c r="P614" s="396"/>
      <c r="Q614" s="396"/>
      <c r="R614" s="396"/>
      <c r="S614" s="396"/>
      <c r="T614" s="396"/>
      <c r="U614" s="396"/>
      <c r="V614" s="396"/>
    </row>
    <row r="615" spans="1:22" outlineLevel="2">
      <c r="A615" s="218"/>
      <c r="B615" s="219"/>
      <c r="C615" s="60"/>
      <c r="D615" s="34"/>
      <c r="E615" s="80" t="s">
        <v>161</v>
      </c>
      <c r="F615" s="419">
        <v>5.1749140084630181</v>
      </c>
      <c r="G615" s="558">
        <v>10.17944701369127</v>
      </c>
      <c r="H615" s="558">
        <v>15.627722229055919</v>
      </c>
      <c r="I615" s="558">
        <v>23.423800030312822</v>
      </c>
      <c r="J615" s="558">
        <v>29.803693985514343</v>
      </c>
      <c r="K615" s="559">
        <v>40.501999318625842</v>
      </c>
      <c r="L615" s="32"/>
      <c r="M615" s="32"/>
      <c r="P615" s="396"/>
      <c r="Q615" s="396"/>
      <c r="R615" s="396"/>
      <c r="S615" s="396"/>
      <c r="T615" s="396"/>
      <c r="U615" s="396"/>
      <c r="V615" s="396"/>
    </row>
    <row r="616" spans="1:22" outlineLevel="2">
      <c r="A616" s="218"/>
      <c r="B616" s="219"/>
      <c r="C616" s="60"/>
      <c r="D616" s="34"/>
      <c r="E616" s="80" t="s">
        <v>162</v>
      </c>
      <c r="F616" s="419">
        <v>0</v>
      </c>
      <c r="G616" s="558">
        <v>5.2586835937499998</v>
      </c>
      <c r="H616" s="558">
        <v>8.3348906249999999</v>
      </c>
      <c r="I616" s="558">
        <v>11.244904296874999</v>
      </c>
      <c r="J616" s="558">
        <v>13.815166015625</v>
      </c>
      <c r="K616" s="559">
        <v>15.1616376953125</v>
      </c>
      <c r="L616" s="32"/>
      <c r="M616" s="32"/>
      <c r="P616" s="396"/>
      <c r="Q616" s="396"/>
      <c r="R616" s="396"/>
      <c r="S616" s="396"/>
      <c r="T616" s="396"/>
      <c r="U616" s="396"/>
      <c r="V616" s="396"/>
    </row>
    <row r="617" spans="1:22" outlineLevel="2">
      <c r="A617" s="218"/>
      <c r="B617" s="219"/>
      <c r="C617" s="60"/>
      <c r="D617" s="34"/>
      <c r="E617" s="80" t="s">
        <v>719</v>
      </c>
      <c r="F617" s="419">
        <v>0</v>
      </c>
      <c r="G617" s="558">
        <v>0</v>
      </c>
      <c r="H617" s="558">
        <v>0</v>
      </c>
      <c r="I617" s="558">
        <v>0</v>
      </c>
      <c r="J617" s="558">
        <v>0</v>
      </c>
      <c r="K617" s="559">
        <v>0</v>
      </c>
      <c r="L617" s="32"/>
      <c r="M617" s="32"/>
      <c r="P617" s="396"/>
      <c r="Q617" s="396"/>
      <c r="R617" s="396"/>
      <c r="S617" s="396"/>
      <c r="T617" s="396"/>
      <c r="U617" s="396"/>
      <c r="V617" s="396"/>
    </row>
    <row r="618" spans="1:22" outlineLevel="2">
      <c r="A618" s="218"/>
      <c r="B618" s="219"/>
      <c r="C618" s="60"/>
      <c r="D618" s="34"/>
      <c r="E618" s="80" t="s">
        <v>163</v>
      </c>
      <c r="F618" s="419">
        <v>3.2520852777777776E-2</v>
      </c>
      <c r="G618" s="558">
        <v>5.7046331403598743E-4</v>
      </c>
      <c r="H618" s="558">
        <v>7.0718613889752516E-4</v>
      </c>
      <c r="I618" s="558">
        <v>8.0516367040726195E-4</v>
      </c>
      <c r="J618" s="558">
        <v>8.6198436505468743E-4</v>
      </c>
      <c r="K618" s="559">
        <v>8.7957326572272749E-4</v>
      </c>
      <c r="L618" s="32"/>
      <c r="M618" s="32"/>
      <c r="P618" s="396"/>
      <c r="Q618" s="396"/>
      <c r="R618" s="396"/>
      <c r="S618" s="396"/>
      <c r="T618" s="396"/>
      <c r="U618" s="396"/>
      <c r="V618" s="396"/>
    </row>
    <row r="619" spans="1:22" outlineLevel="2">
      <c r="A619" s="218"/>
      <c r="B619" s="219"/>
      <c r="C619" s="60"/>
      <c r="D619" s="34"/>
      <c r="E619" s="80" t="s">
        <v>156</v>
      </c>
      <c r="F619" s="419">
        <v>100.03269252599999</v>
      </c>
      <c r="G619" s="558">
        <v>136.33544289745197</v>
      </c>
      <c r="H619" s="558">
        <v>148.86577072517105</v>
      </c>
      <c r="I619" s="558">
        <v>159.93479248921722</v>
      </c>
      <c r="J619" s="558">
        <v>169.74170760570109</v>
      </c>
      <c r="K619" s="559">
        <v>172.46559512215933</v>
      </c>
      <c r="L619" s="32"/>
      <c r="M619" s="32"/>
      <c r="P619" s="396"/>
      <c r="Q619" s="396"/>
      <c r="R619" s="396"/>
      <c r="S619" s="396"/>
      <c r="T619" s="396"/>
      <c r="U619" s="396"/>
      <c r="V619" s="396"/>
    </row>
    <row r="620" spans="1:22" outlineLevel="2">
      <c r="A620" s="218"/>
      <c r="B620" s="219"/>
      <c r="C620" s="60" t="str">
        <f>IF(ISBLANK(E621),IF(ISBLANK(F620),"",F620),E621)</f>
        <v>Hydrogène</v>
      </c>
      <c r="D620" s="34"/>
      <c r="E620" s="80" t="s">
        <v>157</v>
      </c>
      <c r="F620" s="419">
        <v>18.169230555555558</v>
      </c>
      <c r="G620" s="558">
        <v>21.045972067487845</v>
      </c>
      <c r="H620" s="558">
        <v>19.651117460178469</v>
      </c>
      <c r="I620" s="558">
        <v>18.625551877705956</v>
      </c>
      <c r="J620" s="558">
        <v>17.669794789961138</v>
      </c>
      <c r="K620" s="559">
        <v>16.597853391859349</v>
      </c>
      <c r="L620" s="32"/>
      <c r="M620" s="32"/>
      <c r="P620" s="396"/>
      <c r="Q620" s="396"/>
      <c r="R620" s="396"/>
      <c r="S620" s="396"/>
      <c r="T620" s="396"/>
      <c r="U620" s="396"/>
      <c r="V620" s="396"/>
    </row>
    <row r="621" spans="1:22" outlineLevel="2">
      <c r="A621" s="218"/>
      <c r="B621" s="219"/>
      <c r="C621" s="60" t="str">
        <f>IF(ISBLANK(E622),IF(ISBLANK(F621),"",F621),E622)</f>
        <v>Total</v>
      </c>
      <c r="D621" s="34"/>
      <c r="E621" s="80" t="s">
        <v>158</v>
      </c>
      <c r="F621" s="560">
        <v>0</v>
      </c>
      <c r="G621" s="558">
        <v>4.4872680664062496</v>
      </c>
      <c r="H621" s="558">
        <v>7.4278105468750004</v>
      </c>
      <c r="I621" s="558">
        <v>11.2890693359375</v>
      </c>
      <c r="J621" s="558">
        <v>13.485739257812501</v>
      </c>
      <c r="K621" s="559">
        <v>15.4009853515625</v>
      </c>
      <c r="L621" s="32"/>
      <c r="M621" s="32"/>
      <c r="P621" s="396"/>
      <c r="Q621" s="396"/>
      <c r="R621" s="396"/>
      <c r="S621" s="396"/>
      <c r="T621" s="396"/>
      <c r="U621" s="396"/>
      <c r="V621" s="396"/>
    </row>
    <row r="622" spans="1:22" s="396" customFormat="1" ht="15" outlineLevel="2" thickBot="1">
      <c r="A622" s="218"/>
      <c r="B622" s="219"/>
      <c r="C622" s="60"/>
      <c r="D622" s="34"/>
      <c r="E622" s="142" t="s">
        <v>125</v>
      </c>
      <c r="F622" s="398">
        <v>279.41375186631359</v>
      </c>
      <c r="G622" s="399">
        <v>303.16633559449946</v>
      </c>
      <c r="H622" s="399">
        <v>305.29512965544922</v>
      </c>
      <c r="I622" s="399">
        <v>308.42571273326882</v>
      </c>
      <c r="J622" s="399">
        <v>305.58751041977342</v>
      </c>
      <c r="K622" s="400">
        <v>296.23746920402709</v>
      </c>
      <c r="L622" s="32"/>
      <c r="M622" s="32"/>
    </row>
    <row r="623" spans="1:22" outlineLevel="2">
      <c r="A623" s="218"/>
      <c r="B623" s="219"/>
      <c r="C623" s="60" t="str">
        <f>IF(ISBLANK(E623),IF(ISBLANK(F623),"",F623),E623)</f>
        <v>Périmètre Kyoto, SDES bilans d'énergie 2025, Projections DGEC</v>
      </c>
      <c r="D623" s="32"/>
      <c r="E623" s="857" t="s">
        <v>1024</v>
      </c>
      <c r="F623" s="857"/>
      <c r="G623" s="857"/>
      <c r="H623" s="857"/>
      <c r="I623" s="857"/>
      <c r="J623" s="857"/>
      <c r="K623" s="857"/>
      <c r="L623" s="474"/>
      <c r="M623" s="32"/>
    </row>
    <row r="624" spans="1:22" outlineLevel="1">
      <c r="A624" s="218"/>
      <c r="B624" s="219"/>
      <c r="C624" s="60" t="str">
        <f>IF(ISBLANK(E624),IF(ISBLANK(F624),"",F624),E624)</f>
        <v/>
      </c>
      <c r="D624" s="32"/>
      <c r="E624" s="32"/>
      <c r="F624" s="32"/>
      <c r="G624" s="32"/>
      <c r="H624" s="32"/>
      <c r="I624" s="32"/>
      <c r="J624" s="32"/>
      <c r="K624" s="32"/>
      <c r="L624" s="32"/>
      <c r="M624" s="32"/>
    </row>
    <row r="625" spans="1:13" s="241" customFormat="1" ht="15" outlineLevel="1" thickBot="1">
      <c r="A625" s="218"/>
      <c r="B625" s="219"/>
      <c r="C625" s="60"/>
      <c r="D625" s="32"/>
      <c r="E625" s="850" t="s">
        <v>708</v>
      </c>
      <c r="F625" s="850"/>
      <c r="G625" s="850"/>
      <c r="H625" s="850"/>
      <c r="I625" s="850"/>
      <c r="J625" s="850"/>
      <c r="K625" s="850"/>
      <c r="L625" s="851"/>
      <c r="M625" s="32"/>
    </row>
    <row r="626" spans="1:13" s="241" customFormat="1" outlineLevel="1">
      <c r="A626" s="218"/>
      <c r="B626" s="219"/>
      <c r="C626" s="60"/>
      <c r="D626" s="32"/>
      <c r="E626" s="116" t="s">
        <v>709</v>
      </c>
      <c r="F626" s="117">
        <v>2024</v>
      </c>
      <c r="G626" s="117">
        <v>2030</v>
      </c>
      <c r="H626" s="117">
        <v>2035</v>
      </c>
      <c r="I626" s="117">
        <v>2040</v>
      </c>
      <c r="J626" s="117">
        <v>2045</v>
      </c>
      <c r="K626" s="118">
        <v>2050</v>
      </c>
      <c r="L626" s="478"/>
      <c r="M626" s="32"/>
    </row>
    <row r="627" spans="1:13" s="241" customFormat="1" outlineLevel="1">
      <c r="A627" s="218"/>
      <c r="B627" s="219"/>
      <c r="C627" s="60"/>
      <c r="D627" s="32"/>
      <c r="E627" s="43" t="s">
        <v>147</v>
      </c>
      <c r="F627" s="49" cm="1">
        <f t="array" ref="F627:F645">TRANSPOSE('Bilans énergie'!F48:X48)</f>
        <v>3.0059627562460403</v>
      </c>
      <c r="G627" s="50" cm="1">
        <f t="array" ref="G627:G645">TRANSPOSE('Bilans énergie'!F84:X84)</f>
        <v>0</v>
      </c>
      <c r="H627" s="50" cm="1">
        <f t="array" ref="H627:H645">TRANSPOSE('Bilans énergie'!F119:X119)</f>
        <v>0</v>
      </c>
      <c r="I627" s="50" cm="1">
        <f t="array" ref="I627:I645">TRANSPOSE('Bilans énergie'!F154:X154)</f>
        <v>0</v>
      </c>
      <c r="J627" s="50" cm="1">
        <f t="array" ref="J627:J645">TRANSPOSE('Bilans énergie'!F189:X189)</f>
        <v>0</v>
      </c>
      <c r="K627" s="51" cm="1">
        <f t="array" ref="K627:K645">TRANSPOSE('Bilans énergie'!F224:X224)</f>
        <v>0</v>
      </c>
      <c r="L627" s="32"/>
      <c r="M627" s="32"/>
    </row>
    <row r="628" spans="1:13" s="241" customFormat="1" outlineLevel="1">
      <c r="A628" s="218"/>
      <c r="B628" s="219"/>
      <c r="C628" s="60"/>
      <c r="D628" s="32"/>
      <c r="E628" s="37" t="s">
        <v>148</v>
      </c>
      <c r="F628" s="49">
        <v>0</v>
      </c>
      <c r="G628" s="50">
        <v>0</v>
      </c>
      <c r="H628" s="50">
        <v>0</v>
      </c>
      <c r="I628" s="50">
        <v>0</v>
      </c>
      <c r="J628" s="50">
        <v>0</v>
      </c>
      <c r="K628" s="51">
        <v>0</v>
      </c>
      <c r="L628" s="32"/>
      <c r="M628" s="32"/>
    </row>
    <row r="629" spans="1:13" s="241" customFormat="1" outlineLevel="1">
      <c r="A629" s="218"/>
      <c r="B629" s="219"/>
      <c r="C629" s="60"/>
      <c r="D629" s="32"/>
      <c r="E629" s="43" t="s">
        <v>149</v>
      </c>
      <c r="F629" s="49">
        <v>110.03834169504398</v>
      </c>
      <c r="G629" s="50">
        <v>114.96824716006799</v>
      </c>
      <c r="H629" s="50">
        <v>109.60964349006753</v>
      </c>
      <c r="I629" s="50">
        <v>103.93340655711489</v>
      </c>
      <c r="J629" s="50">
        <v>98.609814697507773</v>
      </c>
      <c r="K629" s="51">
        <v>93.42423651888609</v>
      </c>
      <c r="L629" s="32"/>
      <c r="M629" s="32"/>
    </row>
    <row r="630" spans="1:13" s="241" customFormat="1" outlineLevel="1">
      <c r="A630" s="218"/>
      <c r="B630" s="219"/>
      <c r="C630" s="60"/>
      <c r="D630" s="32"/>
      <c r="E630" s="37" t="s">
        <v>150</v>
      </c>
      <c r="F630" s="49">
        <v>0</v>
      </c>
      <c r="G630" s="50">
        <v>0</v>
      </c>
      <c r="H630" s="50">
        <v>1.2469857500292785</v>
      </c>
      <c r="I630" s="50">
        <v>2.4223558310938276</v>
      </c>
      <c r="J630" s="50">
        <v>3.5039430426823372</v>
      </c>
      <c r="K630" s="51">
        <v>4.4695795441148274</v>
      </c>
      <c r="L630" s="32"/>
      <c r="M630" s="32"/>
    </row>
    <row r="631" spans="1:13" s="241" customFormat="1" outlineLevel="1">
      <c r="A631" s="218"/>
      <c r="B631" s="219"/>
      <c r="C631" s="60"/>
      <c r="D631" s="32"/>
      <c r="E631" s="43" t="s">
        <v>151</v>
      </c>
      <c r="F631" s="49">
        <v>10.161010616170319</v>
      </c>
      <c r="G631" s="50">
        <v>8.9317433319424087</v>
      </c>
      <c r="H631" s="50">
        <v>7.8319710652106487</v>
      </c>
      <c r="I631" s="50">
        <v>6.302058422282995</v>
      </c>
      <c r="J631" s="50">
        <v>3.4250789867940319</v>
      </c>
      <c r="K631" s="51">
        <v>0</v>
      </c>
      <c r="L631" s="32"/>
      <c r="M631" s="32"/>
    </row>
    <row r="632" spans="1:13" s="241" customFormat="1" outlineLevel="1">
      <c r="A632" s="218"/>
      <c r="B632" s="219"/>
      <c r="C632" s="60"/>
      <c r="D632" s="32"/>
      <c r="E632" s="37" t="s">
        <v>152</v>
      </c>
      <c r="F632" s="49">
        <v>0</v>
      </c>
      <c r="G632" s="50">
        <v>0</v>
      </c>
      <c r="H632" s="50">
        <v>0</v>
      </c>
      <c r="I632" s="50">
        <v>0</v>
      </c>
      <c r="J632" s="50">
        <v>7.6112866373200722E-2</v>
      </c>
      <c r="K632" s="51">
        <v>0.27425460473933683</v>
      </c>
      <c r="L632" s="32"/>
      <c r="M632" s="32"/>
    </row>
    <row r="633" spans="1:13" s="241" customFormat="1" outlineLevel="1">
      <c r="A633" s="218"/>
      <c r="B633" s="219"/>
      <c r="C633" s="60"/>
      <c r="D633" s="32"/>
      <c r="E633" s="37" t="s">
        <v>153</v>
      </c>
      <c r="F633" s="49">
        <v>0</v>
      </c>
      <c r="G633" s="50">
        <v>0</v>
      </c>
      <c r="H633" s="50">
        <v>0</v>
      </c>
      <c r="I633" s="50">
        <v>0</v>
      </c>
      <c r="J633" s="50">
        <v>0</v>
      </c>
      <c r="K633" s="51">
        <v>0</v>
      </c>
      <c r="L633" s="32"/>
      <c r="M633" s="32"/>
    </row>
    <row r="634" spans="1:13" s="241" customFormat="1" outlineLevel="1">
      <c r="A634" s="218"/>
      <c r="B634" s="219"/>
      <c r="C634" s="60"/>
      <c r="D634" s="32"/>
      <c r="E634" s="37" t="s">
        <v>154</v>
      </c>
      <c r="F634" s="49">
        <v>0</v>
      </c>
      <c r="G634" s="50">
        <v>0</v>
      </c>
      <c r="H634" s="50">
        <v>0</v>
      </c>
      <c r="I634" s="50">
        <v>0</v>
      </c>
      <c r="J634" s="50">
        <v>0</v>
      </c>
      <c r="K634" s="51">
        <v>0</v>
      </c>
      <c r="L634" s="32"/>
      <c r="M634" s="32"/>
    </row>
    <row r="635" spans="1:13" s="241" customFormat="1" outlineLevel="1">
      <c r="A635" s="218"/>
      <c r="B635" s="219"/>
      <c r="C635" s="60"/>
      <c r="D635" s="32"/>
      <c r="E635" s="43" t="s">
        <v>159</v>
      </c>
      <c r="F635" s="49">
        <v>0</v>
      </c>
      <c r="G635" s="50">
        <v>8.4534530498220031E-2</v>
      </c>
      <c r="H635" s="50">
        <v>0.190537407633009</v>
      </c>
      <c r="I635" s="50">
        <v>0.29333410491706885</v>
      </c>
      <c r="J635" s="50">
        <v>0.30741644113601602</v>
      </c>
      <c r="K635" s="51">
        <v>0.31700447898476652</v>
      </c>
      <c r="L635" s="32"/>
      <c r="M635" s="32"/>
    </row>
    <row r="636" spans="1:13" s="241" customFormat="1" outlineLevel="1">
      <c r="A636" s="218"/>
      <c r="B636" s="219"/>
      <c r="C636" s="60"/>
      <c r="D636" s="32"/>
      <c r="E636" s="37" t="s">
        <v>24</v>
      </c>
      <c r="F636" s="49">
        <v>0</v>
      </c>
      <c r="G636" s="50">
        <v>0</v>
      </c>
      <c r="H636" s="50">
        <v>0</v>
      </c>
      <c r="I636" s="50">
        <v>0</v>
      </c>
      <c r="J636" s="50">
        <v>0</v>
      </c>
      <c r="K636" s="51">
        <v>0</v>
      </c>
      <c r="L636" s="32"/>
      <c r="M636" s="32"/>
    </row>
    <row r="637" spans="1:13" s="241" customFormat="1" outlineLevel="1">
      <c r="A637" s="218"/>
      <c r="B637" s="219"/>
      <c r="C637" s="60"/>
      <c r="D637" s="32"/>
      <c r="E637" s="37" t="s">
        <v>160</v>
      </c>
      <c r="F637" s="49">
        <v>0</v>
      </c>
      <c r="G637" s="50">
        <v>0.17186654087589859</v>
      </c>
      <c r="H637" s="50">
        <v>1.8806384215887828</v>
      </c>
      <c r="I637" s="50">
        <v>3.5472481276291536</v>
      </c>
      <c r="J637" s="50">
        <v>4.9627173027268583</v>
      </c>
      <c r="K637" s="51">
        <v>6.3005881996149276</v>
      </c>
      <c r="L637" s="32"/>
      <c r="M637" s="32"/>
    </row>
    <row r="638" spans="1:13" s="241" customFormat="1" outlineLevel="1">
      <c r="A638" s="218"/>
      <c r="B638" s="219"/>
      <c r="C638" s="60"/>
      <c r="D638" s="32"/>
      <c r="E638" s="43" t="s">
        <v>161</v>
      </c>
      <c r="F638" s="49">
        <v>0.40316106657968037</v>
      </c>
      <c r="G638" s="50">
        <v>1.1039233331614213</v>
      </c>
      <c r="H638" s="50">
        <v>1.9579927663026622</v>
      </c>
      <c r="I638" s="50">
        <v>3.3934160735369971</v>
      </c>
      <c r="J638" s="50">
        <v>4.1100947841528388</v>
      </c>
      <c r="K638" s="51">
        <v>5.2108374900473997</v>
      </c>
      <c r="L638" s="32"/>
      <c r="M638" s="32"/>
    </row>
    <row r="639" spans="1:13" s="241" customFormat="1" outlineLevel="1">
      <c r="A639" s="218"/>
      <c r="B639" s="219"/>
      <c r="C639" s="60"/>
      <c r="D639" s="32"/>
      <c r="E639" s="37" t="s">
        <v>162</v>
      </c>
      <c r="F639" s="49">
        <v>0</v>
      </c>
      <c r="G639" s="50">
        <v>0</v>
      </c>
      <c r="H639" s="50">
        <v>0</v>
      </c>
      <c r="I639" s="50">
        <v>0</v>
      </c>
      <c r="J639" s="50">
        <v>0</v>
      </c>
      <c r="K639" s="51">
        <v>0</v>
      </c>
      <c r="L639" s="32"/>
      <c r="M639" s="32"/>
    </row>
    <row r="640" spans="1:13" s="241" customFormat="1" outlineLevel="1">
      <c r="A640" s="218"/>
      <c r="B640" s="219"/>
      <c r="C640" s="60"/>
      <c r="D640" s="32"/>
      <c r="E640" s="37" t="s">
        <v>719</v>
      </c>
      <c r="F640" s="49">
        <v>0</v>
      </c>
      <c r="G640" s="50">
        <v>0</v>
      </c>
      <c r="H640" s="50">
        <v>0</v>
      </c>
      <c r="I640" s="50">
        <v>0</v>
      </c>
      <c r="J640" s="50">
        <v>0</v>
      </c>
      <c r="K640" s="51">
        <v>0</v>
      </c>
      <c r="L640" s="32"/>
      <c r="M640" s="32"/>
    </row>
    <row r="641" spans="1:13" s="241" customFormat="1" outlineLevel="1">
      <c r="A641" s="218"/>
      <c r="B641" s="219"/>
      <c r="C641" s="60"/>
      <c r="D641" s="32"/>
      <c r="E641" s="37" t="s">
        <v>163</v>
      </c>
      <c r="F641" s="49">
        <v>0</v>
      </c>
      <c r="G641" s="50">
        <v>0</v>
      </c>
      <c r="H641" s="50">
        <v>0</v>
      </c>
      <c r="I641" s="50">
        <v>0</v>
      </c>
      <c r="J641" s="50">
        <v>0</v>
      </c>
      <c r="K641" s="51">
        <v>0</v>
      </c>
      <c r="L641" s="32"/>
      <c r="M641" s="32"/>
    </row>
    <row r="642" spans="1:13" s="241" customFormat="1" outlineLevel="1">
      <c r="A642" s="218"/>
      <c r="B642" s="219"/>
      <c r="C642" s="60"/>
      <c r="D642" s="32"/>
      <c r="E642" s="37" t="s">
        <v>156</v>
      </c>
      <c r="F642" s="49">
        <v>0</v>
      </c>
      <c r="G642" s="50">
        <v>0</v>
      </c>
      <c r="H642" s="50">
        <v>0</v>
      </c>
      <c r="I642" s="50">
        <v>0</v>
      </c>
      <c r="J642" s="50">
        <v>0</v>
      </c>
      <c r="K642" s="51">
        <v>0</v>
      </c>
      <c r="L642" s="32"/>
      <c r="M642" s="32"/>
    </row>
    <row r="643" spans="1:13" s="241" customFormat="1" outlineLevel="1">
      <c r="A643" s="218"/>
      <c r="B643" s="219"/>
      <c r="C643" s="60"/>
      <c r="D643" s="32"/>
      <c r="E643" s="43" t="s">
        <v>157</v>
      </c>
      <c r="F643" s="49">
        <v>0</v>
      </c>
      <c r="G643" s="50">
        <v>0</v>
      </c>
      <c r="H643" s="50">
        <v>0</v>
      </c>
      <c r="I643" s="50">
        <v>0</v>
      </c>
      <c r="J643" s="50">
        <v>0</v>
      </c>
      <c r="K643" s="51">
        <v>0</v>
      </c>
      <c r="L643" s="32"/>
      <c r="M643" s="32"/>
    </row>
    <row r="644" spans="1:13" s="241" customFormat="1" ht="15" outlineLevel="1" thickBot="1">
      <c r="A644" s="218"/>
      <c r="B644" s="219"/>
      <c r="C644" s="60"/>
      <c r="D644" s="32"/>
      <c r="E644" s="38" t="s">
        <v>158</v>
      </c>
      <c r="F644" s="52">
        <v>0</v>
      </c>
      <c r="G644" s="53">
        <v>0.82080003261566159</v>
      </c>
      <c r="H644" s="53">
        <v>1.1324377984945408</v>
      </c>
      <c r="I644" s="53">
        <v>1.4771942367594195</v>
      </c>
      <c r="J644" s="53">
        <v>3.5412111452578063</v>
      </c>
      <c r="K644" s="54">
        <v>5.6435024263758224</v>
      </c>
      <c r="L644" s="32"/>
      <c r="M644" s="32"/>
    </row>
    <row r="645" spans="1:13" s="241" customFormat="1" ht="15" outlineLevel="1" thickBot="1">
      <c r="A645" s="218"/>
      <c r="B645" s="219"/>
      <c r="C645" s="60"/>
      <c r="D645" s="32"/>
      <c r="E645" s="142" t="s">
        <v>125</v>
      </c>
      <c r="F645" s="52">
        <v>123.60847613404002</v>
      </c>
      <c r="G645" s="53">
        <v>126.0811149291616</v>
      </c>
      <c r="H645" s="53">
        <v>123.85020669932645</v>
      </c>
      <c r="I645" s="53">
        <v>121.36901335333435</v>
      </c>
      <c r="J645" s="53">
        <v>118.53638926663085</v>
      </c>
      <c r="K645" s="54">
        <v>115.64000326276316</v>
      </c>
      <c r="L645" s="32"/>
      <c r="M645" s="32"/>
    </row>
    <row r="646" spans="1:13" s="241" customFormat="1" outlineLevel="1">
      <c r="A646" s="218"/>
      <c r="B646" s="219"/>
      <c r="C646" s="60"/>
      <c r="D646" s="32"/>
      <c r="E646" s="857" t="s">
        <v>1024</v>
      </c>
      <c r="F646" s="857"/>
      <c r="G646" s="857"/>
      <c r="H646" s="857"/>
      <c r="I646" s="857"/>
      <c r="J646" s="857"/>
      <c r="K646" s="857"/>
      <c r="L646" s="32"/>
      <c r="M646" s="32"/>
    </row>
    <row r="647" spans="1:13">
      <c r="A647" s="218"/>
      <c r="B647" s="219"/>
      <c r="C647" s="60" t="str">
        <f t="shared" ref="C647:C653" si="28">IF(ISBLANK(E647),IF(ISBLANK(F647),"",F647),E647)</f>
        <v/>
      </c>
      <c r="D647" s="860"/>
      <c r="E647" s="860"/>
      <c r="F647" s="860"/>
    </row>
    <row r="648" spans="1:13" ht="28.8" thickBot="1">
      <c r="A648" s="218"/>
      <c r="B648" s="219"/>
      <c r="C648" s="60" t="str">
        <f t="shared" si="28"/>
        <v>Emissions de gaz à effet de serre</v>
      </c>
      <c r="D648" s="223"/>
      <c r="E648" s="224"/>
      <c r="F648" s="861" t="s">
        <v>124</v>
      </c>
      <c r="G648" s="861"/>
      <c r="H648" s="861"/>
      <c r="I648" s="861"/>
      <c r="J648" s="861"/>
      <c r="K648" s="861"/>
      <c r="L648" s="861"/>
      <c r="M648" s="861"/>
    </row>
    <row r="649" spans="1:13" ht="15" thickTop="1">
      <c r="A649" s="218"/>
      <c r="B649" s="219"/>
      <c r="C649" s="60" t="str">
        <f t="shared" si="28"/>
        <v/>
      </c>
      <c r="D649" s="27"/>
      <c r="E649" s="27"/>
      <c r="F649" s="27"/>
    </row>
    <row r="650" spans="1:13" outlineLevel="1">
      <c r="A650" s="218"/>
      <c r="B650" s="219"/>
      <c r="C650" s="60" t="str">
        <f t="shared" si="28"/>
        <v/>
      </c>
      <c r="D650" s="32"/>
      <c r="E650" s="32"/>
      <c r="F650" s="32"/>
      <c r="G650" s="32"/>
      <c r="H650" s="32"/>
      <c r="I650" s="32"/>
      <c r="J650" s="32"/>
      <c r="K650" s="32"/>
      <c r="L650" s="32"/>
      <c r="M650" s="32"/>
    </row>
    <row r="651" spans="1:13" outlineLevel="1">
      <c r="A651" s="218"/>
      <c r="B651" s="219"/>
      <c r="C651" s="60" t="str">
        <f t="shared" si="28"/>
        <v/>
      </c>
      <c r="D651" s="32"/>
      <c r="E651" s="32"/>
      <c r="F651" s="32"/>
      <c r="G651" s="32"/>
      <c r="H651" s="32"/>
      <c r="I651" s="32"/>
      <c r="J651" s="32"/>
      <c r="K651" s="32"/>
      <c r="L651" s="32"/>
      <c r="M651" s="32"/>
    </row>
    <row r="652" spans="1:13" ht="15" outlineLevel="1" thickBot="1">
      <c r="A652" s="218"/>
      <c r="B652" s="219"/>
      <c r="C652" s="60" t="str">
        <f t="shared" si="28"/>
        <v xml:space="preserve">Emissions de gaz à effet de serre </v>
      </c>
      <c r="D652" s="32"/>
      <c r="E652" s="851" t="s">
        <v>140</v>
      </c>
      <c r="F652" s="851"/>
      <c r="G652" s="851"/>
      <c r="H652" s="851"/>
      <c r="I652" s="851"/>
      <c r="J652" s="851"/>
      <c r="K652" s="851"/>
      <c r="L652" s="851"/>
      <c r="M652" s="32"/>
    </row>
    <row r="653" spans="1:13" outlineLevel="2">
      <c r="A653" s="218"/>
      <c r="B653" s="219"/>
      <c r="C653" s="60" t="str">
        <f t="shared" si="28"/>
        <v>Mt CO₂e (CCUS et puits technologiques inclus)</v>
      </c>
      <c r="D653" s="32"/>
      <c r="E653" s="182" t="s">
        <v>1035</v>
      </c>
      <c r="F653" s="183">
        <v>2024</v>
      </c>
      <c r="G653" s="183">
        <v>2030</v>
      </c>
      <c r="H653" s="183">
        <v>2035</v>
      </c>
      <c r="I653" s="183">
        <v>2040</v>
      </c>
      <c r="J653" s="183">
        <v>2045</v>
      </c>
      <c r="K653" s="184">
        <v>2050</v>
      </c>
      <c r="L653" s="32"/>
      <c r="M653" s="32"/>
    </row>
    <row r="654" spans="1:13" s="241" customFormat="1" outlineLevel="2">
      <c r="A654" s="218"/>
      <c r="B654" s="219"/>
      <c r="C654" s="60"/>
      <c r="D654" s="32"/>
      <c r="E654" s="125" t="s">
        <v>125</v>
      </c>
      <c r="F654" s="143">
        <f>GES!F82</f>
        <v>61.589519583891281</v>
      </c>
      <c r="G654" s="47">
        <f>GES!I82</f>
        <v>41.413573231635034</v>
      </c>
      <c r="H654" s="47">
        <f>GES!K82</f>
        <v>28.722661266635942</v>
      </c>
      <c r="I654" s="47">
        <f>GES!M82</f>
        <v>14.998290305675363</v>
      </c>
      <c r="J654" s="47">
        <f>GES!N82</f>
        <v>1.8912760009181264</v>
      </c>
      <c r="K654" s="47">
        <f>GES!O82</f>
        <v>-1.7067543579094817</v>
      </c>
      <c r="L654" s="32"/>
      <c r="M654" s="32"/>
    </row>
    <row r="655" spans="1:13" outlineLevel="2">
      <c r="A655" s="218"/>
      <c r="B655" s="219"/>
      <c r="C655" s="60" t="str">
        <f>IF(ISBLANK(E655),IF(ISBLANK(F655),"",F655),E655)</f>
        <v>Chimie</v>
      </c>
      <c r="D655" s="33"/>
      <c r="E655" s="190" t="s">
        <v>2</v>
      </c>
      <c r="F655" s="49">
        <f>SUM(GES!F54:F56)</f>
        <v>14.716349236043914</v>
      </c>
      <c r="G655" s="110">
        <f>SUM(GES!I54:I56)</f>
        <v>11.458735262354351</v>
      </c>
      <c r="H655" s="110">
        <f>SUM(GES!K54:K56)</f>
        <v>7.6788792033692754</v>
      </c>
      <c r="I655" s="110">
        <f>SUM(GES!M54:M56)</f>
        <v>4.1754310798499716</v>
      </c>
      <c r="J655" s="110">
        <f>SUM(GES!N54:N56)</f>
        <v>1.5926896968512751</v>
      </c>
      <c r="K655" s="110">
        <f>SUM(GES!O54:O56)</f>
        <v>0.85648922645567382</v>
      </c>
      <c r="L655" s="32"/>
      <c r="M655" s="32"/>
    </row>
    <row r="656" spans="1:13" outlineLevel="2">
      <c r="A656" s="218"/>
      <c r="B656" s="219"/>
      <c r="C656" s="60" t="str">
        <f>IF(ISBLANK(E656),IF(ISBLANK(F656),"",F656),E656)</f>
        <v>Construction</v>
      </c>
      <c r="D656" s="34"/>
      <c r="E656" s="190" t="s">
        <v>3</v>
      </c>
      <c r="F656" s="49">
        <f>SUM(GES!F57:F59)</f>
        <v>4.8412168109183682</v>
      </c>
      <c r="G656" s="110">
        <f>SUM(GES!I57:I59)</f>
        <v>1.7193904009360792</v>
      </c>
      <c r="H656" s="110">
        <f>SUM(GES!K57:K59)</f>
        <v>1.1739403548163292</v>
      </c>
      <c r="I656" s="110">
        <f>SUM(GES!M57:M59)</f>
        <v>0.68350468800363973</v>
      </c>
      <c r="J656" s="110">
        <f>SUM(GES!N57:N59)</f>
        <v>0.28039720818141028</v>
      </c>
      <c r="K656" s="110">
        <f>SUM(GES!O57:O59)</f>
        <v>0.16804868843435067</v>
      </c>
      <c r="L656" s="32"/>
      <c r="M656" s="32"/>
    </row>
    <row r="657" spans="1:13" outlineLevel="2">
      <c r="A657" s="218"/>
      <c r="B657" s="219"/>
      <c r="C657" s="60"/>
      <c r="D657" s="34"/>
      <c r="E657" s="190" t="s">
        <v>241</v>
      </c>
      <c r="F657" s="49">
        <f>SUM(GES!F60:F62)</f>
        <v>2.8693095610854327</v>
      </c>
      <c r="G657" s="110">
        <f>SUM(GES!I60:I62)</f>
        <v>1.5501050784515291</v>
      </c>
      <c r="H657" s="110">
        <f>SUM(GES!K60:K62)</f>
        <v>1.1123294101286991</v>
      </c>
      <c r="I657" s="110">
        <f>SUM(GES!M60:M62)</f>
        <v>0.80884496981988552</v>
      </c>
      <c r="J657" s="110">
        <f>SUM(GES!N60:N62)</f>
        <v>0.48168789108130927</v>
      </c>
      <c r="K657" s="110">
        <f>SUM(GES!O60:O62)</f>
        <v>0.16287300378401237</v>
      </c>
      <c r="L657" s="32"/>
      <c r="M657" s="32"/>
    </row>
    <row r="658" spans="1:13" outlineLevel="2">
      <c r="A658" s="218"/>
      <c r="B658" s="219"/>
      <c r="C658" s="60"/>
      <c r="D658" s="34"/>
      <c r="E658" s="190" t="s">
        <v>44</v>
      </c>
      <c r="F658" s="49">
        <f>SUM(GES!F63:F65)</f>
        <v>7.5783637230559524</v>
      </c>
      <c r="G658" s="110">
        <f>SUM(GES!I63:I65)</f>
        <v>3.517245794422494</v>
      </c>
      <c r="H658" s="110">
        <f>SUM(GES!K63:K65)</f>
        <v>2.5021320550693478</v>
      </c>
      <c r="I658" s="110">
        <f>SUM(GES!M63:M65)</f>
        <v>0.1620743429544409</v>
      </c>
      <c r="J658" s="110">
        <f>SUM(GES!N63:N65)</f>
        <v>-1.4162178478908114</v>
      </c>
      <c r="K658" s="110">
        <f>SUM(GES!O63:O65)</f>
        <v>-1.4651288976586532</v>
      </c>
      <c r="L658" s="32"/>
      <c r="M658" s="32"/>
    </row>
    <row r="659" spans="1:13" outlineLevel="2">
      <c r="A659" s="218"/>
      <c r="B659" s="219"/>
      <c r="C659" s="60"/>
      <c r="D659" s="34"/>
      <c r="E659" s="190" t="s">
        <v>242</v>
      </c>
      <c r="F659" s="49">
        <f>SUM(GES!F66:F68)</f>
        <v>10.930950571876977</v>
      </c>
      <c r="G659" s="110">
        <f>SUM(GES!I66:I68)</f>
        <v>10.988228443380402</v>
      </c>
      <c r="H659" s="110">
        <f>SUM(GES!K66:K68)</f>
        <v>8.8149877675871426</v>
      </c>
      <c r="I659" s="110">
        <f>SUM(GES!M66:M68)</f>
        <v>6.3042287443717413</v>
      </c>
      <c r="J659" s="110">
        <f>SUM(GES!N66:N68)</f>
        <v>1.4141614859166836</v>
      </c>
      <c r="K659" s="110">
        <f>SUM(GES!O66:O68)</f>
        <v>5.7088123852871986E-3</v>
      </c>
      <c r="L659" s="32"/>
      <c r="M659" s="32"/>
    </row>
    <row r="660" spans="1:13" outlineLevel="2">
      <c r="A660" s="218"/>
      <c r="B660" s="219"/>
      <c r="C660" s="60"/>
      <c r="D660" s="34"/>
      <c r="E660" s="190" t="s">
        <v>4</v>
      </c>
      <c r="F660" s="49">
        <f>SUM(GES!F69:F71)</f>
        <v>1.7527764087770938</v>
      </c>
      <c r="G660" s="110">
        <f>SUM(GES!I69:I71)</f>
        <v>1.3729198552096222</v>
      </c>
      <c r="H660" s="110">
        <f>SUM(GES!K69:K71)</f>
        <v>0.88344645690073642</v>
      </c>
      <c r="I660" s="110">
        <f>SUM(GES!M69:M71)</f>
        <v>0.62904463683409195</v>
      </c>
      <c r="J660" s="110">
        <f>SUM(GES!N69:N71)</f>
        <v>0.40689281502237318</v>
      </c>
      <c r="K660" s="110">
        <f>SUM(GES!O69:O71)</f>
        <v>0.28301210512100672</v>
      </c>
      <c r="L660" s="32"/>
      <c r="M660" s="32"/>
    </row>
    <row r="661" spans="1:13" outlineLevel="2">
      <c r="A661" s="218"/>
      <c r="B661" s="219"/>
      <c r="C661" s="60"/>
      <c r="D661" s="34"/>
      <c r="E661" s="190" t="s">
        <v>5</v>
      </c>
      <c r="F661" s="49">
        <f>SUM(GES!F72:F74)</f>
        <v>14.828150549904144</v>
      </c>
      <c r="G661" s="110">
        <f>SUM(GES!I72:I74)</f>
        <v>8.4477246626743714</v>
      </c>
      <c r="H661" s="110">
        <f>SUM(GES!K72:K74)</f>
        <v>5.3276127476703703</v>
      </c>
      <c r="I661" s="110">
        <f>SUM(GES!M72:M74)</f>
        <v>2.3577584558417231</v>
      </c>
      <c r="J661" s="110">
        <f>SUM(GES!N72:N74)</f>
        <v>0.61916206711442201</v>
      </c>
      <c r="K661" s="110">
        <f>SUM(GES!O72:O74)</f>
        <v>0.17136939171537779</v>
      </c>
      <c r="L661" s="32"/>
      <c r="M661" s="32"/>
    </row>
    <row r="662" spans="1:13" outlineLevel="2">
      <c r="A662" s="218"/>
      <c r="B662" s="219"/>
      <c r="C662" s="60"/>
      <c r="D662" s="34"/>
      <c r="E662" s="190" t="s">
        <v>6</v>
      </c>
      <c r="F662" s="49">
        <f>SUM(GES!F75:F77)</f>
        <v>1.9576305652924098</v>
      </c>
      <c r="G662" s="110">
        <f>SUM(GES!I75:I77)</f>
        <v>0.97828297076302839</v>
      </c>
      <c r="H662" s="110">
        <f>SUM(GES!K75:K77)</f>
        <v>7.2220654592319966E-2</v>
      </c>
      <c r="I662" s="110">
        <f>SUM(GES!M75:M77)</f>
        <v>-1.046551399980155</v>
      </c>
      <c r="J662" s="110">
        <f>SUM(GES!N75:N77)</f>
        <v>-2.1109264431635193</v>
      </c>
      <c r="K662" s="110">
        <f>SUM(GES!O75:O77)</f>
        <v>-2.2238575154930111</v>
      </c>
      <c r="L662" s="32"/>
      <c r="M662" s="32"/>
    </row>
    <row r="663" spans="1:13" ht="15" outlineLevel="2" thickBot="1">
      <c r="A663" s="218"/>
      <c r="B663" s="219"/>
      <c r="C663" s="60" t="str">
        <f>IF(ISBLANK(E663),IF(ISBLANK(F663),"",F663),E663)</f>
        <v>Autres industries manufacturières</v>
      </c>
      <c r="D663" s="34"/>
      <c r="E663" s="192" t="s">
        <v>7</v>
      </c>
      <c r="F663" s="257">
        <f>SUM(GES!F78:F80)</f>
        <v>2.1147721569369837</v>
      </c>
      <c r="G663" s="110">
        <f>SUM(GES!I78:I80)</f>
        <v>1.3809407634431656</v>
      </c>
      <c r="H663" s="110">
        <f>SUM(GES!K78:K80)</f>
        <v>1.1571126165017191</v>
      </c>
      <c r="I663" s="110">
        <f>SUM(GES!M78:M80)</f>
        <v>0.92395478798002617</v>
      </c>
      <c r="J663" s="110">
        <f>SUM(GES!N78:N80)</f>
        <v>0.62342912780498172</v>
      </c>
      <c r="K663" s="110">
        <f>SUM(GES!O78:O80)</f>
        <v>0.33473082734647458</v>
      </c>
      <c r="L663" s="32"/>
      <c r="M663" s="237"/>
    </row>
    <row r="664" spans="1:13" outlineLevel="2">
      <c r="A664" s="218"/>
      <c r="B664" s="219"/>
      <c r="C664" s="60" t="str">
        <f>IF(ISBLANK(E664),IF(ISBLANK(F664),"",F664),E664)</f>
        <v>Source : SECTEN 2026, Projections DGEC ; Puits technologiques (BECCS) inclus, périmètre Kyoto</v>
      </c>
      <c r="D664" s="32"/>
      <c r="E664" s="862" t="s">
        <v>976</v>
      </c>
      <c r="F664" s="862"/>
      <c r="G664" s="862"/>
      <c r="H664" s="862"/>
      <c r="I664" s="862"/>
      <c r="J664" s="862"/>
      <c r="K664" s="862"/>
      <c r="L664" s="474"/>
      <c r="M664" s="32"/>
    </row>
    <row r="665" spans="1:13" s="158" customFormat="1" outlineLevel="2">
      <c r="A665" s="218"/>
      <c r="B665" s="219"/>
      <c r="C665" s="60"/>
      <c r="D665" s="32"/>
      <c r="E665" s="162"/>
      <c r="F665" s="162"/>
      <c r="G665" s="162"/>
      <c r="H665" s="162"/>
      <c r="I665" s="162"/>
      <c r="J665" s="162"/>
      <c r="K665" s="162"/>
      <c r="L665" s="162"/>
      <c r="M665" s="32"/>
    </row>
    <row r="666" spans="1:13" outlineLevel="1">
      <c r="A666" s="218"/>
      <c r="B666" s="219"/>
      <c r="C666" s="60" t="str">
        <f>IF(ISBLANK(E666),IF(ISBLANK(F666),"",F666),E666)</f>
        <v/>
      </c>
      <c r="D666" s="32"/>
      <c r="E666" s="32"/>
      <c r="F666" s="32"/>
      <c r="G666" s="32"/>
      <c r="H666" s="32"/>
      <c r="I666" s="32"/>
      <c r="J666" s="32"/>
      <c r="K666" s="32"/>
      <c r="L666" s="32"/>
      <c r="M666" s="32"/>
    </row>
  </sheetData>
  <mergeCells count="38">
    <mergeCell ref="E441:L441"/>
    <mergeCell ref="E116:L116"/>
    <mergeCell ref="D23:F23"/>
    <mergeCell ref="E21:K21"/>
    <mergeCell ref="F24:M24"/>
    <mergeCell ref="E27:L27"/>
    <mergeCell ref="E58:L58"/>
    <mergeCell ref="E28:L28"/>
    <mergeCell ref="F96:M96"/>
    <mergeCell ref="E45:L45"/>
    <mergeCell ref="E81:L81"/>
    <mergeCell ref="E70:K70"/>
    <mergeCell ref="E1:M1"/>
    <mergeCell ref="F7:M7"/>
    <mergeCell ref="E4:L4"/>
    <mergeCell ref="E664:K664"/>
    <mergeCell ref="D594:G594"/>
    <mergeCell ref="E602:L602"/>
    <mergeCell ref="E494:L494"/>
    <mergeCell ref="F496:M496"/>
    <mergeCell ref="F513:M513"/>
    <mergeCell ref="E543:L543"/>
    <mergeCell ref="F545:M545"/>
    <mergeCell ref="E548:L548"/>
    <mergeCell ref="E583:L583"/>
    <mergeCell ref="E549:L549"/>
    <mergeCell ref="E511:K511"/>
    <mergeCell ref="E625:L625"/>
    <mergeCell ref="E652:L652"/>
    <mergeCell ref="F648:M648"/>
    <mergeCell ref="D647:F647"/>
    <mergeCell ref="E623:K623"/>
    <mergeCell ref="E646:K646"/>
    <mergeCell ref="F462:M462"/>
    <mergeCell ref="E465:L465"/>
    <mergeCell ref="E466:L466"/>
    <mergeCell ref="E595:L595"/>
    <mergeCell ref="F598:M598"/>
  </mergeCells>
  <conditionalFormatting sqref="F604:K622 G627:J645">
    <cfRule type="cellIs" dxfId="27" priority="12" operator="greaterThan">
      <formula>0</formula>
    </cfRule>
  </conditionalFormatting>
  <conditionalFormatting sqref="K627:K644">
    <cfRule type="cellIs" dxfId="26" priority="11" operator="greaterThan">
      <formula>0</formula>
    </cfRule>
  </conditionalFormatting>
  <conditionalFormatting sqref="F627:F644">
    <cfRule type="cellIs" dxfId="25" priority="10" operator="greaterThan">
      <formula>0</formula>
    </cfRule>
  </conditionalFormatting>
  <conditionalFormatting sqref="K645">
    <cfRule type="cellIs" dxfId="24" priority="5" operator="greaterThan">
      <formula>0</formula>
    </cfRule>
  </conditionalFormatting>
  <conditionalFormatting sqref="F645">
    <cfRule type="cellIs" dxfId="23" priority="4" operator="greaterThan">
      <formula>0</formula>
    </cfRule>
  </conditionalFormatting>
  <pageMargins left="0.7" right="0.7" top="0.75" bottom="0.75" header="0.3" footer="0.3"/>
  <pageSetup paperSize="9" orientation="portrait"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162C7"/>
  </sheetPr>
  <dimension ref="A1:AA382"/>
  <sheetViews>
    <sheetView showGridLines="0" zoomScale="85" zoomScaleNormal="85" workbookViewId="0">
      <pane ySplit="2" topLeftCell="A3" activePane="bottomLeft" state="frozen"/>
      <selection activeCell="P8" sqref="P8"/>
      <selection pane="bottomLeft" activeCell="I374" sqref="I374"/>
    </sheetView>
  </sheetViews>
  <sheetFormatPr baseColWidth="10" defaultRowHeight="14.4" outlineLevelRow="2"/>
  <cols>
    <col min="1" max="1" width="3.109375" customWidth="1"/>
    <col min="2" max="2" width="3.109375" style="31" customWidth="1"/>
    <col min="3" max="3" width="3.109375" customWidth="1"/>
    <col min="4" max="4" width="7.33203125" customWidth="1"/>
    <col min="5" max="5" width="45.88671875" customWidth="1"/>
    <col min="8" max="8" width="11.5546875" customWidth="1"/>
    <col min="10" max="10" width="11.5546875" customWidth="1"/>
    <col min="12" max="13" width="6.88671875" customWidth="1"/>
    <col min="14" max="14" width="12.5546875" customWidth="1"/>
    <col min="15" max="20" width="8.33203125" style="685" customWidth="1"/>
    <col min="21" max="21" width="10" customWidth="1"/>
  </cols>
  <sheetData>
    <row r="1" spans="1:27" ht="25.95" customHeight="1" thickBot="1">
      <c r="D1" s="220"/>
      <c r="E1" s="849" t="s">
        <v>36</v>
      </c>
      <c r="F1" s="849"/>
      <c r="G1" s="849"/>
      <c r="H1" s="849"/>
      <c r="I1" s="849"/>
      <c r="J1" s="849"/>
      <c r="K1" s="849"/>
      <c r="L1" s="849"/>
      <c r="M1" s="849"/>
      <c r="O1" s="692"/>
    </row>
    <row r="2" spans="1:27" ht="22.2" customHeight="1" thickTop="1">
      <c r="D2" s="2"/>
      <c r="E2" s="59"/>
      <c r="F2" s="59"/>
      <c r="G2" s="59"/>
      <c r="H2" s="59"/>
      <c r="I2" s="59"/>
      <c r="J2" s="59"/>
      <c r="K2" s="59"/>
      <c r="L2" s="59"/>
      <c r="M2" s="59"/>
    </row>
    <row r="4" spans="1:27" ht="32.4" customHeight="1" thickBot="1">
      <c r="A4" s="215"/>
      <c r="C4" s="60" t="str">
        <f>IF(ISBLANK(E4),IF(ISBLANK(F4),"",F4),E4)</f>
        <v>Hypothèses</v>
      </c>
      <c r="D4" s="221"/>
      <c r="E4" s="854" t="s">
        <v>116</v>
      </c>
      <c r="F4" s="854"/>
      <c r="G4" s="854"/>
      <c r="H4" s="854"/>
      <c r="I4" s="854"/>
      <c r="J4" s="854"/>
      <c r="K4" s="854"/>
      <c r="L4" s="854"/>
      <c r="M4" s="221"/>
      <c r="N4" s="58"/>
    </row>
    <row r="5" spans="1:27" ht="29.4" thickTop="1" thickBot="1">
      <c r="A5" s="215"/>
      <c r="B5" s="216"/>
      <c r="C5" s="60" t="str">
        <f t="shared" ref="C5:C45" si="0">IF(ISBLANK(E5),IF(ISBLANK(F5),"",F5),E5)</f>
        <v>Parc</v>
      </c>
      <c r="D5" s="221"/>
      <c r="E5" s="222"/>
      <c r="F5" s="854" t="s">
        <v>251</v>
      </c>
      <c r="G5" s="854"/>
      <c r="H5" s="854"/>
      <c r="I5" s="854"/>
      <c r="J5" s="854"/>
      <c r="K5" s="854"/>
      <c r="L5" s="854"/>
      <c r="M5" s="854"/>
    </row>
    <row r="6" spans="1:27" ht="15" thickTop="1">
      <c r="A6" s="215"/>
      <c r="B6" s="216"/>
      <c r="C6" s="60" t="str">
        <f t="shared" si="0"/>
        <v/>
      </c>
    </row>
    <row r="7" spans="1:27" outlineLevel="1">
      <c r="A7" s="215"/>
      <c r="B7" s="216"/>
      <c r="C7" s="60" t="str">
        <f t="shared" si="0"/>
        <v/>
      </c>
      <c r="D7" s="32"/>
      <c r="E7" s="32"/>
      <c r="F7" s="32"/>
      <c r="G7" s="32"/>
      <c r="H7" s="32"/>
      <c r="I7" s="32"/>
      <c r="J7" s="32"/>
      <c r="K7" s="32"/>
      <c r="L7" s="32"/>
      <c r="M7" s="511"/>
    </row>
    <row r="8" spans="1:27" ht="14.4" customHeight="1" outlineLevel="1">
      <c r="A8" s="215"/>
      <c r="B8" s="216"/>
      <c r="C8" s="60"/>
      <c r="D8" s="32"/>
      <c r="E8" s="55"/>
      <c r="F8" s="55"/>
      <c r="G8" s="55"/>
      <c r="H8" s="55"/>
      <c r="I8" s="55"/>
      <c r="J8" s="55"/>
      <c r="K8" s="55"/>
      <c r="L8" s="55"/>
      <c r="M8" s="511"/>
    </row>
    <row r="9" spans="1:27" ht="14.4" customHeight="1" outlineLevel="1" thickBot="1">
      <c r="A9" s="215"/>
      <c r="B9" s="216"/>
      <c r="C9" s="60"/>
      <c r="D9" s="32"/>
      <c r="E9" s="475" t="s">
        <v>255</v>
      </c>
      <c r="F9" s="475"/>
      <c r="G9" s="475"/>
      <c r="H9" s="475"/>
      <c r="I9" s="475"/>
      <c r="J9" s="475"/>
      <c r="K9" s="475"/>
      <c r="L9" s="476"/>
      <c r="M9" s="511"/>
      <c r="N9" s="403"/>
      <c r="O9" s="699"/>
      <c r="P9" s="699"/>
    </row>
    <row r="10" spans="1:27" ht="14.4" customHeight="1" outlineLevel="2">
      <c r="A10" s="215"/>
      <c r="B10" s="216"/>
      <c r="C10" s="60"/>
      <c r="D10" s="32"/>
      <c r="E10" s="99" t="s">
        <v>534</v>
      </c>
      <c r="F10" s="100" t="s">
        <v>712</v>
      </c>
      <c r="G10" s="100" t="s">
        <v>113</v>
      </c>
      <c r="H10" s="100" t="s">
        <v>248</v>
      </c>
      <c r="I10" s="100" t="s">
        <v>249</v>
      </c>
      <c r="J10" s="100" t="s">
        <v>250</v>
      </c>
      <c r="K10" s="101" t="s">
        <v>115</v>
      </c>
      <c r="L10" s="237"/>
      <c r="M10" s="511"/>
      <c r="N10" s="403"/>
      <c r="O10" s="699"/>
      <c r="P10" s="699"/>
      <c r="V10" s="685"/>
      <c r="W10" s="685"/>
      <c r="X10" s="685"/>
      <c r="Y10" s="685"/>
      <c r="Z10" s="685"/>
      <c r="AA10" s="685"/>
    </row>
    <row r="11" spans="1:27" ht="14.4" customHeight="1" outlineLevel="2">
      <c r="A11" s="215"/>
      <c r="B11" s="216"/>
      <c r="C11" s="60"/>
      <c r="D11" s="32"/>
      <c r="E11" s="155" t="s">
        <v>864</v>
      </c>
      <c r="F11" s="274">
        <v>1.8173459999999999</v>
      </c>
      <c r="G11" s="275">
        <v>1.8</v>
      </c>
      <c r="H11" s="275">
        <v>1.8</v>
      </c>
      <c r="I11" s="275">
        <v>2</v>
      </c>
      <c r="J11" s="275">
        <v>2</v>
      </c>
      <c r="K11" s="276">
        <v>1.9</v>
      </c>
      <c r="L11" s="237"/>
      <c r="M11" s="511"/>
      <c r="N11" s="403"/>
      <c r="O11" s="699"/>
      <c r="P11" s="699"/>
      <c r="Q11" s="495"/>
      <c r="R11" s="495"/>
      <c r="S11" s="495"/>
      <c r="T11" s="495"/>
      <c r="V11" s="409"/>
      <c r="W11" s="409"/>
      <c r="X11" s="409"/>
      <c r="Y11" s="409"/>
      <c r="Z11" s="409"/>
      <c r="AA11" s="409"/>
    </row>
    <row r="12" spans="1:27" ht="14.4" customHeight="1" outlineLevel="2">
      <c r="A12" s="215"/>
      <c r="B12" s="216"/>
      <c r="C12" s="60"/>
      <c r="D12" s="32"/>
      <c r="E12" s="92" t="s">
        <v>252</v>
      </c>
      <c r="F12" s="274">
        <v>0.39047100000000001</v>
      </c>
      <c r="G12" s="275">
        <v>0.41</v>
      </c>
      <c r="H12" s="275">
        <v>0.42</v>
      </c>
      <c r="I12" s="275">
        <v>0.42</v>
      </c>
      <c r="J12" s="275">
        <v>0.42</v>
      </c>
      <c r="K12" s="276">
        <v>0.42</v>
      </c>
      <c r="L12" s="237"/>
      <c r="M12" s="511"/>
      <c r="N12" s="403"/>
      <c r="O12" s="699"/>
      <c r="P12" s="699"/>
      <c r="Q12" s="495"/>
      <c r="R12" s="495"/>
      <c r="S12" s="495"/>
      <c r="T12" s="495"/>
      <c r="V12" s="409"/>
      <c r="W12" s="409"/>
      <c r="X12" s="409"/>
      <c r="Y12" s="409"/>
      <c r="Z12" s="409"/>
      <c r="AA12" s="409"/>
    </row>
    <row r="13" spans="1:27" ht="14.4" customHeight="1" outlineLevel="2">
      <c r="A13" s="215"/>
      <c r="B13" s="216"/>
      <c r="C13" s="60"/>
      <c r="D13" s="32"/>
      <c r="E13" s="92" t="s">
        <v>253</v>
      </c>
      <c r="F13" s="167">
        <v>5.0479999999999997E-2</v>
      </c>
      <c r="G13" s="168">
        <v>4.4299999999999999E-2</v>
      </c>
      <c r="H13" s="168">
        <v>4.4299999999999999E-2</v>
      </c>
      <c r="I13" s="168">
        <v>4.4299999999999999E-2</v>
      </c>
      <c r="J13" s="168">
        <v>4.4299999999999999E-2</v>
      </c>
      <c r="K13" s="168">
        <v>4.4299999999999999E-2</v>
      </c>
      <c r="L13" s="237"/>
      <c r="M13" s="511"/>
      <c r="N13" s="403"/>
      <c r="O13" s="699"/>
      <c r="P13" s="699"/>
      <c r="Q13" s="495"/>
      <c r="R13" s="495"/>
      <c r="S13" s="495"/>
      <c r="T13" s="495"/>
      <c r="V13" s="409"/>
      <c r="W13" s="409"/>
      <c r="X13" s="409"/>
      <c r="Y13" s="409"/>
      <c r="Z13" s="409"/>
      <c r="AA13" s="409"/>
    </row>
    <row r="14" spans="1:27" ht="14.4" customHeight="1" outlineLevel="2">
      <c r="A14" s="215"/>
      <c r="B14" s="216"/>
      <c r="C14" s="60"/>
      <c r="D14" s="32"/>
      <c r="E14" s="92" t="s">
        <v>868</v>
      </c>
      <c r="F14" s="167">
        <v>6.1419999999999999E-3</v>
      </c>
      <c r="G14" s="168">
        <v>6.1999999999999998E-3</v>
      </c>
      <c r="H14" s="168">
        <v>6.1999999999999998E-3</v>
      </c>
      <c r="I14" s="168">
        <v>6.1999999999999998E-3</v>
      </c>
      <c r="J14" s="168">
        <v>6.1999999999999998E-3</v>
      </c>
      <c r="K14" s="168">
        <v>6.1999999999999998E-3</v>
      </c>
      <c r="L14" s="237"/>
      <c r="M14" s="511"/>
      <c r="N14" s="403"/>
      <c r="O14" s="699"/>
      <c r="P14" s="699"/>
      <c r="Q14" s="495"/>
      <c r="R14" s="495"/>
      <c r="S14" s="495"/>
      <c r="T14" s="495"/>
      <c r="V14" s="409"/>
      <c r="W14" s="409"/>
      <c r="X14" s="409"/>
      <c r="Y14" s="409"/>
      <c r="Z14" s="409"/>
      <c r="AA14" s="409"/>
    </row>
    <row r="15" spans="1:27" ht="14.4" customHeight="1" outlineLevel="2">
      <c r="A15" s="215"/>
      <c r="B15" s="216"/>
      <c r="C15" s="60"/>
      <c r="D15" s="32"/>
      <c r="E15" s="865" t="s">
        <v>628</v>
      </c>
      <c r="F15" s="865"/>
      <c r="G15" s="865"/>
      <c r="H15" s="865"/>
      <c r="I15" s="865"/>
      <c r="J15" s="865"/>
      <c r="K15" s="865"/>
      <c r="L15" s="493"/>
      <c r="M15" s="511"/>
      <c r="N15" s="403"/>
      <c r="O15" s="699"/>
      <c r="P15" s="699"/>
    </row>
    <row r="16" spans="1:27" outlineLevel="1">
      <c r="A16" s="215"/>
      <c r="B16" s="216"/>
      <c r="C16" s="60" t="str">
        <f t="shared" si="0"/>
        <v/>
      </c>
      <c r="D16" s="32"/>
      <c r="E16" s="32"/>
      <c r="F16" s="32"/>
      <c r="G16" s="32"/>
      <c r="H16" s="32"/>
      <c r="I16" s="32"/>
      <c r="J16" s="32"/>
      <c r="K16" s="32"/>
      <c r="L16" s="32"/>
      <c r="M16" s="511"/>
      <c r="N16" s="403"/>
      <c r="O16" s="699"/>
      <c r="P16" s="699"/>
    </row>
    <row r="17" spans="1:27" ht="15" outlineLevel="1" thickBot="1">
      <c r="A17" s="215"/>
      <c r="B17" s="216"/>
      <c r="C17" s="60" t="str">
        <f t="shared" si="0"/>
        <v>Parc de véhicules (millions)</v>
      </c>
      <c r="D17" s="32"/>
      <c r="E17" s="475" t="s">
        <v>254</v>
      </c>
      <c r="F17" s="475"/>
      <c r="G17" s="475"/>
      <c r="H17" s="475"/>
      <c r="I17" s="475"/>
      <c r="J17" s="475"/>
      <c r="K17" s="475"/>
      <c r="L17" s="476"/>
      <c r="M17" s="511"/>
      <c r="N17" s="403"/>
      <c r="O17" s="699"/>
      <c r="P17" s="699"/>
    </row>
    <row r="18" spans="1:27" outlineLevel="2">
      <c r="A18" s="215"/>
      <c r="B18" s="216"/>
      <c r="C18" s="60" t="str">
        <f t="shared" si="0"/>
        <v>Millions de véhicules</v>
      </c>
      <c r="D18" s="32"/>
      <c r="E18" s="99" t="s">
        <v>534</v>
      </c>
      <c r="F18" s="100" t="s">
        <v>712</v>
      </c>
      <c r="G18" s="100" t="s">
        <v>113</v>
      </c>
      <c r="H18" s="100" t="s">
        <v>248</v>
      </c>
      <c r="I18" s="100" t="s">
        <v>249</v>
      </c>
      <c r="J18" s="100" t="s">
        <v>250</v>
      </c>
      <c r="K18" s="101" t="s">
        <v>115</v>
      </c>
      <c r="L18" s="237"/>
      <c r="M18" s="511"/>
      <c r="N18" s="403"/>
      <c r="O18" s="699"/>
      <c r="P18" s="699"/>
    </row>
    <row r="19" spans="1:27" outlineLevel="2">
      <c r="A19" s="215"/>
      <c r="B19" s="216"/>
      <c r="C19" s="60" t="str">
        <f t="shared" si="0"/>
        <v>Voitures particulières</v>
      </c>
      <c r="D19" s="32"/>
      <c r="E19" s="155" t="s">
        <v>864</v>
      </c>
      <c r="F19" s="109">
        <v>37.447210996684881</v>
      </c>
      <c r="G19" s="110">
        <v>34.809447543669897</v>
      </c>
      <c r="H19" s="110">
        <v>33.357085657752421</v>
      </c>
      <c r="I19" s="110">
        <v>31.904723771834949</v>
      </c>
      <c r="J19" s="110">
        <v>30.452361885917476</v>
      </c>
      <c r="K19" s="154">
        <v>29</v>
      </c>
      <c r="L19" s="237"/>
      <c r="M19" s="511"/>
      <c r="N19" s="403"/>
      <c r="O19" s="699"/>
      <c r="P19" s="699"/>
      <c r="Q19" s="684"/>
      <c r="R19" s="684"/>
      <c r="S19" s="684"/>
      <c r="T19" s="684"/>
      <c r="V19" s="409"/>
      <c r="W19" s="409"/>
      <c r="X19" s="409"/>
      <c r="Y19" s="409"/>
      <c r="Z19" s="409"/>
      <c r="AA19" s="409"/>
    </row>
    <row r="20" spans="1:27" outlineLevel="2">
      <c r="A20" s="215"/>
      <c r="B20" s="216"/>
      <c r="C20" s="60" t="str">
        <f t="shared" si="0"/>
        <v>Véhicules utilitaires légers</v>
      </c>
      <c r="D20" s="32"/>
      <c r="E20" s="92" t="s">
        <v>252</v>
      </c>
      <c r="F20" s="49">
        <v>6.2640927430000009</v>
      </c>
      <c r="G20" s="50">
        <v>6.1382475044958023</v>
      </c>
      <c r="H20" s="50">
        <v>6.077110068782086</v>
      </c>
      <c r="I20" s="50">
        <v>6.0165815668141862</v>
      </c>
      <c r="J20" s="50">
        <v>5.9566559335633258</v>
      </c>
      <c r="K20" s="50">
        <v>5.8973271644089014</v>
      </c>
      <c r="L20" s="237"/>
      <c r="M20" s="511"/>
      <c r="N20" s="403"/>
      <c r="O20" s="699"/>
      <c r="P20" s="699"/>
      <c r="Q20" s="684"/>
      <c r="R20" s="684"/>
      <c r="S20" s="684"/>
      <c r="T20" s="684"/>
      <c r="V20" s="409"/>
      <c r="W20" s="409"/>
      <c r="X20" s="409"/>
      <c r="Y20" s="409"/>
      <c r="Z20" s="409"/>
      <c r="AA20" s="409"/>
    </row>
    <row r="21" spans="1:27" outlineLevel="2">
      <c r="A21" s="215"/>
      <c r="B21" s="216"/>
      <c r="C21" s="60" t="str">
        <f t="shared" si="0"/>
        <v>Poids lourds</v>
      </c>
      <c r="D21" s="32"/>
      <c r="E21" s="92" t="s">
        <v>253</v>
      </c>
      <c r="F21" s="49">
        <v>0.61155771000000003</v>
      </c>
      <c r="G21" s="50">
        <v>0.60499999999999998</v>
      </c>
      <c r="H21" s="50">
        <v>0.60499999999999998</v>
      </c>
      <c r="I21" s="50">
        <v>0.60499999999999998</v>
      </c>
      <c r="J21" s="50">
        <v>0.60499999999999998</v>
      </c>
      <c r="K21" s="50">
        <v>0.60499999999999998</v>
      </c>
      <c r="L21" s="237"/>
      <c r="M21" s="511"/>
      <c r="N21" s="403"/>
      <c r="O21" s="699"/>
      <c r="P21" s="699"/>
      <c r="Q21" s="684"/>
      <c r="R21" s="684"/>
      <c r="S21" s="684"/>
      <c r="T21" s="684"/>
      <c r="V21" s="409"/>
      <c r="W21" s="409"/>
      <c r="X21" s="409"/>
      <c r="Y21" s="409"/>
      <c r="Z21" s="409"/>
      <c r="AA21" s="409"/>
    </row>
    <row r="22" spans="1:27" outlineLevel="2">
      <c r="A22" s="215"/>
      <c r="B22" s="216"/>
      <c r="C22" s="60" t="str">
        <f t="shared" si="0"/>
        <v>Autobus et autocars</v>
      </c>
      <c r="D22" s="32"/>
      <c r="E22" s="92" t="s">
        <v>868</v>
      </c>
      <c r="F22" s="49">
        <v>9.4E-2</v>
      </c>
      <c r="G22" s="50">
        <v>9.4E-2</v>
      </c>
      <c r="H22" s="50">
        <v>9.4E-2</v>
      </c>
      <c r="I22" s="50">
        <v>9.4E-2</v>
      </c>
      <c r="J22" s="50">
        <v>9.4E-2</v>
      </c>
      <c r="K22" s="50">
        <v>9.4E-2</v>
      </c>
      <c r="L22" s="237"/>
      <c r="M22" s="511"/>
      <c r="N22" s="403"/>
      <c r="O22" s="699"/>
      <c r="P22" s="699"/>
      <c r="Q22" s="684"/>
      <c r="R22" s="684"/>
      <c r="S22" s="684"/>
      <c r="T22" s="684"/>
      <c r="V22" s="409"/>
      <c r="W22" s="409"/>
      <c r="X22" s="409"/>
      <c r="Y22" s="409"/>
      <c r="Z22" s="409"/>
      <c r="AA22" s="409"/>
    </row>
    <row r="23" spans="1:27" ht="14.4" customHeight="1" outlineLevel="2">
      <c r="A23" s="215"/>
      <c r="B23" s="216"/>
      <c r="C23" s="60" t="str">
        <f t="shared" si="0"/>
        <v xml:space="preserve"> Périmètre hexagone</v>
      </c>
      <c r="D23" s="32"/>
      <c r="E23" s="865" t="s">
        <v>628</v>
      </c>
      <c r="F23" s="865"/>
      <c r="G23" s="865"/>
      <c r="H23" s="865"/>
      <c r="I23" s="865"/>
      <c r="J23" s="865"/>
      <c r="K23" s="865"/>
      <c r="L23" s="493"/>
      <c r="M23" s="511"/>
      <c r="N23" s="403"/>
      <c r="O23" s="699"/>
      <c r="P23" s="699"/>
    </row>
    <row r="24" spans="1:27" ht="14.4" customHeight="1" outlineLevel="1">
      <c r="A24" s="215"/>
      <c r="B24" s="216"/>
      <c r="C24" s="60"/>
      <c r="D24" s="32"/>
      <c r="E24" s="55"/>
      <c r="F24" s="55"/>
      <c r="G24" s="55"/>
      <c r="H24" s="55"/>
      <c r="I24" s="55"/>
      <c r="J24" s="55"/>
      <c r="K24" s="55"/>
      <c r="L24" s="55"/>
      <c r="M24" s="511"/>
      <c r="N24" s="403"/>
      <c r="O24" s="699"/>
      <c r="P24" s="699"/>
    </row>
    <row r="25" spans="1:27" ht="28.8" thickBot="1">
      <c r="A25" s="215"/>
      <c r="B25" s="216"/>
      <c r="C25" s="60" t="str">
        <f t="shared" si="0"/>
        <v>Véhicules neufs</v>
      </c>
      <c r="D25" s="221"/>
      <c r="E25" s="222"/>
      <c r="F25" s="854" t="s">
        <v>261</v>
      </c>
      <c r="G25" s="854"/>
      <c r="H25" s="854"/>
      <c r="I25" s="854"/>
      <c r="J25" s="854"/>
      <c r="K25" s="854"/>
      <c r="L25" s="854"/>
      <c r="M25" s="854"/>
      <c r="N25" s="403"/>
      <c r="O25" s="699"/>
      <c r="P25" s="699"/>
    </row>
    <row r="26" spans="1:27" ht="13.2" customHeight="1" thickTop="1">
      <c r="A26" s="215"/>
      <c r="B26" s="217"/>
      <c r="C26" s="60" t="str">
        <f t="shared" si="0"/>
        <v/>
      </c>
      <c r="D26" s="102"/>
      <c r="E26" s="102"/>
      <c r="F26" s="102"/>
      <c r="N26" s="403"/>
      <c r="O26" s="699"/>
      <c r="P26" s="699"/>
    </row>
    <row r="27" spans="1:27" outlineLevel="1">
      <c r="A27" s="215"/>
      <c r="B27" s="217"/>
      <c r="C27" s="60" t="str">
        <f t="shared" si="0"/>
        <v/>
      </c>
      <c r="D27" s="32"/>
      <c r="E27" s="32"/>
      <c r="F27" s="32"/>
      <c r="G27" s="32"/>
      <c r="H27" s="32"/>
      <c r="I27" s="32"/>
      <c r="J27" s="32"/>
      <c r="K27" s="32"/>
      <c r="L27" s="32"/>
      <c r="M27" s="32"/>
      <c r="N27" s="403"/>
      <c r="O27" s="699"/>
      <c r="P27" s="699"/>
    </row>
    <row r="28" spans="1:27" ht="15" customHeight="1" outlineLevel="1">
      <c r="A28" s="215"/>
      <c r="B28" s="217"/>
      <c r="C28" s="60" t="str">
        <f t="shared" si="0"/>
        <v/>
      </c>
      <c r="D28" s="32"/>
      <c r="E28" s="32"/>
      <c r="F28" s="32"/>
      <c r="G28" s="32"/>
      <c r="H28" s="32"/>
      <c r="I28" s="32"/>
      <c r="J28" s="32"/>
      <c r="K28" s="32"/>
      <c r="L28" s="32"/>
      <c r="M28" s="32"/>
      <c r="N28" s="403"/>
      <c r="O28" s="699"/>
      <c r="P28" s="699"/>
    </row>
    <row r="29" spans="1:27" ht="15" customHeight="1" outlineLevel="1" thickBot="1">
      <c r="A29" s="215"/>
      <c r="B29" s="217"/>
      <c r="C29" s="60" t="str">
        <f t="shared" si="0"/>
        <v>Parts de marché des voitures particulières neuves (%)</v>
      </c>
      <c r="D29" s="32"/>
      <c r="E29" s="850" t="s">
        <v>865</v>
      </c>
      <c r="F29" s="850"/>
      <c r="G29" s="850"/>
      <c r="H29" s="850"/>
      <c r="I29" s="850"/>
      <c r="J29" s="850"/>
      <c r="K29" s="850"/>
      <c r="L29" s="476"/>
      <c r="M29" s="32"/>
      <c r="N29" s="403"/>
      <c r="O29" s="699"/>
      <c r="P29" s="699"/>
    </row>
    <row r="30" spans="1:27" outlineLevel="2">
      <c r="A30" s="215"/>
      <c r="B30" s="217"/>
      <c r="C30" s="60" t="str">
        <f t="shared" si="0"/>
        <v>%</v>
      </c>
      <c r="D30" s="32"/>
      <c r="E30" s="36" t="s">
        <v>112</v>
      </c>
      <c r="F30" s="44">
        <v>2023</v>
      </c>
      <c r="G30" s="44">
        <v>2030</v>
      </c>
      <c r="H30" s="44">
        <v>2035</v>
      </c>
      <c r="I30" s="44">
        <v>2040</v>
      </c>
      <c r="J30" s="44">
        <v>2045</v>
      </c>
      <c r="K30" s="45">
        <v>2050</v>
      </c>
      <c r="L30" s="478"/>
      <c r="M30" s="32"/>
      <c r="N30" s="403"/>
      <c r="O30" s="699"/>
      <c r="P30" s="699"/>
    </row>
    <row r="31" spans="1:27" outlineLevel="2">
      <c r="A31" s="215"/>
      <c r="B31" s="217"/>
      <c r="C31" s="60" t="str">
        <f t="shared" si="0"/>
        <v>Essence</v>
      </c>
      <c r="D31" s="32"/>
      <c r="E31" s="37" t="s">
        <v>257</v>
      </c>
      <c r="F31" s="81">
        <v>0.63596915502056295</v>
      </c>
      <c r="G31" s="82">
        <v>0.27999999999999997</v>
      </c>
      <c r="H31" s="82">
        <v>0</v>
      </c>
      <c r="I31" s="82">
        <v>0</v>
      </c>
      <c r="J31" s="82">
        <v>0</v>
      </c>
      <c r="K31" s="156">
        <v>0</v>
      </c>
      <c r="L31" s="478"/>
      <c r="M31" s="32"/>
      <c r="N31" s="403"/>
      <c r="O31" s="699"/>
      <c r="P31" s="699"/>
      <c r="Q31" s="693"/>
      <c r="R31" s="693"/>
      <c r="S31" s="693"/>
      <c r="T31" s="693"/>
    </row>
    <row r="32" spans="1:27" outlineLevel="2">
      <c r="A32" s="215"/>
      <c r="B32" s="217"/>
      <c r="C32" s="60" t="str">
        <f t="shared" si="0"/>
        <v>Diesel</v>
      </c>
      <c r="D32" s="32"/>
      <c r="E32" s="37" t="s">
        <v>258</v>
      </c>
      <c r="F32" s="78">
        <v>0.10721128502772724</v>
      </c>
      <c r="G32" s="75">
        <v>0.01</v>
      </c>
      <c r="H32" s="75">
        <v>0</v>
      </c>
      <c r="I32" s="75">
        <v>0</v>
      </c>
      <c r="J32" s="75">
        <v>0</v>
      </c>
      <c r="K32" s="103">
        <v>0</v>
      </c>
      <c r="L32" s="478"/>
      <c r="M32" s="32"/>
      <c r="N32" s="403"/>
      <c r="O32" s="699"/>
      <c r="P32" s="699"/>
      <c r="Q32" s="693"/>
      <c r="R32" s="693"/>
      <c r="S32" s="693"/>
      <c r="T32" s="693"/>
    </row>
    <row r="33" spans="1:20" outlineLevel="2">
      <c r="A33" s="215"/>
      <c r="B33" s="217"/>
      <c r="C33" s="60" t="str">
        <f t="shared" si="0"/>
        <v>Electrique</v>
      </c>
      <c r="D33" s="32"/>
      <c r="E33" s="37" t="s">
        <v>259</v>
      </c>
      <c r="F33" s="78">
        <v>0.1672191206297535</v>
      </c>
      <c r="G33" s="75">
        <v>0.66</v>
      </c>
      <c r="H33" s="75">
        <v>1</v>
      </c>
      <c r="I33" s="75">
        <v>1</v>
      </c>
      <c r="J33" s="75">
        <v>1</v>
      </c>
      <c r="K33" s="103">
        <v>1</v>
      </c>
      <c r="L33" s="478"/>
      <c r="M33" s="32"/>
      <c r="N33" s="403"/>
      <c r="O33" s="699"/>
      <c r="P33" s="699"/>
      <c r="Q33" s="693"/>
      <c r="R33" s="693"/>
      <c r="S33" s="693"/>
      <c r="T33" s="693"/>
    </row>
    <row r="34" spans="1:20" outlineLevel="2">
      <c r="A34" s="215"/>
      <c r="B34" s="217"/>
      <c r="C34" s="60" t="str">
        <f t="shared" si="0"/>
        <v>Hybride rechargeable</v>
      </c>
      <c r="D34" s="32"/>
      <c r="E34" s="37" t="s">
        <v>260</v>
      </c>
      <c r="F34" s="78">
        <v>8.9600439321956299E-2</v>
      </c>
      <c r="G34" s="75">
        <v>0.05</v>
      </c>
      <c r="H34" s="75">
        <v>0</v>
      </c>
      <c r="I34" s="75">
        <v>0</v>
      </c>
      <c r="J34" s="75">
        <v>0</v>
      </c>
      <c r="K34" s="103">
        <v>0</v>
      </c>
      <c r="L34" s="478"/>
      <c r="M34" s="32"/>
      <c r="N34" s="403"/>
      <c r="O34" s="699"/>
      <c r="P34" s="699"/>
      <c r="Q34" s="693"/>
      <c r="R34" s="693"/>
      <c r="S34" s="693"/>
      <c r="T34" s="693"/>
    </row>
    <row r="35" spans="1:20" ht="15" outlineLevel="2" thickBot="1">
      <c r="A35" s="215"/>
      <c r="B35" s="217"/>
      <c r="C35" s="60" t="str">
        <f t="shared" si="0"/>
        <v>Hydrogène</v>
      </c>
      <c r="D35" s="32"/>
      <c r="E35" s="38" t="s">
        <v>158</v>
      </c>
      <c r="F35" s="144">
        <v>0</v>
      </c>
      <c r="G35" s="77">
        <v>0</v>
      </c>
      <c r="H35" s="77">
        <v>0</v>
      </c>
      <c r="I35" s="77">
        <v>0</v>
      </c>
      <c r="J35" s="77">
        <v>0</v>
      </c>
      <c r="K35" s="145">
        <v>0</v>
      </c>
      <c r="L35" s="478"/>
      <c r="M35" s="32"/>
      <c r="N35" s="403"/>
      <c r="O35" s="699"/>
      <c r="P35" s="699"/>
      <c r="Q35" s="693"/>
      <c r="R35" s="693"/>
      <c r="S35" s="693"/>
      <c r="T35" s="693"/>
    </row>
    <row r="36" spans="1:20" outlineLevel="2">
      <c r="A36" s="215"/>
      <c r="B36" s="217"/>
      <c r="C36" s="60" t="str">
        <f t="shared" si="0"/>
        <v xml:space="preserve"> Périmètre hexagone</v>
      </c>
      <c r="D36" s="32"/>
      <c r="E36" s="863" t="s">
        <v>628</v>
      </c>
      <c r="F36" s="863"/>
      <c r="G36" s="863"/>
      <c r="H36" s="863"/>
      <c r="I36" s="863"/>
      <c r="J36" s="863"/>
      <c r="K36" s="863"/>
      <c r="L36" s="493"/>
      <c r="M36" s="32"/>
      <c r="N36" s="403"/>
      <c r="O36" s="699"/>
      <c r="P36" s="699"/>
    </row>
    <row r="37" spans="1:20" outlineLevel="1">
      <c r="A37" s="215"/>
      <c r="B37" s="217"/>
      <c r="C37" s="60" t="str">
        <f t="shared" si="0"/>
        <v/>
      </c>
      <c r="D37" s="32"/>
      <c r="E37" s="32"/>
      <c r="F37" s="441"/>
      <c r="G37" s="441"/>
      <c r="H37" s="441"/>
      <c r="I37" s="441"/>
      <c r="J37" s="441"/>
      <c r="K37" s="441"/>
      <c r="L37" s="441"/>
      <c r="M37" s="32"/>
      <c r="N37" s="403"/>
      <c r="O37" s="699"/>
      <c r="P37" s="699"/>
    </row>
    <row r="38" spans="1:20" ht="15" outlineLevel="1" thickBot="1">
      <c r="A38" s="215"/>
      <c r="B38" s="217"/>
      <c r="C38" s="60" t="str">
        <f t="shared" si="0"/>
        <v>Parts de marché des véhicules utilitaires légers neufs (%)</v>
      </c>
      <c r="D38" s="32"/>
      <c r="E38" s="850" t="s">
        <v>866</v>
      </c>
      <c r="F38" s="850"/>
      <c r="G38" s="850"/>
      <c r="H38" s="850"/>
      <c r="I38" s="850"/>
      <c r="J38" s="850"/>
      <c r="K38" s="850"/>
      <c r="L38" s="851"/>
      <c r="M38" s="32"/>
      <c r="N38" s="403"/>
      <c r="O38" s="699"/>
      <c r="P38" s="699"/>
    </row>
    <row r="39" spans="1:20" outlineLevel="2">
      <c r="A39" s="215"/>
      <c r="B39" s="217"/>
      <c r="C39" s="60" t="str">
        <f t="shared" si="0"/>
        <v>%</v>
      </c>
      <c r="D39" s="32"/>
      <c r="E39" s="36" t="s">
        <v>112</v>
      </c>
      <c r="F39" s="44">
        <v>2023</v>
      </c>
      <c r="G39" s="44">
        <v>2030</v>
      </c>
      <c r="H39" s="44">
        <v>2035</v>
      </c>
      <c r="I39" s="44">
        <v>2040</v>
      </c>
      <c r="J39" s="44">
        <v>2045</v>
      </c>
      <c r="K39" s="45">
        <v>2050</v>
      </c>
      <c r="L39" s="478"/>
      <c r="M39" s="32"/>
      <c r="N39" s="403"/>
      <c r="O39" s="699"/>
      <c r="P39" s="699"/>
    </row>
    <row r="40" spans="1:20" outlineLevel="2">
      <c r="A40" s="215"/>
      <c r="B40" s="217"/>
      <c r="C40" s="60" t="str">
        <f t="shared" si="0"/>
        <v>Thermiques</v>
      </c>
      <c r="D40" s="32"/>
      <c r="E40" s="80" t="s">
        <v>256</v>
      </c>
      <c r="F40" s="81">
        <v>0.91697206706772083</v>
      </c>
      <c r="G40" s="75">
        <v>0.47699999999999998</v>
      </c>
      <c r="H40" s="75">
        <v>0</v>
      </c>
      <c r="I40" s="75">
        <v>2.7755575615628914E-17</v>
      </c>
      <c r="J40" s="75">
        <v>2.7755575615628914E-17</v>
      </c>
      <c r="K40" s="103">
        <v>2.7755575615628914E-17</v>
      </c>
      <c r="L40" s="478"/>
      <c r="M40" s="32"/>
      <c r="N40" s="403"/>
      <c r="O40" s="699"/>
      <c r="P40" s="699"/>
      <c r="Q40" s="693"/>
      <c r="R40" s="693"/>
      <c r="S40" s="693"/>
      <c r="T40" s="693"/>
    </row>
    <row r="41" spans="1:20" s="394" customFormat="1" outlineLevel="2">
      <c r="A41" s="215"/>
      <c r="B41" s="217"/>
      <c r="C41" s="60"/>
      <c r="D41" s="32"/>
      <c r="E41" s="80" t="s">
        <v>263</v>
      </c>
      <c r="F41" s="81">
        <v>4.5304260751758774E-3</v>
      </c>
      <c r="G41" s="75">
        <v>3.0000000000000001E-3</v>
      </c>
      <c r="H41" s="75">
        <v>0</v>
      </c>
      <c r="I41" s="75">
        <v>0</v>
      </c>
      <c r="J41" s="75">
        <v>0</v>
      </c>
      <c r="K41" s="103">
        <v>0</v>
      </c>
      <c r="L41" s="478"/>
      <c r="M41" s="32"/>
      <c r="N41" s="403"/>
      <c r="O41" s="699"/>
      <c r="P41" s="699"/>
      <c r="Q41" s="693"/>
      <c r="R41" s="693"/>
      <c r="S41" s="693"/>
      <c r="T41" s="693"/>
    </row>
    <row r="42" spans="1:20" outlineLevel="2">
      <c r="A42" s="215"/>
      <c r="B42" s="217"/>
      <c r="C42" s="60" t="str">
        <f t="shared" si="0"/>
        <v>Electrique</v>
      </c>
      <c r="D42" s="32"/>
      <c r="E42" s="37" t="s">
        <v>259</v>
      </c>
      <c r="F42" s="78">
        <v>7.8497506857103341E-2</v>
      </c>
      <c r="G42" s="75">
        <v>0.51</v>
      </c>
      <c r="H42" s="75">
        <v>0.99</v>
      </c>
      <c r="I42" s="75">
        <v>0.99</v>
      </c>
      <c r="J42" s="75">
        <v>0.99</v>
      </c>
      <c r="K42" s="103">
        <v>0.99</v>
      </c>
      <c r="L42" s="478"/>
      <c r="M42" s="32"/>
      <c r="N42" s="403"/>
      <c r="O42" s="699"/>
      <c r="P42" s="699"/>
      <c r="Q42" s="693"/>
      <c r="R42" s="693"/>
      <c r="S42" s="693"/>
      <c r="T42" s="693"/>
    </row>
    <row r="43" spans="1:20" ht="15" outlineLevel="2" thickBot="1">
      <c r="A43" s="215"/>
      <c r="B43" s="217"/>
      <c r="C43" s="60" t="str">
        <f t="shared" si="0"/>
        <v>H2</v>
      </c>
      <c r="D43" s="32"/>
      <c r="E43" s="38" t="s">
        <v>262</v>
      </c>
      <c r="F43" s="144"/>
      <c r="G43" s="77">
        <v>0.01</v>
      </c>
      <c r="H43" s="77">
        <v>0.01</v>
      </c>
      <c r="I43" s="77">
        <v>0.01</v>
      </c>
      <c r="J43" s="77">
        <v>0.01</v>
      </c>
      <c r="K43" s="145">
        <v>0.01</v>
      </c>
      <c r="L43" s="478"/>
      <c r="M43" s="32"/>
      <c r="N43" s="403"/>
      <c r="O43" s="699"/>
      <c r="P43" s="699"/>
      <c r="Q43" s="693"/>
      <c r="R43" s="693"/>
      <c r="S43" s="693"/>
      <c r="T43" s="693"/>
    </row>
    <row r="44" spans="1:20" outlineLevel="2">
      <c r="A44" s="215"/>
      <c r="B44" s="217"/>
      <c r="C44" s="60" t="str">
        <f t="shared" si="0"/>
        <v xml:space="preserve"> Périmètre hexagone</v>
      </c>
      <c r="D44" s="32"/>
      <c r="E44" s="863" t="s">
        <v>628</v>
      </c>
      <c r="F44" s="863"/>
      <c r="G44" s="863"/>
      <c r="H44" s="863"/>
      <c r="I44" s="863"/>
      <c r="J44" s="863"/>
      <c r="K44" s="863"/>
      <c r="L44" s="32"/>
      <c r="M44" s="32"/>
      <c r="N44" s="403"/>
      <c r="O44" s="699"/>
      <c r="P44" s="699"/>
    </row>
    <row r="45" spans="1:20" outlineLevel="1">
      <c r="A45" s="215"/>
      <c r="B45" s="217"/>
      <c r="C45" s="60" t="str">
        <f t="shared" si="0"/>
        <v/>
      </c>
      <c r="D45" s="32"/>
      <c r="E45" s="55"/>
      <c r="F45" s="442"/>
      <c r="G45" s="442"/>
      <c r="H45" s="442"/>
      <c r="I45" s="442"/>
      <c r="J45" s="442"/>
      <c r="K45" s="442"/>
      <c r="L45" s="32"/>
      <c r="M45" s="32"/>
      <c r="N45" s="403"/>
      <c r="O45" s="699"/>
      <c r="P45" s="699"/>
    </row>
    <row r="46" spans="1:20" ht="15" outlineLevel="2" thickBot="1">
      <c r="A46" s="215"/>
      <c r="B46" s="217"/>
      <c r="C46" s="60" t="str">
        <f t="shared" ref="C46:C89" si="1">IF(ISBLANK(E46),IF(ISBLANK(F46),"",F46),E46)</f>
        <v>Parts de marché des poids lourds neufs (%)</v>
      </c>
      <c r="D46" s="32"/>
      <c r="E46" s="850" t="s">
        <v>867</v>
      </c>
      <c r="F46" s="850"/>
      <c r="G46" s="850"/>
      <c r="H46" s="850"/>
      <c r="I46" s="850"/>
      <c r="J46" s="850"/>
      <c r="K46" s="850"/>
      <c r="L46" s="32"/>
      <c r="M46" s="32"/>
      <c r="N46" s="403"/>
      <c r="O46" s="699"/>
      <c r="P46" s="699"/>
    </row>
    <row r="47" spans="1:20" outlineLevel="2">
      <c r="A47" s="215"/>
      <c r="B47" s="217"/>
      <c r="C47" s="60" t="str">
        <f t="shared" si="1"/>
        <v>%</v>
      </c>
      <c r="D47" s="32"/>
      <c r="E47" s="36" t="s">
        <v>112</v>
      </c>
      <c r="F47" s="44">
        <v>2023</v>
      </c>
      <c r="G47" s="44">
        <v>2030</v>
      </c>
      <c r="H47" s="44">
        <v>2035</v>
      </c>
      <c r="I47" s="44">
        <v>2040</v>
      </c>
      <c r="J47" s="44">
        <v>2045</v>
      </c>
      <c r="K47" s="45">
        <v>2050</v>
      </c>
      <c r="L47" s="32"/>
      <c r="M47" s="32"/>
      <c r="N47" s="403"/>
      <c r="O47" s="699"/>
      <c r="P47" s="699"/>
    </row>
    <row r="48" spans="1:20" outlineLevel="2">
      <c r="A48" s="215"/>
      <c r="B48" s="217"/>
      <c r="C48" s="60" t="str">
        <f t="shared" si="1"/>
        <v>Thermiques</v>
      </c>
      <c r="D48" s="32"/>
      <c r="E48" s="80" t="s">
        <v>256</v>
      </c>
      <c r="F48" s="78">
        <v>0.95186212361331224</v>
      </c>
      <c r="G48" s="75">
        <v>0.49</v>
      </c>
      <c r="H48" s="75">
        <v>0.32999999999999996</v>
      </c>
      <c r="I48" s="75">
        <v>0.16999999999999996</v>
      </c>
      <c r="J48" s="75">
        <v>0.11000000000000001</v>
      </c>
      <c r="K48" s="103">
        <v>0.10000000000000002</v>
      </c>
      <c r="L48" s="32"/>
      <c r="M48" s="32"/>
      <c r="N48" s="403"/>
      <c r="O48" s="699"/>
      <c r="P48" s="699"/>
      <c r="Q48" s="693"/>
      <c r="R48" s="693"/>
      <c r="S48" s="693"/>
      <c r="T48" s="693"/>
    </row>
    <row r="49" spans="1:26" outlineLevel="2">
      <c r="A49" s="215"/>
      <c r="B49" s="217"/>
      <c r="C49" s="60" t="str">
        <f t="shared" si="1"/>
        <v>GNV</v>
      </c>
      <c r="D49" s="32"/>
      <c r="E49" s="37" t="s">
        <v>263</v>
      </c>
      <c r="F49" s="78">
        <v>3.5003961965134708E-2</v>
      </c>
      <c r="G49" s="75">
        <v>0.01</v>
      </c>
      <c r="H49" s="75">
        <v>0</v>
      </c>
      <c r="I49" s="75">
        <v>0</v>
      </c>
      <c r="J49" s="75">
        <v>0</v>
      </c>
      <c r="K49" s="103">
        <v>0</v>
      </c>
      <c r="L49" s="32"/>
      <c r="M49" s="32"/>
      <c r="N49" s="403"/>
      <c r="O49" s="699"/>
      <c r="P49" s="699"/>
      <c r="Q49" s="693"/>
      <c r="R49" s="693"/>
      <c r="S49" s="693"/>
      <c r="T49" s="693"/>
    </row>
    <row r="50" spans="1:26" outlineLevel="2">
      <c r="A50" s="215"/>
      <c r="B50" s="217"/>
      <c r="C50" s="60" t="str">
        <f t="shared" si="1"/>
        <v>Electrique</v>
      </c>
      <c r="D50" s="32"/>
      <c r="E50" s="37" t="s">
        <v>259</v>
      </c>
      <c r="F50" s="78">
        <v>1.303486529318542E-2</v>
      </c>
      <c r="G50" s="75">
        <v>0.496</v>
      </c>
      <c r="H50" s="75">
        <v>0.65</v>
      </c>
      <c r="I50" s="75">
        <v>0.8</v>
      </c>
      <c r="J50" s="75">
        <v>0.85</v>
      </c>
      <c r="K50" s="103">
        <v>0.85</v>
      </c>
      <c r="L50" s="32"/>
      <c r="M50" s="32"/>
      <c r="N50" s="403"/>
      <c r="O50" s="699"/>
      <c r="P50" s="699"/>
      <c r="Q50" s="693"/>
      <c r="R50" s="693"/>
      <c r="S50" s="693"/>
      <c r="T50" s="693"/>
    </row>
    <row r="51" spans="1:26" ht="15" outlineLevel="2" thickBot="1">
      <c r="A51" s="215"/>
      <c r="B51" s="217"/>
      <c r="C51" s="60" t="str">
        <f t="shared" si="1"/>
        <v>Hydrogène</v>
      </c>
      <c r="D51" s="32"/>
      <c r="E51" s="38" t="s">
        <v>158</v>
      </c>
      <c r="F51" s="144">
        <v>0</v>
      </c>
      <c r="G51" s="77">
        <v>4.0000000000000001E-3</v>
      </c>
      <c r="H51" s="77">
        <v>0.02</v>
      </c>
      <c r="I51" s="77">
        <v>0.03</v>
      </c>
      <c r="J51" s="77">
        <v>0.04</v>
      </c>
      <c r="K51" s="145">
        <v>0.05</v>
      </c>
      <c r="L51" s="32"/>
      <c r="M51" s="32"/>
      <c r="N51" s="403"/>
      <c r="O51" s="699"/>
      <c r="P51" s="699"/>
      <c r="Q51" s="693"/>
      <c r="R51" s="693"/>
      <c r="S51" s="693"/>
      <c r="T51" s="693"/>
    </row>
    <row r="52" spans="1:26" outlineLevel="2">
      <c r="A52" s="215"/>
      <c r="B52" s="217"/>
      <c r="C52" s="60" t="str">
        <f t="shared" si="1"/>
        <v xml:space="preserve"> Périmètre hexagone</v>
      </c>
      <c r="D52" s="32"/>
      <c r="E52" s="863" t="s">
        <v>628</v>
      </c>
      <c r="F52" s="863"/>
      <c r="G52" s="863"/>
      <c r="H52" s="863"/>
      <c r="I52" s="863"/>
      <c r="J52" s="863"/>
      <c r="K52" s="863"/>
      <c r="L52" s="493"/>
      <c r="M52" s="32"/>
      <c r="N52" s="403"/>
      <c r="O52" s="699"/>
      <c r="P52" s="699"/>
      <c r="U52" s="403"/>
      <c r="V52" s="403"/>
    </row>
    <row r="53" spans="1:26" s="403" customFormat="1" ht="15.75" customHeight="1" outlineLevel="1">
      <c r="A53" s="215"/>
      <c r="B53" s="217"/>
      <c r="C53" s="60"/>
      <c r="D53" s="32"/>
      <c r="E53" s="493"/>
      <c r="F53" s="493"/>
      <c r="G53" s="493"/>
      <c r="H53" s="493"/>
      <c r="I53" s="493"/>
      <c r="J53" s="493"/>
      <c r="K53" s="493"/>
      <c r="L53" s="493"/>
      <c r="M53" s="32"/>
      <c r="O53" s="699"/>
      <c r="P53" s="699"/>
      <c r="Q53" s="685"/>
      <c r="R53" s="685"/>
      <c r="S53" s="685"/>
      <c r="T53" s="685"/>
    </row>
    <row r="54" spans="1:26" s="403" customFormat="1" ht="15" outlineLevel="1" thickBot="1">
      <c r="A54" s="215"/>
      <c r="B54" s="217"/>
      <c r="C54" s="60"/>
      <c r="D54" s="32"/>
      <c r="E54" s="850" t="s">
        <v>879</v>
      </c>
      <c r="F54" s="850"/>
      <c r="G54" s="850"/>
      <c r="H54" s="850"/>
      <c r="I54" s="850"/>
      <c r="J54" s="850"/>
      <c r="K54" s="850"/>
      <c r="L54" s="493"/>
      <c r="M54" s="32"/>
      <c r="O54" s="699"/>
      <c r="P54" s="699"/>
      <c r="Q54" s="681"/>
      <c r="R54" s="681"/>
      <c r="S54" s="681"/>
      <c r="T54" s="681"/>
      <c r="U54" s="681"/>
      <c r="V54" s="681"/>
      <c r="W54" s="681"/>
      <c r="X54" s="681"/>
      <c r="Y54" s="681"/>
      <c r="Z54" s="681"/>
    </row>
    <row r="55" spans="1:26" s="403" customFormat="1" outlineLevel="1">
      <c r="A55" s="215"/>
      <c r="B55" s="217"/>
      <c r="C55" s="60"/>
      <c r="D55" s="32"/>
      <c r="E55" s="36" t="s">
        <v>112</v>
      </c>
      <c r="F55" s="44">
        <v>2023</v>
      </c>
      <c r="G55" s="44">
        <v>2030</v>
      </c>
      <c r="H55" s="44">
        <v>2035</v>
      </c>
      <c r="I55" s="44">
        <v>2040</v>
      </c>
      <c r="J55" s="44">
        <v>2045</v>
      </c>
      <c r="K55" s="45">
        <v>2050</v>
      </c>
      <c r="L55" s="493"/>
      <c r="M55" s="32"/>
      <c r="O55" s="693"/>
      <c r="P55" s="693"/>
      <c r="Q55" s="694"/>
      <c r="R55" s="694"/>
      <c r="S55" s="694"/>
      <c r="T55" s="694"/>
    </row>
    <row r="56" spans="1:26" s="403" customFormat="1" outlineLevel="1">
      <c r="A56" s="215"/>
      <c r="B56" s="217"/>
      <c r="C56" s="60"/>
      <c r="D56" s="32"/>
      <c r="E56" s="37" t="s">
        <v>763</v>
      </c>
      <c r="F56" s="78">
        <v>0.19333996023856859</v>
      </c>
      <c r="G56" s="75">
        <v>0.05</v>
      </c>
      <c r="H56" s="75">
        <v>0</v>
      </c>
      <c r="I56" s="75">
        <v>0</v>
      </c>
      <c r="J56" s="75">
        <v>0</v>
      </c>
      <c r="K56" s="103">
        <v>0</v>
      </c>
      <c r="L56" s="493"/>
      <c r="M56" s="32"/>
      <c r="O56" s="693"/>
      <c r="P56" s="693"/>
      <c r="Q56" s="694"/>
      <c r="R56" s="694"/>
      <c r="S56" s="694"/>
      <c r="T56" s="694"/>
    </row>
    <row r="57" spans="1:26" s="403" customFormat="1" outlineLevel="1">
      <c r="A57" s="215"/>
      <c r="B57" s="217"/>
      <c r="C57" s="60"/>
      <c r="D57" s="32"/>
      <c r="E57" s="37" t="s">
        <v>263</v>
      </c>
      <c r="F57" s="78">
        <v>0.43737574552683894</v>
      </c>
      <c r="G57" s="75">
        <v>0.05</v>
      </c>
      <c r="H57" s="75">
        <v>0</v>
      </c>
      <c r="I57" s="75">
        <v>0</v>
      </c>
      <c r="J57" s="75">
        <v>0</v>
      </c>
      <c r="K57" s="103">
        <v>0</v>
      </c>
      <c r="L57" s="493"/>
      <c r="M57" s="32"/>
      <c r="O57" s="693"/>
      <c r="P57" s="693"/>
      <c r="Q57" s="694"/>
      <c r="R57" s="694"/>
      <c r="S57" s="694"/>
      <c r="T57" s="694"/>
    </row>
    <row r="58" spans="1:26" s="403" customFormat="1" outlineLevel="1">
      <c r="A58" s="215"/>
      <c r="B58" s="217"/>
      <c r="C58" s="60"/>
      <c r="D58" s="32"/>
      <c r="E58" s="37" t="s">
        <v>259</v>
      </c>
      <c r="F58" s="78">
        <v>0.36928429423459247</v>
      </c>
      <c r="G58" s="75">
        <v>0.8899999999999999</v>
      </c>
      <c r="H58" s="75">
        <v>0.99</v>
      </c>
      <c r="I58" s="75">
        <v>0.99</v>
      </c>
      <c r="J58" s="75">
        <v>0.99</v>
      </c>
      <c r="K58" s="103">
        <v>0.99</v>
      </c>
      <c r="L58" s="493"/>
      <c r="M58" s="32"/>
      <c r="O58" s="693"/>
      <c r="P58" s="693"/>
      <c r="Q58" s="694"/>
      <c r="R58" s="694"/>
      <c r="S58" s="694"/>
      <c r="T58" s="694"/>
    </row>
    <row r="59" spans="1:26" s="403" customFormat="1" ht="15" outlineLevel="1" thickBot="1">
      <c r="A59" s="215"/>
      <c r="B59" s="217"/>
      <c r="C59" s="60"/>
      <c r="D59" s="32"/>
      <c r="E59" s="38" t="s">
        <v>158</v>
      </c>
      <c r="F59" s="144">
        <v>0</v>
      </c>
      <c r="G59" s="77">
        <v>0.01</v>
      </c>
      <c r="H59" s="77">
        <v>0.01</v>
      </c>
      <c r="I59" s="77">
        <v>0.01</v>
      </c>
      <c r="J59" s="77">
        <v>0.01</v>
      </c>
      <c r="K59" s="145">
        <v>0.01</v>
      </c>
      <c r="L59" s="493"/>
      <c r="M59" s="32"/>
      <c r="O59" s="699"/>
      <c r="P59" s="699"/>
      <c r="Q59" s="694"/>
      <c r="R59" s="694"/>
      <c r="S59" s="694"/>
      <c r="T59" s="694"/>
    </row>
    <row r="60" spans="1:26" s="403" customFormat="1" outlineLevel="1">
      <c r="A60" s="215"/>
      <c r="B60" s="217"/>
      <c r="C60" s="60"/>
      <c r="D60" s="32"/>
      <c r="E60" s="863" t="s">
        <v>628</v>
      </c>
      <c r="F60" s="863"/>
      <c r="G60" s="863"/>
      <c r="H60" s="863"/>
      <c r="I60" s="863"/>
      <c r="J60" s="863"/>
      <c r="K60" s="863"/>
      <c r="L60" s="493"/>
      <c r="M60" s="32"/>
      <c r="O60" s="699"/>
      <c r="P60" s="699"/>
      <c r="Q60" s="681"/>
      <c r="R60" s="681"/>
      <c r="S60" s="681"/>
      <c r="T60" s="681"/>
      <c r="U60" s="682"/>
      <c r="V60" s="681"/>
      <c r="W60" s="681"/>
      <c r="X60" s="681"/>
      <c r="Y60" s="681"/>
      <c r="Z60" s="681"/>
    </row>
    <row r="61" spans="1:26" s="403" customFormat="1" outlineLevel="1">
      <c r="A61" s="215"/>
      <c r="B61" s="217"/>
      <c r="C61" s="60"/>
      <c r="D61" s="32"/>
      <c r="E61" s="493"/>
      <c r="F61" s="493"/>
      <c r="G61" s="493"/>
      <c r="H61" s="493"/>
      <c r="I61" s="493"/>
      <c r="J61" s="493"/>
      <c r="K61" s="493"/>
      <c r="L61" s="493"/>
      <c r="M61" s="32"/>
      <c r="O61" s="699"/>
      <c r="P61" s="699"/>
      <c r="Q61" s="681"/>
      <c r="R61" s="681"/>
      <c r="S61" s="681"/>
      <c r="T61" s="681"/>
      <c r="U61" s="680"/>
      <c r="V61" s="680"/>
      <c r="W61" s="680"/>
      <c r="X61" s="680"/>
      <c r="Y61" s="680"/>
      <c r="Z61" s="680"/>
    </row>
    <row r="62" spans="1:26" s="403" customFormat="1" ht="15" outlineLevel="1" thickBot="1">
      <c r="A62" s="215"/>
      <c r="B62" s="217"/>
      <c r="C62" s="60"/>
      <c r="D62" s="32"/>
      <c r="E62" s="850" t="s">
        <v>880</v>
      </c>
      <c r="F62" s="850"/>
      <c r="G62" s="850"/>
      <c r="H62" s="850"/>
      <c r="I62" s="850"/>
      <c r="J62" s="850"/>
      <c r="K62" s="850"/>
      <c r="L62" s="493"/>
      <c r="M62" s="32"/>
      <c r="O62" s="699"/>
      <c r="P62" s="699"/>
      <c r="Q62" s="681"/>
      <c r="R62" s="681"/>
      <c r="S62" s="681"/>
      <c r="T62" s="681"/>
      <c r="U62" s="681"/>
      <c r="V62" s="681"/>
      <c r="W62" s="681"/>
      <c r="X62" s="681"/>
      <c r="Y62" s="681"/>
      <c r="Z62" s="681"/>
    </row>
    <row r="63" spans="1:26" s="403" customFormat="1" outlineLevel="1">
      <c r="A63" s="215"/>
      <c r="B63" s="217"/>
      <c r="C63" s="60"/>
      <c r="D63" s="32"/>
      <c r="E63" s="36" t="s">
        <v>112</v>
      </c>
      <c r="F63" s="44">
        <v>2023</v>
      </c>
      <c r="G63" s="44">
        <v>2030</v>
      </c>
      <c r="H63" s="44">
        <v>2035</v>
      </c>
      <c r="I63" s="44">
        <v>2040</v>
      </c>
      <c r="J63" s="44">
        <v>2045</v>
      </c>
      <c r="K63" s="45">
        <v>2050</v>
      </c>
      <c r="L63" s="493"/>
      <c r="M63" s="32"/>
      <c r="O63" s="693"/>
      <c r="P63" s="693"/>
      <c r="Q63" s="694"/>
      <c r="R63" s="694"/>
      <c r="S63" s="694"/>
      <c r="T63" s="694"/>
    </row>
    <row r="64" spans="1:26" s="403" customFormat="1" outlineLevel="1">
      <c r="A64" s="215"/>
      <c r="B64" s="217"/>
      <c r="C64" s="60"/>
      <c r="D64" s="32"/>
      <c r="E64" s="37" t="s">
        <v>763</v>
      </c>
      <c r="F64" s="78">
        <v>0.87680084665610925</v>
      </c>
      <c r="G64" s="75">
        <v>0.66999999999999993</v>
      </c>
      <c r="H64" s="75">
        <v>0.48</v>
      </c>
      <c r="I64" s="75">
        <v>0.12000000000000002</v>
      </c>
      <c r="J64" s="75">
        <v>0.11000000000000001</v>
      </c>
      <c r="K64" s="103">
        <v>0.10000000000000002</v>
      </c>
      <c r="L64" s="493"/>
      <c r="M64" s="32"/>
      <c r="O64" s="693"/>
      <c r="P64" s="693"/>
      <c r="Q64" s="694"/>
      <c r="R64" s="694"/>
      <c r="S64" s="694"/>
      <c r="T64" s="694"/>
    </row>
    <row r="65" spans="1:26" s="403" customFormat="1" outlineLevel="1">
      <c r="A65" s="215"/>
      <c r="B65" s="217"/>
      <c r="C65" s="60"/>
      <c r="D65" s="32"/>
      <c r="E65" s="37" t="s">
        <v>263</v>
      </c>
      <c r="F65" s="78">
        <v>0.11348495290604181</v>
      </c>
      <c r="G65" s="75">
        <v>0.03</v>
      </c>
      <c r="H65" s="75">
        <v>0</v>
      </c>
      <c r="I65" s="75">
        <v>0</v>
      </c>
      <c r="J65" s="75">
        <v>0</v>
      </c>
      <c r="K65" s="103">
        <v>0</v>
      </c>
      <c r="L65" s="493"/>
      <c r="M65" s="32"/>
      <c r="O65" s="693"/>
      <c r="P65" s="693"/>
      <c r="Q65" s="694"/>
      <c r="R65" s="694"/>
      <c r="S65" s="694"/>
      <c r="T65" s="694"/>
    </row>
    <row r="66" spans="1:26" s="403" customFormat="1" outlineLevel="1">
      <c r="A66" s="215"/>
      <c r="B66" s="217"/>
      <c r="C66" s="60"/>
      <c r="D66" s="32"/>
      <c r="E66" s="37" t="s">
        <v>259</v>
      </c>
      <c r="F66" s="78">
        <v>5.7431656328968527E-3</v>
      </c>
      <c r="G66" s="75">
        <v>0.29599999999999999</v>
      </c>
      <c r="H66" s="75">
        <v>0.5</v>
      </c>
      <c r="I66" s="75">
        <v>0.85</v>
      </c>
      <c r="J66" s="75">
        <v>0.85</v>
      </c>
      <c r="K66" s="103">
        <v>0.85</v>
      </c>
      <c r="L66" s="493"/>
      <c r="M66" s="32"/>
      <c r="O66" s="693"/>
      <c r="P66" s="693"/>
      <c r="Q66" s="694"/>
      <c r="R66" s="694"/>
      <c r="S66" s="694"/>
      <c r="T66" s="694"/>
    </row>
    <row r="67" spans="1:26" s="403" customFormat="1" ht="15" outlineLevel="1" thickBot="1">
      <c r="A67" s="215"/>
      <c r="B67" s="217"/>
      <c r="C67" s="60"/>
      <c r="D67" s="32"/>
      <c r="E67" s="38" t="s">
        <v>158</v>
      </c>
      <c r="F67" s="144">
        <v>3.9710348049521137E-3</v>
      </c>
      <c r="G67" s="77">
        <v>4.0000000000000001E-3</v>
      </c>
      <c r="H67" s="77">
        <v>0.02</v>
      </c>
      <c r="I67" s="77">
        <v>0.03</v>
      </c>
      <c r="J67" s="77">
        <v>0.04</v>
      </c>
      <c r="K67" s="145">
        <v>0.05</v>
      </c>
      <c r="L67" s="493"/>
      <c r="M67" s="32"/>
      <c r="O67" s="699"/>
      <c r="P67" s="699"/>
      <c r="Q67" s="694"/>
      <c r="R67" s="694"/>
      <c r="S67" s="694"/>
      <c r="T67" s="694"/>
    </row>
    <row r="68" spans="1:26" s="403" customFormat="1" outlineLevel="1">
      <c r="A68" s="215"/>
      <c r="B68" s="217"/>
      <c r="C68" s="60"/>
      <c r="D68" s="32"/>
      <c r="E68" s="863" t="s">
        <v>628</v>
      </c>
      <c r="F68" s="863"/>
      <c r="G68" s="863"/>
      <c r="H68" s="863"/>
      <c r="I68" s="863"/>
      <c r="J68" s="863"/>
      <c r="K68" s="863"/>
      <c r="L68" s="493"/>
      <c r="M68" s="32"/>
      <c r="O68" s="699"/>
      <c r="P68" s="699"/>
      <c r="Q68" s="681"/>
      <c r="R68" s="681"/>
      <c r="S68" s="681"/>
      <c r="T68" s="681"/>
      <c r="U68" s="683"/>
      <c r="V68" s="683"/>
      <c r="W68" s="683"/>
      <c r="X68" s="683"/>
      <c r="Y68" s="683"/>
      <c r="Z68" s="683"/>
    </row>
    <row r="69" spans="1:26" s="403" customFormat="1" outlineLevel="1">
      <c r="A69" s="215"/>
      <c r="B69" s="217"/>
      <c r="C69" s="60"/>
      <c r="D69" s="32"/>
      <c r="E69" s="622"/>
      <c r="F69" s="622"/>
      <c r="G69" s="622"/>
      <c r="H69" s="622"/>
      <c r="I69" s="622"/>
      <c r="J69" s="622"/>
      <c r="K69" s="622"/>
      <c r="L69" s="493"/>
      <c r="M69" s="32"/>
      <c r="O69" s="699"/>
      <c r="P69" s="699"/>
      <c r="Q69" s="680"/>
      <c r="R69" s="680"/>
      <c r="S69" s="680"/>
      <c r="T69" s="680"/>
      <c r="U69" s="680"/>
      <c r="V69" s="680"/>
      <c r="W69" s="680"/>
      <c r="X69" s="680"/>
      <c r="Y69" s="680"/>
      <c r="Z69" s="680"/>
    </row>
    <row r="70" spans="1:26" outlineLevel="1">
      <c r="A70" s="215"/>
      <c r="B70" s="217"/>
      <c r="C70" s="60"/>
      <c r="D70" s="31"/>
      <c r="E70" s="628"/>
      <c r="F70" s="628"/>
      <c r="G70" s="628"/>
      <c r="H70" s="628"/>
      <c r="I70" s="628"/>
      <c r="J70" s="628"/>
      <c r="K70" s="628"/>
      <c r="L70" s="628"/>
      <c r="M70" s="436"/>
      <c r="N70" s="403"/>
      <c r="O70" s="699"/>
      <c r="P70" s="699"/>
      <c r="Q70" s="683"/>
      <c r="R70" s="683"/>
      <c r="S70" s="683"/>
      <c r="T70" s="683"/>
      <c r="U70" s="683"/>
      <c r="V70" s="683"/>
      <c r="W70" s="683"/>
      <c r="X70" s="683"/>
      <c r="Y70" s="683"/>
      <c r="Z70" s="683"/>
    </row>
    <row r="71" spans="1:26" ht="28.8" thickBot="1">
      <c r="A71" s="215"/>
      <c r="B71" s="217"/>
      <c r="C71" s="60" t="str">
        <f t="shared" si="1"/>
        <v>Parc roulant</v>
      </c>
      <c r="D71" s="221"/>
      <c r="E71" s="222"/>
      <c r="F71" s="854" t="s">
        <v>264</v>
      </c>
      <c r="G71" s="854"/>
      <c r="H71" s="854"/>
      <c r="I71" s="854"/>
      <c r="J71" s="854"/>
      <c r="K71" s="854"/>
      <c r="L71" s="854"/>
      <c r="M71" s="854"/>
      <c r="N71" s="403"/>
      <c r="O71" s="699"/>
      <c r="P71" s="699"/>
      <c r="Q71" s="680"/>
      <c r="R71" s="680"/>
      <c r="S71" s="680"/>
      <c r="T71" s="680"/>
      <c r="U71" s="680"/>
      <c r="V71" s="680"/>
      <c r="W71" s="680"/>
      <c r="X71" s="680"/>
      <c r="Y71" s="680"/>
      <c r="Z71" s="680"/>
    </row>
    <row r="72" spans="1:26" ht="15" thickTop="1">
      <c r="A72" s="215"/>
      <c r="B72" s="217"/>
      <c r="C72" s="60" t="str">
        <f t="shared" si="1"/>
        <v/>
      </c>
      <c r="D72" s="102"/>
      <c r="E72" s="102"/>
      <c r="F72" s="102"/>
      <c r="N72" s="403"/>
      <c r="O72" s="699"/>
      <c r="P72" s="699"/>
      <c r="Q72" s="683"/>
      <c r="R72" s="683"/>
      <c r="S72" s="683"/>
      <c r="T72" s="683"/>
      <c r="U72" s="683"/>
      <c r="V72" s="683"/>
      <c r="W72" s="683"/>
      <c r="X72" s="683"/>
      <c r="Y72" s="683"/>
      <c r="Z72" s="683"/>
    </row>
    <row r="73" spans="1:26" outlineLevel="1">
      <c r="A73" s="215"/>
      <c r="B73" s="217"/>
      <c r="C73" s="60" t="str">
        <f t="shared" si="1"/>
        <v/>
      </c>
      <c r="D73" s="32"/>
      <c r="E73" s="32"/>
      <c r="F73" s="32"/>
      <c r="G73" s="32"/>
      <c r="H73" s="32"/>
      <c r="I73" s="32"/>
      <c r="J73" s="32"/>
      <c r="K73" s="32"/>
      <c r="L73" s="32"/>
      <c r="M73" s="32"/>
      <c r="N73" s="403"/>
      <c r="O73" s="699"/>
      <c r="P73" s="699"/>
      <c r="Q73" s="680"/>
      <c r="R73" s="680"/>
      <c r="S73" s="680"/>
      <c r="T73" s="680"/>
      <c r="U73" s="680"/>
      <c r="V73" s="680"/>
      <c r="W73" s="680"/>
      <c r="X73" s="680"/>
      <c r="Y73" s="680"/>
      <c r="Z73" s="680"/>
    </row>
    <row r="74" spans="1:26" outlineLevel="1">
      <c r="A74" s="215"/>
      <c r="B74" s="217"/>
      <c r="C74" s="60" t="str">
        <f t="shared" si="1"/>
        <v/>
      </c>
      <c r="D74" s="32"/>
      <c r="E74" s="55"/>
      <c r="F74" s="55"/>
      <c r="G74" s="55"/>
      <c r="H74" s="55"/>
      <c r="I74" s="55"/>
      <c r="J74" s="55"/>
      <c r="K74" s="55"/>
      <c r="L74" s="55"/>
      <c r="M74" s="32"/>
      <c r="N74" s="403"/>
      <c r="O74" s="699"/>
      <c r="P74" s="699"/>
      <c r="Q74" s="683"/>
      <c r="R74" s="683"/>
      <c r="S74" s="683"/>
      <c r="T74" s="683"/>
      <c r="U74" s="683"/>
      <c r="V74" s="683"/>
      <c r="W74" s="683"/>
      <c r="X74" s="683"/>
      <c r="Y74" s="683"/>
      <c r="Z74" s="683"/>
    </row>
    <row r="75" spans="1:26" ht="15" outlineLevel="1" thickBot="1">
      <c r="A75" s="215"/>
      <c r="B75" s="217"/>
      <c r="C75" s="60" t="str">
        <f t="shared" si="1"/>
        <v>Parc roulant des voitures particulières (%)</v>
      </c>
      <c r="D75" s="32"/>
      <c r="E75" s="850" t="s">
        <v>870</v>
      </c>
      <c r="F75" s="850"/>
      <c r="G75" s="850"/>
      <c r="H75" s="850"/>
      <c r="I75" s="850"/>
      <c r="J75" s="850"/>
      <c r="K75" s="850"/>
      <c r="L75" s="32"/>
      <c r="M75" s="32"/>
      <c r="N75" s="403"/>
      <c r="O75" s="699"/>
      <c r="P75" s="699"/>
      <c r="Q75" s="680"/>
      <c r="R75" s="680"/>
      <c r="S75" s="680"/>
      <c r="T75" s="680"/>
      <c r="U75" s="680"/>
      <c r="V75" s="680"/>
      <c r="W75" s="680"/>
      <c r="X75" s="680"/>
      <c r="Y75" s="680"/>
      <c r="Z75" s="680"/>
    </row>
    <row r="76" spans="1:26" outlineLevel="2">
      <c r="A76" s="215"/>
      <c r="B76" s="217"/>
      <c r="C76" s="60" t="str">
        <f t="shared" si="1"/>
        <v>%</v>
      </c>
      <c r="D76" s="32"/>
      <c r="E76" s="36" t="s">
        <v>112</v>
      </c>
      <c r="F76" s="44">
        <v>2023</v>
      </c>
      <c r="G76" s="44">
        <v>2030</v>
      </c>
      <c r="H76" s="44">
        <v>2035</v>
      </c>
      <c r="I76" s="44">
        <v>2040</v>
      </c>
      <c r="J76" s="44">
        <v>2045</v>
      </c>
      <c r="K76" s="45">
        <v>2050</v>
      </c>
      <c r="L76" s="32"/>
      <c r="M76" s="32"/>
      <c r="N76" s="403"/>
      <c r="O76" s="699"/>
      <c r="P76" s="699"/>
    </row>
    <row r="77" spans="1:26" outlineLevel="2">
      <c r="A77" s="215"/>
      <c r="B77" s="217"/>
      <c r="C77" s="60" t="str">
        <f t="shared" si="1"/>
        <v>Essence</v>
      </c>
      <c r="D77" s="32"/>
      <c r="E77" s="80" t="s">
        <v>257</v>
      </c>
      <c r="F77" s="81">
        <v>0.44430436601976353</v>
      </c>
      <c r="G77" s="75">
        <v>0.56513920906320758</v>
      </c>
      <c r="H77" s="75">
        <v>0.50087311924901701</v>
      </c>
      <c r="I77" s="75">
        <v>0.31025144805629401</v>
      </c>
      <c r="J77" s="75">
        <v>0.10581081746388284</v>
      </c>
      <c r="K77" s="103">
        <v>5.6276971261626999E-17</v>
      </c>
      <c r="L77" s="32"/>
      <c r="M77" s="32"/>
      <c r="N77" s="403"/>
      <c r="O77" s="699"/>
      <c r="P77" s="699"/>
      <c r="Q77" s="693"/>
      <c r="R77" s="693"/>
      <c r="S77" s="693"/>
      <c r="T77" s="693"/>
    </row>
    <row r="78" spans="1:26" outlineLevel="2">
      <c r="A78" s="215"/>
      <c r="B78" s="217"/>
      <c r="C78" s="60" t="str">
        <f t="shared" si="1"/>
        <v>Diesel</v>
      </c>
      <c r="D78" s="32"/>
      <c r="E78" s="80" t="s">
        <v>258</v>
      </c>
      <c r="F78" s="78">
        <v>0.52441803846839463</v>
      </c>
      <c r="G78" s="75">
        <v>0.2509519093199315</v>
      </c>
      <c r="H78" s="75">
        <v>8.9749074361980707E-2</v>
      </c>
      <c r="I78" s="75">
        <v>1.8789335481386844E-2</v>
      </c>
      <c r="J78" s="75">
        <v>3.778957766567244E-3</v>
      </c>
      <c r="K78" s="103">
        <v>2.0098918307723931E-18</v>
      </c>
      <c r="L78" s="32"/>
      <c r="M78" s="32"/>
      <c r="N78" s="403"/>
      <c r="O78" s="699"/>
      <c r="P78" s="699"/>
      <c r="Q78" s="693"/>
      <c r="R78" s="693"/>
      <c r="S78" s="693"/>
      <c r="T78" s="693"/>
    </row>
    <row r="79" spans="1:26" outlineLevel="2">
      <c r="A79" s="215"/>
      <c r="B79" s="217"/>
      <c r="C79" s="60" t="str">
        <f t="shared" si="1"/>
        <v>Electrique</v>
      </c>
      <c r="D79" s="32"/>
      <c r="E79" s="80" t="s">
        <v>259</v>
      </c>
      <c r="F79" s="78">
        <v>1.8439427366248973E-2</v>
      </c>
      <c r="G79" s="75">
        <v>0.15185870571261254</v>
      </c>
      <c r="H79" s="75">
        <v>0.36955229096533276</v>
      </c>
      <c r="I79" s="75">
        <v>0.64528401418542436</v>
      </c>
      <c r="J79" s="75">
        <v>0.87880612015849591</v>
      </c>
      <c r="K79" s="103">
        <v>0.99716363877244996</v>
      </c>
      <c r="L79" s="32"/>
      <c r="M79" s="32"/>
      <c r="N79" s="403"/>
      <c r="O79" s="699"/>
      <c r="P79" s="699"/>
      <c r="Q79" s="693"/>
      <c r="R79" s="693"/>
      <c r="S79" s="693"/>
      <c r="T79" s="693"/>
    </row>
    <row r="80" spans="1:26" outlineLevel="2">
      <c r="A80" s="215"/>
      <c r="B80" s="217"/>
      <c r="C80" s="60" t="str">
        <f t="shared" si="1"/>
        <v>Hybride rechargeable</v>
      </c>
      <c r="D80" s="32"/>
      <c r="E80" s="80" t="s">
        <v>260</v>
      </c>
      <c r="F80" s="78">
        <v>1.283816814559271E-2</v>
      </c>
      <c r="G80" s="75">
        <v>3.2050175904248634E-2</v>
      </c>
      <c r="H80" s="75">
        <v>3.9825515423669508E-2</v>
      </c>
      <c r="I80" s="75">
        <v>2.5675202276894824E-2</v>
      </c>
      <c r="J80" s="75">
        <v>1.1604104611054024E-2</v>
      </c>
      <c r="K80" s="103">
        <v>2.8363612275499671E-3</v>
      </c>
      <c r="L80" s="32"/>
      <c r="M80" s="32"/>
      <c r="N80" s="403"/>
      <c r="O80" s="699"/>
      <c r="P80" s="699"/>
      <c r="Q80" s="693"/>
      <c r="R80" s="693"/>
      <c r="S80" s="693"/>
      <c r="T80" s="693"/>
    </row>
    <row r="81" spans="1:20" ht="15" outlineLevel="2" thickBot="1">
      <c r="A81" s="215"/>
      <c r="B81" s="217"/>
      <c r="C81" s="60" t="str">
        <f t="shared" si="1"/>
        <v>Hydrogène</v>
      </c>
      <c r="D81" s="32"/>
      <c r="E81" s="391" t="s">
        <v>158</v>
      </c>
      <c r="F81" s="144">
        <v>0</v>
      </c>
      <c r="G81" s="77">
        <v>0</v>
      </c>
      <c r="H81" s="77">
        <v>0</v>
      </c>
      <c r="I81" s="77">
        <v>0</v>
      </c>
      <c r="J81" s="77">
        <v>0</v>
      </c>
      <c r="K81" s="145">
        <v>0</v>
      </c>
      <c r="L81" s="32"/>
      <c r="M81" s="32"/>
      <c r="N81" s="403"/>
      <c r="O81" s="699"/>
      <c r="P81" s="699"/>
      <c r="Q81" s="693"/>
      <c r="R81" s="693"/>
      <c r="S81" s="693"/>
      <c r="T81" s="693"/>
    </row>
    <row r="82" spans="1:20" outlineLevel="2">
      <c r="A82" s="215"/>
      <c r="B82" s="217"/>
      <c r="C82" s="60" t="str">
        <f t="shared" si="1"/>
        <v xml:space="preserve"> Périmètre hexagone</v>
      </c>
      <c r="D82" s="32"/>
      <c r="E82" s="863" t="s">
        <v>628</v>
      </c>
      <c r="F82" s="863"/>
      <c r="G82" s="863"/>
      <c r="H82" s="863"/>
      <c r="I82" s="863"/>
      <c r="J82" s="863"/>
      <c r="K82" s="863"/>
      <c r="L82" s="32"/>
      <c r="M82" s="32"/>
      <c r="N82" s="403"/>
      <c r="O82" s="699"/>
      <c r="P82" s="699"/>
    </row>
    <row r="83" spans="1:20" outlineLevel="1">
      <c r="A83" s="215"/>
      <c r="B83" s="217"/>
      <c r="C83" s="60" t="str">
        <f t="shared" si="1"/>
        <v/>
      </c>
      <c r="D83" s="32"/>
      <c r="E83" s="55"/>
      <c r="F83" s="439"/>
      <c r="G83" s="439"/>
      <c r="H83" s="439"/>
      <c r="I83" s="439"/>
      <c r="J83" s="439"/>
      <c r="K83" s="439"/>
      <c r="L83" s="438"/>
      <c r="M83" s="32"/>
      <c r="N83" s="403"/>
      <c r="O83" s="699"/>
      <c r="P83" s="699"/>
    </row>
    <row r="84" spans="1:20" ht="15" outlineLevel="1" thickBot="1">
      <c r="A84" s="215"/>
      <c r="B84" s="217"/>
      <c r="C84" s="60" t="str">
        <f t="shared" si="1"/>
        <v>Parc roulant des véhicules utilitaires légers (%)</v>
      </c>
      <c r="D84" s="32"/>
      <c r="E84" s="850" t="s">
        <v>265</v>
      </c>
      <c r="F84" s="850"/>
      <c r="G84" s="850"/>
      <c r="H84" s="850"/>
      <c r="I84" s="850"/>
      <c r="J84" s="850"/>
      <c r="K84" s="850"/>
      <c r="L84" s="32"/>
      <c r="M84" s="32"/>
      <c r="N84" s="403"/>
      <c r="O84" s="699"/>
      <c r="P84" s="699"/>
    </row>
    <row r="85" spans="1:20" outlineLevel="2">
      <c r="A85" s="215"/>
      <c r="B85" s="217"/>
      <c r="C85" s="60" t="str">
        <f t="shared" si="1"/>
        <v>%</v>
      </c>
      <c r="D85" s="32"/>
      <c r="E85" s="36" t="s">
        <v>112</v>
      </c>
      <c r="F85" s="44">
        <v>2023</v>
      </c>
      <c r="G85" s="44">
        <v>2030</v>
      </c>
      <c r="H85" s="44">
        <v>2035</v>
      </c>
      <c r="I85" s="44">
        <v>2040</v>
      </c>
      <c r="J85" s="44">
        <v>2045</v>
      </c>
      <c r="K85" s="45">
        <v>2050</v>
      </c>
      <c r="L85" s="32"/>
      <c r="M85" s="32"/>
      <c r="N85" s="403"/>
      <c r="O85" s="699"/>
      <c r="P85" s="699"/>
    </row>
    <row r="86" spans="1:20" outlineLevel="2">
      <c r="A86" s="215"/>
      <c r="B86" s="217"/>
      <c r="C86" s="60" t="str">
        <f t="shared" si="1"/>
        <v>Thermiques</v>
      </c>
      <c r="D86" s="32"/>
      <c r="E86" s="80" t="s">
        <v>256</v>
      </c>
      <c r="F86" s="78">
        <v>0.9937619961612284</v>
      </c>
      <c r="G86" s="75">
        <v>0.87610504823493074</v>
      </c>
      <c r="H86" s="75">
        <v>0.63779827251437238</v>
      </c>
      <c r="I86" s="75">
        <v>0.31184442121704714</v>
      </c>
      <c r="J86" s="75">
        <v>8.16823681918461E-2</v>
      </c>
      <c r="K86" s="103">
        <v>0</v>
      </c>
      <c r="L86" s="32"/>
      <c r="M86" s="32"/>
      <c r="N86" s="403"/>
      <c r="O86" s="699"/>
      <c r="P86" s="699"/>
      <c r="Q86" s="693"/>
      <c r="R86" s="693"/>
      <c r="S86" s="693"/>
      <c r="T86" s="693"/>
    </row>
    <row r="87" spans="1:20" s="394" customFormat="1" outlineLevel="2">
      <c r="A87" s="215"/>
      <c r="B87" s="217"/>
      <c r="C87" s="60"/>
      <c r="D87" s="32"/>
      <c r="E87" s="80" t="s">
        <v>263</v>
      </c>
      <c r="F87" s="78"/>
      <c r="G87" s="75">
        <v>2.7867572167288275E-3</v>
      </c>
      <c r="H87" s="75">
        <v>2.5570213536094464E-3</v>
      </c>
      <c r="I87" s="75">
        <v>1.4344368981221763E-3</v>
      </c>
      <c r="J87" s="75">
        <v>4.3655477653959724E-4</v>
      </c>
      <c r="K87" s="103">
        <v>1.9738874367108444E-5</v>
      </c>
      <c r="L87" s="32"/>
      <c r="M87" s="32"/>
      <c r="N87" s="403"/>
      <c r="O87" s="699"/>
      <c r="P87" s="699"/>
      <c r="Q87" s="693"/>
      <c r="R87" s="693"/>
      <c r="S87" s="693"/>
      <c r="T87" s="693"/>
    </row>
    <row r="88" spans="1:20" outlineLevel="2">
      <c r="A88" s="215"/>
      <c r="B88" s="217"/>
      <c r="C88" s="60" t="str">
        <f t="shared" si="1"/>
        <v>Electrique</v>
      </c>
      <c r="D88" s="32"/>
      <c r="E88" s="80" t="s">
        <v>259</v>
      </c>
      <c r="F88" s="78">
        <v>6.3979526551503517E-3</v>
      </c>
      <c r="G88" s="75">
        <v>0.11979837444185047</v>
      </c>
      <c r="H88" s="75">
        <v>0.35491548456539945</v>
      </c>
      <c r="I88" s="75">
        <v>0.67845398894297537</v>
      </c>
      <c r="J88" s="75">
        <v>0.90804334246148199</v>
      </c>
      <c r="K88" s="103">
        <v>0.99002938138571228</v>
      </c>
      <c r="L88" s="32"/>
      <c r="M88" s="32"/>
      <c r="N88" s="403"/>
      <c r="O88" s="699"/>
      <c r="P88" s="699"/>
      <c r="Q88" s="693"/>
      <c r="R88" s="693"/>
      <c r="S88" s="693"/>
      <c r="T88" s="693"/>
    </row>
    <row r="89" spans="1:20" ht="15" outlineLevel="2" thickBot="1">
      <c r="A89" s="215"/>
      <c r="B89" s="217"/>
      <c r="C89" s="60" t="str">
        <f t="shared" si="1"/>
        <v>Hydrogène</v>
      </c>
      <c r="D89" s="32"/>
      <c r="E89" s="391" t="s">
        <v>158</v>
      </c>
      <c r="F89" s="144"/>
      <c r="G89" s="77">
        <v>1.3098201064898911E-3</v>
      </c>
      <c r="H89" s="77">
        <v>4.7292215666187168E-3</v>
      </c>
      <c r="I89" s="77">
        <v>8.2671529418552568E-3</v>
      </c>
      <c r="J89" s="77">
        <v>9.8377345701323692E-3</v>
      </c>
      <c r="K89" s="145">
        <v>9.9706186142877254E-3</v>
      </c>
      <c r="L89" s="32"/>
      <c r="M89" s="32"/>
      <c r="N89" s="403"/>
      <c r="O89" s="699"/>
      <c r="P89" s="699"/>
      <c r="Q89" s="693"/>
      <c r="R89" s="693"/>
      <c r="S89" s="693"/>
      <c r="T89" s="693"/>
    </row>
    <row r="90" spans="1:20" outlineLevel="2">
      <c r="A90" s="215"/>
      <c r="B90" s="217"/>
      <c r="C90" s="60" t="str">
        <f t="shared" ref="C90:C115" si="2">IF(ISBLANK(E90),IF(ISBLANK(F90),"",F90),E90)</f>
        <v xml:space="preserve"> Périmètre hexagone</v>
      </c>
      <c r="D90" s="32"/>
      <c r="E90" s="863" t="s">
        <v>628</v>
      </c>
      <c r="F90" s="863"/>
      <c r="G90" s="863"/>
      <c r="H90" s="863"/>
      <c r="I90" s="863"/>
      <c r="J90" s="863"/>
      <c r="K90" s="863"/>
      <c r="L90" s="32"/>
      <c r="M90" s="32"/>
      <c r="N90" s="403"/>
      <c r="O90" s="699"/>
      <c r="P90" s="699"/>
      <c r="Q90" s="693"/>
      <c r="R90" s="693"/>
      <c r="S90" s="693"/>
      <c r="T90" s="693"/>
    </row>
    <row r="91" spans="1:20" outlineLevel="1">
      <c r="A91" s="215"/>
      <c r="B91" s="217"/>
      <c r="C91" s="60" t="str">
        <f t="shared" si="2"/>
        <v/>
      </c>
      <c r="D91" s="32"/>
      <c r="E91" s="55"/>
      <c r="F91" s="438"/>
      <c r="G91" s="438"/>
      <c r="H91" s="438"/>
      <c r="I91" s="438"/>
      <c r="J91" s="438"/>
      <c r="K91" s="438"/>
      <c r="L91" s="32"/>
      <c r="M91" s="32"/>
      <c r="N91" s="403"/>
      <c r="O91" s="699"/>
      <c r="P91" s="699"/>
    </row>
    <row r="92" spans="1:20" ht="15" outlineLevel="1" thickBot="1">
      <c r="A92" s="215"/>
      <c r="B92" s="217"/>
      <c r="C92" s="60" t="str">
        <f t="shared" si="2"/>
        <v>Parc roulant des poids lourds (%)</v>
      </c>
      <c r="D92" s="32"/>
      <c r="E92" s="850" t="s">
        <v>266</v>
      </c>
      <c r="F92" s="850"/>
      <c r="G92" s="850"/>
      <c r="H92" s="850"/>
      <c r="I92" s="850"/>
      <c r="J92" s="850"/>
      <c r="K92" s="850"/>
      <c r="L92" s="32"/>
      <c r="M92" s="32"/>
      <c r="N92" s="403"/>
      <c r="O92" s="699"/>
      <c r="P92" s="699"/>
    </row>
    <row r="93" spans="1:20" outlineLevel="2">
      <c r="A93" s="215"/>
      <c r="B93" s="217"/>
      <c r="C93" s="60" t="str">
        <f t="shared" si="2"/>
        <v>%</v>
      </c>
      <c r="D93" s="32"/>
      <c r="E93" s="36" t="s">
        <v>112</v>
      </c>
      <c r="F93" s="44">
        <v>2023</v>
      </c>
      <c r="G93" s="44">
        <v>2030</v>
      </c>
      <c r="H93" s="44">
        <v>2035</v>
      </c>
      <c r="I93" s="44">
        <v>2040</v>
      </c>
      <c r="J93" s="44">
        <v>2045</v>
      </c>
      <c r="K93" s="45">
        <v>2050</v>
      </c>
      <c r="L93" s="32"/>
      <c r="M93" s="32"/>
      <c r="N93" s="403"/>
      <c r="O93" s="699"/>
      <c r="P93" s="699"/>
    </row>
    <row r="94" spans="1:20" outlineLevel="2">
      <c r="A94" s="215"/>
      <c r="B94" s="217"/>
      <c r="C94" s="60" t="str">
        <f t="shared" si="2"/>
        <v>Diesel</v>
      </c>
      <c r="D94" s="32"/>
      <c r="E94" s="80" t="s">
        <v>258</v>
      </c>
      <c r="F94" s="78">
        <v>0.98233962253537777</v>
      </c>
      <c r="G94" s="75">
        <v>0.87078100099724998</v>
      </c>
      <c r="H94" s="75">
        <v>0.65628293431272178</v>
      </c>
      <c r="I94" s="75">
        <v>0.41872235239669431</v>
      </c>
      <c r="J94" s="75">
        <v>0.27083474909090921</v>
      </c>
      <c r="K94" s="103">
        <v>0.1819752449586777</v>
      </c>
      <c r="L94" s="32"/>
      <c r="M94" s="32"/>
      <c r="N94" s="403"/>
      <c r="O94" s="699"/>
      <c r="P94" s="699"/>
      <c r="Q94" s="693"/>
      <c r="R94" s="693"/>
      <c r="S94" s="693"/>
      <c r="T94" s="693"/>
    </row>
    <row r="95" spans="1:20" outlineLevel="2">
      <c r="A95" s="215"/>
      <c r="B95" s="217"/>
      <c r="C95" s="60" t="str">
        <f t="shared" si="2"/>
        <v>GNV</v>
      </c>
      <c r="D95" s="32"/>
      <c r="E95" s="80" t="s">
        <v>263</v>
      </c>
      <c r="F95" s="78">
        <v>1.5649394723516771E-2</v>
      </c>
      <c r="G95" s="75">
        <v>2.8049967796209989E-2</v>
      </c>
      <c r="H95" s="75">
        <v>1.8089384648792881E-2</v>
      </c>
      <c r="I95" s="75">
        <v>5.4219553719008304E-3</v>
      </c>
      <c r="J95" s="75">
        <v>9.7898016528926031E-4</v>
      </c>
      <c r="K95" s="103">
        <v>5.0294710743802051E-4</v>
      </c>
      <c r="L95" s="32"/>
      <c r="M95" s="32"/>
      <c r="N95" s="403"/>
      <c r="O95" s="699"/>
      <c r="P95" s="699"/>
      <c r="Q95" s="693"/>
      <c r="R95" s="693"/>
      <c r="S95" s="693"/>
      <c r="T95" s="693"/>
    </row>
    <row r="96" spans="1:20" outlineLevel="2">
      <c r="A96" s="215"/>
      <c r="B96" s="217"/>
      <c r="C96" s="60" t="str">
        <f t="shared" si="2"/>
        <v>Electrique</v>
      </c>
      <c r="D96" s="32"/>
      <c r="E96" s="80" t="s">
        <v>259</v>
      </c>
      <c r="F96" s="78">
        <v>2.0109827411054957E-3</v>
      </c>
      <c r="G96" s="75">
        <v>9.9996491908638782E-2</v>
      </c>
      <c r="H96" s="75">
        <v>0.3208121337659473</v>
      </c>
      <c r="I96" s="75">
        <v>0.56175792876033048</v>
      </c>
      <c r="J96" s="75">
        <v>0.70275892049586763</v>
      </c>
      <c r="K96" s="103">
        <v>0.78228817669421491</v>
      </c>
      <c r="L96" s="32"/>
      <c r="M96" s="32"/>
      <c r="N96" s="403"/>
      <c r="O96" s="699"/>
      <c r="P96" s="699"/>
      <c r="Q96" s="693"/>
      <c r="R96" s="693"/>
      <c r="S96" s="693"/>
      <c r="T96" s="693"/>
    </row>
    <row r="97" spans="1:23" ht="15" outlineLevel="2" thickBot="1">
      <c r="A97" s="215"/>
      <c r="B97" s="217"/>
      <c r="C97" s="60" t="str">
        <f t="shared" si="2"/>
        <v>Hydrogène</v>
      </c>
      <c r="D97" s="32"/>
      <c r="E97" s="391" t="s">
        <v>158</v>
      </c>
      <c r="F97" s="144">
        <v>0</v>
      </c>
      <c r="G97" s="77">
        <v>1.1725392979012137E-3</v>
      </c>
      <c r="H97" s="77">
        <v>4.8155472725379825E-3</v>
      </c>
      <c r="I97" s="77">
        <v>1.4097763471074378E-2</v>
      </c>
      <c r="J97" s="77">
        <v>2.542735024793388E-2</v>
      </c>
      <c r="K97" s="145">
        <v>3.5233631239669411E-2</v>
      </c>
      <c r="L97" s="32"/>
      <c r="M97" s="32"/>
      <c r="N97" s="403"/>
      <c r="O97" s="699"/>
      <c r="P97" s="699"/>
      <c r="Q97" s="693"/>
      <c r="R97" s="693"/>
      <c r="S97" s="693"/>
      <c r="T97" s="693"/>
      <c r="U97" s="403"/>
      <c r="V97" s="403"/>
      <c r="W97" s="403"/>
    </row>
    <row r="98" spans="1:23" outlineLevel="2">
      <c r="A98" s="215"/>
      <c r="B98" s="217"/>
      <c r="C98" s="60" t="str">
        <f t="shared" si="2"/>
        <v xml:space="preserve"> Périmètre hexagone</v>
      </c>
      <c r="D98" s="32"/>
      <c r="E98" s="863" t="s">
        <v>628</v>
      </c>
      <c r="F98" s="863"/>
      <c r="G98" s="863"/>
      <c r="H98" s="863"/>
      <c r="I98" s="863"/>
      <c r="J98" s="863"/>
      <c r="K98" s="863"/>
      <c r="L98" s="32"/>
      <c r="M98" s="32"/>
      <c r="N98" s="403"/>
      <c r="O98" s="699"/>
      <c r="P98" s="699"/>
      <c r="U98" s="403"/>
      <c r="V98" s="403"/>
      <c r="W98" s="403"/>
    </row>
    <row r="99" spans="1:23" outlineLevel="1">
      <c r="A99" s="215"/>
      <c r="B99" s="217"/>
      <c r="C99" s="60" t="str">
        <f t="shared" si="2"/>
        <v/>
      </c>
      <c r="D99" s="32"/>
      <c r="E99" s="55"/>
      <c r="F99" s="442"/>
      <c r="G99" s="442"/>
      <c r="H99" s="442"/>
      <c r="I99" s="442"/>
      <c r="J99" s="442"/>
      <c r="K99" s="442"/>
      <c r="L99" s="442"/>
      <c r="M99" s="32"/>
      <c r="N99" s="403"/>
      <c r="O99" s="699"/>
      <c r="P99" s="699"/>
      <c r="Q99" s="680"/>
      <c r="R99" s="680"/>
      <c r="S99" s="680"/>
    </row>
    <row r="100" spans="1:23" s="403" customFormat="1" ht="15" outlineLevel="1" thickBot="1">
      <c r="A100" s="215"/>
      <c r="B100" s="217"/>
      <c r="C100" s="60"/>
      <c r="D100" s="32"/>
      <c r="E100" s="850" t="s">
        <v>858</v>
      </c>
      <c r="F100" s="850"/>
      <c r="G100" s="850"/>
      <c r="H100" s="850"/>
      <c r="I100" s="850"/>
      <c r="J100" s="850"/>
      <c r="K100" s="850"/>
      <c r="L100" s="442"/>
      <c r="M100" s="32"/>
      <c r="O100" s="699"/>
      <c r="P100" s="699"/>
      <c r="Q100" s="685"/>
      <c r="R100" s="685"/>
      <c r="S100" s="685"/>
      <c r="T100" s="685"/>
    </row>
    <row r="101" spans="1:23" s="403" customFormat="1" outlineLevel="1">
      <c r="A101" s="215"/>
      <c r="B101" s="217"/>
      <c r="C101" s="60"/>
      <c r="D101" s="32"/>
      <c r="E101" s="36" t="s">
        <v>112</v>
      </c>
      <c r="F101" s="44">
        <v>2023</v>
      </c>
      <c r="G101" s="44">
        <v>2030</v>
      </c>
      <c r="H101" s="44">
        <v>2035</v>
      </c>
      <c r="I101" s="44">
        <v>2040</v>
      </c>
      <c r="J101" s="44">
        <v>2045</v>
      </c>
      <c r="K101" s="45">
        <v>2050</v>
      </c>
      <c r="L101" s="442"/>
      <c r="M101" s="32"/>
      <c r="O101" s="699"/>
      <c r="P101" s="699"/>
      <c r="Q101" s="685"/>
      <c r="R101" s="685"/>
      <c r="S101" s="685"/>
      <c r="T101" s="685"/>
    </row>
    <row r="102" spans="1:23" s="403" customFormat="1" outlineLevel="1">
      <c r="A102" s="215"/>
      <c r="B102" s="217"/>
      <c r="C102" s="60"/>
      <c r="D102" s="32"/>
      <c r="E102" s="80" t="s">
        <v>258</v>
      </c>
      <c r="F102" s="78">
        <v>0.74513541704132646</v>
      </c>
      <c r="G102" s="75">
        <v>0.39899740651685428</v>
      </c>
      <c r="H102" s="75">
        <v>0.1475879475046375</v>
      </c>
      <c r="I102" s="432">
        <v>5.6666666666666712E-2</v>
      </c>
      <c r="J102" s="75">
        <v>1.0000000000000285E-2</v>
      </c>
      <c r="K102" s="103">
        <v>0</v>
      </c>
      <c r="L102" s="442"/>
      <c r="M102" s="32"/>
      <c r="O102" s="693"/>
      <c r="P102" s="693"/>
      <c r="Q102" s="693"/>
      <c r="R102" s="693"/>
      <c r="S102" s="693"/>
      <c r="T102" s="693"/>
    </row>
    <row r="103" spans="1:23" s="403" customFormat="1" outlineLevel="1">
      <c r="A103" s="215"/>
      <c r="B103" s="217"/>
      <c r="C103" s="60"/>
      <c r="D103" s="32"/>
      <c r="E103" s="80" t="s">
        <v>263</v>
      </c>
      <c r="F103" s="78">
        <v>0.18498003812538216</v>
      </c>
      <c r="G103" s="75">
        <v>0.27308047153450843</v>
      </c>
      <c r="H103" s="75">
        <v>0.23136289969190554</v>
      </c>
      <c r="I103" s="432">
        <v>7.6666666666666702E-2</v>
      </c>
      <c r="J103" s="75">
        <v>1.0000000000000024E-2</v>
      </c>
      <c r="K103" s="103">
        <v>2.3037127760971997E-17</v>
      </c>
      <c r="L103" s="442"/>
      <c r="M103" s="32"/>
      <c r="O103" s="693"/>
      <c r="P103" s="693"/>
      <c r="Q103" s="693"/>
      <c r="R103" s="693"/>
      <c r="S103" s="693"/>
      <c r="T103" s="693"/>
    </row>
    <row r="104" spans="1:23" s="403" customFormat="1" outlineLevel="1">
      <c r="A104" s="215"/>
      <c r="B104" s="217"/>
      <c r="C104" s="60"/>
      <c r="D104" s="32"/>
      <c r="E104" s="80" t="s">
        <v>259</v>
      </c>
      <c r="F104" s="78">
        <v>6.8913426608639361E-2</v>
      </c>
      <c r="G104" s="75">
        <v>0.32626550276992039</v>
      </c>
      <c r="H104" s="75">
        <v>0.61638248613679025</v>
      </c>
      <c r="I104" s="432">
        <v>0.85866666666666658</v>
      </c>
      <c r="J104" s="75">
        <v>0.96999999999999975</v>
      </c>
      <c r="K104" s="103">
        <v>0.98999999999999944</v>
      </c>
      <c r="L104" s="442"/>
      <c r="M104" s="32"/>
      <c r="O104" s="693"/>
      <c r="P104" s="693"/>
      <c r="Q104" s="693"/>
      <c r="R104" s="693"/>
      <c r="S104" s="693"/>
      <c r="T104" s="693"/>
    </row>
    <row r="105" spans="1:23" s="403" customFormat="1" ht="15" outlineLevel="1" thickBot="1">
      <c r="A105" s="215"/>
      <c r="B105" s="217"/>
      <c r="C105" s="60"/>
      <c r="D105" s="32"/>
      <c r="E105" s="391" t="s">
        <v>158</v>
      </c>
      <c r="F105" s="144">
        <v>9.7111822465201594E-4</v>
      </c>
      <c r="G105" s="77">
        <v>1.6566191787168909E-3</v>
      </c>
      <c r="H105" s="77">
        <v>4.6666666666666653E-3</v>
      </c>
      <c r="I105" s="434">
        <v>7.9999999999999984E-3</v>
      </c>
      <c r="J105" s="77">
        <v>9.9999999999999985E-3</v>
      </c>
      <c r="K105" s="145">
        <v>0.01</v>
      </c>
      <c r="L105" s="442"/>
      <c r="M105" s="32"/>
      <c r="O105" s="693"/>
      <c r="P105" s="693"/>
      <c r="Q105" s="693"/>
      <c r="R105" s="693"/>
      <c r="S105" s="693"/>
      <c r="T105" s="693"/>
    </row>
    <row r="106" spans="1:23" s="403" customFormat="1" outlineLevel="1">
      <c r="A106" s="215"/>
      <c r="B106" s="217"/>
      <c r="C106" s="60"/>
      <c r="D106" s="32"/>
      <c r="E106" s="863" t="s">
        <v>628</v>
      </c>
      <c r="F106" s="863"/>
      <c r="G106" s="863"/>
      <c r="H106" s="863"/>
      <c r="I106" s="863"/>
      <c r="J106" s="863"/>
      <c r="K106" s="863"/>
      <c r="L106" s="442"/>
      <c r="M106" s="32"/>
      <c r="O106" s="699"/>
      <c r="P106" s="699"/>
      <c r="Q106" s="681"/>
      <c r="R106" s="681"/>
      <c r="S106" s="681"/>
      <c r="T106" s="685"/>
    </row>
    <row r="107" spans="1:23" s="403" customFormat="1" outlineLevel="1">
      <c r="A107" s="215"/>
      <c r="B107" s="217"/>
      <c r="C107" s="60"/>
      <c r="D107" s="32"/>
      <c r="E107" s="679"/>
      <c r="F107" s="679"/>
      <c r="G107" s="679"/>
      <c r="H107" s="679"/>
      <c r="I107" s="679"/>
      <c r="J107" s="679"/>
      <c r="K107" s="679"/>
      <c r="L107" s="442"/>
      <c r="M107" s="32"/>
      <c r="O107" s="699"/>
      <c r="P107" s="699"/>
      <c r="Q107" s="680"/>
      <c r="R107" s="680"/>
      <c r="S107" s="680"/>
      <c r="T107" s="685"/>
    </row>
    <row r="108" spans="1:23" s="403" customFormat="1" ht="15" outlineLevel="1" thickBot="1">
      <c r="A108" s="215"/>
      <c r="B108" s="217"/>
      <c r="C108" s="60"/>
      <c r="D108" s="32"/>
      <c r="E108" s="850" t="s">
        <v>859</v>
      </c>
      <c r="F108" s="850"/>
      <c r="G108" s="850"/>
      <c r="H108" s="850"/>
      <c r="I108" s="850"/>
      <c r="J108" s="850"/>
      <c r="K108" s="850"/>
      <c r="L108" s="442"/>
      <c r="M108" s="32"/>
      <c r="O108" s="699"/>
      <c r="P108" s="699"/>
      <c r="Q108" s="680"/>
      <c r="R108" s="680"/>
      <c r="S108" s="680"/>
      <c r="T108" s="685"/>
    </row>
    <row r="109" spans="1:23" s="403" customFormat="1" outlineLevel="1">
      <c r="A109" s="215"/>
      <c r="B109" s="217"/>
      <c r="C109" s="60"/>
      <c r="D109" s="32"/>
      <c r="E109" s="36" t="s">
        <v>112</v>
      </c>
      <c r="F109" s="44">
        <v>2023</v>
      </c>
      <c r="G109" s="44">
        <v>2030</v>
      </c>
      <c r="H109" s="44">
        <v>2035</v>
      </c>
      <c r="I109" s="44">
        <v>2040</v>
      </c>
      <c r="J109" s="44">
        <v>2045</v>
      </c>
      <c r="K109" s="45">
        <v>2050</v>
      </c>
      <c r="L109" s="442"/>
      <c r="M109" s="32"/>
      <c r="O109" s="699"/>
      <c r="P109" s="699"/>
      <c r="Q109" s="680"/>
      <c r="R109" s="680"/>
      <c r="S109" s="680"/>
      <c r="T109" s="685"/>
    </row>
    <row r="110" spans="1:23" s="403" customFormat="1" outlineLevel="1">
      <c r="A110" s="215"/>
      <c r="B110" s="217"/>
      <c r="C110" s="60"/>
      <c r="D110" s="32"/>
      <c r="E110" s="80" t="s">
        <v>258</v>
      </c>
      <c r="F110" s="78">
        <v>0.97005653976630235</v>
      </c>
      <c r="G110" s="75">
        <v>0.89229016098138758</v>
      </c>
      <c r="H110" s="75">
        <v>0.76117395846280589</v>
      </c>
      <c r="I110" s="75">
        <v>0.57928183339770822</v>
      </c>
      <c r="J110" s="75">
        <v>0.34861516673104148</v>
      </c>
      <c r="K110" s="103">
        <v>0.18594850006437441</v>
      </c>
      <c r="L110" s="442"/>
      <c r="M110" s="32"/>
      <c r="O110" s="693"/>
      <c r="P110" s="693"/>
      <c r="Q110" s="693"/>
      <c r="R110" s="693"/>
      <c r="S110" s="693"/>
      <c r="T110" s="693"/>
    </row>
    <row r="111" spans="1:23" s="403" customFormat="1" outlineLevel="1">
      <c r="A111" s="215"/>
      <c r="B111" s="217"/>
      <c r="C111" s="60"/>
      <c r="D111" s="32"/>
      <c r="E111" s="80" t="s">
        <v>263</v>
      </c>
      <c r="F111" s="78">
        <v>2.7938183188842818E-2</v>
      </c>
      <c r="G111" s="75">
        <v>6.0540105277357398E-2</v>
      </c>
      <c r="H111" s="75">
        <v>6.3191286021767074E-2</v>
      </c>
      <c r="I111" s="75">
        <v>2.605149993562509E-2</v>
      </c>
      <c r="J111" s="75">
        <v>6.0514999356250905E-3</v>
      </c>
      <c r="K111" s="103">
        <v>5.1499935625090793E-5</v>
      </c>
      <c r="L111" s="442"/>
      <c r="M111" s="32"/>
      <c r="O111" s="693"/>
      <c r="P111" s="693"/>
      <c r="Q111" s="693"/>
      <c r="R111" s="693"/>
      <c r="S111" s="693"/>
      <c r="T111" s="693"/>
    </row>
    <row r="112" spans="1:23" s="403" customFormat="1" outlineLevel="1">
      <c r="A112" s="215"/>
      <c r="B112" s="217"/>
      <c r="C112" s="60"/>
      <c r="D112" s="32"/>
      <c r="E112" s="80" t="s">
        <v>259</v>
      </c>
      <c r="F112" s="78">
        <v>2.0052770448548813E-3</v>
      </c>
      <c r="G112" s="75">
        <v>4.6636400407921677E-2</v>
      </c>
      <c r="H112" s="75">
        <v>0.17163475551542709</v>
      </c>
      <c r="I112" s="75">
        <v>0.38266666666666665</v>
      </c>
      <c r="J112" s="75">
        <v>0.62253333333333349</v>
      </c>
      <c r="K112" s="103">
        <v>0.78000000000000047</v>
      </c>
      <c r="L112" s="442"/>
      <c r="M112" s="32"/>
      <c r="O112" s="693"/>
      <c r="P112" s="693"/>
      <c r="Q112" s="693"/>
      <c r="R112" s="693"/>
      <c r="S112" s="693"/>
      <c r="T112" s="693"/>
    </row>
    <row r="113" spans="1:26" s="403" customFormat="1" ht="15" outlineLevel="1" thickBot="1">
      <c r="A113" s="215"/>
      <c r="B113" s="217"/>
      <c r="C113" s="60"/>
      <c r="D113" s="32"/>
      <c r="E113" s="391" t="s">
        <v>158</v>
      </c>
      <c r="F113" s="144">
        <v>0</v>
      </c>
      <c r="G113" s="77">
        <v>5.3333333333333336E-4</v>
      </c>
      <c r="H113" s="77">
        <v>4.0000000000000001E-3</v>
      </c>
      <c r="I113" s="77">
        <v>1.2E-2</v>
      </c>
      <c r="J113" s="77">
        <v>2.2800000000000001E-2</v>
      </c>
      <c r="K113" s="145">
        <v>3.4000000000000002E-2</v>
      </c>
      <c r="L113" s="442"/>
      <c r="M113" s="32"/>
      <c r="O113" s="693"/>
      <c r="P113" s="693"/>
      <c r="Q113" s="693"/>
      <c r="R113" s="693"/>
      <c r="S113" s="693"/>
      <c r="T113" s="693"/>
    </row>
    <row r="114" spans="1:26" s="403" customFormat="1" outlineLevel="1">
      <c r="A114" s="215"/>
      <c r="B114" s="217"/>
      <c r="C114" s="60"/>
      <c r="D114" s="32"/>
      <c r="E114" s="863" t="s">
        <v>628</v>
      </c>
      <c r="F114" s="863"/>
      <c r="G114" s="863"/>
      <c r="H114" s="863"/>
      <c r="I114" s="863"/>
      <c r="J114" s="863"/>
      <c r="K114" s="863"/>
      <c r="L114" s="442"/>
      <c r="M114" s="32"/>
      <c r="O114" s="699"/>
      <c r="P114" s="699"/>
      <c r="Q114" s="685"/>
      <c r="R114" s="685"/>
      <c r="S114" s="685"/>
      <c r="T114" s="685"/>
    </row>
    <row r="115" spans="1:26" outlineLevel="1">
      <c r="A115" s="215"/>
      <c r="B115" s="217"/>
      <c r="C115" s="60" t="str">
        <f t="shared" si="2"/>
        <v/>
      </c>
      <c r="D115" s="32"/>
      <c r="E115" s="55"/>
      <c r="F115" s="55"/>
      <c r="G115" s="55"/>
      <c r="H115" s="55"/>
      <c r="I115" s="55"/>
      <c r="J115" s="55"/>
      <c r="K115" s="55"/>
      <c r="L115" s="55"/>
      <c r="M115" s="32"/>
      <c r="N115" s="403"/>
      <c r="O115" s="699"/>
      <c r="P115" s="699"/>
    </row>
    <row r="116" spans="1:26" ht="28.8" thickBot="1">
      <c r="A116" s="215"/>
      <c r="B116" s="217"/>
      <c r="C116" s="60" t="str">
        <f t="shared" ref="C116:C238" si="3">IF(ISBLANK(E116),IF(ISBLANK(F116),"",F116),E116)</f>
        <v>Consommations</v>
      </c>
      <c r="D116" s="221"/>
      <c r="E116" s="222"/>
      <c r="F116" s="854" t="s">
        <v>536</v>
      </c>
      <c r="G116" s="854"/>
      <c r="H116" s="854"/>
      <c r="I116" s="854"/>
      <c r="J116" s="854"/>
      <c r="K116" s="854"/>
      <c r="L116" s="854"/>
      <c r="M116" s="854"/>
      <c r="N116" s="403"/>
      <c r="O116" s="699"/>
      <c r="P116" s="699"/>
      <c r="Q116" s="683"/>
      <c r="R116" s="683"/>
      <c r="S116" s="683"/>
      <c r="T116" s="683"/>
      <c r="U116" s="683"/>
      <c r="V116" s="683"/>
      <c r="W116" s="683"/>
      <c r="X116" s="683"/>
      <c r="Y116" s="683"/>
    </row>
    <row r="117" spans="1:26" ht="15" thickTop="1">
      <c r="A117" s="215"/>
      <c r="B117" s="217"/>
      <c r="C117" s="60" t="str">
        <f t="shared" si="3"/>
        <v/>
      </c>
      <c r="D117" s="102"/>
      <c r="E117" s="102"/>
      <c r="F117" s="102"/>
      <c r="N117" s="403"/>
      <c r="O117" s="699"/>
      <c r="P117" s="699"/>
      <c r="Q117" s="683"/>
      <c r="R117" s="683"/>
      <c r="S117" s="683"/>
      <c r="T117" s="683"/>
      <c r="U117" s="683"/>
      <c r="V117" s="683"/>
      <c r="W117" s="683"/>
      <c r="X117" s="683"/>
      <c r="Y117" s="683"/>
    </row>
    <row r="118" spans="1:26" outlineLevel="1">
      <c r="A118" s="215"/>
      <c r="B118" s="217"/>
      <c r="C118" s="60" t="str">
        <f t="shared" si="3"/>
        <v/>
      </c>
      <c r="D118" s="32"/>
      <c r="E118" s="32"/>
      <c r="F118" s="32"/>
      <c r="G118" s="32"/>
      <c r="H118" s="32"/>
      <c r="I118" s="32"/>
      <c r="J118" s="32"/>
      <c r="K118" s="32"/>
      <c r="L118" s="32"/>
      <c r="M118" s="32"/>
      <c r="N118" s="403"/>
      <c r="O118" s="699"/>
      <c r="P118" s="699"/>
      <c r="Q118" s="683"/>
      <c r="R118" s="683"/>
      <c r="S118" s="683"/>
      <c r="T118" s="683"/>
      <c r="U118" s="683"/>
      <c r="V118" s="683"/>
      <c r="W118" s="683"/>
      <c r="X118" s="683"/>
      <c r="Y118" s="683"/>
      <c r="Z118" s="683"/>
    </row>
    <row r="119" spans="1:26" ht="14.4" customHeight="1" outlineLevel="1">
      <c r="A119" s="215"/>
      <c r="B119" s="217"/>
      <c r="C119" s="60"/>
      <c r="D119" s="32"/>
      <c r="E119" s="106"/>
      <c r="F119" s="106"/>
      <c r="G119" s="106"/>
      <c r="H119" s="106"/>
      <c r="I119" s="106"/>
      <c r="J119" s="106"/>
      <c r="K119" s="106"/>
      <c r="L119" s="32"/>
      <c r="M119" s="32"/>
      <c r="N119" s="403"/>
      <c r="O119" s="699"/>
      <c r="P119" s="699"/>
      <c r="Q119" s="683"/>
      <c r="R119" s="683"/>
      <c r="S119" s="683"/>
      <c r="T119" s="683"/>
      <c r="U119" s="683"/>
      <c r="V119" s="683"/>
      <c r="W119" s="683"/>
      <c r="X119" s="683"/>
      <c r="Y119" s="683"/>
      <c r="Z119" s="683"/>
    </row>
    <row r="120" spans="1:26" ht="14.4" customHeight="1" outlineLevel="1" thickBot="1">
      <c r="A120" s="215"/>
      <c r="B120" s="217"/>
      <c r="C120" s="60"/>
      <c r="D120" s="32"/>
      <c r="E120" s="851" t="s">
        <v>869</v>
      </c>
      <c r="F120" s="851"/>
      <c r="G120" s="851"/>
      <c r="H120" s="851"/>
      <c r="I120" s="851"/>
      <c r="J120" s="851"/>
      <c r="K120" s="851"/>
      <c r="L120" s="32"/>
      <c r="M120" s="32"/>
      <c r="N120" s="403"/>
      <c r="O120" s="699"/>
      <c r="P120" s="699"/>
      <c r="Q120" s="683"/>
      <c r="R120" s="683"/>
      <c r="S120" s="683"/>
      <c r="T120" s="683"/>
      <c r="U120" s="683"/>
      <c r="V120" s="683"/>
      <c r="W120" s="683"/>
      <c r="X120" s="683"/>
      <c r="Y120" s="683"/>
      <c r="Z120" s="683"/>
    </row>
    <row r="121" spans="1:26" ht="14.4" customHeight="1" outlineLevel="2">
      <c r="A121" s="215"/>
      <c r="B121" s="217"/>
      <c r="C121" s="60"/>
      <c r="D121" s="32"/>
      <c r="E121" s="568"/>
      <c r="F121" s="569">
        <v>2023</v>
      </c>
      <c r="G121" s="569">
        <v>2030</v>
      </c>
      <c r="H121" s="569">
        <v>2035</v>
      </c>
      <c r="I121" s="569">
        <v>2040</v>
      </c>
      <c r="J121" s="569">
        <v>2045</v>
      </c>
      <c r="K121" s="570">
        <v>2050</v>
      </c>
      <c r="L121" s="32"/>
      <c r="M121" s="32"/>
      <c r="N121" s="403"/>
      <c r="O121" s="699"/>
      <c r="P121" s="699"/>
      <c r="Q121" s="683"/>
      <c r="R121" s="683"/>
      <c r="S121" s="683"/>
      <c r="T121" s="683"/>
      <c r="U121" s="683"/>
      <c r="V121" s="683"/>
      <c r="W121" s="683"/>
      <c r="X121" s="683"/>
      <c r="Y121" s="683"/>
      <c r="Z121" s="683"/>
    </row>
    <row r="122" spans="1:26" ht="14.4" customHeight="1" outlineLevel="2">
      <c r="A122" s="215"/>
      <c r="B122" s="217"/>
      <c r="C122" s="60"/>
      <c r="D122" s="32"/>
      <c r="E122" s="360" t="s">
        <v>267</v>
      </c>
      <c r="F122" s="614">
        <v>5.7</v>
      </c>
      <c r="G122" s="615">
        <v>5.2</v>
      </c>
      <c r="H122" s="615" t="s">
        <v>334</v>
      </c>
      <c r="I122" s="615" t="s">
        <v>334</v>
      </c>
      <c r="J122" s="615" t="s">
        <v>334</v>
      </c>
      <c r="K122" s="616" t="s">
        <v>334</v>
      </c>
      <c r="L122" s="32"/>
      <c r="M122" s="32"/>
      <c r="N122" s="403"/>
      <c r="O122" s="699"/>
      <c r="P122" s="699"/>
      <c r="Q122" s="695"/>
      <c r="R122" s="695"/>
      <c r="S122" s="695"/>
      <c r="T122" s="695"/>
      <c r="U122" s="683"/>
      <c r="V122" s="683"/>
      <c r="W122" s="683"/>
      <c r="X122" s="683"/>
      <c r="Y122" s="683"/>
      <c r="Z122" s="683"/>
    </row>
    <row r="123" spans="1:26" ht="14.4" customHeight="1" outlineLevel="2">
      <c r="A123" s="215"/>
      <c r="B123" s="217"/>
      <c r="C123" s="60"/>
      <c r="D123" s="32"/>
      <c r="E123" s="360" t="s">
        <v>268</v>
      </c>
      <c r="F123" s="614">
        <v>5.2</v>
      </c>
      <c r="G123" s="615">
        <v>5.2</v>
      </c>
      <c r="H123" s="615" t="s">
        <v>334</v>
      </c>
      <c r="I123" s="615" t="s">
        <v>334</v>
      </c>
      <c r="J123" s="615" t="s">
        <v>334</v>
      </c>
      <c r="K123" s="616" t="s">
        <v>334</v>
      </c>
      <c r="L123" s="32"/>
      <c r="M123" s="32"/>
      <c r="N123" s="403"/>
      <c r="O123" s="699"/>
      <c r="P123" s="699"/>
      <c r="Q123" s="695"/>
      <c r="R123" s="695"/>
      <c r="S123" s="695"/>
      <c r="T123" s="695"/>
      <c r="U123" s="683"/>
      <c r="V123" s="683"/>
      <c r="W123" s="683"/>
      <c r="X123" s="683"/>
      <c r="Y123" s="683"/>
      <c r="Z123" s="683"/>
    </row>
    <row r="124" spans="1:26" ht="14.4" customHeight="1" outlineLevel="2" thickBot="1">
      <c r="A124" s="215"/>
      <c r="B124" s="217"/>
      <c r="C124" s="60"/>
      <c r="D124" s="32"/>
      <c r="E124" s="214" t="s">
        <v>337</v>
      </c>
      <c r="F124" s="741">
        <v>17.399999999999999</v>
      </c>
      <c r="G124" s="742">
        <v>17</v>
      </c>
      <c r="H124" s="742">
        <v>16.5</v>
      </c>
      <c r="I124" s="742">
        <v>16</v>
      </c>
      <c r="J124" s="742">
        <v>15.5</v>
      </c>
      <c r="K124" s="743">
        <v>15</v>
      </c>
      <c r="L124" s="32"/>
      <c r="M124" s="32"/>
      <c r="N124" s="403"/>
      <c r="O124" s="699"/>
      <c r="P124" s="699"/>
      <c r="Q124" s="695"/>
      <c r="R124" s="695"/>
      <c r="S124" s="695"/>
      <c r="T124" s="695"/>
      <c r="U124" s="683"/>
      <c r="V124" s="683"/>
      <c r="W124" s="683"/>
      <c r="X124" s="683"/>
      <c r="Y124" s="683"/>
      <c r="Z124" s="683"/>
    </row>
    <row r="125" spans="1:26" ht="14.4" customHeight="1" outlineLevel="2">
      <c r="A125" s="215"/>
      <c r="B125" s="217"/>
      <c r="C125" s="60"/>
      <c r="D125" s="436"/>
      <c r="E125" s="858" t="s">
        <v>535</v>
      </c>
      <c r="F125" s="858"/>
      <c r="G125" s="858"/>
      <c r="H125" s="858"/>
      <c r="I125" s="858"/>
      <c r="J125" s="858"/>
      <c r="K125" s="858"/>
      <c r="L125" s="32"/>
      <c r="M125" s="32"/>
      <c r="N125" s="403"/>
      <c r="O125" s="699"/>
      <c r="P125" s="699"/>
    </row>
    <row r="126" spans="1:26" outlineLevel="1">
      <c r="A126" s="215"/>
      <c r="B126" s="217"/>
      <c r="C126" s="60" t="str">
        <f t="shared" si="3"/>
        <v/>
      </c>
      <c r="D126" s="436"/>
      <c r="E126" s="55"/>
      <c r="F126" s="55"/>
      <c r="G126" s="55"/>
      <c r="H126" s="55"/>
      <c r="I126" s="55"/>
      <c r="J126" s="55"/>
      <c r="K126" s="55"/>
      <c r="L126" s="32"/>
      <c r="M126" s="32"/>
      <c r="N126" s="403"/>
      <c r="O126" s="699"/>
      <c r="P126" s="699"/>
    </row>
    <row r="127" spans="1:26" ht="15" outlineLevel="1" thickBot="1">
      <c r="A127" s="215"/>
      <c r="B127" s="217"/>
      <c r="C127" s="60" t="str">
        <f t="shared" si="3"/>
        <v xml:space="preserve">Consommation moyenne réelle du parc roulant de voitures particulières </v>
      </c>
      <c r="D127" s="436"/>
      <c r="E127" s="851" t="s">
        <v>905</v>
      </c>
      <c r="F127" s="851"/>
      <c r="G127" s="851"/>
      <c r="H127" s="851"/>
      <c r="I127" s="851"/>
      <c r="J127" s="851"/>
      <c r="K127" s="851"/>
      <c r="L127" s="32"/>
      <c r="M127" s="32"/>
      <c r="N127" s="403"/>
      <c r="O127" s="699"/>
      <c r="P127" s="699"/>
    </row>
    <row r="128" spans="1:26" outlineLevel="2">
      <c r="A128" s="215"/>
      <c r="B128" s="217"/>
      <c r="C128" s="60">
        <f t="shared" si="3"/>
        <v>2023</v>
      </c>
      <c r="D128" s="436"/>
      <c r="E128" s="568"/>
      <c r="F128" s="569">
        <v>2023</v>
      </c>
      <c r="G128" s="569">
        <v>2030</v>
      </c>
      <c r="H128" s="569">
        <v>2035</v>
      </c>
      <c r="I128" s="569">
        <v>2040</v>
      </c>
      <c r="J128" s="569">
        <v>2045</v>
      </c>
      <c r="K128" s="570">
        <v>2050</v>
      </c>
      <c r="L128" s="32"/>
      <c r="M128" s="32"/>
      <c r="N128" s="403"/>
      <c r="O128" s="699"/>
      <c r="P128" s="699"/>
    </row>
    <row r="129" spans="1:20" outlineLevel="2">
      <c r="A129" s="215"/>
      <c r="B129" s="217"/>
      <c r="C129" s="60" t="str">
        <f t="shared" si="3"/>
        <v>Essence (L / 100 km)</v>
      </c>
      <c r="D129" s="436"/>
      <c r="E129" s="360" t="s">
        <v>267</v>
      </c>
      <c r="F129" s="614">
        <v>6.7419978606855731</v>
      </c>
      <c r="G129" s="615">
        <v>5.9644119121881669</v>
      </c>
      <c r="H129" s="615">
        <v>5.7901228619781469</v>
      </c>
      <c r="I129" s="615">
        <v>5.5326018083790895</v>
      </c>
      <c r="J129" s="615">
        <v>5.3031009296148728</v>
      </c>
      <c r="K129" s="616">
        <v>5.1999999999999993</v>
      </c>
      <c r="L129" s="32"/>
      <c r="M129" s="32"/>
      <c r="N129" s="403"/>
      <c r="O129" s="699"/>
      <c r="P129" s="699"/>
      <c r="Q129" s="684"/>
      <c r="R129" s="684"/>
      <c r="S129" s="684"/>
      <c r="T129" s="684"/>
    </row>
    <row r="130" spans="1:20" outlineLevel="2">
      <c r="A130" s="215"/>
      <c r="B130" s="217"/>
      <c r="C130" s="60" t="str">
        <f t="shared" si="3"/>
        <v>Diesel (L / 100 km)</v>
      </c>
      <c r="D130" s="436"/>
      <c r="E130" s="360" t="s">
        <v>268</v>
      </c>
      <c r="F130" s="614">
        <v>5.9293449703461496</v>
      </c>
      <c r="G130" s="615">
        <v>5.6936423330574071</v>
      </c>
      <c r="H130" s="615">
        <v>5.4464256276115819</v>
      </c>
      <c r="I130" s="615">
        <v>5.241672434123017</v>
      </c>
      <c r="J130" s="615">
        <v>5.1999999999999993</v>
      </c>
      <c r="K130" s="616">
        <v>5.2</v>
      </c>
      <c r="L130" s="32"/>
      <c r="M130" s="32"/>
      <c r="N130" s="403"/>
      <c r="O130" s="699"/>
      <c r="P130" s="699"/>
      <c r="Q130" s="684"/>
      <c r="R130" s="684"/>
      <c r="S130" s="684"/>
      <c r="T130" s="684"/>
    </row>
    <row r="131" spans="1:20" outlineLevel="2">
      <c r="A131" s="215"/>
      <c r="B131" s="217"/>
      <c r="C131" s="60" t="str">
        <f t="shared" si="3"/>
        <v>Véhicules électriques (kWh / 100 km)</v>
      </c>
      <c r="D131" s="436"/>
      <c r="E131" s="360" t="s">
        <v>337</v>
      </c>
      <c r="F131" s="614">
        <v>17.399999999999999</v>
      </c>
      <c r="G131" s="615">
        <v>17.136463649357527</v>
      </c>
      <c r="H131" s="615">
        <v>16.882176130335036</v>
      </c>
      <c r="I131" s="615">
        <v>16.57684537744047</v>
      </c>
      <c r="J131" s="615">
        <v>16.218997690718307</v>
      </c>
      <c r="K131" s="616">
        <v>15.787860001952552</v>
      </c>
      <c r="L131" s="32"/>
      <c r="M131" s="32"/>
      <c r="N131" s="403"/>
      <c r="O131" s="699"/>
      <c r="P131" s="699"/>
      <c r="Q131" s="684"/>
      <c r="R131" s="684"/>
      <c r="S131" s="684"/>
      <c r="T131" s="684"/>
    </row>
    <row r="132" spans="1:20" s="403" customFormat="1" outlineLevel="2">
      <c r="A132" s="215"/>
      <c r="B132" s="217"/>
      <c r="C132" s="60"/>
      <c r="D132" s="436"/>
      <c r="E132" s="209" t="s">
        <v>1015</v>
      </c>
      <c r="F132" s="756">
        <v>59.53031975715686</v>
      </c>
      <c r="G132" s="757">
        <v>54.295407066789487</v>
      </c>
      <c r="H132" s="757">
        <v>51.92309702512032</v>
      </c>
      <c r="I132" s="757">
        <v>49.36358580779018</v>
      </c>
      <c r="J132" s="757">
        <v>47.306306828878604</v>
      </c>
      <c r="K132" s="758">
        <v>46.421455938697321</v>
      </c>
      <c r="L132" s="32"/>
      <c r="M132" s="32"/>
      <c r="O132" s="734"/>
      <c r="P132" s="734"/>
      <c r="Q132" s="735"/>
      <c r="R132" s="735"/>
      <c r="S132" s="735"/>
      <c r="T132" s="735"/>
    </row>
    <row r="133" spans="1:20" s="403" customFormat="1" ht="15" outlineLevel="2" thickBot="1">
      <c r="A133" s="215"/>
      <c r="B133" s="217"/>
      <c r="C133" s="60"/>
      <c r="D133" s="436"/>
      <c r="E133" s="344" t="s">
        <v>1016</v>
      </c>
      <c r="F133" s="750">
        <v>58.071973802518301</v>
      </c>
      <c r="G133" s="751">
        <v>47.598725041430477</v>
      </c>
      <c r="H133" s="751">
        <v>37.99133829185584</v>
      </c>
      <c r="I133" s="751">
        <v>27.61613776896278</v>
      </c>
      <c r="J133" s="751">
        <v>19.733487462455894</v>
      </c>
      <c r="K133" s="752">
        <v>15.813756855448592</v>
      </c>
      <c r="L133" s="32"/>
      <c r="M133" s="32"/>
      <c r="O133" s="734"/>
      <c r="P133" s="734"/>
      <c r="Q133" s="735"/>
      <c r="R133" s="735"/>
      <c r="S133" s="735"/>
      <c r="T133" s="735"/>
    </row>
    <row r="134" spans="1:20" outlineLevel="2">
      <c r="A134" s="215"/>
      <c r="B134" s="217"/>
      <c r="C134" s="60" t="str">
        <f t="shared" si="3"/>
        <v/>
      </c>
      <c r="D134" s="436"/>
      <c r="E134" s="474"/>
      <c r="F134" s="474"/>
      <c r="G134" s="474"/>
      <c r="H134" s="474"/>
      <c r="I134" s="474"/>
      <c r="J134" s="474"/>
      <c r="K134" s="474"/>
      <c r="L134" s="32"/>
      <c r="M134" s="32"/>
      <c r="N134" s="403"/>
      <c r="O134" s="699"/>
      <c r="P134" s="699"/>
      <c r="Q134" s="495"/>
      <c r="R134" s="495"/>
    </row>
    <row r="135" spans="1:20" outlineLevel="2">
      <c r="A135" s="215"/>
      <c r="B135" s="217"/>
      <c r="C135" s="60"/>
      <c r="D135" s="436"/>
      <c r="E135" s="55"/>
      <c r="F135" s="55"/>
      <c r="G135" s="55"/>
      <c r="H135" s="55"/>
      <c r="I135" s="55"/>
      <c r="J135" s="55"/>
      <c r="K135" s="55"/>
      <c r="L135" s="32"/>
      <c r="M135" s="32"/>
      <c r="N135" s="403"/>
      <c r="O135" s="699"/>
      <c r="P135" s="699"/>
    </row>
    <row r="136" spans="1:20" ht="15" outlineLevel="1" thickBot="1">
      <c r="A136" s="215"/>
      <c r="B136" s="217"/>
      <c r="C136" s="60" t="str">
        <f t="shared" si="3"/>
        <v>Consommation moyenne réelle des véhicules utilitaires légers neufs</v>
      </c>
      <c r="D136" s="436"/>
      <c r="E136" s="850" t="s">
        <v>335</v>
      </c>
      <c r="F136" s="850"/>
      <c r="G136" s="850"/>
      <c r="H136" s="850"/>
      <c r="I136" s="850"/>
      <c r="J136" s="850"/>
      <c r="K136" s="850"/>
      <c r="L136" s="32"/>
      <c r="M136" s="32"/>
      <c r="N136" s="403"/>
      <c r="O136" s="699"/>
      <c r="P136" s="699"/>
    </row>
    <row r="137" spans="1:20" outlineLevel="2">
      <c r="A137" s="215"/>
      <c r="B137" s="217"/>
      <c r="C137" s="60"/>
      <c r="D137" s="436"/>
      <c r="E137" s="36"/>
      <c r="F137" s="44">
        <v>2023</v>
      </c>
      <c r="G137" s="44">
        <v>2030</v>
      </c>
      <c r="H137" s="44">
        <v>2035</v>
      </c>
      <c r="I137" s="44">
        <v>2040</v>
      </c>
      <c r="J137" s="44">
        <v>2045</v>
      </c>
      <c r="K137" s="45">
        <v>2050</v>
      </c>
      <c r="L137" s="32"/>
      <c r="M137" s="32"/>
      <c r="N137" s="403"/>
      <c r="O137" s="699"/>
      <c r="P137" s="699"/>
    </row>
    <row r="138" spans="1:20" outlineLevel="2">
      <c r="A138" s="215"/>
      <c r="B138" s="217"/>
      <c r="C138" s="60"/>
      <c r="D138" s="436"/>
      <c r="E138" s="37" t="s">
        <v>1009</v>
      </c>
      <c r="F138" s="181">
        <v>7</v>
      </c>
      <c r="G138" s="157">
        <v>6.2682661855313917</v>
      </c>
      <c r="H138" s="157">
        <v>6.0941476803777412</v>
      </c>
      <c r="I138" s="157" t="s">
        <v>334</v>
      </c>
      <c r="J138" s="157" t="s">
        <v>334</v>
      </c>
      <c r="K138" s="440" t="s">
        <v>334</v>
      </c>
      <c r="L138" s="32"/>
      <c r="M138" s="32"/>
      <c r="N138" s="403"/>
      <c r="O138" s="699"/>
      <c r="P138" s="699"/>
      <c r="Q138" s="684"/>
      <c r="R138" s="684"/>
      <c r="S138" s="684"/>
      <c r="T138" s="684"/>
    </row>
    <row r="139" spans="1:20" s="394" customFormat="1" outlineLevel="2">
      <c r="A139" s="215"/>
      <c r="B139" s="217"/>
      <c r="C139" s="60"/>
      <c r="D139" s="436"/>
      <c r="E139" s="37" t="s">
        <v>1010</v>
      </c>
      <c r="F139" s="181">
        <v>5.9200291752240899</v>
      </c>
      <c r="G139" s="157">
        <v>5.3280262577016799</v>
      </c>
      <c r="H139" s="157">
        <v>5.1800255283210799</v>
      </c>
      <c r="I139" s="157" t="s">
        <v>334</v>
      </c>
      <c r="J139" s="157" t="s">
        <v>334</v>
      </c>
      <c r="K139" s="440" t="s">
        <v>334</v>
      </c>
      <c r="L139" s="32"/>
      <c r="M139" s="32"/>
      <c r="N139" s="403"/>
      <c r="O139" s="699"/>
      <c r="P139" s="699"/>
      <c r="Q139" s="684"/>
      <c r="R139" s="684"/>
      <c r="S139" s="684"/>
      <c r="T139" s="684"/>
    </row>
    <row r="140" spans="1:20" outlineLevel="2">
      <c r="A140" s="215"/>
      <c r="B140" s="217"/>
      <c r="C140" s="60"/>
      <c r="D140" s="436"/>
      <c r="E140" s="37" t="s">
        <v>1011</v>
      </c>
      <c r="F140" s="181">
        <v>24.5</v>
      </c>
      <c r="G140" s="157">
        <v>23.799999999999997</v>
      </c>
      <c r="H140" s="157">
        <v>23.099999999999998</v>
      </c>
      <c r="I140" s="157">
        <v>22.4</v>
      </c>
      <c r="J140" s="157">
        <v>21.7</v>
      </c>
      <c r="K140" s="440">
        <v>21</v>
      </c>
      <c r="L140" s="32"/>
      <c r="M140" s="32"/>
      <c r="N140" s="403"/>
      <c r="O140" s="699"/>
      <c r="P140" s="699"/>
      <c r="Q140" s="684"/>
      <c r="R140" s="684"/>
      <c r="S140" s="684"/>
      <c r="T140" s="684"/>
    </row>
    <row r="141" spans="1:20" ht="15" outlineLevel="2" thickBot="1">
      <c r="A141" s="215"/>
      <c r="B141" s="217"/>
      <c r="C141" s="60"/>
      <c r="D141" s="436"/>
      <c r="E141" s="37" t="s">
        <v>1012</v>
      </c>
      <c r="F141" s="181">
        <v>1.55</v>
      </c>
      <c r="G141" s="157">
        <v>1.23</v>
      </c>
      <c r="H141" s="157">
        <v>1.2</v>
      </c>
      <c r="I141" s="157">
        <v>1.2</v>
      </c>
      <c r="J141" s="157">
        <v>1.2</v>
      </c>
      <c r="K141" s="440">
        <v>1.2</v>
      </c>
      <c r="L141" s="32"/>
      <c r="M141" s="32"/>
      <c r="N141" s="403"/>
      <c r="O141" s="699"/>
      <c r="P141" s="699"/>
      <c r="Q141" s="684"/>
      <c r="R141" s="684"/>
      <c r="S141" s="684"/>
      <c r="T141" s="684"/>
    </row>
    <row r="142" spans="1:20" outlineLevel="2">
      <c r="A142" s="215"/>
      <c r="B142" s="217"/>
      <c r="C142" s="60"/>
      <c r="D142" s="436"/>
      <c r="E142" s="857" t="s">
        <v>535</v>
      </c>
      <c r="F142" s="857"/>
      <c r="G142" s="857"/>
      <c r="H142" s="857"/>
      <c r="I142" s="857"/>
      <c r="J142" s="857"/>
      <c r="K142" s="857"/>
      <c r="L142" s="32"/>
      <c r="M142" s="32"/>
      <c r="N142" s="403"/>
      <c r="O142" s="699"/>
      <c r="P142" s="699"/>
    </row>
    <row r="143" spans="1:20" outlineLevel="1">
      <c r="A143" s="215"/>
      <c r="B143" s="217"/>
      <c r="C143" s="60"/>
      <c r="D143" s="436"/>
      <c r="E143" s="55"/>
      <c r="F143" s="55"/>
      <c r="G143" s="55"/>
      <c r="H143" s="55"/>
      <c r="I143" s="55"/>
      <c r="J143" s="55"/>
      <c r="K143" s="55"/>
      <c r="L143" s="32"/>
      <c r="M143" s="32"/>
      <c r="N143" s="403"/>
      <c r="O143" s="699"/>
      <c r="P143" s="699"/>
    </row>
    <row r="144" spans="1:20" ht="15" outlineLevel="1" thickBot="1">
      <c r="A144" s="215"/>
      <c r="B144" s="217"/>
      <c r="C144" s="60"/>
      <c r="D144" s="436"/>
      <c r="E144" s="851" t="s">
        <v>336</v>
      </c>
      <c r="F144" s="851"/>
      <c r="G144" s="851"/>
      <c r="H144" s="851"/>
      <c r="I144" s="851"/>
      <c r="J144" s="851"/>
      <c r="K144" s="851"/>
      <c r="L144" s="32"/>
      <c r="M144" s="32"/>
      <c r="N144" s="403"/>
      <c r="O144" s="699"/>
      <c r="P144" s="699"/>
    </row>
    <row r="145" spans="1:20" outlineLevel="2">
      <c r="A145" s="215"/>
      <c r="B145" s="217"/>
      <c r="C145" s="60"/>
      <c r="D145" s="436"/>
      <c r="E145" s="568"/>
      <c r="F145" s="569">
        <v>2023</v>
      </c>
      <c r="G145" s="569">
        <v>2030</v>
      </c>
      <c r="H145" s="569">
        <v>2035</v>
      </c>
      <c r="I145" s="569">
        <v>2040</v>
      </c>
      <c r="J145" s="569">
        <v>2045</v>
      </c>
      <c r="K145" s="570">
        <v>2050</v>
      </c>
      <c r="L145" s="32"/>
      <c r="M145" s="32"/>
      <c r="N145" s="403"/>
      <c r="O145" s="699"/>
      <c r="P145" s="699"/>
    </row>
    <row r="146" spans="1:20" outlineLevel="2">
      <c r="A146" s="215"/>
      <c r="B146" s="217"/>
      <c r="C146" s="60"/>
      <c r="D146" s="436"/>
      <c r="E146" s="360" t="s">
        <v>1009</v>
      </c>
      <c r="F146" s="614">
        <v>7.7488611769404132</v>
      </c>
      <c r="G146" s="615">
        <v>7.0081352404305521</v>
      </c>
      <c r="H146" s="615">
        <v>6.7997837677642012</v>
      </c>
      <c r="I146" s="615">
        <v>6.4091386428217483</v>
      </c>
      <c r="J146" s="615">
        <v>6.2215720468310574</v>
      </c>
      <c r="K146" s="616">
        <v>6.0941476803777412</v>
      </c>
      <c r="L146" s="32"/>
      <c r="M146" s="32"/>
      <c r="N146" s="403"/>
      <c r="O146" s="699"/>
      <c r="P146" s="699"/>
      <c r="Q146" s="684"/>
      <c r="R146" s="684"/>
      <c r="S146" s="684"/>
      <c r="T146" s="684"/>
    </row>
    <row r="147" spans="1:20" s="394" customFormat="1" outlineLevel="2">
      <c r="A147" s="215"/>
      <c r="B147" s="217"/>
      <c r="C147" s="60"/>
      <c r="D147" s="436"/>
      <c r="E147" s="360" t="s">
        <v>1013</v>
      </c>
      <c r="F147" s="614">
        <v>5.8515878141796307</v>
      </c>
      <c r="G147" s="615">
        <v>5.6880789268893537</v>
      </c>
      <c r="H147" s="615">
        <v>5.5528462028383982</v>
      </c>
      <c r="I147" s="615">
        <v>5.4215583171615425</v>
      </c>
      <c r="J147" s="615">
        <v>5.2883362398063989</v>
      </c>
      <c r="K147" s="616">
        <v>5.2883362398063989</v>
      </c>
      <c r="L147" s="32"/>
      <c r="M147" s="32"/>
      <c r="N147" s="403"/>
      <c r="O147" s="699"/>
      <c r="P147" s="699"/>
      <c r="Q147" s="684"/>
      <c r="R147" s="684"/>
      <c r="S147" s="684"/>
      <c r="T147" s="684"/>
    </row>
    <row r="148" spans="1:20" outlineLevel="2">
      <c r="A148" s="215"/>
      <c r="B148" s="217"/>
      <c r="C148" s="60"/>
      <c r="D148" s="436"/>
      <c r="E148" s="360" t="s">
        <v>1011</v>
      </c>
      <c r="F148" s="614">
        <v>24.264948182276427</v>
      </c>
      <c r="G148" s="615">
        <v>23.948630848849152</v>
      </c>
      <c r="H148" s="615">
        <v>23.553021575001051</v>
      </c>
      <c r="I148" s="615">
        <v>23.142167872395589</v>
      </c>
      <c r="J148" s="615">
        <v>22.660755764771441</v>
      </c>
      <c r="K148" s="616">
        <v>22.049999999999994</v>
      </c>
      <c r="L148" s="32"/>
      <c r="M148" s="32"/>
      <c r="N148" s="403"/>
      <c r="O148" s="699"/>
      <c r="P148" s="699"/>
      <c r="Q148" s="684"/>
      <c r="R148" s="684"/>
      <c r="S148" s="684"/>
      <c r="T148" s="684"/>
    </row>
    <row r="149" spans="1:20" outlineLevel="2">
      <c r="A149" s="215"/>
      <c r="B149" s="217"/>
      <c r="C149" s="60"/>
      <c r="D149" s="436"/>
      <c r="E149" s="360" t="s">
        <v>1012</v>
      </c>
      <c r="F149" s="614">
        <v>1.6</v>
      </c>
      <c r="G149" s="615">
        <v>1.2721746293245471</v>
      </c>
      <c r="H149" s="615">
        <v>1.2341408621736492</v>
      </c>
      <c r="I149" s="615">
        <v>1.2208490915832402</v>
      </c>
      <c r="J149" s="615">
        <v>1.2055515695067263</v>
      </c>
      <c r="K149" s="616">
        <v>1.2</v>
      </c>
      <c r="L149" s="32"/>
      <c r="M149" s="32"/>
      <c r="N149" s="403"/>
      <c r="O149" s="699"/>
      <c r="P149" s="699"/>
      <c r="Q149" s="684"/>
      <c r="R149" s="684"/>
      <c r="S149" s="684"/>
      <c r="T149" s="684"/>
    </row>
    <row r="150" spans="1:20" s="403" customFormat="1" ht="15" outlineLevel="2" thickBot="1">
      <c r="A150" s="215"/>
      <c r="B150" s="217"/>
      <c r="C150" s="60"/>
      <c r="D150" s="436"/>
      <c r="E150" s="344" t="s">
        <v>1014</v>
      </c>
      <c r="F150" s="750">
        <v>76.755305307270135</v>
      </c>
      <c r="G150" s="751">
        <v>64.541869998278813</v>
      </c>
      <c r="H150" s="751">
        <v>52.118534471784841</v>
      </c>
      <c r="I150" s="751">
        <v>36.130853508093828</v>
      </c>
      <c r="J150" s="751">
        <v>26.085669691008956</v>
      </c>
      <c r="K150" s="752">
        <v>22.229575516687675</v>
      </c>
      <c r="L150" s="32"/>
      <c r="M150" s="32"/>
      <c r="O150" s="734"/>
      <c r="P150" s="734"/>
      <c r="Q150" s="735"/>
      <c r="R150" s="735"/>
      <c r="S150" s="735"/>
      <c r="T150" s="735"/>
    </row>
    <row r="151" spans="1:20" outlineLevel="2">
      <c r="A151" s="215"/>
      <c r="B151" s="217"/>
      <c r="C151" s="60"/>
      <c r="D151" s="436"/>
      <c r="E151" s="55"/>
      <c r="F151" s="55"/>
      <c r="G151" s="55"/>
      <c r="H151" s="55"/>
      <c r="I151" s="55"/>
      <c r="J151" s="55"/>
      <c r="K151" s="55"/>
      <c r="L151" s="32"/>
      <c r="M151" s="32"/>
      <c r="N151" s="403"/>
      <c r="O151" s="699"/>
      <c r="P151" s="699"/>
    </row>
    <row r="152" spans="1:20" outlineLevel="1">
      <c r="A152" s="215"/>
      <c r="B152" s="217"/>
      <c r="C152" s="60"/>
      <c r="D152" s="436"/>
      <c r="E152" s="55"/>
      <c r="F152" s="55"/>
      <c r="G152" s="55"/>
      <c r="H152" s="55"/>
      <c r="I152" s="55"/>
      <c r="J152" s="55"/>
      <c r="K152" s="55"/>
      <c r="L152" s="32"/>
      <c r="M152" s="32"/>
      <c r="N152" s="403"/>
      <c r="O152" s="699"/>
      <c r="P152" s="699"/>
    </row>
    <row r="153" spans="1:20" ht="15" outlineLevel="1" thickBot="1">
      <c r="A153" s="215"/>
      <c r="B153" s="217"/>
      <c r="C153" s="60"/>
      <c r="D153" s="436"/>
      <c r="E153" s="851" t="s">
        <v>338</v>
      </c>
      <c r="F153" s="851"/>
      <c r="G153" s="851"/>
      <c r="H153" s="851"/>
      <c r="I153" s="851"/>
      <c r="J153" s="851"/>
      <c r="K153" s="851"/>
      <c r="L153" s="32"/>
      <c r="M153" s="32"/>
      <c r="N153" s="403"/>
      <c r="O153" s="699"/>
      <c r="P153" s="699"/>
    </row>
    <row r="154" spans="1:20" outlineLevel="1">
      <c r="A154" s="215"/>
      <c r="B154" s="217"/>
      <c r="C154" s="60"/>
      <c r="D154" s="436"/>
      <c r="E154" s="182"/>
      <c r="F154" s="314">
        <v>2023</v>
      </c>
      <c r="G154" s="314">
        <v>2030</v>
      </c>
      <c r="H154" s="314">
        <v>2035</v>
      </c>
      <c r="I154" s="314">
        <v>2040</v>
      </c>
      <c r="J154" s="314">
        <v>2045</v>
      </c>
      <c r="K154" s="315">
        <v>2050</v>
      </c>
      <c r="L154" s="32"/>
      <c r="M154" s="32"/>
      <c r="N154" s="403"/>
      <c r="O154" s="699"/>
      <c r="P154" s="699"/>
    </row>
    <row r="155" spans="1:20" outlineLevel="2">
      <c r="A155" s="215"/>
      <c r="B155" s="217"/>
      <c r="C155" s="60"/>
      <c r="D155" s="436"/>
      <c r="E155" s="190" t="s">
        <v>1017</v>
      </c>
      <c r="F155" s="181">
        <v>27.981673800000003</v>
      </c>
      <c r="G155" s="157">
        <v>25.33631740426522</v>
      </c>
      <c r="H155" s="157">
        <v>24.407676580655775</v>
      </c>
      <c r="I155" s="157">
        <v>23.51389074544932</v>
      </c>
      <c r="J155" s="157">
        <v>23.51389074544932</v>
      </c>
      <c r="K155" s="294">
        <v>23.51389074544932</v>
      </c>
      <c r="L155" s="32"/>
      <c r="M155" s="32"/>
      <c r="N155" s="403"/>
      <c r="O155" s="797"/>
      <c r="P155" s="797"/>
      <c r="Q155" s="797"/>
      <c r="R155" s="797"/>
      <c r="S155" s="797"/>
      <c r="T155" s="797"/>
    </row>
    <row r="156" spans="1:20" outlineLevel="2">
      <c r="A156" s="215"/>
      <c r="B156" s="217"/>
      <c r="C156" s="60"/>
      <c r="D156" s="436"/>
      <c r="E156" s="190" t="s">
        <v>1013</v>
      </c>
      <c r="F156" s="181">
        <v>25.963270886827278</v>
      </c>
      <c r="G156" s="157">
        <v>25</v>
      </c>
      <c r="H156" s="157">
        <v>25</v>
      </c>
      <c r="I156" s="157">
        <v>25</v>
      </c>
      <c r="J156" s="157">
        <v>25</v>
      </c>
      <c r="K156" s="294">
        <v>25</v>
      </c>
      <c r="L156" s="32"/>
      <c r="M156" s="32"/>
      <c r="N156" s="403"/>
      <c r="O156" s="797"/>
      <c r="P156" s="797"/>
      <c r="Q156" s="797"/>
      <c r="R156" s="797"/>
      <c r="S156" s="797"/>
      <c r="T156" s="797"/>
    </row>
    <row r="157" spans="1:20" outlineLevel="2">
      <c r="A157" s="215"/>
      <c r="B157" s="217"/>
      <c r="C157" s="60"/>
      <c r="D157" s="436"/>
      <c r="E157" s="190" t="s">
        <v>1011</v>
      </c>
      <c r="F157" s="181">
        <v>100</v>
      </c>
      <c r="G157" s="157">
        <v>97</v>
      </c>
      <c r="H157" s="157">
        <v>95</v>
      </c>
      <c r="I157" s="157">
        <v>93</v>
      </c>
      <c r="J157" s="157">
        <v>91</v>
      </c>
      <c r="K157" s="294">
        <v>90</v>
      </c>
      <c r="L157" s="32"/>
      <c r="M157" s="32"/>
      <c r="N157" s="403"/>
      <c r="O157" s="797"/>
      <c r="P157" s="797"/>
      <c r="Q157" s="797"/>
      <c r="R157" s="797"/>
      <c r="S157" s="797"/>
      <c r="T157" s="797"/>
    </row>
    <row r="158" spans="1:20" ht="15" outlineLevel="2" thickBot="1">
      <c r="A158" s="215"/>
      <c r="B158" s="217"/>
      <c r="C158" s="60"/>
      <c r="D158" s="436"/>
      <c r="E158" s="192" t="s">
        <v>1012</v>
      </c>
      <c r="F158" s="506">
        <v>6.7189999999999994</v>
      </c>
      <c r="G158" s="295">
        <v>5.9729999999999999</v>
      </c>
      <c r="H158" s="295">
        <v>5.5549999999999997</v>
      </c>
      <c r="I158" s="295">
        <v>5.0999999999999996</v>
      </c>
      <c r="J158" s="295">
        <v>5.0999999999999996</v>
      </c>
      <c r="K158" s="296">
        <v>5.0999999999999996</v>
      </c>
      <c r="L158" s="32"/>
      <c r="M158" s="32"/>
      <c r="N158" s="403"/>
      <c r="O158" s="797"/>
      <c r="P158" s="797"/>
      <c r="Q158" s="797"/>
      <c r="R158" s="797"/>
      <c r="S158" s="797"/>
      <c r="T158" s="797"/>
    </row>
    <row r="159" spans="1:20" outlineLevel="2">
      <c r="A159" s="215"/>
      <c r="B159" s="217"/>
      <c r="C159" s="60"/>
      <c r="D159" s="436"/>
      <c r="E159" s="474"/>
      <c r="F159" s="474"/>
      <c r="G159" s="474"/>
      <c r="H159" s="474"/>
      <c r="I159" s="474"/>
      <c r="J159" s="474"/>
      <c r="K159" s="474"/>
      <c r="L159" s="32"/>
      <c r="M159" s="32"/>
      <c r="N159" s="403"/>
      <c r="O159" s="699"/>
      <c r="P159" s="699"/>
    </row>
    <row r="160" spans="1:20" outlineLevel="1">
      <c r="A160" s="215"/>
      <c r="B160" s="217"/>
      <c r="C160" s="60"/>
      <c r="D160" s="436"/>
      <c r="E160" s="55"/>
      <c r="F160" s="55"/>
      <c r="G160" s="55"/>
      <c r="H160" s="55"/>
      <c r="I160" s="55"/>
      <c r="J160" s="55"/>
      <c r="K160" s="55"/>
      <c r="L160" s="32"/>
      <c r="M160" s="32"/>
      <c r="N160" s="403"/>
      <c r="O160" s="699"/>
      <c r="P160" s="699"/>
    </row>
    <row r="161" spans="1:20" ht="15" outlineLevel="1" thickBot="1">
      <c r="A161" s="215"/>
      <c r="B161" s="217"/>
      <c r="C161" s="60"/>
      <c r="D161" s="436"/>
      <c r="E161" s="864" t="s">
        <v>339</v>
      </c>
      <c r="F161" s="864"/>
      <c r="G161" s="864"/>
      <c r="H161" s="864"/>
      <c r="I161" s="864"/>
      <c r="J161" s="864"/>
      <c r="K161" s="864"/>
      <c r="L161" s="32"/>
      <c r="M161" s="32"/>
      <c r="N161" s="403"/>
      <c r="O161" s="699"/>
      <c r="P161" s="699"/>
    </row>
    <row r="162" spans="1:20" outlineLevel="2">
      <c r="A162" s="215"/>
      <c r="B162" s="217"/>
      <c r="C162" s="60"/>
      <c r="D162" s="436"/>
      <c r="E162" s="568"/>
      <c r="F162" s="569">
        <v>2023</v>
      </c>
      <c r="G162" s="569">
        <v>2030</v>
      </c>
      <c r="H162" s="569">
        <v>2035</v>
      </c>
      <c r="I162" s="569">
        <v>2040</v>
      </c>
      <c r="J162" s="569">
        <v>2045</v>
      </c>
      <c r="K162" s="570">
        <v>2050</v>
      </c>
      <c r="L162" s="32"/>
      <c r="M162" s="32"/>
      <c r="N162" s="403"/>
      <c r="O162" s="699"/>
      <c r="P162" s="699"/>
    </row>
    <row r="163" spans="1:20" outlineLevel="2">
      <c r="A163" s="215"/>
      <c r="B163" s="217"/>
      <c r="C163" s="60"/>
      <c r="D163" s="436"/>
      <c r="E163" s="360" t="s">
        <v>1017</v>
      </c>
      <c r="F163" s="614">
        <v>32.099114369900043</v>
      </c>
      <c r="G163" s="615">
        <v>27.061103225524814</v>
      </c>
      <c r="H163" s="615">
        <v>25.91001686011148</v>
      </c>
      <c r="I163" s="615">
        <v>24.594823107652434</v>
      </c>
      <c r="J163" s="615">
        <v>23.860391604785278</v>
      </c>
      <c r="K163" s="616">
        <v>23.538166410109255</v>
      </c>
      <c r="L163" s="32"/>
      <c r="M163" s="32"/>
      <c r="N163" s="403"/>
      <c r="O163" s="699"/>
      <c r="P163" s="699"/>
      <c r="Q163" s="684"/>
      <c r="R163" s="684"/>
      <c r="S163" s="684"/>
      <c r="T163" s="684"/>
    </row>
    <row r="164" spans="1:20" outlineLevel="2">
      <c r="A164" s="215"/>
      <c r="B164" s="217"/>
      <c r="C164" s="60"/>
      <c r="D164" s="436"/>
      <c r="E164" s="360" t="s">
        <v>1013</v>
      </c>
      <c r="F164" s="614">
        <v>27.284247214415036</v>
      </c>
      <c r="G164" s="615">
        <v>25.344515434192868</v>
      </c>
      <c r="H164" s="615">
        <v>24.994891618723379</v>
      </c>
      <c r="I164" s="615">
        <v>25</v>
      </c>
      <c r="J164" s="615">
        <v>24.999999999999996</v>
      </c>
      <c r="K164" s="616">
        <v>24.999999999999996</v>
      </c>
      <c r="L164" s="32"/>
      <c r="M164" s="32"/>
      <c r="N164" s="403"/>
      <c r="O164" s="699"/>
      <c r="P164" s="699"/>
      <c r="Q164" s="684"/>
      <c r="R164" s="684"/>
      <c r="S164" s="684"/>
      <c r="T164" s="684"/>
    </row>
    <row r="165" spans="1:20" outlineLevel="2">
      <c r="A165" s="215"/>
      <c r="B165" s="217"/>
      <c r="C165" s="60"/>
      <c r="D165" s="436"/>
      <c r="E165" s="360" t="s">
        <v>1011</v>
      </c>
      <c r="F165" s="614">
        <v>100.00000000000003</v>
      </c>
      <c r="G165" s="615">
        <v>98.025264778340585</v>
      </c>
      <c r="H165" s="615">
        <v>96.585610278372585</v>
      </c>
      <c r="I165" s="615">
        <v>94.812608573830232</v>
      </c>
      <c r="J165" s="615">
        <v>92.896470588235317</v>
      </c>
      <c r="K165" s="616">
        <v>91.25326086956521</v>
      </c>
      <c r="L165" s="32"/>
      <c r="M165" s="32"/>
      <c r="N165" s="403"/>
      <c r="O165" s="699"/>
      <c r="P165" s="699"/>
      <c r="Q165" s="684"/>
      <c r="R165" s="684"/>
      <c r="S165" s="684"/>
      <c r="T165" s="684"/>
    </row>
    <row r="166" spans="1:20" outlineLevel="2">
      <c r="A166" s="215"/>
      <c r="B166" s="217"/>
      <c r="C166" s="60"/>
      <c r="D166" s="436"/>
      <c r="E166" s="360" t="s">
        <v>1012</v>
      </c>
      <c r="F166" s="614">
        <v>6.9147936330191273</v>
      </c>
      <c r="G166" s="615">
        <v>6.1058586390335812</v>
      </c>
      <c r="H166" s="615">
        <v>5.8111818181818178</v>
      </c>
      <c r="I166" s="615">
        <v>5.4845265822784812</v>
      </c>
      <c r="J166" s="615">
        <v>5.213979797979797</v>
      </c>
      <c r="K166" s="616">
        <v>5.0999999999999988</v>
      </c>
      <c r="L166" s="32"/>
      <c r="M166" s="32"/>
      <c r="N166" s="403"/>
      <c r="O166" s="798"/>
      <c r="P166" s="798"/>
      <c r="Q166" s="797"/>
      <c r="R166" s="797"/>
      <c r="S166" s="797"/>
      <c r="T166" s="797"/>
    </row>
    <row r="167" spans="1:20" ht="15" outlineLevel="2" thickBot="1">
      <c r="A167" s="215"/>
      <c r="B167" s="217"/>
      <c r="C167" s="60"/>
      <c r="D167" s="436"/>
      <c r="E167" s="344" t="s">
        <v>1018</v>
      </c>
      <c r="F167" s="753">
        <v>321.4157681832009</v>
      </c>
      <c r="G167" s="754">
        <v>255.50757569482889</v>
      </c>
      <c r="H167" s="754">
        <v>208.00890832540696</v>
      </c>
      <c r="I167" s="754">
        <v>160.65772397715949</v>
      </c>
      <c r="J167" s="754">
        <v>134.66466806052162</v>
      </c>
      <c r="K167" s="755">
        <v>120.37799768179556</v>
      </c>
      <c r="L167" s="32"/>
      <c r="M167" s="32"/>
      <c r="N167" s="403"/>
      <c r="O167" s="798"/>
      <c r="P167" s="798"/>
      <c r="Q167" s="797"/>
      <c r="R167" s="797"/>
      <c r="S167" s="797"/>
      <c r="T167" s="797"/>
    </row>
    <row r="168" spans="1:20" s="403" customFormat="1" outlineLevel="1">
      <c r="A168" s="215"/>
      <c r="B168" s="217"/>
      <c r="C168" s="60"/>
      <c r="D168" s="764"/>
      <c r="E168" s="740"/>
      <c r="F168" s="740"/>
      <c r="G168" s="740"/>
      <c r="H168" s="740"/>
      <c r="I168" s="740"/>
      <c r="J168" s="740"/>
      <c r="K168" s="740"/>
      <c r="L168" s="740"/>
      <c r="M168" s="740"/>
      <c r="O168" s="798"/>
      <c r="P168" s="798"/>
      <c r="Q168" s="797"/>
      <c r="R168" s="797"/>
      <c r="S168" s="797"/>
      <c r="T168" s="797"/>
    </row>
    <row r="169" spans="1:20" s="403" customFormat="1" outlineLevel="1">
      <c r="A169" s="215"/>
      <c r="B169" s="217"/>
      <c r="C169" s="60"/>
      <c r="D169" s="764"/>
      <c r="E169" s="740"/>
      <c r="F169" s="740"/>
      <c r="G169" s="740"/>
      <c r="H169" s="740"/>
      <c r="I169" s="740"/>
      <c r="J169" s="740"/>
      <c r="K169" s="740"/>
      <c r="L169" s="740"/>
      <c r="M169" s="740"/>
      <c r="O169" s="798"/>
      <c r="P169" s="798"/>
      <c r="Q169" s="797"/>
      <c r="R169" s="797"/>
      <c r="S169" s="797"/>
      <c r="T169" s="797"/>
    </row>
    <row r="170" spans="1:20" s="403" customFormat="1" ht="15" outlineLevel="1" thickBot="1">
      <c r="A170" s="215"/>
      <c r="B170" s="217"/>
      <c r="C170" s="60"/>
      <c r="D170" s="764"/>
      <c r="E170" s="851" t="s">
        <v>1019</v>
      </c>
      <c r="F170" s="851"/>
      <c r="G170" s="851"/>
      <c r="H170" s="851"/>
      <c r="I170" s="851"/>
      <c r="J170" s="851"/>
      <c r="K170" s="851"/>
      <c r="L170" s="740"/>
      <c r="M170" s="740"/>
      <c r="O170" s="798"/>
      <c r="P170" s="798"/>
      <c r="Q170" s="797"/>
      <c r="R170" s="797"/>
      <c r="S170" s="797"/>
      <c r="T170" s="797"/>
    </row>
    <row r="171" spans="1:20" s="403" customFormat="1" outlineLevel="1">
      <c r="A171" s="215"/>
      <c r="B171" s="217"/>
      <c r="C171" s="60"/>
      <c r="D171" s="764"/>
      <c r="E171" s="568"/>
      <c r="F171" s="569">
        <v>2023</v>
      </c>
      <c r="G171" s="569">
        <v>2030</v>
      </c>
      <c r="H171" s="569">
        <v>2035</v>
      </c>
      <c r="I171" s="569">
        <v>2040</v>
      </c>
      <c r="J171" s="569">
        <v>2045</v>
      </c>
      <c r="K171" s="570">
        <v>2050</v>
      </c>
      <c r="L171" s="740"/>
      <c r="M171" s="740"/>
      <c r="O171" s="798"/>
      <c r="P171" s="798"/>
      <c r="Q171" s="797"/>
      <c r="R171" s="797"/>
      <c r="S171" s="797"/>
      <c r="T171" s="797"/>
    </row>
    <row r="172" spans="1:20" s="403" customFormat="1" outlineLevel="1">
      <c r="A172" s="215"/>
      <c r="B172" s="217"/>
      <c r="C172" s="60"/>
      <c r="D172" s="764"/>
      <c r="E172" s="360" t="s">
        <v>341</v>
      </c>
      <c r="F172" s="744">
        <v>141.51602962813644</v>
      </c>
      <c r="G172" s="745">
        <v>103.03331016211618</v>
      </c>
      <c r="H172" s="745">
        <v>67.063374902632503</v>
      </c>
      <c r="I172" s="745">
        <v>30.709942338418294</v>
      </c>
      <c r="J172" s="745">
        <v>5.6430963020215472</v>
      </c>
      <c r="K172" s="746">
        <v>0</v>
      </c>
      <c r="L172" s="740"/>
      <c r="M172" s="740"/>
      <c r="O172" s="798"/>
      <c r="P172" s="798"/>
      <c r="Q172" s="797"/>
      <c r="R172" s="797"/>
      <c r="S172" s="797"/>
      <c r="T172" s="797"/>
    </row>
    <row r="173" spans="1:20" s="403" customFormat="1" outlineLevel="1">
      <c r="A173" s="215"/>
      <c r="B173" s="217"/>
      <c r="C173" s="60"/>
      <c r="D173" s="764"/>
      <c r="E173" s="360" t="s">
        <v>252</v>
      </c>
      <c r="F173" s="744">
        <v>190.8176648903893</v>
      </c>
      <c r="G173" s="745">
        <v>145.1551120021366</v>
      </c>
      <c r="H173" s="745">
        <v>95.517579236485801</v>
      </c>
      <c r="I173" s="745">
        <v>38.045304304479259</v>
      </c>
      <c r="J173" s="745">
        <v>5.5347025265897534</v>
      </c>
      <c r="K173" s="746">
        <v>0</v>
      </c>
      <c r="L173" s="740"/>
      <c r="M173" s="740"/>
      <c r="O173" s="798"/>
      <c r="P173" s="798"/>
      <c r="Q173" s="797"/>
      <c r="R173" s="797"/>
      <c r="S173" s="797"/>
      <c r="T173" s="797"/>
    </row>
    <row r="174" spans="1:20" s="403" customFormat="1" ht="15" outlineLevel="1" thickBot="1">
      <c r="A174" s="215"/>
      <c r="B174" s="217"/>
      <c r="C174" s="60"/>
      <c r="D174" s="764"/>
      <c r="E174" s="214" t="s">
        <v>253</v>
      </c>
      <c r="F174" s="747">
        <v>799.18956402460242</v>
      </c>
      <c r="G174" s="748">
        <v>573.31624454297344</v>
      </c>
      <c r="H174" s="748">
        <v>383.40366495887343</v>
      </c>
      <c r="I174" s="748">
        <v>197.64111449545524</v>
      </c>
      <c r="J174" s="748">
        <v>70.324999286810296</v>
      </c>
      <c r="K174" s="749">
        <v>0</v>
      </c>
      <c r="L174" s="740"/>
      <c r="M174" s="740"/>
      <c r="O174" s="798"/>
      <c r="P174" s="798"/>
      <c r="Q174" s="797"/>
      <c r="R174" s="797"/>
      <c r="S174" s="797"/>
      <c r="T174" s="797"/>
    </row>
    <row r="175" spans="1:20" s="403" customFormat="1" outlineLevel="1">
      <c r="A175" s="215"/>
      <c r="B175" s="217"/>
      <c r="C175" s="60"/>
      <c r="D175" s="764"/>
      <c r="E175" s="740"/>
      <c r="F175" s="740"/>
      <c r="G175" s="740"/>
      <c r="H175" s="740"/>
      <c r="I175" s="740"/>
      <c r="J175" s="740"/>
      <c r="K175" s="740"/>
      <c r="L175" s="740"/>
      <c r="M175" s="740"/>
      <c r="O175" s="798"/>
      <c r="P175" s="798"/>
      <c r="Q175" s="797"/>
      <c r="R175" s="797"/>
      <c r="S175" s="797"/>
      <c r="T175" s="797"/>
    </row>
    <row r="176" spans="1:20" s="403" customFormat="1" outlineLevel="1">
      <c r="A176" s="215"/>
      <c r="B176" s="217"/>
      <c r="C176" s="60"/>
      <c r="D176" s="740"/>
      <c r="E176" s="740"/>
      <c r="F176" s="740"/>
      <c r="G176" s="740"/>
      <c r="H176" s="740"/>
      <c r="I176" s="740"/>
      <c r="J176" s="740"/>
      <c r="K176" s="740"/>
      <c r="L176" s="740"/>
      <c r="M176" s="740"/>
      <c r="O176" s="798"/>
      <c r="P176" s="798"/>
      <c r="Q176" s="797"/>
      <c r="R176" s="797"/>
      <c r="S176" s="797"/>
      <c r="T176" s="797"/>
    </row>
    <row r="177" spans="1:27" ht="28.8" thickBot="1">
      <c r="A177" s="215"/>
      <c r="B177" s="217"/>
      <c r="C177" s="60" t="str">
        <f t="shared" si="3"/>
        <v>Trafic</v>
      </c>
      <c r="D177" s="221"/>
      <c r="E177" s="222"/>
      <c r="F177" s="854" t="s">
        <v>340</v>
      </c>
      <c r="G177" s="854"/>
      <c r="H177" s="854"/>
      <c r="I177" s="854"/>
      <c r="J177" s="854"/>
      <c r="K177" s="854"/>
      <c r="L177" s="854"/>
      <c r="M177" s="854"/>
      <c r="N177" s="403"/>
      <c r="O177" s="699"/>
      <c r="P177" s="699"/>
    </row>
    <row r="178" spans="1:27" ht="15" thickTop="1">
      <c r="A178" s="215"/>
      <c r="B178" s="217"/>
      <c r="C178" s="60" t="str">
        <f t="shared" si="3"/>
        <v/>
      </c>
      <c r="D178" s="102"/>
      <c r="E178" s="102"/>
      <c r="F178" s="102"/>
      <c r="M178" s="403"/>
      <c r="N178" s="403"/>
      <c r="O178" s="699"/>
      <c r="P178" s="699"/>
    </row>
    <row r="179" spans="1:27" outlineLevel="1">
      <c r="A179" s="215"/>
      <c r="B179" s="217"/>
      <c r="C179" s="60" t="str">
        <f t="shared" si="3"/>
        <v/>
      </c>
      <c r="D179" s="32"/>
      <c r="E179" s="402"/>
      <c r="F179" s="402"/>
      <c r="G179" s="402"/>
      <c r="H179" s="402"/>
      <c r="I179" s="402"/>
      <c r="J179" s="402"/>
      <c r="K179" s="402"/>
      <c r="L179" s="402"/>
      <c r="M179" s="32"/>
      <c r="N179" s="403"/>
      <c r="O179" s="699"/>
      <c r="P179" s="699"/>
    </row>
    <row r="180" spans="1:27" outlineLevel="1">
      <c r="A180" s="215"/>
      <c r="B180" s="217"/>
      <c r="C180" s="60" t="str">
        <f t="shared" si="3"/>
        <v/>
      </c>
      <c r="D180" s="32"/>
      <c r="E180" s="55"/>
      <c r="F180" s="55"/>
      <c r="G180" s="55"/>
      <c r="H180" s="55"/>
      <c r="I180" s="55"/>
      <c r="J180" s="55"/>
      <c r="K180" s="55"/>
      <c r="L180" s="55"/>
      <c r="M180" s="32"/>
      <c r="N180" s="403"/>
      <c r="O180" s="699"/>
      <c r="P180" s="699"/>
    </row>
    <row r="181" spans="1:27" ht="15" outlineLevel="1" thickBot="1">
      <c r="A181" s="215"/>
      <c r="B181" s="217"/>
      <c r="C181" s="60" t="str">
        <f t="shared" si="3"/>
        <v>Evolution des trafics voyageurs (Mds passagers kilomètres)</v>
      </c>
      <c r="D181" s="32"/>
      <c r="E181" s="851" t="s">
        <v>1020</v>
      </c>
      <c r="F181" s="851"/>
      <c r="G181" s="851"/>
      <c r="H181" s="851"/>
      <c r="I181" s="851"/>
      <c r="J181" s="851"/>
      <c r="K181" s="851"/>
      <c r="L181" s="32"/>
      <c r="M181" s="32"/>
      <c r="N181" s="403"/>
      <c r="O181" s="798"/>
      <c r="P181" s="798"/>
      <c r="Q181" s="798"/>
      <c r="R181" s="798"/>
      <c r="S181" s="798"/>
      <c r="T181" s="798"/>
      <c r="U181" s="403"/>
      <c r="V181" s="403"/>
      <c r="W181" s="403"/>
      <c r="X181" s="403"/>
      <c r="Y181" s="403"/>
      <c r="Z181" s="403"/>
      <c r="AA181" s="403"/>
    </row>
    <row r="182" spans="1:27" outlineLevel="2">
      <c r="A182" s="215"/>
      <c r="B182" s="217"/>
      <c r="C182" s="60" t="str">
        <f t="shared" si="3"/>
        <v>Mds passagers kilomètres</v>
      </c>
      <c r="D182" s="32"/>
      <c r="E182" s="182" t="s">
        <v>348</v>
      </c>
      <c r="F182" s="314">
        <v>2019</v>
      </c>
      <c r="G182" s="314">
        <v>2030</v>
      </c>
      <c r="H182" s="314">
        <v>2035</v>
      </c>
      <c r="I182" s="314">
        <v>2040</v>
      </c>
      <c r="J182" s="314">
        <v>2045</v>
      </c>
      <c r="K182" s="315">
        <v>2050</v>
      </c>
      <c r="L182" s="32"/>
      <c r="M182" s="32"/>
      <c r="N182" s="403"/>
      <c r="O182" s="798"/>
      <c r="P182" s="798"/>
      <c r="Q182" s="798"/>
      <c r="R182" s="798"/>
      <c r="S182" s="798"/>
      <c r="T182" s="798"/>
      <c r="U182" s="403"/>
      <c r="V182" s="403"/>
      <c r="W182" s="403"/>
      <c r="X182" s="403"/>
      <c r="Y182" s="403"/>
      <c r="Z182" s="403"/>
      <c r="AA182" s="403"/>
    </row>
    <row r="183" spans="1:27" outlineLevel="2">
      <c r="A183" s="215"/>
      <c r="B183" s="217"/>
      <c r="C183" s="60" t="str">
        <f t="shared" si="3"/>
        <v>Voitures</v>
      </c>
      <c r="D183" s="32"/>
      <c r="E183" s="190" t="s">
        <v>341</v>
      </c>
      <c r="F183" s="133">
        <v>816.90372483163151</v>
      </c>
      <c r="G183" s="134">
        <v>789.70925170924011</v>
      </c>
      <c r="H183" s="134">
        <v>788.24323810690544</v>
      </c>
      <c r="I183" s="134">
        <v>786.77722450457088</v>
      </c>
      <c r="J183" s="134">
        <v>785.31121090223621</v>
      </c>
      <c r="K183" s="512">
        <v>783.84519729990166</v>
      </c>
      <c r="L183" s="32"/>
      <c r="M183" s="32"/>
      <c r="N183" s="403"/>
      <c r="O183" s="798"/>
      <c r="P183" s="798"/>
      <c r="Q183" s="798"/>
      <c r="R183" s="798"/>
      <c r="S183" s="798"/>
      <c r="T183" s="798"/>
      <c r="U183" s="403"/>
      <c r="V183" s="403"/>
      <c r="W183" s="403"/>
      <c r="X183" s="403"/>
      <c r="Y183" s="403"/>
      <c r="Z183" s="403"/>
      <c r="AA183" s="403"/>
    </row>
    <row r="184" spans="1:27" s="403" customFormat="1" outlineLevel="2">
      <c r="A184" s="215"/>
      <c r="B184" s="217"/>
      <c r="C184" s="60"/>
      <c r="D184" s="32"/>
      <c r="E184" s="513" t="s">
        <v>862</v>
      </c>
      <c r="F184" s="696">
        <v>302.25299999999999</v>
      </c>
      <c r="G184" s="697">
        <v>302.13042697555744</v>
      </c>
      <c r="H184" s="697">
        <v>312.14576183788068</v>
      </c>
      <c r="I184" s="697">
        <v>322.12175639210739</v>
      </c>
      <c r="J184" s="697">
        <v>332.05841063823755</v>
      </c>
      <c r="K184" s="698">
        <v>341.95572457627111</v>
      </c>
      <c r="L184" s="32"/>
      <c r="M184" s="32"/>
      <c r="O184" s="798"/>
      <c r="P184" s="798"/>
      <c r="Q184" s="798"/>
      <c r="R184" s="798"/>
      <c r="S184" s="798"/>
      <c r="T184" s="798"/>
    </row>
    <row r="185" spans="1:27" s="403" customFormat="1" outlineLevel="2">
      <c r="A185" s="215"/>
      <c r="B185" s="217"/>
      <c r="C185" s="60"/>
      <c r="D185" s="32"/>
      <c r="E185" s="513" t="s">
        <v>863</v>
      </c>
      <c r="F185" s="696">
        <v>514.64699999999993</v>
      </c>
      <c r="G185" s="697">
        <v>487.57882473368261</v>
      </c>
      <c r="H185" s="697">
        <v>476.09747626902475</v>
      </c>
      <c r="I185" s="697">
        <v>464.6554681124635</v>
      </c>
      <c r="J185" s="697">
        <v>453.25280026399867</v>
      </c>
      <c r="K185" s="698">
        <v>441.8894727236306</v>
      </c>
      <c r="L185" s="32"/>
      <c r="M185" s="32"/>
      <c r="O185" s="798"/>
      <c r="P185" s="798"/>
      <c r="Q185" s="798"/>
      <c r="R185" s="798"/>
      <c r="S185" s="798"/>
      <c r="T185" s="798"/>
    </row>
    <row r="186" spans="1:27" outlineLevel="2">
      <c r="A186" s="215"/>
      <c r="B186" s="217"/>
      <c r="C186" s="60" t="str">
        <f t="shared" si="3"/>
        <v>TC</v>
      </c>
      <c r="D186" s="32"/>
      <c r="E186" s="190" t="s">
        <v>342</v>
      </c>
      <c r="F186" s="133">
        <v>170.0937586258361</v>
      </c>
      <c r="G186" s="134">
        <v>212.98044316511888</v>
      </c>
      <c r="H186" s="134">
        <v>225.49983073608422</v>
      </c>
      <c r="I186" s="134">
        <v>238.01921830704958</v>
      </c>
      <c r="J186" s="134">
        <v>250.53860587801492</v>
      </c>
      <c r="K186" s="512">
        <v>263.05799344898026</v>
      </c>
      <c r="L186" s="32"/>
      <c r="M186" s="32"/>
      <c r="N186" s="403"/>
      <c r="O186" s="798"/>
      <c r="P186" s="798"/>
      <c r="Q186" s="798"/>
      <c r="R186" s="798"/>
      <c r="S186" s="798"/>
      <c r="T186" s="798"/>
      <c r="U186" s="403"/>
      <c r="V186" s="403"/>
      <c r="W186" s="403"/>
      <c r="X186" s="403"/>
      <c r="Y186" s="403"/>
      <c r="Z186" s="403"/>
      <c r="AA186" s="403"/>
    </row>
    <row r="187" spans="1:27" outlineLevel="2">
      <c r="A187" s="215"/>
      <c r="B187" s="217"/>
      <c r="C187" s="60" t="str">
        <f t="shared" si="3"/>
        <v xml:space="preserve">  dont ferrés</v>
      </c>
      <c r="D187" s="32"/>
      <c r="E187" s="513" t="s">
        <v>343</v>
      </c>
      <c r="F187" s="133">
        <v>109.34016255895861</v>
      </c>
      <c r="G187" s="134">
        <v>143.18817649695453</v>
      </c>
      <c r="H187" s="134">
        <v>155.01002057972056</v>
      </c>
      <c r="I187" s="134">
        <v>166.83186466248657</v>
      </c>
      <c r="J187" s="134">
        <v>178.6537087452526</v>
      </c>
      <c r="K187" s="512">
        <v>190.47555282801864</v>
      </c>
      <c r="L187" s="32"/>
      <c r="M187" s="32"/>
      <c r="N187" s="403"/>
      <c r="O187" s="798"/>
      <c r="P187" s="798"/>
      <c r="Q187" s="798"/>
      <c r="R187" s="798"/>
      <c r="S187" s="798"/>
      <c r="T187" s="798"/>
      <c r="U187" s="403"/>
      <c r="V187" s="403"/>
      <c r="W187" s="403"/>
      <c r="X187" s="403"/>
      <c r="Y187" s="403"/>
      <c r="Z187" s="403"/>
      <c r="AA187" s="403"/>
    </row>
    <row r="188" spans="1:27" outlineLevel="2">
      <c r="A188" s="215"/>
      <c r="B188" s="217"/>
      <c r="C188" s="60" t="str">
        <f t="shared" si="3"/>
        <v xml:space="preserve">  dont bus et cars</v>
      </c>
      <c r="D188" s="32"/>
      <c r="E188" s="513" t="s">
        <v>344</v>
      </c>
      <c r="F188" s="133">
        <v>60.753596066877499</v>
      </c>
      <c r="G188" s="134">
        <v>69.792266668164359</v>
      </c>
      <c r="H188" s="134">
        <v>70.489810156363674</v>
      </c>
      <c r="I188" s="134">
        <v>71.18735364456299</v>
      </c>
      <c r="J188" s="134">
        <v>71.884897132762305</v>
      </c>
      <c r="K188" s="512">
        <v>72.58244062096162</v>
      </c>
      <c r="L188" s="32"/>
      <c r="M188" s="32"/>
      <c r="N188" s="403"/>
      <c r="O188" s="798"/>
      <c r="P188" s="798"/>
      <c r="Q188" s="798"/>
      <c r="R188" s="798"/>
      <c r="S188" s="798"/>
      <c r="T188" s="798"/>
      <c r="U188" s="403"/>
      <c r="V188" s="403"/>
      <c r="W188" s="403"/>
      <c r="X188" s="403"/>
      <c r="Y188" s="403"/>
      <c r="Z188" s="403"/>
      <c r="AA188" s="403"/>
    </row>
    <row r="189" spans="1:27" outlineLevel="2">
      <c r="A189" s="215"/>
      <c r="B189" s="217"/>
      <c r="C189" s="60" t="str">
        <f t="shared" si="3"/>
        <v>Aérien domestique</v>
      </c>
      <c r="D189" s="32"/>
      <c r="E189" s="190" t="s">
        <v>812</v>
      </c>
      <c r="F189" s="181">
        <v>16.184000000000001</v>
      </c>
      <c r="G189" s="157">
        <v>12.3</v>
      </c>
      <c r="H189" s="157">
        <v>11.775000000000002</v>
      </c>
      <c r="I189" s="157">
        <v>11.25</v>
      </c>
      <c r="J189" s="157">
        <v>10.725</v>
      </c>
      <c r="K189" s="294">
        <v>10.199999999999999</v>
      </c>
      <c r="L189" s="32"/>
      <c r="M189" s="32"/>
      <c r="N189" s="403"/>
      <c r="O189" s="798"/>
      <c r="P189" s="798"/>
      <c r="Q189" s="798"/>
      <c r="R189" s="798"/>
      <c r="S189" s="798"/>
      <c r="T189" s="798"/>
      <c r="U189" s="403"/>
      <c r="V189" s="403"/>
      <c r="W189" s="403"/>
      <c r="X189" s="403"/>
      <c r="Y189" s="403"/>
      <c r="Z189" s="403"/>
      <c r="AA189" s="403"/>
    </row>
    <row r="190" spans="1:27" outlineLevel="2">
      <c r="A190" s="215"/>
      <c r="B190" s="217"/>
      <c r="C190" s="60" t="str">
        <f t="shared" si="3"/>
        <v>2RM</v>
      </c>
      <c r="D190" s="32"/>
      <c r="E190" s="190" t="s">
        <v>346</v>
      </c>
      <c r="F190" s="133">
        <v>11.340237796767951</v>
      </c>
      <c r="G190" s="134">
        <v>10.433018773026516</v>
      </c>
      <c r="H190" s="134">
        <v>10.376317584042676</v>
      </c>
      <c r="I190" s="134">
        <v>10.319616395058837</v>
      </c>
      <c r="J190" s="134">
        <v>10.262915206074997</v>
      </c>
      <c r="K190" s="512">
        <v>10.206214017091156</v>
      </c>
      <c r="L190" s="32"/>
      <c r="M190" s="32"/>
      <c r="N190" s="403"/>
      <c r="O190" s="798"/>
      <c r="P190" s="798"/>
      <c r="Q190" s="798"/>
      <c r="R190" s="798"/>
      <c r="S190" s="798"/>
      <c r="T190" s="798"/>
      <c r="U190" s="403"/>
      <c r="V190" s="403"/>
      <c r="W190" s="403"/>
      <c r="X190" s="403"/>
      <c r="Y190" s="403"/>
      <c r="Z190" s="403"/>
      <c r="AA190" s="403"/>
    </row>
    <row r="191" spans="1:27" outlineLevel="2">
      <c r="A191" s="215"/>
      <c r="B191" s="217"/>
      <c r="C191" s="60" t="str">
        <f t="shared" si="3"/>
        <v>Vélo</v>
      </c>
      <c r="D191" s="32"/>
      <c r="E191" s="190" t="s">
        <v>347</v>
      </c>
      <c r="F191" s="133">
        <v>5.5</v>
      </c>
      <c r="G191" s="134">
        <v>19</v>
      </c>
      <c r="H191" s="134">
        <v>25.25</v>
      </c>
      <c r="I191" s="134">
        <v>31.5</v>
      </c>
      <c r="J191" s="134">
        <v>37.75</v>
      </c>
      <c r="K191" s="512">
        <v>44</v>
      </c>
      <c r="L191" s="32"/>
      <c r="M191" s="32"/>
      <c r="N191" s="403"/>
      <c r="O191" s="798"/>
      <c r="P191" s="798"/>
      <c r="Q191" s="798"/>
      <c r="R191" s="798"/>
      <c r="S191" s="798"/>
      <c r="T191" s="798"/>
      <c r="U191" s="403"/>
      <c r="V191" s="403"/>
      <c r="W191" s="403"/>
      <c r="X191" s="403"/>
      <c r="Y191" s="403"/>
      <c r="Z191" s="403"/>
      <c r="AA191" s="403"/>
    </row>
    <row r="192" spans="1:27" ht="15" outlineLevel="2" thickBot="1">
      <c r="A192" s="215"/>
      <c r="B192" s="217"/>
      <c r="C192" s="60" t="str">
        <f t="shared" si="3"/>
        <v>Total</v>
      </c>
      <c r="D192" s="32"/>
      <c r="E192" s="337" t="s">
        <v>125</v>
      </c>
      <c r="F192" s="514">
        <v>1020.0217212542356</v>
      </c>
      <c r="G192" s="515">
        <v>1044.4227136473855</v>
      </c>
      <c r="H192" s="515">
        <v>1061.1443864270325</v>
      </c>
      <c r="I192" s="515">
        <v>1077.8660592066792</v>
      </c>
      <c r="J192" s="515">
        <v>1094.5877319863259</v>
      </c>
      <c r="K192" s="516">
        <v>1111.3094047659733</v>
      </c>
      <c r="L192" s="32"/>
      <c r="M192" s="32"/>
      <c r="N192" s="403"/>
      <c r="O192" s="798"/>
      <c r="P192" s="798"/>
      <c r="Q192" s="798"/>
      <c r="R192" s="798"/>
      <c r="S192" s="798"/>
      <c r="T192" s="798"/>
      <c r="U192" s="403"/>
      <c r="V192" s="403"/>
      <c r="W192" s="403"/>
      <c r="X192" s="403"/>
      <c r="Y192" s="403"/>
      <c r="Z192" s="403"/>
      <c r="AA192" s="403"/>
    </row>
    <row r="193" spans="1:27" outlineLevel="2">
      <c r="A193" s="215"/>
      <c r="B193" s="217"/>
      <c r="C193" s="60" t="str">
        <f t="shared" si="3"/>
        <v>Périmètre hexagone</v>
      </c>
      <c r="D193" s="32"/>
      <c r="E193" s="858" t="s">
        <v>629</v>
      </c>
      <c r="F193" s="858"/>
      <c r="G193" s="858"/>
      <c r="H193" s="858"/>
      <c r="I193" s="858"/>
      <c r="J193" s="858"/>
      <c r="K193" s="858"/>
      <c r="L193" s="32"/>
      <c r="M193" s="32"/>
      <c r="N193" s="403"/>
      <c r="O193" s="798"/>
      <c r="P193" s="798"/>
      <c r="Q193" s="798"/>
      <c r="R193" s="798"/>
      <c r="S193" s="798"/>
      <c r="T193" s="798"/>
      <c r="U193" s="403"/>
      <c r="V193" s="403"/>
      <c r="W193" s="403"/>
      <c r="X193" s="403"/>
      <c r="Y193" s="403"/>
      <c r="Z193" s="403"/>
      <c r="AA193" s="403"/>
    </row>
    <row r="194" spans="1:27" outlineLevel="1">
      <c r="A194" s="215"/>
      <c r="B194" s="217"/>
      <c r="C194" s="60" t="str">
        <f t="shared" si="3"/>
        <v/>
      </c>
      <c r="D194" s="32"/>
      <c r="E194" s="55"/>
      <c r="F194" s="55"/>
      <c r="G194" s="55"/>
      <c r="H194" s="55"/>
      <c r="I194" s="55"/>
      <c r="J194" s="55"/>
      <c r="K194" s="55"/>
      <c r="L194" s="32"/>
      <c r="M194" s="32"/>
      <c r="N194" s="403"/>
      <c r="O194" s="798"/>
      <c r="P194" s="798"/>
      <c r="Q194" s="798"/>
      <c r="R194" s="798"/>
      <c r="S194" s="798"/>
      <c r="T194" s="798"/>
      <c r="U194" s="403"/>
      <c r="V194" s="403"/>
      <c r="W194" s="403"/>
      <c r="X194" s="403"/>
      <c r="Y194" s="403"/>
      <c r="Z194" s="403"/>
      <c r="AA194" s="403"/>
    </row>
    <row r="195" spans="1:27" ht="15" outlineLevel="1" thickBot="1">
      <c r="A195" s="215"/>
      <c r="B195" s="217"/>
      <c r="C195" s="60"/>
      <c r="D195" s="32"/>
      <c r="E195" s="851" t="s">
        <v>1021</v>
      </c>
      <c r="F195" s="851"/>
      <c r="G195" s="851"/>
      <c r="H195" s="851"/>
      <c r="I195" s="851"/>
      <c r="J195" s="851"/>
      <c r="K195" s="851"/>
      <c r="L195" s="32"/>
      <c r="M195" s="32"/>
      <c r="N195" s="403"/>
      <c r="O195" s="798"/>
      <c r="P195" s="798"/>
      <c r="Q195" s="798"/>
      <c r="R195" s="798"/>
      <c r="S195" s="798"/>
      <c r="T195" s="798"/>
      <c r="U195" s="403"/>
      <c r="V195" s="403"/>
      <c r="W195" s="403"/>
      <c r="X195" s="403"/>
      <c r="Y195" s="403"/>
      <c r="Z195" s="403"/>
      <c r="AA195" s="403"/>
    </row>
    <row r="196" spans="1:27" outlineLevel="2">
      <c r="A196" s="215"/>
      <c r="B196" s="217"/>
      <c r="C196" s="60"/>
      <c r="D196" s="32"/>
      <c r="E196" s="182" t="s">
        <v>537</v>
      </c>
      <c r="F196" s="314">
        <v>2019</v>
      </c>
      <c r="G196" s="314">
        <v>2030</v>
      </c>
      <c r="H196" s="314">
        <v>2035</v>
      </c>
      <c r="I196" s="314">
        <v>2040</v>
      </c>
      <c r="J196" s="314">
        <v>2045</v>
      </c>
      <c r="K196" s="315">
        <v>2050</v>
      </c>
      <c r="L196" s="32"/>
      <c r="M196" s="32"/>
      <c r="N196" s="403"/>
      <c r="O196" s="798"/>
      <c r="P196" s="798"/>
      <c r="Q196" s="798"/>
      <c r="R196" s="798"/>
      <c r="S196" s="798"/>
      <c r="T196" s="798"/>
      <c r="U196" s="403"/>
      <c r="V196" s="403"/>
      <c r="W196" s="403"/>
      <c r="X196" s="403"/>
      <c r="Y196" s="403"/>
      <c r="Z196" s="403"/>
      <c r="AA196" s="403"/>
    </row>
    <row r="197" spans="1:27" outlineLevel="2">
      <c r="A197" s="215"/>
      <c r="B197" s="217"/>
      <c r="C197" s="60"/>
      <c r="D197" s="32"/>
      <c r="E197" s="190" t="s">
        <v>349</v>
      </c>
      <c r="F197" s="133">
        <v>296.787581103658</v>
      </c>
      <c r="G197" s="134">
        <v>276.66455705846346</v>
      </c>
      <c r="H197" s="134">
        <v>274.8110610022207</v>
      </c>
      <c r="I197" s="134">
        <v>272.68999767609557</v>
      </c>
      <c r="J197" s="134">
        <v>270.30136708008791</v>
      </c>
      <c r="K197" s="512">
        <v>267.64516921419772</v>
      </c>
      <c r="L197" s="32"/>
      <c r="M197" s="32"/>
      <c r="N197" s="403"/>
      <c r="O197" s="798"/>
      <c r="P197" s="798"/>
      <c r="Q197" s="798"/>
      <c r="R197" s="798"/>
      <c r="S197" s="798"/>
      <c r="T197" s="798"/>
      <c r="U197" s="403"/>
      <c r="V197" s="403"/>
      <c r="W197" s="403"/>
      <c r="X197" s="403"/>
      <c r="Y197" s="403"/>
      <c r="Z197" s="403"/>
      <c r="AA197" s="403"/>
    </row>
    <row r="198" spans="1:27" outlineLevel="2">
      <c r="A198" s="215"/>
      <c r="B198" s="217"/>
      <c r="C198" s="60"/>
      <c r="D198" s="32"/>
      <c r="E198" s="190" t="s">
        <v>350</v>
      </c>
      <c r="F198" s="133">
        <v>33.908709999999999</v>
      </c>
      <c r="G198" s="134">
        <v>63.037494013320782</v>
      </c>
      <c r="H198" s="134">
        <v>70.487252659660498</v>
      </c>
      <c r="I198" s="134">
        <v>78.17113266714739</v>
      </c>
      <c r="J198" s="134">
        <v>86.089134035781399</v>
      </c>
      <c r="K198" s="512">
        <v>94.241256765562582</v>
      </c>
      <c r="L198" s="32"/>
      <c r="M198" s="32"/>
      <c r="N198" s="403"/>
      <c r="O198" s="798"/>
      <c r="P198" s="798"/>
      <c r="Q198" s="798"/>
      <c r="R198" s="798"/>
      <c r="S198" s="798"/>
      <c r="T198" s="798"/>
      <c r="U198" s="403"/>
      <c r="V198" s="403"/>
      <c r="W198" s="403"/>
      <c r="X198" s="403"/>
      <c r="Y198" s="403"/>
      <c r="Z198" s="403"/>
      <c r="AA198" s="403"/>
    </row>
    <row r="199" spans="1:27" outlineLevel="2">
      <c r="A199" s="215"/>
      <c r="B199" s="217"/>
      <c r="C199" s="60"/>
      <c r="D199" s="32"/>
      <c r="E199" s="190" t="s">
        <v>351</v>
      </c>
      <c r="F199" s="133">
        <v>7.9964555830000004</v>
      </c>
      <c r="G199" s="134">
        <v>10.50624900222013</v>
      </c>
      <c r="H199" s="134">
        <v>11.599168159184639</v>
      </c>
      <c r="I199" s="134">
        <v>12.72553322488446</v>
      </c>
      <c r="J199" s="134">
        <v>13.885344199319581</v>
      </c>
      <c r="K199" s="512">
        <v>15.078601082490014</v>
      </c>
      <c r="L199" s="32"/>
      <c r="M199" s="32"/>
      <c r="N199" s="403"/>
      <c r="O199" s="798"/>
      <c r="P199" s="798"/>
      <c r="Q199" s="798"/>
      <c r="R199" s="798"/>
      <c r="S199" s="798"/>
      <c r="T199" s="798"/>
      <c r="U199" s="403"/>
      <c r="V199" s="403"/>
      <c r="W199" s="403"/>
      <c r="X199" s="403"/>
      <c r="Y199" s="403"/>
      <c r="Z199" s="403"/>
      <c r="AA199" s="403"/>
    </row>
    <row r="200" spans="1:27" ht="15" outlineLevel="2" thickBot="1">
      <c r="A200" s="215"/>
      <c r="B200" s="217"/>
      <c r="C200" s="60"/>
      <c r="D200" s="32"/>
      <c r="E200" s="337" t="s">
        <v>352</v>
      </c>
      <c r="F200" s="514">
        <v>338.69274668665798</v>
      </c>
      <c r="G200" s="515">
        <v>350.20830007400434</v>
      </c>
      <c r="H200" s="515">
        <v>356.89748182106581</v>
      </c>
      <c r="I200" s="515">
        <v>363.58666356812739</v>
      </c>
      <c r="J200" s="515">
        <v>370.27584531518886</v>
      </c>
      <c r="K200" s="516">
        <v>376.96502706225033</v>
      </c>
      <c r="L200" s="32"/>
      <c r="M200" s="32"/>
      <c r="N200" s="403"/>
      <c r="O200" s="798"/>
      <c r="P200" s="798"/>
      <c r="Q200" s="798"/>
      <c r="R200" s="798"/>
      <c r="S200" s="798"/>
      <c r="T200" s="798"/>
      <c r="U200" s="403"/>
      <c r="V200" s="403"/>
      <c r="W200" s="403"/>
      <c r="X200" s="403"/>
      <c r="Y200" s="403"/>
      <c r="Z200" s="403"/>
      <c r="AA200" s="403"/>
    </row>
    <row r="201" spans="1:27" outlineLevel="2">
      <c r="A201" s="215"/>
      <c r="B201" s="217"/>
      <c r="C201" s="60"/>
      <c r="D201" s="32"/>
      <c r="E201" s="858" t="s">
        <v>629</v>
      </c>
      <c r="F201" s="858"/>
      <c r="G201" s="858"/>
      <c r="H201" s="858"/>
      <c r="I201" s="858"/>
      <c r="J201" s="858"/>
      <c r="K201" s="858"/>
      <c r="L201" s="32"/>
      <c r="M201" s="32"/>
      <c r="N201" s="403"/>
      <c r="O201" s="798"/>
      <c r="P201" s="798"/>
      <c r="Q201" s="798"/>
      <c r="R201" s="798"/>
      <c r="S201" s="798"/>
      <c r="T201" s="798"/>
      <c r="U201" s="403"/>
      <c r="V201" s="403"/>
      <c r="W201" s="403"/>
      <c r="X201" s="403"/>
      <c r="Y201" s="403"/>
      <c r="Z201" s="403"/>
      <c r="AA201" s="403"/>
    </row>
    <row r="202" spans="1:27" s="241" customFormat="1" outlineLevel="2">
      <c r="A202" s="215"/>
      <c r="B202" s="217"/>
      <c r="C202" s="60"/>
      <c r="D202" s="32"/>
      <c r="E202" s="264"/>
      <c r="F202" s="264"/>
      <c r="G202" s="264"/>
      <c r="H202" s="264"/>
      <c r="I202" s="264"/>
      <c r="J202" s="264"/>
      <c r="K202" s="264"/>
      <c r="L202" s="32"/>
      <c r="M202" s="32"/>
      <c r="N202" s="403"/>
      <c r="O202" s="798"/>
      <c r="P202" s="798"/>
      <c r="Q202" s="798"/>
      <c r="R202" s="798"/>
      <c r="S202" s="798"/>
      <c r="T202" s="798"/>
      <c r="U202" s="403"/>
      <c r="V202" s="403"/>
      <c r="W202" s="403"/>
      <c r="X202" s="403"/>
      <c r="Y202" s="403"/>
      <c r="Z202" s="403"/>
      <c r="AA202" s="403"/>
    </row>
    <row r="203" spans="1:27" s="241" customFormat="1" ht="15" outlineLevel="2" thickBot="1">
      <c r="A203" s="215"/>
      <c r="B203" s="217"/>
      <c r="C203" s="60"/>
      <c r="D203" s="32"/>
      <c r="E203" s="851" t="s">
        <v>644</v>
      </c>
      <c r="F203" s="851"/>
      <c r="G203" s="851"/>
      <c r="H203" s="851"/>
      <c r="I203" s="851"/>
      <c r="J203" s="851"/>
      <c r="K203" s="851"/>
      <c r="L203" s="32"/>
      <c r="M203" s="32"/>
      <c r="N203" s="403"/>
      <c r="O203" s="798"/>
      <c r="P203" s="798"/>
      <c r="Q203" s="798"/>
      <c r="R203" s="798"/>
      <c r="S203" s="798"/>
      <c r="T203" s="798"/>
      <c r="U203" s="403"/>
      <c r="V203" s="403"/>
      <c r="W203" s="403"/>
      <c r="X203" s="403"/>
      <c r="Y203" s="403"/>
      <c r="Z203" s="403"/>
      <c r="AA203" s="403"/>
    </row>
    <row r="204" spans="1:27" s="241" customFormat="1" outlineLevel="2">
      <c r="A204" s="215"/>
      <c r="B204" s="217"/>
      <c r="C204" s="60"/>
      <c r="D204" s="32"/>
      <c r="E204" s="182"/>
      <c r="F204" s="314">
        <v>2019</v>
      </c>
      <c r="G204" s="314">
        <v>2030</v>
      </c>
      <c r="H204" s="314">
        <v>2035</v>
      </c>
      <c r="I204" s="314">
        <v>2040</v>
      </c>
      <c r="J204" s="314">
        <v>2045</v>
      </c>
      <c r="K204" s="315">
        <v>2050</v>
      </c>
      <c r="L204" s="32"/>
      <c r="M204" s="32"/>
      <c r="N204" s="403"/>
      <c r="O204" s="798"/>
      <c r="P204" s="798"/>
      <c r="Q204" s="798"/>
      <c r="R204" s="798"/>
      <c r="S204" s="798"/>
      <c r="T204" s="798"/>
      <c r="U204" s="403"/>
      <c r="V204" s="403"/>
      <c r="W204" s="403"/>
      <c r="X204" s="403"/>
      <c r="Y204" s="403"/>
      <c r="Z204" s="403"/>
      <c r="AA204" s="403"/>
    </row>
    <row r="205" spans="1:27" s="241" customFormat="1" outlineLevel="2">
      <c r="A205" s="215"/>
      <c r="B205" s="217"/>
      <c r="C205" s="60"/>
      <c r="D205" s="32"/>
      <c r="E205" s="190" t="s">
        <v>636</v>
      </c>
      <c r="F205" s="107">
        <v>1.6531403921611929</v>
      </c>
      <c r="G205" s="108">
        <v>1.7250000000000001</v>
      </c>
      <c r="H205" s="108">
        <v>1.7487500000000002</v>
      </c>
      <c r="I205" s="108">
        <v>1.7725</v>
      </c>
      <c r="J205" s="108">
        <v>1.7962500000000001</v>
      </c>
      <c r="K205" s="330">
        <v>1.82</v>
      </c>
      <c r="L205" s="32"/>
      <c r="M205" s="32"/>
      <c r="N205" s="403"/>
      <c r="O205" s="798"/>
      <c r="P205" s="798"/>
      <c r="Q205" s="798"/>
      <c r="R205" s="798"/>
      <c r="S205" s="798"/>
      <c r="T205" s="798"/>
      <c r="U205" s="403"/>
      <c r="V205" s="403"/>
      <c r="W205" s="403"/>
      <c r="X205" s="403"/>
      <c r="Y205" s="403"/>
      <c r="Z205" s="403"/>
      <c r="AA205" s="403"/>
    </row>
    <row r="206" spans="1:27" s="241" customFormat="1" ht="15" outlineLevel="2" thickBot="1">
      <c r="A206" s="215"/>
      <c r="B206" s="217"/>
      <c r="C206" s="60"/>
      <c r="D206" s="32"/>
      <c r="E206" s="115" t="s">
        <v>637</v>
      </c>
      <c r="F206" s="325">
        <v>7.977529116309876</v>
      </c>
      <c r="G206" s="326">
        <v>8.3000000000000007</v>
      </c>
      <c r="H206" s="326">
        <v>8.4500000000000011</v>
      </c>
      <c r="I206" s="326">
        <v>8.6000000000000014</v>
      </c>
      <c r="J206" s="326">
        <v>8.75</v>
      </c>
      <c r="K206" s="517">
        <v>8.9</v>
      </c>
      <c r="L206" s="32"/>
      <c r="M206" s="32"/>
      <c r="N206" s="403"/>
      <c r="O206" s="798"/>
      <c r="P206" s="798"/>
      <c r="Q206" s="798"/>
      <c r="R206" s="798"/>
      <c r="S206" s="798"/>
      <c r="T206" s="798"/>
      <c r="U206" s="403"/>
      <c r="V206" s="403"/>
      <c r="W206" s="403"/>
      <c r="X206" s="403"/>
      <c r="Y206" s="403"/>
      <c r="Z206" s="403"/>
      <c r="AA206" s="403"/>
    </row>
    <row r="207" spans="1:27" s="241" customFormat="1" outlineLevel="2">
      <c r="A207" s="215"/>
      <c r="B207" s="217"/>
      <c r="C207" s="60"/>
      <c r="D207" s="32"/>
      <c r="E207" s="858" t="s">
        <v>629</v>
      </c>
      <c r="F207" s="858"/>
      <c r="G207" s="858"/>
      <c r="H207" s="858"/>
      <c r="I207" s="858"/>
      <c r="J207" s="858"/>
      <c r="K207" s="858"/>
      <c r="L207" s="32"/>
      <c r="M207" s="32"/>
      <c r="N207" s="403"/>
      <c r="O207" s="798"/>
      <c r="P207" s="798"/>
      <c r="Q207" s="798"/>
      <c r="R207" s="798"/>
      <c r="S207" s="798"/>
      <c r="T207" s="798"/>
      <c r="U207" s="403"/>
      <c r="V207" s="403"/>
      <c r="W207" s="403"/>
      <c r="X207" s="403"/>
      <c r="Y207" s="403"/>
      <c r="Z207" s="403"/>
      <c r="AA207" s="403"/>
    </row>
    <row r="208" spans="1:27" s="241" customFormat="1" outlineLevel="2">
      <c r="A208" s="215"/>
      <c r="B208" s="217"/>
      <c r="C208" s="60"/>
      <c r="D208" s="32"/>
      <c r="E208" s="264"/>
      <c r="F208" s="264"/>
      <c r="G208" s="264"/>
      <c r="H208" s="264"/>
      <c r="I208" s="264"/>
      <c r="J208" s="264"/>
      <c r="K208" s="264"/>
      <c r="L208" s="32"/>
      <c r="M208" s="32"/>
      <c r="N208" s="403"/>
      <c r="O208" s="798"/>
      <c r="P208" s="798"/>
      <c r="Q208" s="798"/>
      <c r="R208" s="798"/>
      <c r="S208" s="798"/>
      <c r="T208" s="798"/>
      <c r="U208" s="403"/>
      <c r="V208" s="403"/>
      <c r="W208" s="403"/>
      <c r="X208" s="403"/>
      <c r="Y208" s="403"/>
      <c r="Z208" s="403"/>
      <c r="AA208" s="403"/>
    </row>
    <row r="209" spans="1:27" s="241" customFormat="1" ht="15" outlineLevel="2" thickBot="1">
      <c r="A209" s="215"/>
      <c r="B209" s="217"/>
      <c r="C209" s="60"/>
      <c r="D209" s="32"/>
      <c r="E209" s="851" t="s">
        <v>638</v>
      </c>
      <c r="F209" s="851"/>
      <c r="G209" s="851"/>
      <c r="H209" s="851"/>
      <c r="I209" s="851"/>
      <c r="J209" s="851"/>
      <c r="K209" s="851"/>
      <c r="L209" s="32"/>
      <c r="M209" s="32"/>
      <c r="N209" s="403"/>
      <c r="O209" s="798"/>
      <c r="P209" s="798"/>
      <c r="Q209" s="798"/>
      <c r="R209" s="798"/>
      <c r="S209" s="798"/>
      <c r="T209" s="798"/>
      <c r="U209" s="403"/>
      <c r="V209" s="403"/>
      <c r="W209" s="403"/>
      <c r="X209" s="403"/>
      <c r="Y209" s="403"/>
      <c r="Z209" s="403"/>
      <c r="AA209" s="403"/>
    </row>
    <row r="210" spans="1:27" s="241" customFormat="1" outlineLevel="2">
      <c r="A210" s="215"/>
      <c r="B210" s="217"/>
      <c r="C210" s="60"/>
      <c r="D210" s="32"/>
      <c r="E210" s="182"/>
      <c r="F210" s="314">
        <v>2019</v>
      </c>
      <c r="G210" s="314">
        <v>2030</v>
      </c>
      <c r="H210" s="314">
        <v>2035</v>
      </c>
      <c r="I210" s="314">
        <v>2040</v>
      </c>
      <c r="J210" s="314">
        <v>2045</v>
      </c>
      <c r="K210" s="315">
        <v>2050</v>
      </c>
      <c r="L210" s="32"/>
      <c r="M210" s="32"/>
      <c r="N210" s="403"/>
      <c r="O210" s="798"/>
      <c r="P210" s="798"/>
      <c r="Q210" s="798"/>
      <c r="R210" s="798"/>
      <c r="S210" s="798"/>
      <c r="T210" s="798"/>
      <c r="U210" s="403"/>
      <c r="V210" s="403"/>
      <c r="W210" s="403"/>
      <c r="X210" s="403"/>
      <c r="Y210" s="403"/>
      <c r="Z210" s="403"/>
      <c r="AA210" s="403"/>
    </row>
    <row r="211" spans="1:27" s="241" customFormat="1" outlineLevel="2">
      <c r="A211" s="215"/>
      <c r="B211" s="217"/>
      <c r="C211" s="60"/>
      <c r="D211" s="32"/>
      <c r="E211" s="113" t="s">
        <v>639</v>
      </c>
      <c r="F211" s="136">
        <v>494.15266162825549</v>
      </c>
      <c r="G211" s="137">
        <v>457.80246475897974</v>
      </c>
      <c r="H211" s="137">
        <v>450.74666939637189</v>
      </c>
      <c r="I211" s="137">
        <v>443.87995740737426</v>
      </c>
      <c r="J211" s="137">
        <v>437.19482861641541</v>
      </c>
      <c r="K211" s="138">
        <v>430.6841743406053</v>
      </c>
      <c r="L211" s="32"/>
      <c r="M211" s="32"/>
      <c r="N211" s="403"/>
      <c r="O211" s="798"/>
      <c r="P211" s="798"/>
      <c r="Q211" s="798"/>
      <c r="R211" s="798"/>
      <c r="S211" s="798"/>
      <c r="T211" s="798"/>
      <c r="U211" s="403"/>
      <c r="V211" s="403"/>
      <c r="W211" s="403"/>
      <c r="X211" s="403"/>
      <c r="Y211" s="403"/>
      <c r="Z211" s="403"/>
      <c r="AA211" s="403"/>
    </row>
    <row r="212" spans="1:27" s="403" customFormat="1" outlineLevel="2">
      <c r="A212" s="215"/>
      <c r="B212" s="217"/>
      <c r="C212" s="60"/>
      <c r="D212" s="32"/>
      <c r="E212" s="513" t="s">
        <v>862</v>
      </c>
      <c r="F212" s="696">
        <v>134.33466666666666</v>
      </c>
      <c r="G212" s="697">
        <v>134.28018976691442</v>
      </c>
      <c r="H212" s="697">
        <v>138.04124348828333</v>
      </c>
      <c r="I212" s="697">
        <v>141.74774758728597</v>
      </c>
      <c r="J212" s="697">
        <v>145.40050821597703</v>
      </c>
      <c r="K212" s="698">
        <v>149.00031571950811</v>
      </c>
      <c r="L212" s="32"/>
      <c r="M212" s="32"/>
      <c r="O212" s="798"/>
      <c r="P212" s="798"/>
      <c r="Q212" s="798"/>
      <c r="R212" s="798"/>
      <c r="S212" s="798"/>
      <c r="T212" s="798"/>
    </row>
    <row r="213" spans="1:27" s="403" customFormat="1" outlineLevel="2">
      <c r="A213" s="215"/>
      <c r="B213" s="217"/>
      <c r="C213" s="60"/>
      <c r="D213" s="32"/>
      <c r="E213" s="513" t="s">
        <v>863</v>
      </c>
      <c r="F213" s="696">
        <v>359.89300699300696</v>
      </c>
      <c r="G213" s="697">
        <v>322.89988392959111</v>
      </c>
      <c r="H213" s="697">
        <v>312.19506640591788</v>
      </c>
      <c r="I213" s="697">
        <v>301.72432994315812</v>
      </c>
      <c r="J213" s="697">
        <v>291.48090049131741</v>
      </c>
      <c r="K213" s="698">
        <v>281.45826288129336</v>
      </c>
      <c r="L213" s="32"/>
      <c r="M213" s="32"/>
      <c r="O213" s="798"/>
      <c r="P213" s="798"/>
      <c r="Q213" s="798"/>
      <c r="R213" s="798"/>
      <c r="S213" s="798"/>
      <c r="T213" s="798"/>
    </row>
    <row r="214" spans="1:27" s="241" customFormat="1" outlineLevel="2">
      <c r="A214" s="215"/>
      <c r="B214" s="217"/>
      <c r="C214" s="60"/>
      <c r="D214" s="32"/>
      <c r="E214" s="113" t="s">
        <v>640</v>
      </c>
      <c r="F214" s="136">
        <v>37.202945520672884</v>
      </c>
      <c r="G214" s="137">
        <v>33.333079163670291</v>
      </c>
      <c r="H214" s="137">
        <v>32.522019053517241</v>
      </c>
      <c r="I214" s="137">
        <v>31.708139264662272</v>
      </c>
      <c r="J214" s="137">
        <v>30.891584809152903</v>
      </c>
      <c r="K214" s="138">
        <v>30.072490922943562</v>
      </c>
      <c r="L214" s="32"/>
      <c r="M214" s="32"/>
      <c r="N214" s="403"/>
      <c r="O214" s="798"/>
      <c r="P214" s="798"/>
      <c r="Q214" s="798"/>
      <c r="R214" s="798"/>
      <c r="S214" s="798"/>
      <c r="T214" s="798"/>
      <c r="U214" s="403"/>
      <c r="V214" s="403"/>
      <c r="W214" s="403"/>
      <c r="X214" s="403"/>
      <c r="Y214" s="403"/>
      <c r="Z214" s="403"/>
      <c r="AA214" s="403"/>
    </row>
    <row r="215" spans="1:27" s="241" customFormat="1" outlineLevel="2">
      <c r="A215" s="215"/>
      <c r="B215" s="217"/>
      <c r="C215" s="60"/>
      <c r="D215" s="32"/>
      <c r="E215" s="113" t="s">
        <v>641</v>
      </c>
      <c r="F215" s="136">
        <v>86.835036579000004</v>
      </c>
      <c r="G215" s="137">
        <v>83.809826917059283</v>
      </c>
      <c r="H215" s="137">
        <v>83.280329351394371</v>
      </c>
      <c r="I215" s="137">
        <v>82.764472840379668</v>
      </c>
      <c r="J215" s="137">
        <v>82.261742552246702</v>
      </c>
      <c r="K215" s="138">
        <v>81.771648879412453</v>
      </c>
      <c r="L215" s="32"/>
      <c r="M215" s="32"/>
      <c r="N215" s="403"/>
      <c r="O215" s="798"/>
      <c r="P215" s="798"/>
      <c r="Q215" s="798"/>
      <c r="R215" s="798"/>
      <c r="S215" s="798"/>
      <c r="T215" s="798"/>
      <c r="U215" s="403"/>
      <c r="V215" s="403"/>
      <c r="W215" s="403"/>
      <c r="X215" s="403"/>
      <c r="Y215" s="403"/>
      <c r="Z215" s="403"/>
      <c r="AA215" s="403"/>
    </row>
    <row r="216" spans="1:27" s="241" customFormat="1" outlineLevel="2">
      <c r="A216" s="215"/>
      <c r="B216" s="217"/>
      <c r="C216" s="60"/>
      <c r="D216" s="32"/>
      <c r="E216" s="113" t="s">
        <v>642</v>
      </c>
      <c r="F216" s="136">
        <v>3.1627471683186541</v>
      </c>
      <c r="G216" s="137">
        <v>3.7952966019823848</v>
      </c>
      <c r="H216" s="137">
        <v>3.8743652811903511</v>
      </c>
      <c r="I216" s="137">
        <v>3.9534339603983177</v>
      </c>
      <c r="J216" s="137">
        <v>4.0325026396062844</v>
      </c>
      <c r="K216" s="138">
        <v>4.1115713188142502</v>
      </c>
      <c r="L216" s="32"/>
      <c r="M216" s="32"/>
      <c r="N216" s="403"/>
      <c r="O216" s="798"/>
      <c r="P216" s="798"/>
      <c r="Q216" s="798"/>
      <c r="R216" s="798"/>
      <c r="S216" s="798"/>
      <c r="T216" s="798"/>
      <c r="U216" s="403"/>
      <c r="V216" s="403"/>
      <c r="W216" s="403"/>
      <c r="X216" s="403"/>
      <c r="Y216" s="403"/>
      <c r="Z216" s="403"/>
      <c r="AA216" s="403"/>
    </row>
    <row r="217" spans="1:27" s="241" customFormat="1" ht="15" outlineLevel="2" thickBot="1">
      <c r="A217" s="215"/>
      <c r="B217" s="217"/>
      <c r="C217" s="60"/>
      <c r="D217" s="32"/>
      <c r="E217" s="115" t="s">
        <v>643</v>
      </c>
      <c r="F217" s="139">
        <v>11.340237796767951</v>
      </c>
      <c r="G217" s="140">
        <v>10.433018773026516</v>
      </c>
      <c r="H217" s="140">
        <v>10.376317584042676</v>
      </c>
      <c r="I217" s="140">
        <v>10.319616395058837</v>
      </c>
      <c r="J217" s="140">
        <v>10.262915206074997</v>
      </c>
      <c r="K217" s="141">
        <v>10.206214017091156</v>
      </c>
      <c r="L217" s="32"/>
      <c r="M217" s="32"/>
      <c r="N217" s="403"/>
      <c r="O217" s="798"/>
      <c r="P217" s="798"/>
      <c r="Q217" s="798"/>
      <c r="R217" s="798"/>
      <c r="S217" s="798"/>
      <c r="T217" s="798"/>
      <c r="U217" s="403"/>
      <c r="V217" s="403"/>
      <c r="W217" s="403"/>
      <c r="X217" s="403"/>
      <c r="Y217" s="403"/>
      <c r="Z217" s="403"/>
      <c r="AA217" s="403"/>
    </row>
    <row r="218" spans="1:27" s="241" customFormat="1" outlineLevel="2">
      <c r="A218" s="215"/>
      <c r="B218" s="217"/>
      <c r="C218" s="60"/>
      <c r="D218" s="32"/>
      <c r="E218" s="858" t="s">
        <v>629</v>
      </c>
      <c r="F218" s="858"/>
      <c r="G218" s="858"/>
      <c r="H218" s="858"/>
      <c r="I218" s="858"/>
      <c r="J218" s="858"/>
      <c r="K218" s="858"/>
      <c r="L218" s="32"/>
      <c r="M218" s="32"/>
      <c r="N218" s="403"/>
      <c r="O218" s="798"/>
      <c r="P218" s="798"/>
      <c r="Q218" s="798"/>
      <c r="R218" s="798"/>
      <c r="S218" s="798"/>
      <c r="T218" s="798"/>
      <c r="U218" s="403"/>
      <c r="V218" s="403"/>
      <c r="W218" s="403"/>
      <c r="X218" s="403"/>
      <c r="Y218" s="403"/>
      <c r="Z218" s="403"/>
      <c r="AA218" s="403"/>
    </row>
    <row r="219" spans="1:27" s="241" customFormat="1" outlineLevel="2">
      <c r="A219" s="215"/>
      <c r="B219" s="217"/>
      <c r="C219" s="60"/>
      <c r="D219" s="32"/>
      <c r="E219" s="301"/>
      <c r="F219" s="301"/>
      <c r="G219" s="301"/>
      <c r="H219" s="301"/>
      <c r="I219" s="301"/>
      <c r="J219" s="301"/>
      <c r="K219" s="301"/>
      <c r="L219" s="32"/>
      <c r="M219" s="32"/>
      <c r="N219" s="403"/>
      <c r="O219" s="798"/>
      <c r="P219" s="798"/>
      <c r="Q219" s="798"/>
      <c r="R219" s="798"/>
      <c r="S219" s="798"/>
      <c r="T219" s="798"/>
      <c r="U219" s="403"/>
      <c r="V219" s="403"/>
      <c r="W219" s="403"/>
      <c r="X219" s="403"/>
      <c r="Y219" s="403"/>
      <c r="Z219" s="403"/>
      <c r="AA219" s="403"/>
    </row>
    <row r="220" spans="1:27" ht="15" outlineLevel="1" thickBot="1">
      <c r="A220" s="215"/>
      <c r="B220" s="217"/>
      <c r="C220" s="60"/>
      <c r="D220" s="32"/>
      <c r="E220" s="864" t="s">
        <v>353</v>
      </c>
      <c r="F220" s="864"/>
      <c r="G220" s="864"/>
      <c r="H220" s="864"/>
      <c r="I220" s="864"/>
      <c r="J220" s="864"/>
      <c r="K220" s="864"/>
      <c r="L220" s="32"/>
      <c r="M220" s="32"/>
      <c r="N220" s="403"/>
      <c r="O220" s="798"/>
      <c r="P220" s="798"/>
      <c r="Q220" s="798"/>
      <c r="R220" s="798"/>
      <c r="S220" s="798"/>
      <c r="T220" s="798"/>
      <c r="U220" s="403"/>
      <c r="V220" s="403"/>
      <c r="W220" s="403"/>
      <c r="X220" s="403"/>
      <c r="Y220" s="403"/>
      <c r="Z220" s="403"/>
      <c r="AA220" s="403"/>
    </row>
    <row r="221" spans="1:27" outlineLevel="2">
      <c r="A221" s="215"/>
      <c r="B221" s="217"/>
      <c r="C221" s="60"/>
      <c r="D221" s="32"/>
      <c r="E221" s="182" t="s">
        <v>348</v>
      </c>
      <c r="F221" s="314">
        <v>2019</v>
      </c>
      <c r="G221" s="314">
        <v>2030</v>
      </c>
      <c r="H221" s="314">
        <v>2035</v>
      </c>
      <c r="I221" s="314">
        <v>2040</v>
      </c>
      <c r="J221" s="314">
        <v>2045</v>
      </c>
      <c r="K221" s="315">
        <v>2050</v>
      </c>
      <c r="L221" s="32"/>
      <c r="M221" s="32"/>
      <c r="N221" s="403"/>
      <c r="O221" s="798"/>
      <c r="P221" s="798"/>
      <c r="Q221" s="798"/>
      <c r="R221" s="798"/>
      <c r="S221" s="798"/>
      <c r="T221" s="798"/>
      <c r="U221" s="403"/>
      <c r="V221" s="403"/>
      <c r="W221" s="403"/>
      <c r="X221" s="403"/>
      <c r="Y221" s="403"/>
      <c r="Z221" s="403"/>
      <c r="AA221" s="403"/>
    </row>
    <row r="222" spans="1:27" outlineLevel="2">
      <c r="A222" s="215"/>
      <c r="B222" s="217"/>
      <c r="C222" s="60"/>
      <c r="D222" s="32"/>
      <c r="E222" s="190" t="s">
        <v>354</v>
      </c>
      <c r="F222" s="133">
        <v>16.2651655025</v>
      </c>
      <c r="G222" s="134">
        <v>12.3448113280333</v>
      </c>
      <c r="H222" s="134">
        <v>10.8933505620706</v>
      </c>
      <c r="I222" s="134">
        <v>9.8908310410632208</v>
      </c>
      <c r="J222" s="134">
        <v>9.8139887227337894</v>
      </c>
      <c r="K222" s="512">
        <v>10.162988134194601</v>
      </c>
      <c r="L222" s="32"/>
      <c r="M222" s="32"/>
      <c r="N222" s="403"/>
      <c r="O222" s="798"/>
      <c r="P222" s="798"/>
      <c r="Q222" s="798"/>
      <c r="R222" s="798"/>
      <c r="S222" s="798"/>
      <c r="T222" s="798"/>
      <c r="U222" s="403"/>
      <c r="V222" s="403"/>
      <c r="W222" s="403"/>
      <c r="X222" s="403"/>
      <c r="Y222" s="403"/>
      <c r="Z222" s="403"/>
      <c r="AA222" s="403"/>
    </row>
    <row r="223" spans="1:27" outlineLevel="2">
      <c r="A223" s="215"/>
      <c r="B223" s="217"/>
      <c r="C223" s="60"/>
      <c r="D223" s="32"/>
      <c r="E223" s="190" t="s">
        <v>355</v>
      </c>
      <c r="F223" s="133">
        <v>36.898086744499999</v>
      </c>
      <c r="G223" s="134">
        <v>42.674208677690402</v>
      </c>
      <c r="H223" s="134">
        <v>39.364760632510603</v>
      </c>
      <c r="I223" s="134">
        <v>39.1051973939446</v>
      </c>
      <c r="J223" s="134">
        <v>41.578973950558897</v>
      </c>
      <c r="K223" s="512">
        <v>44.884479331405799</v>
      </c>
      <c r="L223" s="32"/>
      <c r="M223" s="32"/>
      <c r="N223" s="403"/>
      <c r="O223" s="798"/>
      <c r="P223" s="798"/>
      <c r="Q223" s="798"/>
      <c r="R223" s="798"/>
      <c r="S223" s="798"/>
      <c r="T223" s="798"/>
      <c r="U223" s="403"/>
      <c r="V223" s="403"/>
      <c r="W223" s="403"/>
      <c r="X223" s="403"/>
      <c r="Y223" s="403"/>
      <c r="Z223" s="403"/>
      <c r="AA223" s="403"/>
    </row>
    <row r="224" spans="1:27" outlineLevel="2">
      <c r="A224" s="215"/>
      <c r="B224" s="217"/>
      <c r="C224" s="60"/>
      <c r="D224" s="32"/>
      <c r="E224" s="190" t="s">
        <v>356</v>
      </c>
      <c r="F224" s="133">
        <v>183.66098073149999</v>
      </c>
      <c r="G224" s="134">
        <v>215.2003245924106</v>
      </c>
      <c r="H224" s="134">
        <v>213.86853611146262</v>
      </c>
      <c r="I224" s="134">
        <v>216.73886367466241</v>
      </c>
      <c r="J224" s="134">
        <v>218.5660202762312</v>
      </c>
      <c r="K224" s="512">
        <v>220.39317687779999</v>
      </c>
      <c r="L224" s="32"/>
      <c r="M224" s="32"/>
      <c r="N224" s="403"/>
      <c r="O224" s="798"/>
      <c r="P224" s="798"/>
      <c r="Q224" s="798"/>
      <c r="R224" s="798"/>
      <c r="S224" s="798"/>
      <c r="T224" s="798"/>
      <c r="U224" s="403"/>
      <c r="V224" s="403"/>
      <c r="W224" s="403"/>
      <c r="X224" s="403"/>
      <c r="Y224" s="403"/>
      <c r="Z224" s="403"/>
      <c r="AA224" s="403"/>
    </row>
    <row r="225" spans="1:27" ht="15" outlineLevel="2" thickBot="1">
      <c r="A225" s="215"/>
      <c r="B225" s="217"/>
      <c r="C225" s="60"/>
      <c r="D225" s="32"/>
      <c r="E225" s="337" t="s">
        <v>357</v>
      </c>
      <c r="F225" s="514">
        <v>236.82423297849999</v>
      </c>
      <c r="G225" s="515">
        <v>270.21934459813428</v>
      </c>
      <c r="H225" s="515">
        <v>264.12664730604382</v>
      </c>
      <c r="I225" s="515">
        <v>265.73489210967023</v>
      </c>
      <c r="J225" s="515">
        <v>266.27631012914765</v>
      </c>
      <c r="K225" s="516">
        <v>269.93081492145541</v>
      </c>
      <c r="L225" s="237"/>
      <c r="M225" s="32"/>
      <c r="N225" s="403"/>
      <c r="O225" s="798"/>
      <c r="P225" s="798"/>
      <c r="Q225" s="798"/>
      <c r="R225" s="798"/>
      <c r="S225" s="798"/>
      <c r="T225" s="798"/>
      <c r="U225" s="403"/>
      <c r="V225" s="403"/>
      <c r="W225" s="403"/>
      <c r="X225" s="403"/>
      <c r="Y225" s="403"/>
      <c r="Z225" s="403"/>
      <c r="AA225" s="403"/>
    </row>
    <row r="226" spans="1:27" outlineLevel="2">
      <c r="A226" s="215"/>
      <c r="B226" s="217"/>
      <c r="C226" s="60"/>
      <c r="D226" s="32"/>
      <c r="E226" s="858"/>
      <c r="F226" s="858"/>
      <c r="G226" s="858"/>
      <c r="H226" s="858"/>
      <c r="I226" s="858"/>
      <c r="J226" s="858"/>
      <c r="K226" s="858"/>
      <c r="L226" s="858"/>
      <c r="M226" s="32"/>
      <c r="N226" s="403"/>
      <c r="O226" s="798"/>
      <c r="P226" s="798"/>
      <c r="Q226" s="798"/>
      <c r="R226" s="798"/>
      <c r="S226" s="798"/>
      <c r="T226" s="798"/>
      <c r="U226" s="403"/>
      <c r="V226" s="403"/>
      <c r="W226" s="403"/>
      <c r="X226" s="403"/>
      <c r="Y226" s="403"/>
      <c r="Z226" s="403"/>
      <c r="AA226" s="403"/>
    </row>
    <row r="227" spans="1:27" outlineLevel="1">
      <c r="A227" s="215"/>
      <c r="B227" s="217"/>
      <c r="C227" s="60"/>
      <c r="D227" s="32"/>
      <c r="E227" s="55"/>
      <c r="F227" s="473"/>
      <c r="G227" s="473"/>
      <c r="H227" s="473"/>
      <c r="I227" s="473"/>
      <c r="J227" s="473"/>
      <c r="K227" s="473"/>
      <c r="L227" s="473"/>
      <c r="M227" s="32"/>
      <c r="N227" s="403"/>
      <c r="O227" s="798"/>
      <c r="P227" s="798"/>
      <c r="Q227" s="798"/>
      <c r="R227" s="798"/>
      <c r="S227" s="798"/>
      <c r="T227" s="798"/>
      <c r="U227" s="403"/>
      <c r="V227" s="403"/>
      <c r="W227" s="403"/>
      <c r="X227" s="403"/>
      <c r="Y227" s="403"/>
      <c r="Z227" s="403"/>
      <c r="AA227" s="403"/>
    </row>
    <row r="228" spans="1:27" s="403" customFormat="1" ht="28.8" thickBot="1">
      <c r="A228" s="215"/>
      <c r="B228" s="217"/>
      <c r="C228" s="60" t="str">
        <f t="shared" ref="C228:C235" si="4">IF(ISBLANK(E228),IF(ISBLANK(F228),"",F228),E228)</f>
        <v>Biocarburants</v>
      </c>
      <c r="D228" s="221"/>
      <c r="E228" s="222"/>
      <c r="F228" s="854" t="s">
        <v>160</v>
      </c>
      <c r="G228" s="854"/>
      <c r="H228" s="854"/>
      <c r="I228" s="854"/>
      <c r="J228" s="854"/>
      <c r="K228" s="854"/>
      <c r="L228" s="854"/>
      <c r="M228" s="854"/>
      <c r="O228" s="798"/>
      <c r="P228" s="798"/>
      <c r="Q228" s="798"/>
      <c r="R228" s="798"/>
      <c r="S228" s="798"/>
      <c r="T228" s="798"/>
    </row>
    <row r="229" spans="1:27" s="403" customFormat="1" ht="15" thickTop="1">
      <c r="A229" s="215"/>
      <c r="B229" s="217"/>
      <c r="C229" s="60" t="str">
        <f t="shared" si="4"/>
        <v/>
      </c>
      <c r="D229" s="704"/>
      <c r="E229" s="704"/>
      <c r="F229" s="704"/>
      <c r="O229" s="798"/>
      <c r="P229" s="798"/>
      <c r="Q229" s="798"/>
      <c r="R229" s="798"/>
      <c r="S229" s="798"/>
      <c r="T229" s="798"/>
    </row>
    <row r="230" spans="1:27" s="403" customFormat="1">
      <c r="A230" s="215"/>
      <c r="B230" s="217"/>
      <c r="C230" s="60"/>
      <c r="D230" s="704"/>
      <c r="E230" s="704"/>
      <c r="F230" s="704"/>
      <c r="O230" s="798"/>
      <c r="P230" s="798"/>
      <c r="Q230" s="798"/>
      <c r="R230" s="798"/>
      <c r="S230" s="798"/>
      <c r="T230" s="798"/>
    </row>
    <row r="231" spans="1:27" s="403" customFormat="1" ht="15" outlineLevel="1" thickBot="1">
      <c r="A231" s="215"/>
      <c r="B231" s="217"/>
      <c r="C231" s="60" t="str">
        <f t="shared" si="4"/>
        <v>Taux d'incorporation (équivalent) de biocarburants dans les carburants routiers (%)</v>
      </c>
      <c r="D231" s="32"/>
      <c r="E231" s="851" t="s">
        <v>955</v>
      </c>
      <c r="F231" s="851"/>
      <c r="G231" s="851"/>
      <c r="H231" s="851"/>
      <c r="I231" s="851"/>
      <c r="J231" s="851"/>
      <c r="K231" s="851"/>
      <c r="L231" s="32"/>
      <c r="M231" s="32"/>
      <c r="O231" s="798"/>
      <c r="P231" s="798"/>
      <c r="Q231" s="798"/>
      <c r="R231" s="798"/>
      <c r="S231" s="798"/>
      <c r="T231" s="798"/>
    </row>
    <row r="232" spans="1:27" s="403" customFormat="1" outlineLevel="2">
      <c r="A232" s="215"/>
      <c r="B232" s="217"/>
      <c r="C232" s="60" t="str">
        <f t="shared" si="4"/>
        <v>%</v>
      </c>
      <c r="D232" s="32"/>
      <c r="E232" s="182" t="s">
        <v>112</v>
      </c>
      <c r="F232" s="314">
        <v>2023</v>
      </c>
      <c r="G232" s="314">
        <v>2030</v>
      </c>
      <c r="H232" s="314">
        <v>2035</v>
      </c>
      <c r="I232" s="314">
        <v>2040</v>
      </c>
      <c r="J232" s="314">
        <v>2045</v>
      </c>
      <c r="K232" s="315">
        <v>2050</v>
      </c>
      <c r="L232" s="32"/>
      <c r="M232" s="32"/>
      <c r="O232" s="798"/>
      <c r="P232" s="798"/>
      <c r="Q232" s="798"/>
      <c r="R232" s="798"/>
      <c r="S232" s="798"/>
      <c r="T232" s="798"/>
    </row>
    <row r="233" spans="1:27" s="403" customFormat="1" outlineLevel="2">
      <c r="A233" s="215"/>
      <c r="B233" s="217"/>
      <c r="C233" s="60" t="str">
        <f t="shared" si="4"/>
        <v>Essence</v>
      </c>
      <c r="D233" s="32"/>
      <c r="E233" s="190" t="s">
        <v>257</v>
      </c>
      <c r="F233" s="78">
        <v>9.5000000000000001E-2</v>
      </c>
      <c r="G233" s="75">
        <v>0.13</v>
      </c>
      <c r="H233" s="75">
        <v>0.19</v>
      </c>
      <c r="I233" s="75">
        <v>0.3</v>
      </c>
      <c r="J233" s="75">
        <v>0.6</v>
      </c>
      <c r="K233" s="191">
        <v>1</v>
      </c>
      <c r="L233" s="32"/>
      <c r="M233" s="32"/>
      <c r="O233" s="798"/>
      <c r="P233" s="798"/>
      <c r="Q233" s="798"/>
      <c r="R233" s="798"/>
      <c r="S233" s="798"/>
      <c r="T233" s="798"/>
    </row>
    <row r="234" spans="1:27" s="403" customFormat="1" ht="15" outlineLevel="2" thickBot="1">
      <c r="A234" s="215"/>
      <c r="B234" s="217"/>
      <c r="C234" s="60" t="str">
        <f t="shared" si="4"/>
        <v>Diesel</v>
      </c>
      <c r="D234" s="32"/>
      <c r="E234" s="192" t="s">
        <v>258</v>
      </c>
      <c r="F234" s="193">
        <v>8.5999999999999993E-2</v>
      </c>
      <c r="G234" s="194">
        <v>0.13</v>
      </c>
      <c r="H234" s="194">
        <v>0.19</v>
      </c>
      <c r="I234" s="194">
        <v>0.3</v>
      </c>
      <c r="J234" s="194">
        <v>0.6</v>
      </c>
      <c r="K234" s="195">
        <v>1</v>
      </c>
      <c r="L234" s="32"/>
      <c r="M234" s="32"/>
      <c r="O234" s="798"/>
      <c r="P234" s="798"/>
      <c r="Q234" s="798"/>
      <c r="R234" s="798"/>
      <c r="S234" s="798"/>
      <c r="T234" s="798"/>
    </row>
    <row r="235" spans="1:27" s="403" customFormat="1" ht="14.4" customHeight="1" outlineLevel="1">
      <c r="A235" s="215"/>
      <c r="B235" s="217"/>
      <c r="C235" s="60" t="str">
        <f t="shared" si="4"/>
        <v/>
      </c>
      <c r="D235" s="32"/>
      <c r="E235" s="703"/>
      <c r="F235" s="703"/>
      <c r="G235" s="703"/>
      <c r="H235" s="703"/>
      <c r="I235" s="703"/>
      <c r="J235" s="703"/>
      <c r="K235" s="703"/>
      <c r="L235" s="32"/>
      <c r="M235" s="32"/>
      <c r="O235" s="798"/>
      <c r="P235" s="798"/>
      <c r="Q235" s="798"/>
      <c r="R235" s="798"/>
      <c r="S235" s="798"/>
      <c r="T235" s="798"/>
    </row>
    <row r="236" spans="1:27" s="403" customFormat="1" ht="28.8" thickBot="1">
      <c r="A236" s="215"/>
      <c r="B236" s="217"/>
      <c r="C236" s="60" t="str">
        <f t="shared" si="3"/>
        <v>Aérien</v>
      </c>
      <c r="D236" s="221"/>
      <c r="E236" s="222"/>
      <c r="F236" s="854" t="s">
        <v>345</v>
      </c>
      <c r="G236" s="854"/>
      <c r="H236" s="854"/>
      <c r="I236" s="854"/>
      <c r="J236" s="854"/>
      <c r="K236" s="854"/>
      <c r="L236" s="854"/>
      <c r="M236" s="854"/>
      <c r="O236" s="798"/>
      <c r="P236" s="798"/>
      <c r="Q236" s="798"/>
      <c r="R236" s="798"/>
      <c r="S236" s="798"/>
      <c r="T236" s="798"/>
    </row>
    <row r="237" spans="1:27" s="403" customFormat="1" ht="15" thickTop="1">
      <c r="A237" s="215"/>
      <c r="B237" s="217"/>
      <c r="C237" s="60" t="str">
        <f t="shared" si="3"/>
        <v/>
      </c>
      <c r="D237" s="704"/>
      <c r="E237" s="704"/>
      <c r="F237" s="704"/>
      <c r="O237" s="798"/>
      <c r="P237" s="798"/>
      <c r="Q237" s="798"/>
      <c r="R237" s="798"/>
      <c r="S237" s="798"/>
      <c r="T237" s="798"/>
    </row>
    <row r="238" spans="1:27" ht="14.4" customHeight="1" outlineLevel="1">
      <c r="A238" s="215"/>
      <c r="B238" s="217"/>
      <c r="C238" s="60" t="str">
        <f t="shared" si="3"/>
        <v/>
      </c>
      <c r="D238" s="32"/>
      <c r="E238" s="32"/>
      <c r="F238" s="32"/>
      <c r="G238" s="32"/>
      <c r="H238" s="32"/>
      <c r="I238" s="32"/>
      <c r="J238" s="32"/>
      <c r="K238" s="32"/>
      <c r="L238" s="32"/>
      <c r="M238" s="32"/>
      <c r="N238" s="403"/>
      <c r="O238" s="798"/>
      <c r="P238" s="798"/>
      <c r="Q238" s="798"/>
      <c r="R238" s="798"/>
      <c r="S238" s="798"/>
      <c r="T238" s="798"/>
      <c r="U238" s="403"/>
      <c r="V238" s="403"/>
      <c r="W238" s="403"/>
      <c r="X238" s="403"/>
      <c r="Y238" s="403"/>
      <c r="Z238" s="403"/>
      <c r="AA238" s="403"/>
    </row>
    <row r="239" spans="1:27" ht="14.4" customHeight="1" outlineLevel="1">
      <c r="A239" s="215"/>
      <c r="B239" s="217"/>
      <c r="C239" s="60" t="str">
        <f t="shared" ref="C239:C274" si="5">IF(ISBLANK(E239),IF(ISBLANK(F239),"",F239),E239)</f>
        <v/>
      </c>
      <c r="D239" s="32"/>
      <c r="E239" s="55"/>
      <c r="F239" s="55"/>
      <c r="G239" s="55"/>
      <c r="H239" s="55"/>
      <c r="I239" s="55"/>
      <c r="J239" s="55"/>
      <c r="K239" s="55"/>
      <c r="L239" s="32"/>
      <c r="M239" s="32"/>
      <c r="N239" s="403"/>
      <c r="O239" s="798"/>
      <c r="P239" s="798"/>
      <c r="Q239" s="798"/>
      <c r="R239" s="798"/>
      <c r="S239" s="798"/>
      <c r="T239" s="798"/>
      <c r="U239" s="403"/>
      <c r="V239" s="403"/>
      <c r="W239" s="403"/>
      <c r="X239" s="403"/>
      <c r="Y239" s="403"/>
      <c r="Z239" s="403"/>
      <c r="AA239" s="403"/>
    </row>
    <row r="240" spans="1:27" ht="15" customHeight="1" outlineLevel="1" thickBot="1">
      <c r="A240" s="215"/>
      <c r="B240" s="217"/>
      <c r="C240" s="60" t="str">
        <f t="shared" si="5"/>
        <v>Mix énergétique dans l'aérien - mix moyen domestique &amp; international (%)</v>
      </c>
      <c r="D240" s="32"/>
      <c r="E240" s="476" t="s">
        <v>724</v>
      </c>
      <c r="F240" s="476"/>
      <c r="G240" s="476"/>
      <c r="H240" s="476"/>
      <c r="I240" s="476"/>
      <c r="J240" s="476"/>
      <c r="K240" s="476"/>
      <c r="L240" s="32"/>
      <c r="M240" s="32"/>
      <c r="N240" s="403"/>
      <c r="O240" s="798"/>
      <c r="P240" s="798"/>
      <c r="Q240" s="798"/>
      <c r="R240" s="798"/>
      <c r="S240" s="798"/>
      <c r="T240" s="798"/>
      <c r="U240" s="403"/>
      <c r="V240" s="403"/>
      <c r="W240" s="403"/>
      <c r="X240" s="403"/>
      <c r="Y240" s="403"/>
      <c r="Z240" s="403"/>
      <c r="AA240" s="403"/>
    </row>
    <row r="241" spans="1:27" ht="14.4" customHeight="1" outlineLevel="2">
      <c r="A241" s="215"/>
      <c r="B241" s="217"/>
      <c r="C241" s="60" t="str">
        <f t="shared" si="5"/>
        <v>%</v>
      </c>
      <c r="D241" s="32"/>
      <c r="E241" s="182" t="s">
        <v>112</v>
      </c>
      <c r="F241" s="314">
        <v>2023</v>
      </c>
      <c r="G241" s="314">
        <v>2030</v>
      </c>
      <c r="H241" s="314">
        <v>2035</v>
      </c>
      <c r="I241" s="314">
        <v>2040</v>
      </c>
      <c r="J241" s="314">
        <v>2045</v>
      </c>
      <c r="K241" s="315">
        <v>2050</v>
      </c>
      <c r="L241" s="32"/>
      <c r="M241" s="32"/>
      <c r="N241" s="403"/>
      <c r="O241" s="798"/>
      <c r="P241" s="798"/>
      <c r="Q241" s="798"/>
      <c r="R241" s="798"/>
      <c r="S241" s="798"/>
      <c r="T241" s="798"/>
      <c r="U241" s="403"/>
    </row>
    <row r="242" spans="1:27" ht="14.4" customHeight="1" outlineLevel="2">
      <c r="A242" s="215"/>
      <c r="B242" s="217"/>
      <c r="C242" s="60" t="str">
        <f t="shared" si="5"/>
        <v xml:space="preserve">Biocarburants </v>
      </c>
      <c r="D242" s="32"/>
      <c r="E242" s="113" t="s">
        <v>358</v>
      </c>
      <c r="F242" s="78">
        <v>1.1999999999999997E-2</v>
      </c>
      <c r="G242" s="75">
        <v>4.8000000000000008E-2</v>
      </c>
      <c r="H242" s="75">
        <v>0.15</v>
      </c>
      <c r="I242" s="75">
        <v>0.24000000000000041</v>
      </c>
      <c r="J242" s="75">
        <v>0.26999999999999968</v>
      </c>
      <c r="K242" s="191">
        <v>0.34999999999999931</v>
      </c>
      <c r="L242" s="32"/>
      <c r="M242" s="32"/>
      <c r="N242" s="403"/>
      <c r="O242" s="798"/>
      <c r="P242" s="798"/>
      <c r="Q242" s="798"/>
      <c r="R242" s="798"/>
      <c r="S242" s="798"/>
      <c r="T242" s="798"/>
      <c r="U242" s="403"/>
    </row>
    <row r="243" spans="1:27" ht="14.4" customHeight="1" outlineLevel="2">
      <c r="A243" s="215"/>
      <c r="B243" s="217"/>
      <c r="C243" s="60" t="str">
        <f t="shared" si="5"/>
        <v xml:space="preserve">PtL </v>
      </c>
      <c r="D243" s="32"/>
      <c r="E243" s="113" t="s">
        <v>359</v>
      </c>
      <c r="F243" s="78">
        <v>0</v>
      </c>
      <c r="G243" s="75">
        <v>1.2000000000000014E-2</v>
      </c>
      <c r="H243" s="75">
        <v>4.8991828021861049E-2</v>
      </c>
      <c r="I243" s="75">
        <v>0.12357173668281854</v>
      </c>
      <c r="J243" s="75">
        <v>0.24614063926884372</v>
      </c>
      <c r="K243" s="191">
        <v>0.44142867663768887</v>
      </c>
      <c r="L243" s="32"/>
      <c r="M243" s="32"/>
      <c r="N243" s="403"/>
      <c r="O243" s="798"/>
      <c r="P243" s="798"/>
      <c r="Q243" s="798"/>
      <c r="R243" s="798"/>
      <c r="S243" s="798"/>
      <c r="T243" s="798"/>
      <c r="U243" s="403"/>
    </row>
    <row r="244" spans="1:27" ht="14.4" customHeight="1" outlineLevel="2">
      <c r="A244" s="215"/>
      <c r="B244" s="217"/>
      <c r="C244" s="60" t="str">
        <f t="shared" si="5"/>
        <v xml:space="preserve">H2 </v>
      </c>
      <c r="D244" s="32"/>
      <c r="E244" s="113" t="s">
        <v>360</v>
      </c>
      <c r="F244" s="78">
        <v>0</v>
      </c>
      <c r="G244" s="75">
        <v>0</v>
      </c>
      <c r="H244" s="75">
        <v>1.0081719781389509E-3</v>
      </c>
      <c r="I244" s="75">
        <v>6.4282633171814929E-3</v>
      </c>
      <c r="J244" s="75">
        <v>2.3859360731155934E-2</v>
      </c>
      <c r="K244" s="191">
        <v>5.8571323362311647E-2</v>
      </c>
      <c r="L244" s="32"/>
      <c r="M244" s="32"/>
      <c r="N244" s="403"/>
      <c r="O244" s="798"/>
      <c r="P244" s="798"/>
      <c r="Q244" s="798"/>
      <c r="R244" s="798"/>
      <c r="S244" s="798"/>
      <c r="T244" s="798"/>
      <c r="U244" s="403"/>
    </row>
    <row r="245" spans="1:27" ht="14.4" customHeight="1" outlineLevel="2" thickBot="1">
      <c r="A245" s="215"/>
      <c r="B245" s="217"/>
      <c r="C245" s="60" t="str">
        <f t="shared" si="5"/>
        <v>kérosène fossile</v>
      </c>
      <c r="D245" s="32"/>
      <c r="E245" s="115" t="s">
        <v>361</v>
      </c>
      <c r="F245" s="193">
        <v>0.98799999999999977</v>
      </c>
      <c r="G245" s="194">
        <v>0.94</v>
      </c>
      <c r="H245" s="194">
        <v>0.80000000000000038</v>
      </c>
      <c r="I245" s="194">
        <v>0.63000000000000034</v>
      </c>
      <c r="J245" s="194">
        <v>0.46000000000000058</v>
      </c>
      <c r="K245" s="195">
        <v>0.14999999999999994</v>
      </c>
      <c r="L245" s="32"/>
      <c r="M245" s="32"/>
      <c r="N245" s="403"/>
      <c r="O245" s="798"/>
      <c r="P245" s="798"/>
      <c r="Q245" s="798"/>
      <c r="R245" s="798"/>
      <c r="S245" s="798"/>
      <c r="T245" s="798"/>
      <c r="U245" s="403"/>
    </row>
    <row r="246" spans="1:27" outlineLevel="2">
      <c r="A246" s="215"/>
      <c r="B246" s="217"/>
      <c r="C246" s="60" t="str">
        <f t="shared" si="5"/>
        <v/>
      </c>
      <c r="D246" s="32"/>
      <c r="E246" s="474"/>
      <c r="F246" s="474"/>
      <c r="G246" s="474"/>
      <c r="H246" s="474"/>
      <c r="I246" s="474"/>
      <c r="J246" s="474"/>
      <c r="K246" s="474"/>
      <c r="L246" s="32"/>
      <c r="M246" s="32"/>
      <c r="N246" s="403"/>
      <c r="O246" s="403"/>
      <c r="P246" s="403"/>
      <c r="Q246" s="403"/>
      <c r="R246" s="403"/>
      <c r="S246" s="403"/>
      <c r="T246" s="403"/>
      <c r="U246" s="403"/>
    </row>
    <row r="247" spans="1:27" ht="15" outlineLevel="1" thickBot="1">
      <c r="A247" s="215"/>
      <c r="B247" s="217"/>
      <c r="C247" s="60" t="str">
        <f t="shared" si="5"/>
        <v>Consommation des soutes aériennes internationales (TWh)</v>
      </c>
      <c r="D247" s="32"/>
      <c r="E247" s="476" t="s">
        <v>362</v>
      </c>
      <c r="F247" s="476"/>
      <c r="G247" s="476"/>
      <c r="H247" s="476"/>
      <c r="I247" s="476"/>
      <c r="J247" s="476"/>
      <c r="K247" s="476"/>
      <c r="L247" s="32"/>
      <c r="M247" s="32"/>
      <c r="N247" s="403"/>
      <c r="O247" s="798"/>
      <c r="P247" s="798"/>
      <c r="Q247" s="798"/>
      <c r="R247" s="798"/>
      <c r="S247" s="798"/>
      <c r="T247" s="798"/>
      <c r="U247" s="403"/>
      <c r="V247" s="403"/>
      <c r="W247" s="403"/>
      <c r="X247" s="403"/>
      <c r="Y247" s="403"/>
      <c r="Z247" s="403"/>
      <c r="AA247" s="403"/>
    </row>
    <row r="248" spans="1:27" outlineLevel="2">
      <c r="A248" s="215"/>
      <c r="B248" s="217"/>
      <c r="C248" s="60"/>
      <c r="D248" s="32"/>
      <c r="E248" s="182" t="s">
        <v>146</v>
      </c>
      <c r="F248" s="314">
        <v>2019</v>
      </c>
      <c r="G248" s="314">
        <v>2030</v>
      </c>
      <c r="H248" s="314">
        <v>2035</v>
      </c>
      <c r="I248" s="314">
        <v>2040</v>
      </c>
      <c r="J248" s="314">
        <v>2045</v>
      </c>
      <c r="K248" s="315">
        <v>2050</v>
      </c>
      <c r="L248" s="32"/>
      <c r="M248" s="32"/>
      <c r="N248" s="403"/>
      <c r="O248" s="798"/>
      <c r="P248" s="798"/>
      <c r="Q248" s="798"/>
      <c r="R248" s="798"/>
      <c r="S248" s="798"/>
      <c r="T248" s="798"/>
      <c r="U248" s="403"/>
    </row>
    <row r="249" spans="1:27" outlineLevel="2">
      <c r="A249" s="215"/>
      <c r="B249" s="217"/>
      <c r="C249" s="60"/>
      <c r="D249" s="32"/>
      <c r="E249" s="518" t="s">
        <v>358</v>
      </c>
      <c r="F249" s="133">
        <v>0</v>
      </c>
      <c r="G249" s="134">
        <v>3.5947997650313561</v>
      </c>
      <c r="H249" s="134">
        <v>10.464856664597384</v>
      </c>
      <c r="I249" s="134">
        <v>15.905185309436327</v>
      </c>
      <c r="J249" s="134">
        <v>16.629622933007081</v>
      </c>
      <c r="K249" s="512">
        <v>20.725463900890379</v>
      </c>
      <c r="L249" s="32"/>
      <c r="M249" s="32"/>
      <c r="N249" s="403"/>
      <c r="O249" s="798"/>
      <c r="P249" s="798"/>
      <c r="Q249" s="798"/>
      <c r="R249" s="798"/>
      <c r="S249" s="798"/>
      <c r="T249" s="798"/>
      <c r="U249" s="403"/>
    </row>
    <row r="250" spans="1:27" outlineLevel="2">
      <c r="A250" s="215"/>
      <c r="B250" s="217"/>
      <c r="C250" s="60"/>
      <c r="D250" s="32"/>
      <c r="E250" s="518" t="s">
        <v>884</v>
      </c>
      <c r="F250" s="133">
        <v>0</v>
      </c>
      <c r="G250" s="134">
        <v>0.89869994125784025</v>
      </c>
      <c r="H250" s="134">
        <v>3.4233874517528222</v>
      </c>
      <c r="I250" s="134">
        <v>8.2177006966545356</v>
      </c>
      <c r="J250" s="134">
        <v>15.250381744485141</v>
      </c>
      <c r="K250" s="512">
        <v>26.348945991015391</v>
      </c>
      <c r="L250" s="32"/>
      <c r="M250" s="32"/>
      <c r="N250" s="403"/>
      <c r="O250" s="798"/>
      <c r="P250" s="798"/>
      <c r="Q250" s="798"/>
      <c r="R250" s="798"/>
      <c r="S250" s="798"/>
      <c r="T250" s="798"/>
      <c r="U250" s="403"/>
    </row>
    <row r="251" spans="1:27" outlineLevel="2">
      <c r="A251" s="215"/>
      <c r="B251" s="217"/>
      <c r="C251" s="60"/>
      <c r="D251" s="32"/>
      <c r="E251" s="518" t="s">
        <v>360</v>
      </c>
      <c r="F251" s="133">
        <v>0</v>
      </c>
      <c r="G251" s="134">
        <v>0</v>
      </c>
      <c r="H251" s="134">
        <v>6.4898103112972921E-2</v>
      </c>
      <c r="I251" s="134">
        <v>0.39760801262345857</v>
      </c>
      <c r="J251" s="134">
        <v>1.3792411885219404</v>
      </c>
      <c r="K251" s="512">
        <v>3.258859581685249</v>
      </c>
      <c r="L251" s="32"/>
      <c r="M251" s="32"/>
      <c r="N251" s="403"/>
      <c r="O251" s="798"/>
      <c r="P251" s="798"/>
      <c r="Q251" s="798"/>
      <c r="R251" s="798"/>
      <c r="S251" s="798"/>
      <c r="T251" s="798"/>
      <c r="U251" s="403"/>
    </row>
    <row r="252" spans="1:27" outlineLevel="2">
      <c r="A252" s="215"/>
      <c r="B252" s="217"/>
      <c r="C252" s="60"/>
      <c r="D252" s="32"/>
      <c r="E252" s="518" t="s">
        <v>361</v>
      </c>
      <c r="F252" s="133">
        <v>72.417698296602765</v>
      </c>
      <c r="G252" s="134">
        <v>70.398162065197369</v>
      </c>
      <c r="H252" s="134">
        <v>55.812568877852769</v>
      </c>
      <c r="I252" s="134">
        <v>41.751111437270296</v>
      </c>
      <c r="J252" s="134">
        <v>28.331950182160302</v>
      </c>
      <c r="K252" s="512">
        <v>8.8823416718101775</v>
      </c>
      <c r="L252" s="32"/>
      <c r="M252" s="32"/>
      <c r="N252" s="403"/>
      <c r="O252" s="798"/>
      <c r="P252" s="798"/>
      <c r="Q252" s="798"/>
      <c r="R252" s="798"/>
      <c r="S252" s="798"/>
      <c r="T252" s="798"/>
      <c r="U252" s="403"/>
    </row>
    <row r="253" spans="1:27" ht="15" outlineLevel="2" thickBot="1">
      <c r="A253" s="215"/>
      <c r="B253" s="217"/>
      <c r="C253" s="60"/>
      <c r="D253" s="32"/>
      <c r="E253" s="707" t="s">
        <v>363</v>
      </c>
      <c r="F253" s="514">
        <v>72.417698296602765</v>
      </c>
      <c r="G253" s="515">
        <v>74.891661771486568</v>
      </c>
      <c r="H253" s="515">
        <v>69.765711097315929</v>
      </c>
      <c r="I253" s="515">
        <v>66.271605455984542</v>
      </c>
      <c r="J253" s="515">
        <v>61.591196048174488</v>
      </c>
      <c r="K253" s="516">
        <v>59.215611145401212</v>
      </c>
      <c r="L253" s="32"/>
      <c r="M253" s="32"/>
      <c r="N253" s="403"/>
      <c r="O253" s="798"/>
      <c r="P253" s="798"/>
      <c r="Q253" s="798"/>
      <c r="R253" s="798"/>
      <c r="S253" s="798"/>
      <c r="T253" s="798"/>
      <c r="U253" s="403"/>
    </row>
    <row r="254" spans="1:27" outlineLevel="2">
      <c r="A254" s="215"/>
      <c r="B254" s="217"/>
      <c r="C254" s="60"/>
      <c r="D254" s="32"/>
      <c r="E254" s="55"/>
      <c r="F254" s="55"/>
      <c r="G254" s="55"/>
      <c r="H254" s="55"/>
      <c r="I254" s="55"/>
      <c r="J254" s="55"/>
      <c r="K254" s="55"/>
      <c r="L254" s="32"/>
      <c r="M254" s="32"/>
      <c r="N254" s="403"/>
      <c r="O254" s="798"/>
      <c r="P254" s="798"/>
      <c r="Q254" s="798"/>
      <c r="R254" s="798"/>
      <c r="S254" s="798"/>
      <c r="T254" s="798"/>
      <c r="U254" s="403"/>
      <c r="V254" s="403"/>
      <c r="W254" s="403"/>
      <c r="X254" s="403"/>
      <c r="Y254" s="403"/>
      <c r="Z254" s="403"/>
      <c r="AA254" s="403"/>
    </row>
    <row r="255" spans="1:27" ht="28.8" thickBot="1">
      <c r="A255" s="215"/>
      <c r="B255" s="217"/>
      <c r="C255" s="60" t="str">
        <f t="shared" si="5"/>
        <v>Maritime</v>
      </c>
      <c r="D255" s="221"/>
      <c r="E255" s="222"/>
      <c r="F255" s="854" t="s">
        <v>364</v>
      </c>
      <c r="G255" s="854"/>
      <c r="H255" s="854"/>
      <c r="I255" s="854"/>
      <c r="J255" s="854"/>
      <c r="K255" s="854"/>
      <c r="L255" s="854"/>
      <c r="M255" s="854"/>
      <c r="N255" s="403"/>
      <c r="O255" s="798"/>
      <c r="P255" s="798"/>
      <c r="Q255" s="798"/>
      <c r="R255" s="798"/>
      <c r="S255" s="798"/>
      <c r="T255" s="798"/>
      <c r="U255" s="403"/>
      <c r="V255" s="403"/>
      <c r="W255" s="403"/>
      <c r="X255" s="403"/>
      <c r="Y255" s="403"/>
      <c r="Z255" s="403"/>
      <c r="AA255" s="403"/>
    </row>
    <row r="256" spans="1:27" ht="15" thickTop="1">
      <c r="A256" s="215"/>
      <c r="B256" s="217"/>
      <c r="C256" s="60" t="str">
        <f t="shared" si="5"/>
        <v/>
      </c>
      <c r="D256" s="102"/>
      <c r="E256" s="102"/>
      <c r="F256" s="102"/>
      <c r="N256" s="403"/>
      <c r="O256" s="798"/>
      <c r="P256" s="798"/>
      <c r="Q256" s="798"/>
      <c r="R256" s="798"/>
      <c r="S256" s="798"/>
      <c r="T256" s="798"/>
      <c r="U256" s="403"/>
      <c r="V256" s="403"/>
      <c r="W256" s="403"/>
      <c r="X256" s="403"/>
      <c r="Y256" s="403"/>
      <c r="Z256" s="403"/>
      <c r="AA256" s="403"/>
    </row>
    <row r="257" spans="1:27" outlineLevel="1">
      <c r="A257" s="41"/>
      <c r="B257" s="35"/>
      <c r="C257" s="60" t="str">
        <f t="shared" si="5"/>
        <v/>
      </c>
      <c r="D257" s="32"/>
      <c r="E257" s="55"/>
      <c r="F257" s="55"/>
      <c r="G257" s="55"/>
      <c r="H257" s="55"/>
      <c r="I257" s="55"/>
      <c r="J257" s="55"/>
      <c r="K257" s="55"/>
      <c r="L257" s="55"/>
      <c r="M257" s="32"/>
      <c r="N257" s="403"/>
      <c r="O257" s="798"/>
      <c r="P257" s="798"/>
      <c r="Q257" s="798"/>
      <c r="R257" s="798"/>
      <c r="S257" s="798"/>
      <c r="T257" s="798"/>
      <c r="U257" s="403"/>
      <c r="V257" s="403"/>
      <c r="W257" s="403"/>
      <c r="X257" s="403"/>
      <c r="Y257" s="403"/>
      <c r="Z257" s="403"/>
      <c r="AA257" s="403"/>
    </row>
    <row r="258" spans="1:27" outlineLevel="1">
      <c r="A258" s="41"/>
      <c r="B258" s="35"/>
      <c r="C258" s="60" t="str">
        <f t="shared" si="5"/>
        <v/>
      </c>
      <c r="D258" s="32"/>
      <c r="E258" s="55"/>
      <c r="F258" s="55"/>
      <c r="G258" s="55"/>
      <c r="H258" s="55"/>
      <c r="I258" s="55"/>
      <c r="J258" s="55"/>
      <c r="K258" s="55"/>
      <c r="L258" s="55"/>
      <c r="M258" s="32"/>
      <c r="N258" s="403"/>
      <c r="O258" s="798"/>
      <c r="P258" s="798"/>
      <c r="Q258" s="798"/>
      <c r="R258" s="798"/>
      <c r="S258" s="798"/>
      <c r="T258" s="798"/>
      <c r="U258" s="403"/>
      <c r="V258" s="403"/>
      <c r="W258" s="403"/>
      <c r="X258" s="403"/>
      <c r="Y258" s="403"/>
      <c r="Z258" s="403"/>
      <c r="AA258" s="403"/>
    </row>
    <row r="259" spans="1:27" ht="15" outlineLevel="1" thickBot="1">
      <c r="A259" s="41"/>
      <c r="B259" s="35"/>
      <c r="C259" s="60" t="str">
        <f t="shared" si="5"/>
        <v>Consommation des soutes maritimes internationales</v>
      </c>
      <c r="D259" s="32"/>
      <c r="E259" s="476" t="s">
        <v>367</v>
      </c>
      <c r="F259" s="476"/>
      <c r="G259" s="476"/>
      <c r="H259" s="476"/>
      <c r="I259" s="476"/>
      <c r="J259" s="476"/>
      <c r="K259" s="476"/>
      <c r="L259" s="32"/>
      <c r="M259" s="32"/>
      <c r="N259" s="403"/>
      <c r="O259" s="798"/>
      <c r="P259" s="798"/>
      <c r="Q259" s="798"/>
      <c r="R259" s="798"/>
      <c r="S259" s="798"/>
      <c r="T259" s="798"/>
      <c r="U259" s="403"/>
      <c r="V259" s="403"/>
      <c r="W259" s="403"/>
      <c r="X259" s="403"/>
      <c r="Y259" s="403"/>
      <c r="Z259" s="403"/>
      <c r="AA259" s="403"/>
    </row>
    <row r="260" spans="1:27" outlineLevel="2">
      <c r="A260" s="41"/>
      <c r="B260" s="35"/>
      <c r="C260" s="60" t="str">
        <f t="shared" si="5"/>
        <v>TWh</v>
      </c>
      <c r="D260" s="32"/>
      <c r="E260" s="568" t="s">
        <v>146</v>
      </c>
      <c r="F260" s="569">
        <v>2023</v>
      </c>
      <c r="G260" s="569">
        <v>2030</v>
      </c>
      <c r="H260" s="569">
        <v>2035</v>
      </c>
      <c r="I260" s="569">
        <v>2040</v>
      </c>
      <c r="J260" s="569">
        <v>2045</v>
      </c>
      <c r="K260" s="570">
        <v>2050</v>
      </c>
      <c r="L260" s="691"/>
      <c r="M260" s="32"/>
      <c r="N260" s="403"/>
      <c r="O260" s="798"/>
      <c r="P260" s="798"/>
      <c r="Q260" s="798"/>
      <c r="R260" s="798"/>
      <c r="S260" s="798"/>
      <c r="T260" s="798"/>
      <c r="U260" s="403"/>
      <c r="V260" s="403"/>
      <c r="W260" s="403"/>
      <c r="X260" s="403"/>
      <c r="Y260" s="403"/>
      <c r="Z260" s="403"/>
      <c r="AA260" s="403"/>
    </row>
    <row r="261" spans="1:27" s="403" customFormat="1" outlineLevel="2">
      <c r="A261" s="41"/>
      <c r="B261" s="35"/>
      <c r="C261" s="60"/>
      <c r="D261" s="32"/>
      <c r="E261" s="686" t="s">
        <v>860</v>
      </c>
      <c r="F261" s="689">
        <v>1</v>
      </c>
      <c r="G261" s="689">
        <v>1.1098449129017791</v>
      </c>
      <c r="H261" s="689">
        <v>1.1956181714615333</v>
      </c>
      <c r="I261" s="689">
        <v>1.1956181714615333</v>
      </c>
      <c r="J261" s="689">
        <v>1.1956181714615333</v>
      </c>
      <c r="K261" s="690">
        <v>1.1956181714615333</v>
      </c>
      <c r="L261" s="32"/>
      <c r="M261" s="32"/>
      <c r="O261" s="798"/>
      <c r="P261" s="798"/>
      <c r="Q261" s="798"/>
      <c r="R261" s="798"/>
      <c r="S261" s="798"/>
      <c r="T261" s="798"/>
    </row>
    <row r="262" spans="1:27" s="403" customFormat="1" outlineLevel="2">
      <c r="A262" s="41"/>
      <c r="B262" s="35"/>
      <c r="C262" s="60"/>
      <c r="D262" s="32"/>
      <c r="E262" s="686" t="s">
        <v>861</v>
      </c>
      <c r="F262" s="689">
        <v>1</v>
      </c>
      <c r="G262" s="687">
        <v>0.8</v>
      </c>
      <c r="H262" s="687">
        <v>0.78</v>
      </c>
      <c r="I262" s="687">
        <v>0.76</v>
      </c>
      <c r="J262" s="687">
        <v>0.74</v>
      </c>
      <c r="K262" s="688">
        <v>0.73</v>
      </c>
      <c r="L262" s="32"/>
      <c r="M262" s="32"/>
      <c r="O262" s="798"/>
      <c r="P262" s="798"/>
      <c r="Q262" s="798"/>
      <c r="R262" s="798"/>
      <c r="S262" s="798"/>
      <c r="T262" s="798"/>
    </row>
    <row r="263" spans="1:27" outlineLevel="2">
      <c r="A263" s="41"/>
      <c r="B263" s="35"/>
      <c r="C263" s="60" t="str">
        <f t="shared" si="5"/>
        <v>Soutes maritimes internationales (TWh)</v>
      </c>
      <c r="D263" s="32"/>
      <c r="E263" s="360" t="s">
        <v>902</v>
      </c>
      <c r="F263" s="614">
        <v>11.8</v>
      </c>
      <c r="G263" s="615">
        <v>10.476935977792795</v>
      </c>
      <c r="H263" s="615">
        <v>11.004469650131954</v>
      </c>
      <c r="I263" s="615">
        <v>10.722303761667032</v>
      </c>
      <c r="J263" s="615">
        <v>10.440137873202108</v>
      </c>
      <c r="K263" s="616">
        <v>10.299054928969648</v>
      </c>
      <c r="L263" s="32"/>
      <c r="M263" s="32"/>
      <c r="N263" s="403"/>
      <c r="O263" s="798"/>
      <c r="P263" s="798"/>
      <c r="Q263" s="798"/>
      <c r="R263" s="798"/>
      <c r="S263" s="798"/>
      <c r="T263" s="798"/>
      <c r="U263" s="403"/>
      <c r="V263" s="403"/>
      <c r="W263" s="403"/>
      <c r="X263" s="403"/>
      <c r="Y263" s="403"/>
      <c r="Z263" s="403"/>
      <c r="AA263" s="403"/>
    </row>
    <row r="264" spans="1:27" s="403" customFormat="1" outlineLevel="2">
      <c r="A264" s="41"/>
      <c r="B264" s="35"/>
      <c r="C264" s="60"/>
      <c r="D264" s="32"/>
      <c r="E264" s="809" t="s">
        <v>791</v>
      </c>
      <c r="F264" s="357">
        <v>1</v>
      </c>
      <c r="G264" s="358">
        <v>0.71612760713870827</v>
      </c>
      <c r="H264" s="358">
        <v>0.49596734680947396</v>
      </c>
      <c r="I264" s="358">
        <v>0.2758070864802396</v>
      </c>
      <c r="J264" s="358">
        <v>0.1379035432401198</v>
      </c>
      <c r="K264" s="359">
        <v>0</v>
      </c>
      <c r="L264" s="32"/>
      <c r="M264" s="32"/>
      <c r="O264" s="798"/>
      <c r="P264" s="798"/>
      <c r="Q264" s="798"/>
      <c r="R264" s="798"/>
      <c r="S264" s="798"/>
      <c r="T264" s="798"/>
    </row>
    <row r="265" spans="1:27" s="403" customFormat="1" outlineLevel="2">
      <c r="A265" s="41"/>
      <c r="B265" s="35"/>
      <c r="C265" s="60"/>
      <c r="D265" s="32"/>
      <c r="E265" s="809" t="s">
        <v>792</v>
      </c>
      <c r="F265" s="357">
        <v>0</v>
      </c>
      <c r="G265" s="358">
        <v>0.12722465831114776</v>
      </c>
      <c r="H265" s="358">
        <v>6.3612329155573882E-2</v>
      </c>
      <c r="I265" s="358">
        <v>0</v>
      </c>
      <c r="J265" s="358">
        <v>0</v>
      </c>
      <c r="K265" s="359">
        <v>0</v>
      </c>
      <c r="L265" s="32"/>
      <c r="M265" s="32"/>
      <c r="O265" s="798"/>
      <c r="P265" s="798"/>
      <c r="Q265" s="798"/>
      <c r="R265" s="798"/>
      <c r="S265" s="798"/>
      <c r="T265" s="798"/>
    </row>
    <row r="266" spans="1:27" outlineLevel="2">
      <c r="A266" s="41"/>
      <c r="B266" s="35"/>
      <c r="C266" s="60" t="str">
        <f t="shared" si="5"/>
        <v>% e-fuel</v>
      </c>
      <c r="D266" s="32"/>
      <c r="E266" s="809" t="s">
        <v>365</v>
      </c>
      <c r="F266" s="357">
        <v>0</v>
      </c>
      <c r="G266" s="358">
        <v>5.1557630620188435E-2</v>
      </c>
      <c r="H266" s="358">
        <v>0.27955942389650562</v>
      </c>
      <c r="I266" s="358">
        <v>0.50756121717282288</v>
      </c>
      <c r="J266" s="358">
        <v>0.62513537910732975</v>
      </c>
      <c r="K266" s="359">
        <v>0.74270954104183651</v>
      </c>
      <c r="L266" s="32"/>
      <c r="M266" s="32"/>
      <c r="N266" s="403"/>
      <c r="O266" s="798"/>
      <c r="P266" s="798"/>
      <c r="Q266" s="798"/>
      <c r="R266" s="798"/>
      <c r="S266" s="798"/>
      <c r="T266" s="798"/>
      <c r="U266" s="403"/>
      <c r="V266" s="403"/>
      <c r="W266" s="403"/>
      <c r="X266" s="403"/>
      <c r="Y266" s="403"/>
      <c r="Z266" s="403"/>
      <c r="AA266" s="403"/>
    </row>
    <row r="267" spans="1:27" s="403" customFormat="1" outlineLevel="2">
      <c r="A267" s="41"/>
      <c r="B267" s="35"/>
      <c r="C267" s="60"/>
      <c r="D267" s="32"/>
      <c r="E267" s="811" t="s">
        <v>793</v>
      </c>
      <c r="F267" s="357">
        <v>0</v>
      </c>
      <c r="G267" s="567">
        <v>3.263580699443375E-3</v>
      </c>
      <c r="H267" s="567">
        <v>0.11887983757266907</v>
      </c>
      <c r="I267" s="567">
        <v>0.23449609444589475</v>
      </c>
      <c r="J267" s="567">
        <v>0.29178850956851116</v>
      </c>
      <c r="K267" s="571">
        <v>0.34908092469112756</v>
      </c>
      <c r="L267" s="32"/>
      <c r="M267" s="32"/>
      <c r="O267" s="798"/>
      <c r="P267" s="798"/>
      <c r="Q267" s="798"/>
      <c r="R267" s="798"/>
      <c r="S267" s="798"/>
      <c r="T267" s="798"/>
    </row>
    <row r="268" spans="1:27" s="403" customFormat="1" outlineLevel="2">
      <c r="A268" s="41"/>
      <c r="B268" s="35"/>
      <c r="C268" s="60"/>
      <c r="D268" s="32"/>
      <c r="E268" s="811" t="s">
        <v>794</v>
      </c>
      <c r="F268" s="357">
        <v>0</v>
      </c>
      <c r="G268" s="567">
        <v>4.089364017144035E-2</v>
      </c>
      <c r="H268" s="567">
        <v>0.12352505838497105</v>
      </c>
      <c r="I268" s="567">
        <v>0.20615647659850175</v>
      </c>
      <c r="J268" s="567">
        <v>0.22995683817038859</v>
      </c>
      <c r="K268" s="571">
        <v>0.2537571997422754</v>
      </c>
      <c r="L268" s="32"/>
      <c r="M268" s="32"/>
      <c r="O268" s="798"/>
      <c r="P268" s="798"/>
      <c r="Q268" s="798"/>
      <c r="R268" s="798"/>
      <c r="S268" s="798"/>
      <c r="T268" s="798"/>
    </row>
    <row r="269" spans="1:27" s="403" customFormat="1" outlineLevel="2">
      <c r="A269" s="41"/>
      <c r="B269" s="35"/>
      <c r="C269" s="60"/>
      <c r="D269" s="32"/>
      <c r="E269" s="811" t="s">
        <v>795</v>
      </c>
      <c r="F269" s="357">
        <v>0</v>
      </c>
      <c r="G269" s="567">
        <v>7.4004097493047052E-3</v>
      </c>
      <c r="H269" s="567">
        <v>3.715452793886552E-2</v>
      </c>
      <c r="I269" s="567">
        <v>6.6908646128426341E-2</v>
      </c>
      <c r="J269" s="567">
        <v>0.10339003136842999</v>
      </c>
      <c r="K269" s="571">
        <v>0.13987141660843364</v>
      </c>
      <c r="L269" s="32"/>
      <c r="M269" s="32"/>
      <c r="O269" s="798"/>
      <c r="P269" s="798"/>
      <c r="Q269" s="798"/>
      <c r="R269" s="798"/>
      <c r="S269" s="798"/>
      <c r="T269" s="798"/>
    </row>
    <row r="270" spans="1:27" s="403" customFormat="1" outlineLevel="2">
      <c r="A270" s="41"/>
      <c r="B270" s="35"/>
      <c r="C270" s="60"/>
      <c r="D270" s="32"/>
      <c r="E270" s="809" t="s">
        <v>366</v>
      </c>
      <c r="F270" s="357">
        <v>0</v>
      </c>
      <c r="G270" s="358">
        <v>0.10509010392995556</v>
      </c>
      <c r="H270" s="358">
        <v>0.16086090013844651</v>
      </c>
      <c r="I270" s="358">
        <v>0.21663169634693746</v>
      </c>
      <c r="J270" s="358">
        <v>0.23696107765255048</v>
      </c>
      <c r="K270" s="359">
        <v>0.25729045895816338</v>
      </c>
      <c r="L270" s="32"/>
      <c r="M270" s="32"/>
      <c r="O270" s="798"/>
      <c r="P270" s="798"/>
      <c r="Q270" s="798"/>
      <c r="R270" s="798"/>
      <c r="S270" s="798"/>
      <c r="T270" s="798"/>
    </row>
    <row r="271" spans="1:27" s="403" customFormat="1" outlineLevel="2">
      <c r="A271" s="41"/>
      <c r="B271" s="35"/>
      <c r="C271" s="60"/>
      <c r="D271" s="32"/>
      <c r="E271" s="811" t="s">
        <v>796</v>
      </c>
      <c r="F271" s="357">
        <v>0</v>
      </c>
      <c r="G271" s="567">
        <v>4.6021512571208414E-2</v>
      </c>
      <c r="H271" s="567">
        <v>6.2607778926238991E-2</v>
      </c>
      <c r="I271" s="567">
        <v>7.9194045281269568E-2</v>
      </c>
      <c r="J271" s="567">
        <v>8.3656518872291363E-2</v>
      </c>
      <c r="K271" s="571">
        <v>8.8118992463313173E-2</v>
      </c>
      <c r="L271" s="32"/>
      <c r="M271" s="32"/>
      <c r="O271" s="798"/>
      <c r="P271" s="798"/>
      <c r="Q271" s="798"/>
      <c r="R271" s="798"/>
      <c r="S271" s="798"/>
      <c r="T271" s="798"/>
    </row>
    <row r="272" spans="1:27" ht="15" outlineLevel="2" thickBot="1">
      <c r="A272" s="41"/>
      <c r="B272" s="35"/>
      <c r="C272" s="60" t="str">
        <f t="shared" si="5"/>
        <v xml:space="preserve">  dont% bioGNL</v>
      </c>
      <c r="D272" s="32"/>
      <c r="E272" s="812" t="s">
        <v>797</v>
      </c>
      <c r="F272" s="572">
        <v>0</v>
      </c>
      <c r="G272" s="573">
        <v>5.9068591358747174E-2</v>
      </c>
      <c r="H272" s="573">
        <v>9.8253121212207514E-2</v>
      </c>
      <c r="I272" s="573">
        <v>0.13743765106566785</v>
      </c>
      <c r="J272" s="573">
        <v>0.15330455878025906</v>
      </c>
      <c r="K272" s="574">
        <v>0.16917146649485026</v>
      </c>
      <c r="L272" s="32"/>
      <c r="M272" s="32"/>
      <c r="N272" s="403"/>
      <c r="O272" s="798"/>
      <c r="P272" s="798"/>
      <c r="Q272" s="798"/>
      <c r="R272" s="798"/>
      <c r="S272" s="798"/>
      <c r="T272" s="798"/>
      <c r="U272" s="403"/>
      <c r="V272" s="403"/>
      <c r="W272" s="403"/>
      <c r="X272" s="403"/>
      <c r="Y272" s="403"/>
      <c r="Z272" s="403"/>
      <c r="AA272" s="403"/>
    </row>
    <row r="273" spans="1:27" outlineLevel="2">
      <c r="A273" s="41"/>
      <c r="B273" s="35"/>
      <c r="C273" s="60" t="str">
        <f t="shared" si="5"/>
        <v/>
      </c>
      <c r="D273" s="32"/>
      <c r="E273" s="474"/>
      <c r="F273" s="474"/>
      <c r="G273" s="474"/>
      <c r="H273" s="474"/>
      <c r="I273" s="474"/>
      <c r="J273" s="474"/>
      <c r="K273" s="474"/>
      <c r="L273" s="32"/>
      <c r="M273" s="32"/>
      <c r="N273" s="403"/>
      <c r="O273" s="798"/>
      <c r="P273" s="798"/>
      <c r="Q273" s="798"/>
      <c r="R273" s="798"/>
      <c r="S273" s="798"/>
      <c r="T273" s="798"/>
      <c r="U273" s="403"/>
      <c r="V273" s="403"/>
      <c r="W273" s="403"/>
      <c r="X273" s="403"/>
      <c r="Y273" s="403"/>
      <c r="Z273" s="403"/>
      <c r="AA273" s="403"/>
    </row>
    <row r="274" spans="1:27" outlineLevel="1">
      <c r="A274" s="41"/>
      <c r="B274" s="35"/>
      <c r="C274" s="60" t="str">
        <f t="shared" si="5"/>
        <v/>
      </c>
      <c r="D274" s="32"/>
      <c r="E274" s="55"/>
      <c r="F274" s="55"/>
      <c r="G274" s="55"/>
      <c r="H274" s="55"/>
      <c r="I274" s="55"/>
      <c r="J274" s="55"/>
      <c r="K274" s="55"/>
      <c r="L274" s="32"/>
      <c r="M274" s="32"/>
      <c r="N274" s="403"/>
      <c r="O274" s="798"/>
      <c r="P274" s="798"/>
      <c r="Q274" s="798"/>
      <c r="R274" s="798"/>
      <c r="S274" s="798"/>
      <c r="T274" s="798"/>
      <c r="U274" s="403"/>
      <c r="V274" s="403"/>
      <c r="W274" s="403"/>
      <c r="X274" s="403"/>
      <c r="Y274" s="403"/>
      <c r="Z274" s="403"/>
      <c r="AA274" s="403"/>
    </row>
    <row r="275" spans="1:27">
      <c r="A275" s="31"/>
      <c r="C275" s="60" t="str">
        <f t="shared" ref="C275:C368" si="6">IF(ISBLANK(E275),IF(ISBLANK(F275),"",F275),E275)</f>
        <v/>
      </c>
      <c r="D275" s="860"/>
      <c r="E275" s="860"/>
      <c r="F275" s="860"/>
      <c r="G275" s="860"/>
      <c r="H275" s="102"/>
      <c r="I275" s="102"/>
      <c r="J275" s="102"/>
      <c r="N275" s="403"/>
      <c r="O275" s="798"/>
      <c r="P275" s="798"/>
      <c r="Q275" s="798"/>
      <c r="R275" s="798"/>
      <c r="S275" s="798"/>
      <c r="T275" s="798"/>
      <c r="U275" s="403"/>
      <c r="V275" s="403"/>
      <c r="W275" s="403"/>
      <c r="X275" s="403"/>
      <c r="Y275" s="403"/>
      <c r="Z275" s="403"/>
      <c r="AA275" s="403"/>
    </row>
    <row r="276" spans="1:27" ht="28.8" thickBot="1">
      <c r="A276" s="218"/>
      <c r="C276" s="60" t="str">
        <f t="shared" si="6"/>
        <v>Résultats</v>
      </c>
      <c r="D276" s="223"/>
      <c r="E276" s="861" t="s">
        <v>119</v>
      </c>
      <c r="F276" s="861"/>
      <c r="G276" s="861"/>
      <c r="H276" s="861"/>
      <c r="I276" s="861"/>
      <c r="J276" s="861"/>
      <c r="K276" s="861"/>
      <c r="L276" s="861"/>
      <c r="M276" s="223"/>
      <c r="N276" s="403"/>
      <c r="O276" s="798"/>
      <c r="P276" s="798"/>
      <c r="Q276" s="798"/>
      <c r="R276" s="798"/>
      <c r="S276" s="798"/>
      <c r="T276" s="798"/>
      <c r="U276" s="403"/>
      <c r="V276" s="403"/>
      <c r="W276" s="403"/>
      <c r="X276" s="403"/>
      <c r="Y276" s="403"/>
      <c r="Z276" s="403"/>
      <c r="AA276" s="403"/>
    </row>
    <row r="277" spans="1:27" ht="15" thickTop="1">
      <c r="A277" s="218"/>
      <c r="C277" s="60" t="str">
        <f t="shared" si="6"/>
        <v/>
      </c>
      <c r="D277" s="3"/>
      <c r="E277" s="3"/>
      <c r="F277" s="3"/>
      <c r="G277" s="3"/>
      <c r="H277" s="3"/>
      <c r="I277" s="3"/>
      <c r="J277" s="3"/>
      <c r="K277" s="3"/>
      <c r="L277" s="3"/>
      <c r="M277" s="3"/>
      <c r="N277" s="403"/>
      <c r="O277" s="798"/>
      <c r="P277" s="798"/>
      <c r="Q277" s="798"/>
      <c r="R277" s="798"/>
      <c r="S277" s="798"/>
      <c r="T277" s="798"/>
      <c r="U277" s="403"/>
      <c r="V277" s="403"/>
      <c r="W277" s="403"/>
      <c r="X277" s="403"/>
      <c r="Y277" s="403"/>
      <c r="Z277" s="403"/>
      <c r="AA277" s="403"/>
    </row>
    <row r="278" spans="1:27" s="436" customFormat="1" ht="15.6">
      <c r="C278" s="731" t="str">
        <f t="shared" si="6"/>
        <v/>
      </c>
      <c r="D278" s="732"/>
      <c r="E278" s="733"/>
      <c r="F278" s="733"/>
      <c r="G278" s="733"/>
      <c r="H278" s="733"/>
      <c r="I278" s="733"/>
      <c r="J278" s="733"/>
      <c r="K278" s="733"/>
      <c r="L278" s="733"/>
      <c r="M278" s="732"/>
      <c r="O278" s="813"/>
      <c r="P278" s="813"/>
      <c r="Q278" s="813"/>
      <c r="R278" s="813"/>
      <c r="S278" s="813"/>
      <c r="T278" s="813"/>
    </row>
    <row r="279" spans="1:27" ht="28.8" thickBot="1">
      <c r="A279" s="218"/>
      <c r="B279" s="219"/>
      <c r="C279" s="60" t="str">
        <f t="shared" si="6"/>
        <v>Consommations d'énergie</v>
      </c>
      <c r="D279" s="223"/>
      <c r="E279" s="224"/>
      <c r="F279" s="861" t="s">
        <v>123</v>
      </c>
      <c r="G279" s="861"/>
      <c r="H279" s="861"/>
      <c r="I279" s="861"/>
      <c r="J279" s="861"/>
      <c r="K279" s="861"/>
      <c r="L279" s="861"/>
      <c r="M279" s="861"/>
      <c r="N279" s="403"/>
      <c r="O279" s="798"/>
      <c r="P279" s="798"/>
      <c r="Q279" s="798"/>
      <c r="R279" s="798"/>
      <c r="S279" s="798"/>
      <c r="T279" s="798"/>
      <c r="U279" s="403"/>
      <c r="V279" s="403"/>
      <c r="W279" s="403"/>
      <c r="X279" s="403"/>
      <c r="Y279" s="403"/>
      <c r="Z279" s="403"/>
      <c r="AA279" s="403"/>
    </row>
    <row r="280" spans="1:27" ht="15" thickTop="1">
      <c r="A280" s="218"/>
      <c r="B280" s="219"/>
      <c r="C280" s="60" t="str">
        <f t="shared" si="6"/>
        <v/>
      </c>
      <c r="N280" s="403"/>
      <c r="O280" s="798"/>
      <c r="P280" s="798"/>
      <c r="Q280" s="798"/>
      <c r="R280" s="798"/>
      <c r="S280" s="798"/>
      <c r="T280" s="798"/>
      <c r="U280" s="403"/>
      <c r="V280" s="403"/>
      <c r="W280" s="403"/>
      <c r="X280" s="403"/>
      <c r="Y280" s="403"/>
      <c r="Z280" s="403"/>
      <c r="AA280" s="403"/>
    </row>
    <row r="281" spans="1:27" outlineLevel="1">
      <c r="A281" s="218"/>
      <c r="B281" s="219"/>
      <c r="C281" s="60" t="str">
        <f t="shared" si="6"/>
        <v/>
      </c>
      <c r="D281" s="32"/>
      <c r="E281" s="32"/>
      <c r="F281" s="32"/>
      <c r="G281" s="32"/>
      <c r="H281" s="32"/>
      <c r="I281" s="32"/>
      <c r="J281" s="32"/>
      <c r="K281" s="32"/>
      <c r="L281" s="32"/>
      <c r="M281" s="32"/>
      <c r="N281" s="403"/>
      <c r="O281" s="798"/>
      <c r="P281" s="798"/>
      <c r="Q281" s="798"/>
      <c r="R281" s="798"/>
      <c r="S281" s="798"/>
      <c r="T281" s="798"/>
      <c r="U281" s="403"/>
      <c r="V281" s="403"/>
      <c r="W281" s="403"/>
      <c r="X281" s="403"/>
      <c r="Y281" s="403"/>
      <c r="Z281" s="403"/>
      <c r="AA281" s="403"/>
    </row>
    <row r="282" spans="1:27" ht="15" outlineLevel="1" thickBot="1">
      <c r="A282" s="218"/>
      <c r="B282" s="219"/>
      <c r="C282" s="60" t="str">
        <f t="shared" si="6"/>
        <v>Consommations d'énergie - transports domestiques (TWh)</v>
      </c>
      <c r="D282" s="32"/>
      <c r="E282" s="850" t="s">
        <v>787</v>
      </c>
      <c r="F282" s="850"/>
      <c r="G282" s="850"/>
      <c r="H282" s="850"/>
      <c r="I282" s="850"/>
      <c r="J282" s="850"/>
      <c r="K282" s="850"/>
      <c r="L282" s="32"/>
      <c r="M282" s="32"/>
      <c r="N282" s="403"/>
      <c r="O282" s="798"/>
      <c r="P282" s="798"/>
      <c r="Q282" s="798"/>
      <c r="R282" s="798"/>
      <c r="S282" s="798"/>
      <c r="T282" s="798"/>
      <c r="U282" s="403"/>
      <c r="V282" s="403"/>
      <c r="W282" s="403"/>
      <c r="X282" s="403"/>
      <c r="Y282" s="403"/>
      <c r="Z282" s="403"/>
      <c r="AA282" s="403"/>
    </row>
    <row r="283" spans="1:27" outlineLevel="2">
      <c r="A283" s="218"/>
      <c r="B283" s="219"/>
      <c r="C283" s="60" t="str">
        <f t="shared" si="6"/>
        <v>TWh PCI</v>
      </c>
      <c r="D283" s="32"/>
      <c r="E283" s="116" t="s">
        <v>709</v>
      </c>
      <c r="F283" s="497">
        <v>2024</v>
      </c>
      <c r="G283" s="497">
        <v>2030</v>
      </c>
      <c r="H283" s="497">
        <v>2035</v>
      </c>
      <c r="I283" s="497">
        <v>2040</v>
      </c>
      <c r="J283" s="497">
        <v>2045</v>
      </c>
      <c r="K283" s="498">
        <v>2050</v>
      </c>
      <c r="L283" s="32"/>
      <c r="M283" s="32"/>
      <c r="N283" s="403"/>
      <c r="O283" s="798"/>
      <c r="P283" s="798"/>
      <c r="Q283" s="798"/>
      <c r="R283" s="798"/>
      <c r="S283" s="798"/>
      <c r="T283" s="798"/>
      <c r="U283" s="403"/>
      <c r="V283" s="403"/>
      <c r="W283" s="403"/>
      <c r="X283" s="403"/>
      <c r="Y283" s="403"/>
      <c r="Z283" s="403"/>
      <c r="AA283" s="403"/>
    </row>
    <row r="284" spans="1:27" outlineLevel="2">
      <c r="A284" s="218"/>
      <c r="B284" s="219"/>
      <c r="C284" s="60" t="str">
        <f t="shared" si="6"/>
        <v>Charbon</v>
      </c>
      <c r="D284" s="33"/>
      <c r="E284" s="37" t="s">
        <v>147</v>
      </c>
      <c r="F284" s="419" cm="1">
        <f t="array" ref="F284:F302">TRANSPOSE('Bilans énergie'!F42:X42)</f>
        <v>0</v>
      </c>
      <c r="G284" s="558" cm="1">
        <f t="array" ref="G284:G302">TRANSPOSE('Bilans énergie'!F78:X78)</f>
        <v>0</v>
      </c>
      <c r="H284" s="558" cm="1">
        <f t="array" ref="H284:H302">TRANSPOSE('Bilans énergie'!F113:X113)</f>
        <v>0</v>
      </c>
      <c r="I284" s="558" cm="1">
        <f t="array" ref="I284:I302">TRANSPOSE('Bilans énergie'!F148:X148)</f>
        <v>0</v>
      </c>
      <c r="J284" s="558" cm="1">
        <f t="array" ref="J284:J302">TRANSPOSE('Bilans énergie'!F183:X183)</f>
        <v>0</v>
      </c>
      <c r="K284" s="559" cm="1">
        <f t="array" ref="K284:K302">TRANSPOSE('Bilans énergie'!F218:X218)</f>
        <v>0</v>
      </c>
      <c r="L284" s="32"/>
      <c r="M284" s="32"/>
      <c r="N284" s="403"/>
      <c r="O284" s="798"/>
      <c r="P284" s="798"/>
      <c r="Q284" s="798"/>
      <c r="R284" s="798"/>
      <c r="S284" s="798"/>
      <c r="T284" s="798"/>
      <c r="U284" s="403"/>
      <c r="V284" s="403"/>
      <c r="W284" s="403"/>
      <c r="X284" s="403"/>
      <c r="Y284" s="403"/>
      <c r="Z284" s="403"/>
      <c r="AA284" s="403"/>
    </row>
    <row r="285" spans="1:27" outlineLevel="2">
      <c r="A285" s="218"/>
      <c r="B285" s="219"/>
      <c r="C285" s="60" t="str">
        <f t="shared" si="6"/>
        <v>Pétrole brut</v>
      </c>
      <c r="D285" s="34"/>
      <c r="E285" s="37" t="s">
        <v>148</v>
      </c>
      <c r="F285" s="239">
        <v>0</v>
      </c>
      <c r="G285" s="86">
        <v>0</v>
      </c>
      <c r="H285" s="86">
        <v>0</v>
      </c>
      <c r="I285" s="86">
        <v>0</v>
      </c>
      <c r="J285" s="86">
        <v>0</v>
      </c>
      <c r="K285" s="87">
        <v>0</v>
      </c>
      <c r="L285" s="32"/>
      <c r="M285" s="32"/>
      <c r="N285" s="403"/>
      <c r="O285" s="798"/>
      <c r="P285" s="798"/>
      <c r="Q285" s="798"/>
      <c r="R285" s="798"/>
      <c r="S285" s="798"/>
      <c r="T285" s="798"/>
      <c r="U285" s="403"/>
      <c r="V285" s="403"/>
      <c r="W285" s="403"/>
      <c r="X285" s="403"/>
      <c r="Y285" s="403"/>
      <c r="Z285" s="403"/>
      <c r="AA285" s="403"/>
    </row>
    <row r="286" spans="1:27" outlineLevel="2">
      <c r="A286" s="218"/>
      <c r="B286" s="219"/>
      <c r="C286" s="60"/>
      <c r="D286" s="34"/>
      <c r="E286" s="43" t="s">
        <v>149</v>
      </c>
      <c r="F286" s="239">
        <v>459.66143978741599</v>
      </c>
      <c r="G286" s="86">
        <v>326.22592409208892</v>
      </c>
      <c r="H286" s="86">
        <v>214.83330659752824</v>
      </c>
      <c r="I286" s="86">
        <v>104.31965647883237</v>
      </c>
      <c r="J286" s="86">
        <v>29.345183973907641</v>
      </c>
      <c r="K286" s="87">
        <v>1.8218432412512056</v>
      </c>
      <c r="L286" s="32"/>
      <c r="M286" s="32"/>
      <c r="N286" s="403"/>
      <c r="O286" s="798"/>
      <c r="P286" s="798"/>
      <c r="Q286" s="798"/>
      <c r="R286" s="798"/>
      <c r="S286" s="798"/>
      <c r="T286" s="798"/>
      <c r="U286" s="403"/>
      <c r="V286" s="403"/>
      <c r="W286" s="403"/>
      <c r="X286" s="403"/>
      <c r="Y286" s="403"/>
      <c r="Z286" s="403"/>
      <c r="AA286" s="403"/>
    </row>
    <row r="287" spans="1:27" outlineLevel="2">
      <c r="A287" s="218"/>
      <c r="B287" s="219"/>
      <c r="C287" s="60"/>
      <c r="D287" s="34"/>
      <c r="E287" s="37" t="s">
        <v>150</v>
      </c>
      <c r="F287" s="239">
        <v>0</v>
      </c>
      <c r="G287" s="86">
        <v>0.19818125314478657</v>
      </c>
      <c r="H287" s="86">
        <v>0.68124025055448278</v>
      </c>
      <c r="I287" s="86">
        <v>1.5309143375398802</v>
      </c>
      <c r="J287" s="86">
        <v>2.9256341014691358</v>
      </c>
      <c r="K287" s="87">
        <v>5.1681994233157393</v>
      </c>
      <c r="L287" s="32"/>
      <c r="M287" s="32"/>
      <c r="N287" s="403"/>
      <c r="O287" s="798"/>
      <c r="P287" s="798"/>
      <c r="Q287" s="798"/>
      <c r="R287" s="798"/>
      <c r="S287" s="798"/>
      <c r="T287" s="798"/>
      <c r="U287" s="403"/>
      <c r="V287" s="403"/>
      <c r="W287" s="403"/>
      <c r="X287" s="403"/>
      <c r="Y287" s="403"/>
      <c r="Z287" s="403"/>
      <c r="AA287" s="403"/>
    </row>
    <row r="288" spans="1:27" outlineLevel="2">
      <c r="A288" s="218"/>
      <c r="B288" s="219"/>
      <c r="C288" s="60"/>
      <c r="D288" s="34"/>
      <c r="E288" s="43" t="s">
        <v>151</v>
      </c>
      <c r="F288" s="239">
        <v>4.3281749434258439</v>
      </c>
      <c r="G288" s="86">
        <v>4.2757412010155518</v>
      </c>
      <c r="H288" s="86">
        <v>2.8171338091601998</v>
      </c>
      <c r="I288" s="86">
        <v>0.87228878136541543</v>
      </c>
      <c r="J288" s="86">
        <v>0.23400462080566628</v>
      </c>
      <c r="K288" s="87">
        <v>0</v>
      </c>
      <c r="L288" s="32"/>
      <c r="M288" s="32"/>
      <c r="N288" s="403"/>
      <c r="O288" s="798"/>
      <c r="P288" s="798"/>
      <c r="Q288" s="798"/>
      <c r="R288" s="798"/>
      <c r="S288" s="798"/>
      <c r="T288" s="798"/>
      <c r="U288" s="403"/>
      <c r="V288" s="403"/>
      <c r="W288" s="403"/>
      <c r="X288" s="403"/>
      <c r="Y288" s="403"/>
      <c r="Z288" s="403"/>
      <c r="AA288" s="403"/>
    </row>
    <row r="289" spans="1:27" outlineLevel="2">
      <c r="A289" s="218"/>
      <c r="B289" s="219"/>
      <c r="C289" s="60"/>
      <c r="D289" s="34"/>
      <c r="E289" s="37" t="s">
        <v>152</v>
      </c>
      <c r="F289" s="239">
        <v>0</v>
      </c>
      <c r="G289" s="86">
        <v>0</v>
      </c>
      <c r="H289" s="86">
        <v>0</v>
      </c>
      <c r="I289" s="86">
        <v>0</v>
      </c>
      <c r="J289" s="86">
        <v>5.2001026845703629E-3</v>
      </c>
      <c r="K289" s="87">
        <v>2.4567509025671765E-2</v>
      </c>
      <c r="L289" s="32"/>
      <c r="M289" s="32"/>
      <c r="N289" s="403"/>
      <c r="O289" s="798"/>
      <c r="P289" s="798"/>
      <c r="Q289" s="798"/>
      <c r="R289" s="798"/>
      <c r="S289" s="798"/>
      <c r="T289" s="798"/>
      <c r="U289" s="403"/>
      <c r="V289" s="403"/>
      <c r="W289" s="403"/>
      <c r="X289" s="403"/>
      <c r="Y289" s="403"/>
      <c r="Z289" s="403"/>
      <c r="AA289" s="403"/>
    </row>
    <row r="290" spans="1:27" outlineLevel="2">
      <c r="A290" s="218"/>
      <c r="B290" s="219"/>
      <c r="C290" s="60"/>
      <c r="D290" s="34"/>
      <c r="E290" s="37" t="s">
        <v>153</v>
      </c>
      <c r="F290" s="239">
        <v>0</v>
      </c>
      <c r="G290" s="86">
        <v>0</v>
      </c>
      <c r="H290" s="86">
        <v>0</v>
      </c>
      <c r="I290" s="86">
        <v>0</v>
      </c>
      <c r="J290" s="86">
        <v>0</v>
      </c>
      <c r="K290" s="87">
        <v>0</v>
      </c>
      <c r="L290" s="32"/>
      <c r="M290" s="32"/>
      <c r="N290" s="403"/>
      <c r="O290" s="798"/>
      <c r="P290" s="798"/>
      <c r="Q290" s="798"/>
      <c r="R290" s="798"/>
      <c r="S290" s="798"/>
      <c r="T290" s="798"/>
      <c r="U290" s="403"/>
      <c r="V290" s="403"/>
      <c r="W290" s="403"/>
      <c r="X290" s="403"/>
      <c r="Y290" s="403"/>
      <c r="Z290" s="403"/>
      <c r="AA290" s="403"/>
    </row>
    <row r="291" spans="1:27" outlineLevel="2">
      <c r="A291" s="218"/>
      <c r="B291" s="219"/>
      <c r="C291" s="60"/>
      <c r="D291" s="34"/>
      <c r="E291" s="37" t="s">
        <v>154</v>
      </c>
      <c r="F291" s="239">
        <v>0</v>
      </c>
      <c r="G291" s="86">
        <v>0</v>
      </c>
      <c r="H291" s="86">
        <v>0</v>
      </c>
      <c r="I291" s="86">
        <v>0</v>
      </c>
      <c r="J291" s="86">
        <v>0</v>
      </c>
      <c r="K291" s="87">
        <v>0</v>
      </c>
      <c r="L291" s="32"/>
      <c r="M291" s="32"/>
      <c r="N291" s="403"/>
      <c r="O291" s="798"/>
      <c r="P291" s="798"/>
      <c r="Q291" s="798"/>
      <c r="R291" s="798"/>
      <c r="S291" s="798"/>
      <c r="T291" s="798"/>
      <c r="U291" s="403"/>
      <c r="V291" s="403"/>
      <c r="W291" s="403"/>
      <c r="X291" s="403"/>
      <c r="Y291" s="403"/>
      <c r="Z291" s="403"/>
      <c r="AA291" s="403"/>
    </row>
    <row r="292" spans="1:27" outlineLevel="2">
      <c r="A292" s="218"/>
      <c r="B292" s="219"/>
      <c r="C292" s="60"/>
      <c r="D292" s="34"/>
      <c r="E292" s="37" t="s">
        <v>159</v>
      </c>
      <c r="F292" s="239">
        <v>0</v>
      </c>
      <c r="G292" s="86">
        <v>0</v>
      </c>
      <c r="H292" s="86">
        <v>0</v>
      </c>
      <c r="I292" s="86">
        <v>0</v>
      </c>
      <c r="J292" s="86">
        <v>0</v>
      </c>
      <c r="K292" s="87">
        <v>0</v>
      </c>
      <c r="L292" s="32"/>
      <c r="M292" s="32"/>
      <c r="N292" s="403"/>
      <c r="O292" s="798"/>
      <c r="P292" s="798"/>
      <c r="Q292" s="798"/>
      <c r="R292" s="798"/>
      <c r="S292" s="798"/>
      <c r="T292" s="798"/>
      <c r="U292" s="403"/>
      <c r="V292" s="403"/>
      <c r="W292" s="403"/>
      <c r="X292" s="403"/>
      <c r="Y292" s="403"/>
      <c r="Z292" s="403"/>
      <c r="AA292" s="403"/>
    </row>
    <row r="293" spans="1:27" outlineLevel="2">
      <c r="A293" s="218"/>
      <c r="B293" s="219"/>
      <c r="C293" s="60"/>
      <c r="D293" s="34"/>
      <c r="E293" s="37" t="s">
        <v>24</v>
      </c>
      <c r="F293" s="239">
        <v>0</v>
      </c>
      <c r="G293" s="86">
        <v>0</v>
      </c>
      <c r="H293" s="86">
        <v>0</v>
      </c>
      <c r="I293" s="86">
        <v>0</v>
      </c>
      <c r="J293" s="86">
        <v>0</v>
      </c>
      <c r="K293" s="87">
        <v>0</v>
      </c>
      <c r="L293" s="32"/>
      <c r="M293" s="32"/>
      <c r="N293" s="403"/>
      <c r="O293" s="798"/>
      <c r="P293" s="798"/>
      <c r="Q293" s="798"/>
      <c r="R293" s="798"/>
      <c r="S293" s="798"/>
      <c r="T293" s="798"/>
      <c r="U293" s="403"/>
      <c r="V293" s="403"/>
      <c r="W293" s="403"/>
      <c r="X293" s="403"/>
      <c r="Y293" s="403"/>
      <c r="Z293" s="403"/>
      <c r="AA293" s="403"/>
    </row>
    <row r="294" spans="1:27" outlineLevel="2">
      <c r="A294" s="218"/>
      <c r="B294" s="219"/>
      <c r="C294" s="60"/>
      <c r="D294" s="34"/>
      <c r="E294" s="43" t="s">
        <v>160</v>
      </c>
      <c r="F294" s="239">
        <v>37.746331283704095</v>
      </c>
      <c r="G294" s="86">
        <v>45.483248392446896</v>
      </c>
      <c r="H294" s="86">
        <v>47.845261254853455</v>
      </c>
      <c r="I294" s="86">
        <v>42.202606869895632</v>
      </c>
      <c r="J294" s="86">
        <v>35.460692325341363</v>
      </c>
      <c r="K294" s="87">
        <v>22.849728181570917</v>
      </c>
      <c r="L294" s="32"/>
      <c r="M294" s="32"/>
      <c r="N294" s="403"/>
      <c r="O294" s="798"/>
      <c r="P294" s="798"/>
      <c r="Q294" s="798"/>
      <c r="R294" s="798"/>
      <c r="S294" s="798"/>
      <c r="T294" s="798"/>
      <c r="U294" s="403"/>
      <c r="V294" s="403"/>
      <c r="W294" s="403"/>
      <c r="X294" s="403"/>
      <c r="Y294" s="403"/>
      <c r="Z294" s="403"/>
      <c r="AA294" s="403"/>
    </row>
    <row r="295" spans="1:27" outlineLevel="2">
      <c r="A295" s="218"/>
      <c r="B295" s="219"/>
      <c r="C295" s="60"/>
      <c r="D295" s="34"/>
      <c r="E295" s="43" t="s">
        <v>161</v>
      </c>
      <c r="F295" s="239">
        <v>0.17173012532415624</v>
      </c>
      <c r="G295" s="86">
        <v>0.52846239563113562</v>
      </c>
      <c r="H295" s="86">
        <v>0.70428345229004996</v>
      </c>
      <c r="I295" s="86">
        <v>0.4696939591967621</v>
      </c>
      <c r="J295" s="86">
        <v>0.2808055449667996</v>
      </c>
      <c r="K295" s="87">
        <v>0.46678267148776348</v>
      </c>
      <c r="L295" s="32"/>
      <c r="M295" s="32"/>
      <c r="N295" s="403"/>
      <c r="O295" s="798"/>
      <c r="P295" s="798"/>
      <c r="Q295" s="798"/>
      <c r="R295" s="798"/>
      <c r="S295" s="798"/>
      <c r="T295" s="798"/>
      <c r="U295" s="403"/>
      <c r="V295" s="403"/>
      <c r="W295" s="403"/>
      <c r="X295" s="403"/>
      <c r="Y295" s="403"/>
      <c r="Z295" s="403"/>
      <c r="AA295" s="403"/>
    </row>
    <row r="296" spans="1:27" outlineLevel="2">
      <c r="A296" s="218"/>
      <c r="B296" s="219"/>
      <c r="C296" s="60"/>
      <c r="D296" s="34"/>
      <c r="E296" s="37" t="s">
        <v>162</v>
      </c>
      <c r="F296" s="239">
        <v>0</v>
      </c>
      <c r="G296" s="86">
        <v>0</v>
      </c>
      <c r="H296" s="86">
        <v>0</v>
      </c>
      <c r="I296" s="86">
        <v>0</v>
      </c>
      <c r="J296" s="86">
        <v>0</v>
      </c>
      <c r="K296" s="87">
        <v>0</v>
      </c>
      <c r="L296" s="32"/>
      <c r="M296" s="32"/>
      <c r="N296" s="403"/>
      <c r="O296" s="798"/>
      <c r="P296" s="798"/>
      <c r="Q296" s="798"/>
      <c r="R296" s="798"/>
      <c r="S296" s="798"/>
      <c r="T296" s="798"/>
      <c r="U296" s="403"/>
      <c r="V296" s="403"/>
      <c r="W296" s="403"/>
      <c r="X296" s="403"/>
      <c r="Y296" s="403"/>
      <c r="Z296" s="403"/>
      <c r="AA296" s="403"/>
    </row>
    <row r="297" spans="1:27" s="396" customFormat="1" outlineLevel="2">
      <c r="A297" s="218"/>
      <c r="B297" s="219"/>
      <c r="C297" s="60"/>
      <c r="D297" s="34"/>
      <c r="E297" s="37" t="s">
        <v>719</v>
      </c>
      <c r="F297" s="239">
        <v>0</v>
      </c>
      <c r="G297" s="86">
        <v>0</v>
      </c>
      <c r="H297" s="86">
        <v>0</v>
      </c>
      <c r="I297" s="86">
        <v>0</v>
      </c>
      <c r="J297" s="86">
        <v>0</v>
      </c>
      <c r="K297" s="87">
        <v>0</v>
      </c>
      <c r="L297" s="32"/>
      <c r="M297" s="32"/>
      <c r="N297" s="403"/>
      <c r="O297" s="798"/>
      <c r="P297" s="798"/>
      <c r="Q297" s="798"/>
      <c r="R297" s="798"/>
      <c r="S297" s="798"/>
      <c r="T297" s="798"/>
      <c r="U297" s="403"/>
      <c r="V297" s="403"/>
      <c r="W297" s="403"/>
      <c r="X297" s="403"/>
      <c r="Y297" s="403"/>
      <c r="Z297" s="403"/>
      <c r="AA297" s="403"/>
    </row>
    <row r="298" spans="1:27" outlineLevel="2">
      <c r="A298" s="218"/>
      <c r="B298" s="219"/>
      <c r="C298" s="60"/>
      <c r="D298" s="34"/>
      <c r="E298" s="37" t="s">
        <v>163</v>
      </c>
      <c r="F298" s="239">
        <v>0</v>
      </c>
      <c r="G298" s="86">
        <v>0</v>
      </c>
      <c r="H298" s="86">
        <v>0</v>
      </c>
      <c r="I298" s="86">
        <v>0</v>
      </c>
      <c r="J298" s="86">
        <v>0</v>
      </c>
      <c r="K298" s="87">
        <v>0</v>
      </c>
      <c r="L298" s="32"/>
      <c r="M298" s="32"/>
      <c r="N298" s="403"/>
      <c r="O298" s="798"/>
      <c r="P298" s="798"/>
      <c r="Q298" s="798"/>
      <c r="R298" s="798"/>
      <c r="S298" s="798"/>
      <c r="T298" s="798"/>
      <c r="U298" s="403"/>
      <c r="V298" s="403"/>
      <c r="W298" s="403"/>
      <c r="X298" s="403"/>
      <c r="Y298" s="403"/>
      <c r="Z298" s="403"/>
      <c r="AA298" s="403"/>
    </row>
    <row r="299" spans="1:27" outlineLevel="2">
      <c r="A299" s="218"/>
      <c r="B299" s="219"/>
      <c r="C299" s="60"/>
      <c r="D299" s="34"/>
      <c r="E299" s="43" t="s">
        <v>156</v>
      </c>
      <c r="F299" s="239">
        <v>12.754523383</v>
      </c>
      <c r="G299" s="86">
        <v>30.200183442539377</v>
      </c>
      <c r="H299" s="86">
        <v>59.824773630513597</v>
      </c>
      <c r="I299" s="86">
        <v>93.443055907767658</v>
      </c>
      <c r="J299" s="86">
        <v>116.98975409974852</v>
      </c>
      <c r="K299" s="87">
        <v>125.84333604871161</v>
      </c>
      <c r="L299" s="32"/>
      <c r="M299" s="32"/>
      <c r="N299" s="403"/>
      <c r="O299" s="798"/>
      <c r="P299" s="798"/>
      <c r="Q299" s="798"/>
      <c r="R299" s="798"/>
      <c r="S299" s="798"/>
      <c r="T299" s="798"/>
      <c r="U299" s="403"/>
      <c r="V299" s="403"/>
      <c r="W299" s="403"/>
      <c r="X299" s="403"/>
      <c r="Y299" s="403"/>
      <c r="Z299" s="403"/>
      <c r="AA299" s="403"/>
    </row>
    <row r="300" spans="1:27" outlineLevel="2">
      <c r="A300" s="218"/>
      <c r="B300" s="219"/>
      <c r="C300" s="60"/>
      <c r="D300" s="34"/>
      <c r="E300" s="37" t="s">
        <v>157</v>
      </c>
      <c r="F300" s="239">
        <v>0</v>
      </c>
      <c r="G300" s="86">
        <v>0</v>
      </c>
      <c r="H300" s="86">
        <v>0</v>
      </c>
      <c r="I300" s="86">
        <v>0</v>
      </c>
      <c r="J300" s="86">
        <v>0</v>
      </c>
      <c r="K300" s="87">
        <v>0</v>
      </c>
      <c r="L300" s="32"/>
      <c r="M300" s="32"/>
      <c r="N300" s="403"/>
      <c r="O300" s="798"/>
      <c r="P300" s="798"/>
      <c r="Q300" s="798"/>
      <c r="R300" s="798"/>
      <c r="S300" s="798"/>
      <c r="T300" s="798"/>
      <c r="U300" s="403"/>
      <c r="V300" s="403"/>
      <c r="W300" s="403"/>
      <c r="X300" s="403"/>
      <c r="Y300" s="403"/>
      <c r="Z300" s="403"/>
      <c r="AA300" s="403"/>
    </row>
    <row r="301" spans="1:27" outlineLevel="2">
      <c r="A301" s="218"/>
      <c r="B301" s="219"/>
      <c r="C301" s="60" t="str">
        <f t="shared" si="6"/>
        <v>Hydrogène</v>
      </c>
      <c r="D301" s="34"/>
      <c r="E301" s="37" t="s">
        <v>158</v>
      </c>
      <c r="F301" s="239">
        <v>0</v>
      </c>
      <c r="G301" s="86">
        <v>8.6437256522175349E-2</v>
      </c>
      <c r="H301" s="86">
        <v>0.43906342085327371</v>
      </c>
      <c r="I301" s="86">
        <v>1.1725358690471139</v>
      </c>
      <c r="J301" s="86">
        <v>2.1437940109017282</v>
      </c>
      <c r="K301" s="87">
        <v>3.2735466511679352</v>
      </c>
      <c r="L301" s="32"/>
      <c r="M301" s="32"/>
      <c r="N301" s="403"/>
      <c r="O301" s="798"/>
      <c r="P301" s="798"/>
      <c r="Q301" s="798"/>
      <c r="R301" s="798"/>
      <c r="S301" s="798"/>
      <c r="T301" s="798"/>
      <c r="U301" s="403"/>
      <c r="V301" s="403"/>
      <c r="W301" s="403"/>
      <c r="X301" s="403"/>
      <c r="Y301" s="403"/>
      <c r="Z301" s="403"/>
      <c r="AA301" s="403"/>
    </row>
    <row r="302" spans="1:27" ht="15" outlineLevel="2" thickBot="1">
      <c r="A302" s="218"/>
      <c r="B302" s="219"/>
      <c r="C302" s="60" t="str">
        <f t="shared" si="6"/>
        <v>Total</v>
      </c>
      <c r="D302" s="34"/>
      <c r="E302" s="142" t="s">
        <v>125</v>
      </c>
      <c r="F302" s="239">
        <v>514.66219952287008</v>
      </c>
      <c r="G302" s="86">
        <v>406.99817803338885</v>
      </c>
      <c r="H302" s="86">
        <v>327.14506241575333</v>
      </c>
      <c r="I302" s="86">
        <v>244.01075220364487</v>
      </c>
      <c r="J302" s="86">
        <v>187.38506877982542</v>
      </c>
      <c r="K302" s="401">
        <v>159.44800372653086</v>
      </c>
      <c r="L302" s="32"/>
      <c r="M302" s="32"/>
      <c r="N302" s="403"/>
      <c r="O302" s="798"/>
      <c r="P302" s="798"/>
      <c r="Q302" s="798"/>
      <c r="R302" s="798"/>
      <c r="S302" s="798"/>
      <c r="T302" s="798"/>
      <c r="U302" s="403"/>
      <c r="V302" s="403"/>
      <c r="W302" s="403"/>
      <c r="X302" s="403"/>
      <c r="Y302" s="403"/>
      <c r="Z302" s="403"/>
      <c r="AA302" s="403"/>
    </row>
    <row r="303" spans="1:27" outlineLevel="2">
      <c r="A303" s="218"/>
      <c r="B303" s="219"/>
      <c r="C303" s="60" t="str">
        <f t="shared" si="6"/>
        <v>Périmètre Kyoto, SDES bilans d'énergie 2025, Projections DGEC</v>
      </c>
      <c r="D303" s="32"/>
      <c r="E303" s="857" t="s">
        <v>1024</v>
      </c>
      <c r="F303" s="857"/>
      <c r="G303" s="857"/>
      <c r="H303" s="857"/>
      <c r="I303" s="857"/>
      <c r="J303" s="857"/>
      <c r="K303" s="857"/>
      <c r="L303" s="32"/>
      <c r="M303" s="32"/>
      <c r="N303" s="403"/>
      <c r="O303" s="798"/>
      <c r="P303" s="798"/>
      <c r="Q303" s="798"/>
      <c r="R303" s="798"/>
      <c r="S303" s="798"/>
      <c r="T303" s="798"/>
      <c r="U303" s="403"/>
      <c r="V303" s="403"/>
      <c r="W303" s="403"/>
      <c r="X303" s="403"/>
      <c r="Y303" s="403"/>
      <c r="Z303" s="403"/>
      <c r="AA303" s="403"/>
    </row>
    <row r="304" spans="1:27" outlineLevel="1">
      <c r="A304" s="218"/>
      <c r="B304" s="219"/>
      <c r="C304" s="60" t="str">
        <f t="shared" si="6"/>
        <v/>
      </c>
      <c r="D304" s="32"/>
      <c r="E304" s="32"/>
      <c r="F304" s="32"/>
      <c r="G304" s="32"/>
      <c r="H304" s="32"/>
      <c r="I304" s="32"/>
      <c r="J304" s="32"/>
      <c r="K304" s="32"/>
      <c r="L304" s="32"/>
      <c r="M304" s="32"/>
      <c r="N304" s="403"/>
      <c r="O304" s="798"/>
      <c r="P304" s="798"/>
      <c r="Q304" s="798"/>
      <c r="R304" s="798"/>
      <c r="S304" s="798"/>
      <c r="T304" s="798"/>
      <c r="U304" s="403"/>
      <c r="V304" s="403"/>
      <c r="W304" s="403"/>
      <c r="X304" s="403"/>
      <c r="Y304" s="403"/>
      <c r="Z304" s="403"/>
      <c r="AA304" s="403"/>
    </row>
    <row r="305" spans="1:20" s="403" customFormat="1" ht="15" outlineLevel="1" thickBot="1">
      <c r="A305" s="218"/>
      <c r="B305" s="219"/>
      <c r="C305" s="60" t="str">
        <f t="shared" ref="C305:C308" si="7">IF(ISBLANK(E305),IF(ISBLANK(F305),"",F305),E305)</f>
        <v>Consommations d'énergie - transport aérien international (TWh)</v>
      </c>
      <c r="D305" s="32"/>
      <c r="E305" s="850" t="s">
        <v>788</v>
      </c>
      <c r="F305" s="850"/>
      <c r="G305" s="850"/>
      <c r="H305" s="850"/>
      <c r="I305" s="850"/>
      <c r="J305" s="850"/>
      <c r="K305" s="850"/>
      <c r="L305" s="32"/>
      <c r="M305" s="32"/>
      <c r="O305" s="798"/>
      <c r="P305" s="798"/>
      <c r="Q305" s="798"/>
      <c r="R305" s="798"/>
      <c r="S305" s="798"/>
      <c r="T305" s="798"/>
    </row>
    <row r="306" spans="1:20" s="403" customFormat="1" outlineLevel="2">
      <c r="A306" s="218"/>
      <c r="B306" s="219"/>
      <c r="C306" s="60" t="str">
        <f t="shared" si="7"/>
        <v>TWh PCI</v>
      </c>
      <c r="D306" s="32"/>
      <c r="E306" s="116" t="s">
        <v>709</v>
      </c>
      <c r="F306" s="497">
        <v>2024</v>
      </c>
      <c r="G306" s="497">
        <v>2030</v>
      </c>
      <c r="H306" s="497">
        <v>2035</v>
      </c>
      <c r="I306" s="497">
        <v>2040</v>
      </c>
      <c r="J306" s="497">
        <v>2045</v>
      </c>
      <c r="K306" s="498">
        <v>2050</v>
      </c>
      <c r="L306" s="32"/>
      <c r="M306" s="32"/>
      <c r="O306" s="798"/>
      <c r="P306" s="798"/>
      <c r="Q306" s="798"/>
      <c r="R306" s="798"/>
      <c r="S306" s="798"/>
      <c r="T306" s="798"/>
    </row>
    <row r="307" spans="1:20" s="403" customFormat="1" outlineLevel="2">
      <c r="A307" s="218"/>
      <c r="B307" s="219"/>
      <c r="C307" s="60" t="str">
        <f t="shared" si="7"/>
        <v>Charbon</v>
      </c>
      <c r="D307" s="33"/>
      <c r="E307" s="37" t="s">
        <v>147</v>
      </c>
      <c r="F307" s="239">
        <f t="array" ref="F307:F325">-TRANSPOSE('Bilans énergie'!F23:X23)</f>
        <v>0</v>
      </c>
      <c r="G307" s="86">
        <f t="array" ref="G307:G325">-TRANSPOSE('Bilans énergie'!F59:X59)</f>
        <v>0</v>
      </c>
      <c r="H307" s="86">
        <f t="array" ref="H307:H325">-TRANSPOSE('Bilans énergie'!F94:X94)</f>
        <v>0</v>
      </c>
      <c r="I307" s="86">
        <f t="array" ref="I307:I325">-TRANSPOSE('Bilans énergie'!F129:X129)</f>
        <v>0</v>
      </c>
      <c r="J307" s="86">
        <f t="array" ref="J307:J325">-TRANSPOSE('Bilans énergie'!F164:X164)</f>
        <v>0</v>
      </c>
      <c r="K307" s="87">
        <f t="array" ref="K307:K325">-TRANSPOSE('Bilans énergie'!F199:X199)</f>
        <v>0</v>
      </c>
      <c r="L307" s="32"/>
      <c r="M307" s="32"/>
      <c r="O307" s="798"/>
      <c r="P307" s="798"/>
      <c r="Q307" s="798"/>
      <c r="R307" s="798"/>
      <c r="S307" s="798"/>
      <c r="T307" s="798"/>
    </row>
    <row r="308" spans="1:20" s="403" customFormat="1" outlineLevel="2">
      <c r="A308" s="218"/>
      <c r="B308" s="219"/>
      <c r="C308" s="60" t="str">
        <f t="shared" si="7"/>
        <v>Pétrole brut</v>
      </c>
      <c r="D308" s="34"/>
      <c r="E308" s="37" t="s">
        <v>148</v>
      </c>
      <c r="F308" s="239">
        <v>0</v>
      </c>
      <c r="G308" s="86">
        <v>0</v>
      </c>
      <c r="H308" s="86">
        <v>0</v>
      </c>
      <c r="I308" s="86">
        <v>0</v>
      </c>
      <c r="J308" s="86">
        <v>0</v>
      </c>
      <c r="K308" s="87">
        <v>0</v>
      </c>
      <c r="L308" s="32"/>
      <c r="M308" s="32"/>
      <c r="O308" s="798"/>
      <c r="P308" s="798"/>
      <c r="Q308" s="798"/>
      <c r="R308" s="798"/>
      <c r="S308" s="798"/>
      <c r="T308" s="798"/>
    </row>
    <row r="309" spans="1:20" s="403" customFormat="1" outlineLevel="2">
      <c r="A309" s="218"/>
      <c r="B309" s="219"/>
      <c r="C309" s="60"/>
      <c r="D309" s="34"/>
      <c r="E309" s="43" t="s">
        <v>149</v>
      </c>
      <c r="F309" s="239">
        <v>67.592364829094009</v>
      </c>
      <c r="G309" s="86">
        <v>70.398162065197369</v>
      </c>
      <c r="H309" s="86">
        <v>55.812568877852776</v>
      </c>
      <c r="I309" s="86">
        <v>41.751111437270296</v>
      </c>
      <c r="J309" s="86">
        <v>28.331950182160302</v>
      </c>
      <c r="K309" s="87">
        <v>8.8823416718101775</v>
      </c>
      <c r="L309" s="32"/>
      <c r="M309" s="32"/>
      <c r="O309" s="798"/>
      <c r="P309" s="798"/>
      <c r="Q309" s="798"/>
      <c r="R309" s="798"/>
      <c r="S309" s="798"/>
      <c r="T309" s="798"/>
    </row>
    <row r="310" spans="1:20" s="403" customFormat="1" outlineLevel="2">
      <c r="A310" s="218"/>
      <c r="B310" s="219"/>
      <c r="C310" s="60"/>
      <c r="D310" s="34"/>
      <c r="E310" s="37" t="s">
        <v>150</v>
      </c>
      <c r="F310" s="239">
        <v>0</v>
      </c>
      <c r="G310" s="86">
        <v>0.89869994125784025</v>
      </c>
      <c r="H310" s="86">
        <v>3.4233874517528222</v>
      </c>
      <c r="I310" s="86">
        <v>8.2177006966545356</v>
      </c>
      <c r="J310" s="86">
        <v>15.250381744485143</v>
      </c>
      <c r="K310" s="87">
        <v>26.348945991015391</v>
      </c>
      <c r="L310" s="32"/>
      <c r="M310" s="32"/>
      <c r="O310" s="798"/>
      <c r="P310" s="798"/>
      <c r="Q310" s="798"/>
      <c r="R310" s="798"/>
      <c r="S310" s="798"/>
      <c r="T310" s="798"/>
    </row>
    <row r="311" spans="1:20" s="403" customFormat="1" outlineLevel="2">
      <c r="A311" s="218"/>
      <c r="B311" s="219"/>
      <c r="C311" s="60"/>
      <c r="D311" s="34"/>
      <c r="E311" s="43" t="s">
        <v>151</v>
      </c>
      <c r="F311" s="239">
        <v>0</v>
      </c>
      <c r="G311" s="86">
        <v>0</v>
      </c>
      <c r="H311" s="86">
        <v>0</v>
      </c>
      <c r="I311" s="86">
        <v>0</v>
      </c>
      <c r="J311" s="86">
        <v>0</v>
      </c>
      <c r="K311" s="87">
        <v>0</v>
      </c>
      <c r="L311" s="32"/>
      <c r="M311" s="32"/>
      <c r="O311" s="798"/>
      <c r="P311" s="798"/>
      <c r="Q311" s="798"/>
      <c r="R311" s="798"/>
      <c r="S311" s="798"/>
      <c r="T311" s="798"/>
    </row>
    <row r="312" spans="1:20" s="403" customFormat="1" outlineLevel="2">
      <c r="A312" s="218"/>
      <c r="B312" s="219"/>
      <c r="C312" s="60"/>
      <c r="D312" s="34"/>
      <c r="E312" s="37" t="s">
        <v>152</v>
      </c>
      <c r="F312" s="239">
        <v>0</v>
      </c>
      <c r="G312" s="86">
        <v>0</v>
      </c>
      <c r="H312" s="86">
        <v>0</v>
      </c>
      <c r="I312" s="86">
        <v>0</v>
      </c>
      <c r="J312" s="86">
        <v>0</v>
      </c>
      <c r="K312" s="87">
        <v>0</v>
      </c>
      <c r="L312" s="32"/>
      <c r="M312" s="32"/>
      <c r="O312" s="798"/>
      <c r="P312" s="798"/>
      <c r="Q312" s="798"/>
      <c r="R312" s="798"/>
      <c r="S312" s="798"/>
      <c r="T312" s="798"/>
    </row>
    <row r="313" spans="1:20" s="403" customFormat="1" outlineLevel="2">
      <c r="A313" s="218"/>
      <c r="B313" s="219"/>
      <c r="C313" s="60"/>
      <c r="D313" s="34"/>
      <c r="E313" s="37" t="s">
        <v>153</v>
      </c>
      <c r="F313" s="239">
        <v>0</v>
      </c>
      <c r="G313" s="86">
        <v>0</v>
      </c>
      <c r="H313" s="86">
        <v>0</v>
      </c>
      <c r="I313" s="86">
        <v>0</v>
      </c>
      <c r="J313" s="86">
        <v>0</v>
      </c>
      <c r="K313" s="87">
        <v>0</v>
      </c>
      <c r="L313" s="32"/>
      <c r="M313" s="32"/>
      <c r="O313" s="798"/>
      <c r="P313" s="798"/>
      <c r="Q313" s="798"/>
      <c r="R313" s="798"/>
      <c r="S313" s="798"/>
      <c r="T313" s="798"/>
    </row>
    <row r="314" spans="1:20" s="403" customFormat="1" outlineLevel="2">
      <c r="A314" s="218"/>
      <c r="B314" s="219"/>
      <c r="C314" s="60"/>
      <c r="D314" s="34"/>
      <c r="E314" s="37" t="s">
        <v>154</v>
      </c>
      <c r="F314" s="239">
        <v>0</v>
      </c>
      <c r="G314" s="86">
        <v>0</v>
      </c>
      <c r="H314" s="86">
        <v>0</v>
      </c>
      <c r="I314" s="86">
        <v>0</v>
      </c>
      <c r="J314" s="86">
        <v>0</v>
      </c>
      <c r="K314" s="87">
        <v>0</v>
      </c>
      <c r="L314" s="32"/>
      <c r="M314" s="32"/>
      <c r="O314" s="798"/>
      <c r="P314" s="798"/>
      <c r="Q314" s="798"/>
      <c r="R314" s="798"/>
      <c r="S314" s="798"/>
      <c r="T314" s="798"/>
    </row>
    <row r="315" spans="1:20" s="403" customFormat="1" outlineLevel="2">
      <c r="A315" s="218"/>
      <c r="B315" s="219"/>
      <c r="C315" s="60"/>
      <c r="D315" s="34"/>
      <c r="E315" s="37" t="s">
        <v>159</v>
      </c>
      <c r="F315" s="239">
        <v>0</v>
      </c>
      <c r="G315" s="86">
        <v>0</v>
      </c>
      <c r="H315" s="86">
        <v>0</v>
      </c>
      <c r="I315" s="86">
        <v>0</v>
      </c>
      <c r="J315" s="86">
        <v>0</v>
      </c>
      <c r="K315" s="87">
        <v>0</v>
      </c>
      <c r="L315" s="32"/>
      <c r="M315" s="32"/>
      <c r="O315" s="798"/>
      <c r="P315" s="798"/>
      <c r="Q315" s="798"/>
      <c r="R315" s="798"/>
      <c r="S315" s="798"/>
      <c r="T315" s="798"/>
    </row>
    <row r="316" spans="1:20" s="403" customFormat="1" outlineLevel="2">
      <c r="A316" s="218"/>
      <c r="B316" s="219"/>
      <c r="C316" s="60"/>
      <c r="D316" s="34"/>
      <c r="E316" s="37" t="s">
        <v>24</v>
      </c>
      <c r="F316" s="239">
        <v>0</v>
      </c>
      <c r="G316" s="86">
        <v>0</v>
      </c>
      <c r="H316" s="86">
        <v>0</v>
      </c>
      <c r="I316" s="86">
        <v>0</v>
      </c>
      <c r="J316" s="86">
        <v>0</v>
      </c>
      <c r="K316" s="87">
        <v>0</v>
      </c>
      <c r="L316" s="32"/>
      <c r="M316" s="32"/>
      <c r="O316" s="798"/>
      <c r="P316" s="798"/>
      <c r="Q316" s="798"/>
      <c r="R316" s="798"/>
      <c r="S316" s="798"/>
      <c r="T316" s="798"/>
    </row>
    <row r="317" spans="1:20" s="403" customFormat="1" outlineLevel="2">
      <c r="A317" s="218"/>
      <c r="B317" s="219"/>
      <c r="C317" s="60"/>
      <c r="D317" s="34"/>
      <c r="E317" s="43" t="s">
        <v>160</v>
      </c>
      <c r="F317" s="239">
        <v>0.6851504896165902</v>
      </c>
      <c r="G317" s="86">
        <v>3.5947997650313566</v>
      </c>
      <c r="H317" s="86">
        <v>10.464856664597384</v>
      </c>
      <c r="I317" s="86">
        <v>15.905185309436328</v>
      </c>
      <c r="J317" s="86">
        <v>16.629622933007081</v>
      </c>
      <c r="K317" s="87">
        <v>20.725463900890379</v>
      </c>
      <c r="L317" s="32"/>
      <c r="M317" s="32"/>
      <c r="O317" s="798"/>
      <c r="P317" s="798"/>
      <c r="Q317" s="798"/>
      <c r="R317" s="798"/>
      <c r="S317" s="798"/>
      <c r="T317" s="798"/>
    </row>
    <row r="318" spans="1:20" s="403" customFormat="1" outlineLevel="2">
      <c r="A318" s="218"/>
      <c r="B318" s="219"/>
      <c r="C318" s="60"/>
      <c r="D318" s="34"/>
      <c r="E318" s="43" t="s">
        <v>161</v>
      </c>
      <c r="F318" s="239">
        <v>0</v>
      </c>
      <c r="G318" s="86">
        <v>0</v>
      </c>
      <c r="H318" s="86">
        <v>0</v>
      </c>
      <c r="I318" s="86">
        <v>0</v>
      </c>
      <c r="J318" s="86">
        <v>0</v>
      </c>
      <c r="K318" s="87">
        <v>0</v>
      </c>
      <c r="L318" s="32"/>
      <c r="M318" s="32"/>
      <c r="O318" s="798"/>
      <c r="P318" s="798"/>
      <c r="Q318" s="798"/>
      <c r="R318" s="798"/>
      <c r="S318" s="798"/>
      <c r="T318" s="798"/>
    </row>
    <row r="319" spans="1:20" s="403" customFormat="1" outlineLevel="2">
      <c r="A319" s="218"/>
      <c r="B319" s="219"/>
      <c r="C319" s="60"/>
      <c r="D319" s="34"/>
      <c r="E319" s="37" t="s">
        <v>162</v>
      </c>
      <c r="F319" s="239">
        <v>0</v>
      </c>
      <c r="G319" s="86">
        <v>0</v>
      </c>
      <c r="H319" s="86">
        <v>0</v>
      </c>
      <c r="I319" s="86">
        <v>0</v>
      </c>
      <c r="J319" s="86">
        <v>0</v>
      </c>
      <c r="K319" s="87">
        <v>0</v>
      </c>
      <c r="L319" s="32"/>
      <c r="M319" s="32"/>
      <c r="O319" s="798"/>
      <c r="P319" s="798"/>
      <c r="Q319" s="798"/>
      <c r="R319" s="798"/>
      <c r="S319" s="798"/>
      <c r="T319" s="798"/>
    </row>
    <row r="320" spans="1:20" s="403" customFormat="1" outlineLevel="2">
      <c r="A320" s="218"/>
      <c r="B320" s="219"/>
      <c r="C320" s="60"/>
      <c r="D320" s="34"/>
      <c r="E320" s="37" t="s">
        <v>719</v>
      </c>
      <c r="F320" s="239">
        <v>0</v>
      </c>
      <c r="G320" s="86">
        <v>0</v>
      </c>
      <c r="H320" s="86">
        <v>0</v>
      </c>
      <c r="I320" s="86">
        <v>0</v>
      </c>
      <c r="J320" s="86">
        <v>0</v>
      </c>
      <c r="K320" s="87">
        <v>0</v>
      </c>
      <c r="L320" s="32"/>
      <c r="M320" s="32"/>
      <c r="O320" s="798"/>
      <c r="P320" s="798"/>
      <c r="Q320" s="798"/>
      <c r="R320" s="798"/>
      <c r="S320" s="798"/>
      <c r="T320" s="798"/>
    </row>
    <row r="321" spans="1:27" s="403" customFormat="1" outlineLevel="2">
      <c r="A321" s="218"/>
      <c r="B321" s="219"/>
      <c r="C321" s="60"/>
      <c r="D321" s="34"/>
      <c r="E321" s="37" t="s">
        <v>163</v>
      </c>
      <c r="F321" s="239">
        <v>0</v>
      </c>
      <c r="G321" s="86">
        <v>0</v>
      </c>
      <c r="H321" s="86">
        <v>0</v>
      </c>
      <c r="I321" s="86">
        <v>0</v>
      </c>
      <c r="J321" s="86">
        <v>0</v>
      </c>
      <c r="K321" s="87">
        <v>0</v>
      </c>
      <c r="L321" s="32"/>
      <c r="M321" s="32"/>
      <c r="O321" s="798"/>
      <c r="P321" s="798"/>
      <c r="Q321" s="798"/>
      <c r="R321" s="798"/>
      <c r="S321" s="798"/>
      <c r="T321" s="798"/>
    </row>
    <row r="322" spans="1:27" s="403" customFormat="1" outlineLevel="2">
      <c r="A322" s="218"/>
      <c r="B322" s="219"/>
      <c r="C322" s="60"/>
      <c r="D322" s="34"/>
      <c r="E322" s="43" t="s">
        <v>156</v>
      </c>
      <c r="F322" s="239">
        <v>0</v>
      </c>
      <c r="G322" s="86">
        <v>0</v>
      </c>
      <c r="H322" s="86">
        <v>0</v>
      </c>
      <c r="I322" s="86">
        <v>0</v>
      </c>
      <c r="J322" s="86">
        <v>0</v>
      </c>
      <c r="K322" s="87">
        <v>0</v>
      </c>
      <c r="L322" s="32"/>
      <c r="M322" s="32"/>
      <c r="O322" s="798"/>
      <c r="P322" s="798"/>
      <c r="Q322" s="798"/>
      <c r="R322" s="798"/>
      <c r="S322" s="798"/>
      <c r="T322" s="798"/>
    </row>
    <row r="323" spans="1:27" s="403" customFormat="1" outlineLevel="2">
      <c r="A323" s="218"/>
      <c r="B323" s="219"/>
      <c r="C323" s="60"/>
      <c r="D323" s="34"/>
      <c r="E323" s="37" t="s">
        <v>157</v>
      </c>
      <c r="F323" s="239">
        <v>0</v>
      </c>
      <c r="G323" s="86">
        <v>0</v>
      </c>
      <c r="H323" s="86">
        <v>0</v>
      </c>
      <c r="I323" s="86">
        <v>0</v>
      </c>
      <c r="J323" s="86">
        <v>0</v>
      </c>
      <c r="K323" s="87">
        <v>0</v>
      </c>
      <c r="L323" s="32"/>
      <c r="M323" s="32"/>
      <c r="O323" s="798"/>
      <c r="P323" s="798"/>
      <c r="Q323" s="798"/>
      <c r="R323" s="798"/>
      <c r="S323" s="798"/>
      <c r="T323" s="798"/>
    </row>
    <row r="324" spans="1:27" s="403" customFormat="1" outlineLevel="2">
      <c r="A324" s="218"/>
      <c r="B324" s="219"/>
      <c r="C324" s="60" t="str">
        <f t="shared" ref="C324:C326" si="8">IF(ISBLANK(E324),IF(ISBLANK(F324),"",F324),E324)</f>
        <v>Hydrogène</v>
      </c>
      <c r="D324" s="34"/>
      <c r="E324" s="37" t="s">
        <v>158</v>
      </c>
      <c r="F324" s="239">
        <v>0</v>
      </c>
      <c r="G324" s="86">
        <v>0</v>
      </c>
      <c r="H324" s="86">
        <v>6.4898103112972921E-2</v>
      </c>
      <c r="I324" s="86">
        <v>0.39760801262345852</v>
      </c>
      <c r="J324" s="86">
        <v>1.3792411885219404</v>
      </c>
      <c r="K324" s="87">
        <v>3.258859581685249</v>
      </c>
      <c r="L324" s="32"/>
      <c r="M324" s="32"/>
      <c r="O324" s="798"/>
      <c r="P324" s="798"/>
      <c r="Q324" s="798"/>
      <c r="R324" s="798"/>
      <c r="S324" s="798"/>
      <c r="T324" s="798"/>
    </row>
    <row r="325" spans="1:27" s="403" customFormat="1" ht="15" outlineLevel="2" thickBot="1">
      <c r="A325" s="218"/>
      <c r="B325" s="219"/>
      <c r="C325" s="60" t="str">
        <f t="shared" si="8"/>
        <v>Total</v>
      </c>
      <c r="D325" s="34"/>
      <c r="E325" s="142" t="s">
        <v>125</v>
      </c>
      <c r="F325" s="240">
        <v>68.277515318710599</v>
      </c>
      <c r="G325" s="86">
        <v>74.891661771486568</v>
      </c>
      <c r="H325" s="86">
        <v>69.765711097315943</v>
      </c>
      <c r="I325" s="86">
        <v>66.271605455984627</v>
      </c>
      <c r="J325" s="86">
        <v>61.59119604817446</v>
      </c>
      <c r="K325" s="401">
        <v>59.215611145401191</v>
      </c>
      <c r="L325" s="32"/>
      <c r="M325" s="32"/>
      <c r="O325" s="798"/>
      <c r="P325" s="798"/>
      <c r="Q325" s="798"/>
      <c r="R325" s="798"/>
      <c r="S325" s="798"/>
      <c r="T325" s="798"/>
    </row>
    <row r="326" spans="1:27" s="403" customFormat="1" outlineLevel="2">
      <c r="A326" s="218"/>
      <c r="B326" s="219"/>
      <c r="C326" s="60" t="str">
        <f t="shared" si="8"/>
        <v>Périmètre Kyoto, SDES bilans d'énergie 2025, Projections DGEC</v>
      </c>
      <c r="D326" s="32"/>
      <c r="E326" s="857" t="s">
        <v>1024</v>
      </c>
      <c r="F326" s="857"/>
      <c r="G326" s="857"/>
      <c r="H326" s="857"/>
      <c r="I326" s="857"/>
      <c r="J326" s="857"/>
      <c r="K326" s="857"/>
      <c r="L326" s="32"/>
      <c r="M326" s="32"/>
      <c r="O326" s="798"/>
      <c r="P326" s="798"/>
      <c r="Q326" s="798"/>
      <c r="R326" s="798"/>
      <c r="S326" s="798"/>
      <c r="T326" s="798"/>
    </row>
    <row r="327" spans="1:27" outlineLevel="1">
      <c r="A327" s="218"/>
      <c r="B327" s="219"/>
      <c r="C327" s="60" t="str">
        <f t="shared" si="6"/>
        <v/>
      </c>
      <c r="D327" s="32"/>
      <c r="E327" s="32"/>
      <c r="F327" s="32"/>
      <c r="G327" s="32"/>
      <c r="H327" s="32"/>
      <c r="I327" s="32"/>
      <c r="J327" s="32"/>
      <c r="K327" s="32"/>
      <c r="L327" s="32"/>
      <c r="M327" s="32"/>
      <c r="N327" s="403"/>
      <c r="O327" s="798"/>
      <c r="P327" s="798"/>
      <c r="Q327" s="798"/>
      <c r="R327" s="798"/>
      <c r="S327" s="798"/>
      <c r="T327" s="798"/>
      <c r="U327" s="403"/>
      <c r="V327" s="403"/>
      <c r="W327" s="403"/>
      <c r="X327" s="403"/>
      <c r="Y327" s="403"/>
      <c r="Z327" s="403"/>
      <c r="AA327" s="403"/>
    </row>
    <row r="328" spans="1:27" s="403" customFormat="1" ht="15" outlineLevel="1" thickBot="1">
      <c r="A328" s="218"/>
      <c r="B328" s="219"/>
      <c r="C328" s="60" t="str">
        <f t="shared" si="6"/>
        <v>Consommations d'énergie - transport maritime international (TWh)</v>
      </c>
      <c r="D328" s="32"/>
      <c r="E328" s="850" t="s">
        <v>789</v>
      </c>
      <c r="F328" s="850"/>
      <c r="G328" s="850"/>
      <c r="H328" s="850"/>
      <c r="I328" s="850"/>
      <c r="J328" s="850"/>
      <c r="K328" s="850"/>
      <c r="L328" s="32"/>
      <c r="M328" s="32"/>
      <c r="O328" s="798"/>
      <c r="P328" s="798"/>
      <c r="Q328" s="798"/>
      <c r="R328" s="798"/>
      <c r="S328" s="798"/>
      <c r="T328" s="798"/>
    </row>
    <row r="329" spans="1:27" s="403" customFormat="1" outlineLevel="2">
      <c r="A329" s="218"/>
      <c r="B329" s="219"/>
      <c r="C329" s="60" t="str">
        <f t="shared" si="6"/>
        <v>TWh PCI</v>
      </c>
      <c r="D329" s="32"/>
      <c r="E329" s="116" t="s">
        <v>709</v>
      </c>
      <c r="F329" s="497">
        <v>2024</v>
      </c>
      <c r="G329" s="497">
        <v>2030</v>
      </c>
      <c r="H329" s="497">
        <v>2035</v>
      </c>
      <c r="I329" s="497">
        <v>2040</v>
      </c>
      <c r="J329" s="497">
        <v>2045</v>
      </c>
      <c r="K329" s="498">
        <v>2050</v>
      </c>
      <c r="L329" s="32"/>
      <c r="M329" s="32"/>
      <c r="O329" s="798"/>
      <c r="P329" s="798"/>
      <c r="Q329" s="798"/>
      <c r="R329" s="798"/>
      <c r="S329" s="798"/>
      <c r="T329" s="798"/>
    </row>
    <row r="330" spans="1:27" s="403" customFormat="1" outlineLevel="2">
      <c r="A330" s="218"/>
      <c r="B330" s="219"/>
      <c r="C330" s="60" t="str">
        <f t="shared" si="6"/>
        <v>Charbon</v>
      </c>
      <c r="D330" s="33"/>
      <c r="E330" s="37" t="s">
        <v>147</v>
      </c>
      <c r="F330" s="239">
        <f t="array" ref="F330:F348">-TRANSPOSE('Bilans énergie'!F22:X22)</f>
        <v>0</v>
      </c>
      <c r="G330" s="86">
        <f t="array" ref="G330:G348">-TRANSPOSE('Bilans énergie'!F58:X58)</f>
        <v>0</v>
      </c>
      <c r="H330" s="86">
        <f t="array" ref="H330:H348">-TRANSPOSE('Bilans énergie'!F93:X93)</f>
        <v>0</v>
      </c>
      <c r="I330" s="86">
        <f t="array" ref="I330:I348">-TRANSPOSE('Bilans énergie'!F128:X128)</f>
        <v>0</v>
      </c>
      <c r="J330" s="86">
        <f t="array" ref="J330:J348">-TRANSPOSE('Bilans énergie'!F163:X163)</f>
        <v>0</v>
      </c>
      <c r="K330" s="87">
        <f t="array" ref="K330:K348">-TRANSPOSE('Bilans énergie'!F198:X198)</f>
        <v>0</v>
      </c>
      <c r="L330" s="32"/>
      <c r="M330" s="32"/>
      <c r="O330" s="798"/>
      <c r="P330" s="798"/>
      <c r="Q330" s="798"/>
      <c r="R330" s="798"/>
      <c r="S330" s="798"/>
      <c r="T330" s="798"/>
    </row>
    <row r="331" spans="1:27" s="403" customFormat="1" outlineLevel="2">
      <c r="A331" s="218"/>
      <c r="B331" s="219"/>
      <c r="C331" s="60" t="str">
        <f t="shared" si="6"/>
        <v>Pétrole brut</v>
      </c>
      <c r="D331" s="34"/>
      <c r="E331" s="37" t="s">
        <v>148</v>
      </c>
      <c r="F331" s="239">
        <v>0</v>
      </c>
      <c r="G331" s="86">
        <v>0</v>
      </c>
      <c r="H331" s="86">
        <v>0</v>
      </c>
      <c r="I331" s="86">
        <v>0</v>
      </c>
      <c r="J331" s="86">
        <v>0</v>
      </c>
      <c r="K331" s="87">
        <v>0</v>
      </c>
      <c r="L331" s="32"/>
      <c r="M331" s="32"/>
      <c r="O331" s="798"/>
      <c r="P331" s="798"/>
      <c r="Q331" s="798"/>
      <c r="R331" s="798"/>
      <c r="S331" s="798"/>
      <c r="T331" s="798"/>
    </row>
    <row r="332" spans="1:27" s="403" customFormat="1" outlineLevel="2">
      <c r="A332" s="218"/>
      <c r="B332" s="219"/>
      <c r="C332" s="60"/>
      <c r="D332" s="34"/>
      <c r="E332" s="43" t="s">
        <v>149</v>
      </c>
      <c r="F332" s="239">
        <v>11.969476077255001</v>
      </c>
      <c r="G332" s="86">
        <v>6.3982322065876431</v>
      </c>
      <c r="H332" s="86">
        <v>4.6543334350446228</v>
      </c>
      <c r="I332" s="86">
        <v>2.5219055553595635</v>
      </c>
      <c r="J332" s="86">
        <v>1.227769809846103</v>
      </c>
      <c r="K332" s="87">
        <v>0</v>
      </c>
      <c r="L332" s="32"/>
      <c r="M332" s="32"/>
      <c r="O332" s="798"/>
      <c r="P332" s="798"/>
      <c r="Q332" s="798"/>
      <c r="R332" s="798"/>
      <c r="S332" s="798"/>
      <c r="T332" s="798"/>
    </row>
    <row r="333" spans="1:27" s="403" customFormat="1" outlineLevel="2">
      <c r="A333" s="218"/>
      <c r="B333" s="219"/>
      <c r="C333" s="60"/>
      <c r="D333" s="34"/>
      <c r="E333" s="37" t="s">
        <v>150</v>
      </c>
      <c r="F333" s="239">
        <v>0</v>
      </c>
      <c r="G333" s="86">
        <v>3.4192326046428467E-2</v>
      </c>
      <c r="H333" s="86">
        <v>1.3082095645810532</v>
      </c>
      <c r="I333" s="86">
        <v>2.5143383555734449</v>
      </c>
      <c r="J333" s="86">
        <v>3.0463122697114087</v>
      </c>
      <c r="K333" s="87">
        <v>3.5952036180494402</v>
      </c>
      <c r="L333" s="32"/>
      <c r="M333" s="32"/>
      <c r="O333" s="798"/>
      <c r="P333" s="798"/>
      <c r="Q333" s="798"/>
      <c r="R333" s="798"/>
      <c r="S333" s="798"/>
      <c r="T333" s="798"/>
    </row>
    <row r="334" spans="1:27" s="403" customFormat="1" outlineLevel="2">
      <c r="A334" s="218"/>
      <c r="B334" s="219"/>
      <c r="C334" s="60"/>
      <c r="D334" s="34"/>
      <c r="E334" s="43" t="s">
        <v>151</v>
      </c>
      <c r="F334" s="239">
        <v>0</v>
      </c>
      <c r="G334" s="86">
        <v>1.3329245999224593</v>
      </c>
      <c r="H334" s="86">
        <v>0.70001994556671698</v>
      </c>
      <c r="I334" s="86">
        <v>0</v>
      </c>
      <c r="J334" s="86">
        <v>0</v>
      </c>
      <c r="K334" s="87">
        <v>0</v>
      </c>
      <c r="L334" s="32"/>
      <c r="M334" s="32"/>
      <c r="O334" s="798"/>
      <c r="P334" s="798"/>
      <c r="Q334" s="798"/>
      <c r="R334" s="798"/>
      <c r="S334" s="798"/>
      <c r="T334" s="798"/>
    </row>
    <row r="335" spans="1:27" s="403" customFormat="1" outlineLevel="2">
      <c r="A335" s="218"/>
      <c r="B335" s="219"/>
      <c r="C335" s="60"/>
      <c r="D335" s="34"/>
      <c r="E335" s="37" t="s">
        <v>152</v>
      </c>
      <c r="F335" s="239">
        <v>0</v>
      </c>
      <c r="G335" s="86">
        <v>0.42844004997507612</v>
      </c>
      <c r="H335" s="86">
        <v>1.3593277560281913</v>
      </c>
      <c r="I335" s="86">
        <v>2.2104723645241369</v>
      </c>
      <c r="J335" s="86">
        <v>2.4007810953844824</v>
      </c>
      <c r="K335" s="87">
        <v>2.6134593387672171</v>
      </c>
      <c r="L335" s="32"/>
      <c r="M335" s="32"/>
      <c r="O335" s="798"/>
      <c r="P335" s="798"/>
      <c r="Q335" s="798"/>
      <c r="R335" s="798"/>
      <c r="S335" s="798"/>
      <c r="T335" s="798"/>
    </row>
    <row r="336" spans="1:27" s="403" customFormat="1" outlineLevel="2">
      <c r="A336" s="218"/>
      <c r="B336" s="219"/>
      <c r="C336" s="60"/>
      <c r="D336" s="34"/>
      <c r="E336" s="37" t="s">
        <v>153</v>
      </c>
      <c r="F336" s="239">
        <v>0</v>
      </c>
      <c r="G336" s="86">
        <v>0</v>
      </c>
      <c r="H336" s="86">
        <v>0</v>
      </c>
      <c r="I336" s="86">
        <v>0</v>
      </c>
      <c r="J336" s="86">
        <v>0</v>
      </c>
      <c r="K336" s="87">
        <v>0</v>
      </c>
      <c r="L336" s="32"/>
      <c r="M336" s="32"/>
      <c r="O336" s="798"/>
      <c r="P336" s="798"/>
      <c r="Q336" s="798"/>
      <c r="R336" s="798"/>
      <c r="S336" s="798"/>
      <c r="T336" s="798"/>
    </row>
    <row r="337" spans="1:27" s="403" customFormat="1" outlineLevel="2">
      <c r="A337" s="218"/>
      <c r="B337" s="219"/>
      <c r="C337" s="60"/>
      <c r="D337" s="34"/>
      <c r="E337" s="37" t="s">
        <v>154</v>
      </c>
      <c r="F337" s="239">
        <v>0</v>
      </c>
      <c r="G337" s="86">
        <v>0</v>
      </c>
      <c r="H337" s="86">
        <v>0</v>
      </c>
      <c r="I337" s="86">
        <v>0</v>
      </c>
      <c r="J337" s="86">
        <v>0</v>
      </c>
      <c r="K337" s="87">
        <v>0</v>
      </c>
      <c r="L337" s="32"/>
      <c r="M337" s="32"/>
      <c r="O337" s="798"/>
      <c r="P337" s="798"/>
      <c r="Q337" s="798"/>
      <c r="R337" s="798"/>
      <c r="S337" s="798"/>
      <c r="T337" s="798"/>
    </row>
    <row r="338" spans="1:27" s="403" customFormat="1" outlineLevel="2">
      <c r="A338" s="218"/>
      <c r="B338" s="219"/>
      <c r="C338" s="60"/>
      <c r="D338" s="34"/>
      <c r="E338" s="37" t="s">
        <v>159</v>
      </c>
      <c r="F338" s="239">
        <v>0</v>
      </c>
      <c r="G338" s="86">
        <v>0</v>
      </c>
      <c r="H338" s="86">
        <v>0</v>
      </c>
      <c r="I338" s="86">
        <v>0</v>
      </c>
      <c r="J338" s="86">
        <v>0</v>
      </c>
      <c r="K338" s="87">
        <v>0</v>
      </c>
      <c r="L338" s="32"/>
      <c r="M338" s="32"/>
      <c r="O338" s="798"/>
      <c r="P338" s="798"/>
      <c r="Q338" s="798"/>
      <c r="R338" s="798"/>
      <c r="S338" s="798"/>
      <c r="T338" s="798"/>
    </row>
    <row r="339" spans="1:27" s="403" customFormat="1" outlineLevel="2">
      <c r="A339" s="218"/>
      <c r="B339" s="219"/>
      <c r="C339" s="60"/>
      <c r="D339" s="34"/>
      <c r="E339" s="37" t="s">
        <v>24</v>
      </c>
      <c r="F339" s="239">
        <v>0</v>
      </c>
      <c r="G339" s="86">
        <v>0</v>
      </c>
      <c r="H339" s="86">
        <v>0</v>
      </c>
      <c r="I339" s="86">
        <v>0</v>
      </c>
      <c r="J339" s="86">
        <v>0</v>
      </c>
      <c r="K339" s="87">
        <v>0</v>
      </c>
      <c r="L339" s="32"/>
      <c r="M339" s="32"/>
      <c r="O339" s="798"/>
      <c r="P339" s="798"/>
      <c r="Q339" s="798"/>
      <c r="R339" s="798"/>
      <c r="S339" s="798"/>
      <c r="T339" s="798"/>
    </row>
    <row r="340" spans="1:27" s="403" customFormat="1" outlineLevel="2">
      <c r="A340" s="218"/>
      <c r="B340" s="219"/>
      <c r="C340" s="60"/>
      <c r="D340" s="34"/>
      <c r="E340" s="43" t="s">
        <v>160</v>
      </c>
      <c r="F340" s="239">
        <v>0</v>
      </c>
      <c r="G340" s="86">
        <v>0.48216444080973686</v>
      </c>
      <c r="H340" s="86">
        <v>0.68896540305596798</v>
      </c>
      <c r="I340" s="86">
        <v>0.84914260962098587</v>
      </c>
      <c r="J340" s="86">
        <v>0.87338559101885604</v>
      </c>
      <c r="K340" s="87">
        <v>0.90754234366512476</v>
      </c>
      <c r="L340" s="32"/>
      <c r="M340" s="32"/>
      <c r="O340" s="798"/>
      <c r="P340" s="798"/>
      <c r="Q340" s="798"/>
      <c r="R340" s="798"/>
      <c r="S340" s="798"/>
      <c r="T340" s="798"/>
    </row>
    <row r="341" spans="1:27" s="403" customFormat="1" outlineLevel="2">
      <c r="A341" s="218"/>
      <c r="B341" s="219"/>
      <c r="C341" s="60"/>
      <c r="D341" s="34"/>
      <c r="E341" s="43" t="s">
        <v>161</v>
      </c>
      <c r="F341" s="239">
        <v>0</v>
      </c>
      <c r="G341" s="86">
        <v>0.61885784996399884</v>
      </c>
      <c r="H341" s="86">
        <v>1.0812234904104736</v>
      </c>
      <c r="I341" s="86">
        <v>1.4736482430160913</v>
      </c>
      <c r="J341" s="86">
        <v>1.6005207302563214</v>
      </c>
      <c r="K341" s="87">
        <v>1.7423062258448112</v>
      </c>
      <c r="L341" s="32"/>
      <c r="M341" s="32"/>
      <c r="O341" s="798"/>
      <c r="P341" s="798"/>
      <c r="Q341" s="798"/>
      <c r="R341" s="798"/>
      <c r="S341" s="798"/>
      <c r="T341" s="798"/>
    </row>
    <row r="342" spans="1:27" s="403" customFormat="1" outlineLevel="2">
      <c r="A342" s="218"/>
      <c r="B342" s="219"/>
      <c r="C342" s="60"/>
      <c r="D342" s="34"/>
      <c r="E342" s="37" t="s">
        <v>162</v>
      </c>
      <c r="F342" s="239">
        <v>0</v>
      </c>
      <c r="G342" s="86">
        <v>0</v>
      </c>
      <c r="H342" s="86">
        <v>0</v>
      </c>
      <c r="I342" s="86">
        <v>0</v>
      </c>
      <c r="J342" s="86">
        <v>0</v>
      </c>
      <c r="K342" s="87">
        <v>0</v>
      </c>
      <c r="L342" s="32"/>
      <c r="M342" s="32"/>
      <c r="O342" s="798"/>
      <c r="P342" s="798"/>
      <c r="Q342" s="798"/>
      <c r="R342" s="798"/>
      <c r="S342" s="798"/>
      <c r="T342" s="798"/>
    </row>
    <row r="343" spans="1:27" s="403" customFormat="1" outlineLevel="2">
      <c r="A343" s="218"/>
      <c r="B343" s="219"/>
      <c r="C343" s="60"/>
      <c r="D343" s="34"/>
      <c r="E343" s="37" t="s">
        <v>719</v>
      </c>
      <c r="F343" s="239">
        <v>0</v>
      </c>
      <c r="G343" s="86">
        <v>0</v>
      </c>
      <c r="H343" s="86">
        <v>0</v>
      </c>
      <c r="I343" s="86">
        <v>0</v>
      </c>
      <c r="J343" s="86">
        <v>0</v>
      </c>
      <c r="K343" s="87">
        <v>0</v>
      </c>
      <c r="L343" s="32"/>
      <c r="M343" s="32"/>
      <c r="O343" s="798"/>
      <c r="P343" s="798"/>
      <c r="Q343" s="798"/>
      <c r="R343" s="798"/>
      <c r="S343" s="798"/>
      <c r="T343" s="798"/>
    </row>
    <row r="344" spans="1:27" s="403" customFormat="1" outlineLevel="2">
      <c r="A344" s="218"/>
      <c r="B344" s="219"/>
      <c r="C344" s="60"/>
      <c r="D344" s="34"/>
      <c r="E344" s="37" t="s">
        <v>163</v>
      </c>
      <c r="F344" s="239">
        <v>0</v>
      </c>
      <c r="G344" s="86">
        <v>0</v>
      </c>
      <c r="H344" s="86">
        <v>0</v>
      </c>
      <c r="I344" s="86">
        <v>0</v>
      </c>
      <c r="J344" s="86">
        <v>0</v>
      </c>
      <c r="K344" s="87">
        <v>0</v>
      </c>
      <c r="L344" s="32"/>
      <c r="M344" s="32"/>
      <c r="O344" s="798"/>
      <c r="P344" s="798"/>
      <c r="Q344" s="798"/>
      <c r="R344" s="798"/>
      <c r="S344" s="798"/>
      <c r="T344" s="798"/>
    </row>
    <row r="345" spans="1:27" s="403" customFormat="1" outlineLevel="2">
      <c r="A345" s="218"/>
      <c r="B345" s="219"/>
      <c r="C345" s="60"/>
      <c r="D345" s="34"/>
      <c r="E345" s="43" t="s">
        <v>156</v>
      </c>
      <c r="F345" s="239">
        <v>0</v>
      </c>
      <c r="G345" s="86">
        <v>0</v>
      </c>
      <c r="H345" s="86">
        <v>0</v>
      </c>
      <c r="I345" s="86">
        <v>0</v>
      </c>
      <c r="J345" s="86">
        <v>0</v>
      </c>
      <c r="K345" s="87">
        <v>0</v>
      </c>
      <c r="L345" s="32"/>
      <c r="M345" s="32"/>
      <c r="O345" s="798"/>
      <c r="P345" s="798"/>
      <c r="Q345" s="798"/>
      <c r="R345" s="798"/>
      <c r="S345" s="798"/>
      <c r="T345" s="798"/>
    </row>
    <row r="346" spans="1:27" s="403" customFormat="1" outlineLevel="2">
      <c r="A346" s="218"/>
      <c r="B346" s="219"/>
      <c r="C346" s="60"/>
      <c r="D346" s="34"/>
      <c r="E346" s="37" t="s">
        <v>157</v>
      </c>
      <c r="F346" s="239">
        <v>0</v>
      </c>
      <c r="G346" s="86">
        <v>0</v>
      </c>
      <c r="H346" s="86">
        <v>0</v>
      </c>
      <c r="I346" s="86">
        <v>0</v>
      </c>
      <c r="J346" s="86">
        <v>0</v>
      </c>
      <c r="K346" s="87">
        <v>0</v>
      </c>
      <c r="L346" s="32"/>
      <c r="M346" s="32"/>
      <c r="O346" s="798"/>
      <c r="P346" s="798"/>
      <c r="Q346" s="798"/>
      <c r="R346" s="798"/>
      <c r="S346" s="798"/>
      <c r="T346" s="798"/>
    </row>
    <row r="347" spans="1:27" s="403" customFormat="1" outlineLevel="2">
      <c r="A347" s="218"/>
      <c r="B347" s="219"/>
      <c r="C347" s="60" t="str">
        <f t="shared" ref="C347:C349" si="9">IF(ISBLANK(E347),IF(ISBLANK(F347),"",F347),E347)</f>
        <v>Hydrogène</v>
      </c>
      <c r="D347" s="34"/>
      <c r="E347" s="37" t="s">
        <v>158</v>
      </c>
      <c r="F347" s="239">
        <v>0</v>
      </c>
      <c r="G347" s="86">
        <v>7.7533619152899039E-2</v>
      </c>
      <c r="H347" s="86">
        <v>0.40886587506822542</v>
      </c>
      <c r="I347" s="86">
        <v>0.71741482807087398</v>
      </c>
      <c r="J347" s="86">
        <v>1.0794061822010999</v>
      </c>
      <c r="K347" s="87">
        <v>1.4405434026430555</v>
      </c>
      <c r="L347" s="32"/>
      <c r="M347" s="32"/>
      <c r="O347" s="798"/>
      <c r="P347" s="798"/>
      <c r="Q347" s="798"/>
      <c r="R347" s="798"/>
      <c r="S347" s="798"/>
      <c r="T347" s="798"/>
    </row>
    <row r="348" spans="1:27" s="403" customFormat="1" ht="15" outlineLevel="2" thickBot="1">
      <c r="A348" s="218"/>
      <c r="B348" s="219"/>
      <c r="C348" s="60" t="str">
        <f t="shared" si="9"/>
        <v>Total</v>
      </c>
      <c r="D348" s="34"/>
      <c r="E348" s="142" t="s">
        <v>125</v>
      </c>
      <c r="F348" s="240">
        <v>11.969476077255001</v>
      </c>
      <c r="G348" s="86">
        <v>9.3723450924582394</v>
      </c>
      <c r="H348" s="86">
        <v>10.200945469755249</v>
      </c>
      <c r="I348" s="86">
        <v>10.286921956165095</v>
      </c>
      <c r="J348" s="86">
        <v>10.228175678418269</v>
      </c>
      <c r="K348" s="401">
        <v>10.299054928969648</v>
      </c>
      <c r="L348" s="32"/>
      <c r="M348" s="32"/>
      <c r="O348" s="798"/>
      <c r="P348" s="798"/>
      <c r="Q348" s="798"/>
      <c r="R348" s="798"/>
      <c r="S348" s="798"/>
      <c r="T348" s="798"/>
    </row>
    <row r="349" spans="1:27" s="403" customFormat="1" outlineLevel="2">
      <c r="A349" s="218"/>
      <c r="B349" s="219"/>
      <c r="C349" s="60" t="str">
        <f t="shared" si="9"/>
        <v>Périmètre Kyoto, SDES bilans d'énergie 2025, Projections DGEC</v>
      </c>
      <c r="D349" s="32"/>
      <c r="E349" s="857" t="s">
        <v>1024</v>
      </c>
      <c r="F349" s="857"/>
      <c r="G349" s="857"/>
      <c r="H349" s="857"/>
      <c r="I349" s="857"/>
      <c r="J349" s="857"/>
      <c r="K349" s="857"/>
      <c r="L349" s="32"/>
      <c r="M349" s="32"/>
      <c r="O349" s="798"/>
      <c r="P349" s="798"/>
      <c r="Q349" s="798"/>
      <c r="R349" s="798"/>
      <c r="S349" s="798"/>
      <c r="T349" s="798"/>
    </row>
    <row r="350" spans="1:27">
      <c r="A350" s="218"/>
      <c r="B350" s="219"/>
      <c r="C350" s="60" t="str">
        <f t="shared" si="6"/>
        <v/>
      </c>
      <c r="D350" s="860"/>
      <c r="E350" s="860"/>
      <c r="F350" s="860"/>
      <c r="N350" s="403"/>
      <c r="O350" s="798"/>
      <c r="P350" s="798"/>
      <c r="Q350" s="798"/>
      <c r="R350" s="798"/>
      <c r="S350" s="798"/>
      <c r="T350" s="798"/>
      <c r="U350" s="403"/>
      <c r="V350" s="403"/>
      <c r="W350" s="403"/>
      <c r="X350" s="403"/>
      <c r="Y350" s="403"/>
      <c r="Z350" s="403"/>
      <c r="AA350" s="403"/>
    </row>
    <row r="351" spans="1:27" ht="28.8" thickBot="1">
      <c r="A351" s="218"/>
      <c r="B351" s="219"/>
      <c r="C351" s="60" t="str">
        <f t="shared" si="6"/>
        <v>Emissions de gaz à effet de serre</v>
      </c>
      <c r="D351" s="223"/>
      <c r="E351" s="224"/>
      <c r="F351" s="861" t="s">
        <v>124</v>
      </c>
      <c r="G351" s="861"/>
      <c r="H351" s="861"/>
      <c r="I351" s="861"/>
      <c r="J351" s="861"/>
      <c r="K351" s="861"/>
      <c r="L351" s="861"/>
      <c r="M351" s="861"/>
      <c r="N351" s="403"/>
      <c r="O351" s="798"/>
      <c r="P351" s="798"/>
      <c r="Q351" s="798"/>
      <c r="R351" s="798"/>
      <c r="S351" s="798"/>
      <c r="T351" s="798"/>
      <c r="U351" s="403"/>
      <c r="V351" s="403"/>
      <c r="W351" s="403"/>
      <c r="X351" s="403"/>
      <c r="Y351" s="403"/>
      <c r="Z351" s="403"/>
      <c r="AA351" s="403"/>
    </row>
    <row r="352" spans="1:27" ht="15" thickTop="1">
      <c r="A352" s="218"/>
      <c r="B352" s="219"/>
      <c r="C352" s="60" t="str">
        <f t="shared" si="6"/>
        <v/>
      </c>
      <c r="D352" s="102"/>
      <c r="E352" s="102"/>
      <c r="F352" s="102"/>
      <c r="N352" s="403"/>
      <c r="O352" s="798"/>
      <c r="P352" s="798"/>
      <c r="Q352" s="798"/>
      <c r="R352" s="798"/>
      <c r="S352" s="798"/>
      <c r="T352" s="798"/>
      <c r="U352" s="403"/>
      <c r="V352" s="403"/>
      <c r="W352" s="403"/>
      <c r="X352" s="403"/>
      <c r="Y352" s="403"/>
      <c r="Z352" s="403"/>
      <c r="AA352" s="403"/>
    </row>
    <row r="353" spans="1:27" outlineLevel="1">
      <c r="A353" s="218"/>
      <c r="B353" s="219"/>
      <c r="C353" s="60" t="str">
        <f t="shared" si="6"/>
        <v/>
      </c>
      <c r="D353" s="32"/>
      <c r="E353" s="32"/>
      <c r="F353" s="32"/>
      <c r="G353" s="32"/>
      <c r="H353" s="32"/>
      <c r="I353" s="32"/>
      <c r="J353" s="32"/>
      <c r="K353" s="32"/>
      <c r="L353" s="32"/>
      <c r="M353" s="32"/>
      <c r="N353" s="403"/>
      <c r="O353" s="798"/>
      <c r="P353" s="798"/>
      <c r="Q353" s="798"/>
      <c r="R353" s="798"/>
      <c r="S353" s="798"/>
      <c r="T353" s="798"/>
      <c r="U353" s="403"/>
      <c r="V353" s="403"/>
      <c r="W353" s="403"/>
      <c r="X353" s="403"/>
      <c r="Y353" s="403"/>
      <c r="Z353" s="403"/>
      <c r="AA353" s="403"/>
    </row>
    <row r="354" spans="1:27" outlineLevel="1">
      <c r="A354" s="218"/>
      <c r="B354" s="219"/>
      <c r="C354" s="60" t="str">
        <f t="shared" si="6"/>
        <v/>
      </c>
      <c r="D354" s="32"/>
      <c r="E354" s="32"/>
      <c r="F354" s="32"/>
      <c r="G354" s="32"/>
      <c r="H354" s="32"/>
      <c r="I354" s="32"/>
      <c r="J354" s="32"/>
      <c r="K354" s="32"/>
      <c r="L354" s="32"/>
      <c r="M354" s="32"/>
      <c r="N354" s="403"/>
      <c r="O354" s="798"/>
      <c r="P354" s="798"/>
      <c r="Q354" s="798"/>
      <c r="R354" s="798"/>
      <c r="S354" s="798"/>
      <c r="T354" s="798"/>
      <c r="U354" s="403"/>
      <c r="V354" s="403"/>
      <c r="W354" s="403"/>
      <c r="X354" s="403"/>
      <c r="Y354" s="403"/>
      <c r="Z354" s="403"/>
      <c r="AA354" s="403"/>
    </row>
    <row r="355" spans="1:27" ht="15" outlineLevel="1" thickBot="1">
      <c r="A355" s="218"/>
      <c r="B355" s="219"/>
      <c r="C355" s="60" t="str">
        <f t="shared" si="6"/>
        <v>Emissions de gaz à effet de serre (Mt CO₂e) des transports domestiques</v>
      </c>
      <c r="D355" s="32"/>
      <c r="E355" s="851" t="s">
        <v>1022</v>
      </c>
      <c r="F355" s="851"/>
      <c r="G355" s="851"/>
      <c r="H355" s="851"/>
      <c r="I355" s="851"/>
      <c r="J355" s="851"/>
      <c r="K355" s="851"/>
      <c r="L355" s="851"/>
      <c r="M355" s="32"/>
      <c r="N355" s="403"/>
      <c r="O355" s="798"/>
      <c r="P355" s="798"/>
      <c r="Q355" s="798"/>
      <c r="R355" s="798"/>
      <c r="S355" s="798"/>
      <c r="T355" s="798"/>
      <c r="U355" s="403"/>
      <c r="V355" s="403"/>
      <c r="W355" s="403"/>
      <c r="X355" s="403"/>
      <c r="Y355" s="403"/>
      <c r="Z355" s="403"/>
      <c r="AA355" s="403"/>
    </row>
    <row r="356" spans="1:27" outlineLevel="2">
      <c r="A356" s="218"/>
      <c r="B356" s="219"/>
      <c r="C356" s="60" t="str">
        <f t="shared" si="6"/>
        <v>Mt CO₂e</v>
      </c>
      <c r="D356" s="32"/>
      <c r="E356" s="182" t="s">
        <v>982</v>
      </c>
      <c r="F356" s="519">
        <v>2024</v>
      </c>
      <c r="G356" s="519">
        <v>2030</v>
      </c>
      <c r="H356" s="519">
        <v>2035</v>
      </c>
      <c r="I356" s="519">
        <v>2040</v>
      </c>
      <c r="J356" s="519">
        <v>2045</v>
      </c>
      <c r="K356" s="520">
        <v>2050</v>
      </c>
      <c r="L356" s="32"/>
      <c r="M356" s="32"/>
      <c r="N356" s="403"/>
      <c r="O356" s="798"/>
      <c r="P356" s="798"/>
      <c r="Q356" s="798"/>
      <c r="R356" s="798"/>
      <c r="S356" s="798"/>
      <c r="T356" s="798"/>
      <c r="U356" s="403"/>
      <c r="V356" s="403"/>
      <c r="W356" s="403"/>
      <c r="X356" s="403"/>
      <c r="Y356" s="403"/>
      <c r="Z356" s="403"/>
      <c r="AA356" s="403"/>
    </row>
    <row r="357" spans="1:27" outlineLevel="2">
      <c r="A357" s="218"/>
      <c r="B357" s="219"/>
      <c r="C357" s="60" t="str">
        <f t="shared" si="6"/>
        <v>Transport routier</v>
      </c>
      <c r="D357" s="33"/>
      <c r="E357" s="190" t="s">
        <v>368</v>
      </c>
      <c r="F357" s="85">
        <f>GES!F149</f>
        <v>117.34613037269725</v>
      </c>
      <c r="G357" s="86">
        <f>GES!I149</f>
        <v>84.736063899517248</v>
      </c>
      <c r="H357" s="86">
        <f>GES!K149</f>
        <v>55.122878495939311</v>
      </c>
      <c r="I357" s="86">
        <f>GES!M149</f>
        <v>25.798790617614454</v>
      </c>
      <c r="J357" s="86">
        <f>GES!N149</f>
        <v>6.1187917561709737</v>
      </c>
      <c r="K357" s="521">
        <f>GES!O149</f>
        <v>7.3299525057007348E-2</v>
      </c>
      <c r="L357" s="32"/>
      <c r="M357" s="32"/>
      <c r="N357" s="403"/>
      <c r="O357" s="798"/>
      <c r="P357" s="798"/>
      <c r="Q357" s="798"/>
      <c r="R357" s="798"/>
      <c r="S357" s="798"/>
      <c r="T357" s="798"/>
      <c r="U357" s="403"/>
      <c r="V357" s="403"/>
      <c r="W357" s="403"/>
      <c r="X357" s="403"/>
      <c r="Y357" s="403"/>
      <c r="Z357" s="403"/>
      <c r="AA357" s="403"/>
    </row>
    <row r="358" spans="1:27" outlineLevel="2">
      <c r="A358" s="218"/>
      <c r="B358" s="219"/>
      <c r="C358" s="60"/>
      <c r="D358" s="33"/>
      <c r="E358" s="522" t="s">
        <v>370</v>
      </c>
      <c r="F358" s="767">
        <f>SUM(GES!F128:F132)</f>
        <v>67.838341400430863</v>
      </c>
      <c r="G358" s="768">
        <f>SUM(GES!I128:I132)</f>
        <v>48.109679294645836</v>
      </c>
      <c r="H358" s="768">
        <f>SUM(GES!K128:K132)</f>
        <v>30.72593052827273</v>
      </c>
      <c r="I358" s="768">
        <f>SUM(GES!M128:M132)</f>
        <v>13.963773964484643</v>
      </c>
      <c r="J358" s="768">
        <f>SUM(GES!N128:N132)</f>
        <v>2.7863697152952369</v>
      </c>
      <c r="K358" s="769">
        <f>SUM(GES!O128:O132)</f>
        <v>1.9224531073106638E-3</v>
      </c>
      <c r="L358" s="32"/>
      <c r="M358" s="32"/>
      <c r="N358" s="403"/>
      <c r="O358" s="798"/>
      <c r="P358" s="798"/>
      <c r="Q358" s="798"/>
      <c r="R358" s="798"/>
      <c r="S358" s="798"/>
      <c r="T358" s="798"/>
      <c r="U358" s="403"/>
      <c r="V358" s="403"/>
      <c r="W358" s="403"/>
      <c r="X358" s="403"/>
      <c r="Y358" s="403"/>
      <c r="Z358" s="403"/>
      <c r="AA358" s="403"/>
    </row>
    <row r="359" spans="1:27" outlineLevel="2">
      <c r="A359" s="218"/>
      <c r="B359" s="219"/>
      <c r="C359" s="60"/>
      <c r="D359" s="33"/>
      <c r="E359" s="522" t="s">
        <v>371</v>
      </c>
      <c r="F359" s="767">
        <f>SUM(GES!F133:F137)</f>
        <v>17.138226114477476</v>
      </c>
      <c r="G359" s="768">
        <f>SUM(GES!I133:I137)</f>
        <v>13.747082967222291</v>
      </c>
      <c r="H359" s="768">
        <f>SUM(GES!K133:K137)</f>
        <v>9.2319272047027816</v>
      </c>
      <c r="I359" s="768">
        <f>SUM(GES!M133:M137)</f>
        <v>3.8743790346958127</v>
      </c>
      <c r="J359" s="768">
        <f>SUM(GES!N133:N137)</f>
        <v>0.6328409495414149</v>
      </c>
      <c r="K359" s="769">
        <f>SUM(GES!O133:O137)</f>
        <v>4.6211986230227899E-4</v>
      </c>
      <c r="L359" s="32"/>
      <c r="M359" s="32"/>
      <c r="N359" s="403"/>
      <c r="O359" s="798"/>
      <c r="P359" s="798"/>
      <c r="Q359" s="798"/>
      <c r="R359" s="798"/>
      <c r="S359" s="798"/>
      <c r="T359" s="798"/>
      <c r="U359" s="403"/>
      <c r="V359" s="403"/>
      <c r="W359" s="403"/>
      <c r="X359" s="403"/>
      <c r="Y359" s="403"/>
      <c r="Z359" s="403"/>
      <c r="AA359" s="403"/>
    </row>
    <row r="360" spans="1:27" outlineLevel="2">
      <c r="A360" s="218"/>
      <c r="B360" s="219"/>
      <c r="C360" s="60"/>
      <c r="D360" s="33"/>
      <c r="E360" s="522" t="s">
        <v>372</v>
      </c>
      <c r="F360" s="767">
        <f>SUM(GES!F138:F141)</f>
        <v>27.822635926756281</v>
      </c>
      <c r="G360" s="768">
        <f>SUM(GES!I138:I141)</f>
        <v>19.564610211224611</v>
      </c>
      <c r="H360" s="768">
        <f>SUM(GES!K138:K141)</f>
        <v>12.986315399678897</v>
      </c>
      <c r="I360" s="768">
        <f>SUM(GES!M138:M141)</f>
        <v>6.8245633092031852</v>
      </c>
      <c r="J360" s="768">
        <f>SUM(GES!N138:N141)</f>
        <v>2.3318020692048691</v>
      </c>
      <c r="K360" s="769">
        <f>SUM(GES!O138:O141)</f>
        <v>6.2702281221311176E-2</v>
      </c>
      <c r="L360" s="32"/>
      <c r="M360" s="32"/>
      <c r="N360" s="403"/>
      <c r="O360" s="798"/>
      <c r="P360" s="798"/>
      <c r="Q360" s="798"/>
      <c r="R360" s="798"/>
      <c r="S360" s="798"/>
      <c r="T360" s="798"/>
      <c r="U360" s="403"/>
      <c r="V360" s="403"/>
      <c r="W360" s="403"/>
      <c r="X360" s="403"/>
      <c r="Y360" s="403"/>
      <c r="Z360" s="403"/>
      <c r="AA360" s="403"/>
    </row>
    <row r="361" spans="1:27" outlineLevel="2">
      <c r="A361" s="218"/>
      <c r="B361" s="219"/>
      <c r="C361" s="60"/>
      <c r="D361" s="33"/>
      <c r="E361" s="522" t="s">
        <v>373</v>
      </c>
      <c r="F361" s="767">
        <f>SUM(GES!F142:F145)</f>
        <v>2.9945593338851624</v>
      </c>
      <c r="G361" s="768">
        <f>SUM(GES!I142:I145)</f>
        <v>2.3796426396658452</v>
      </c>
      <c r="H361" s="768">
        <f>SUM(GES!K142:K145)</f>
        <v>1.6119448493325028</v>
      </c>
      <c r="I361" s="768">
        <f>SUM(GES!M142:M145)</f>
        <v>0.79588739151147547</v>
      </c>
      <c r="J361" s="768">
        <f>SUM(GES!N142:N145)</f>
        <v>0.22692226083130129</v>
      </c>
      <c r="K361" s="769">
        <f>SUM(GES!O142:O145)</f>
        <v>4.7553049817797548E-3</v>
      </c>
      <c r="L361" s="32"/>
      <c r="M361" s="32"/>
      <c r="N361" s="403"/>
      <c r="O361" s="798"/>
      <c r="P361" s="798"/>
      <c r="Q361" s="798"/>
      <c r="R361" s="798"/>
      <c r="S361" s="798"/>
      <c r="T361" s="798"/>
      <c r="U361" s="403"/>
      <c r="V361" s="403"/>
      <c r="W361" s="403"/>
      <c r="X361" s="403"/>
      <c r="Y361" s="403"/>
      <c r="Z361" s="403"/>
      <c r="AA361" s="403"/>
    </row>
    <row r="362" spans="1:27" outlineLevel="2">
      <c r="A362" s="218"/>
      <c r="B362" s="219"/>
      <c r="C362" s="60"/>
      <c r="D362" s="33"/>
      <c r="E362" s="522" t="s">
        <v>374</v>
      </c>
      <c r="F362" s="767">
        <f>SUM(GES!F146:F148)</f>
        <v>1.5523675971474618</v>
      </c>
      <c r="G362" s="768">
        <f>SUM(GES!I146:I148)</f>
        <v>0.93504878675866065</v>
      </c>
      <c r="H362" s="768">
        <f>SUM(GES!K146:K148)</f>
        <v>0.56676051395239491</v>
      </c>
      <c r="I362" s="768">
        <f>SUM(GES!M146:M148)</f>
        <v>0.34018691771933623</v>
      </c>
      <c r="J362" s="768">
        <f>SUM(GES!N146:N148)</f>
        <v>0.14085676129815089</v>
      </c>
      <c r="K362" s="769">
        <f>SUM(GES!O146:O148)</f>
        <v>3.4573658843034694E-3</v>
      </c>
      <c r="L362" s="32"/>
      <c r="M362" s="32"/>
      <c r="N362" s="403"/>
      <c r="O362" s="798"/>
      <c r="P362" s="798"/>
      <c r="Q362" s="798"/>
      <c r="R362" s="798"/>
      <c r="S362" s="798"/>
      <c r="T362" s="798"/>
      <c r="U362" s="403"/>
      <c r="V362" s="403"/>
      <c r="W362" s="403"/>
      <c r="X362" s="403"/>
      <c r="Y362" s="403"/>
      <c r="Z362" s="403"/>
      <c r="AA362" s="403"/>
    </row>
    <row r="363" spans="1:27" outlineLevel="2">
      <c r="A363" s="218"/>
      <c r="B363" s="219"/>
      <c r="C363" s="60" t="str">
        <f t="shared" si="6"/>
        <v>Transport ferroviaire</v>
      </c>
      <c r="D363" s="34"/>
      <c r="E363" s="190" t="s">
        <v>8</v>
      </c>
      <c r="F363" s="85">
        <f>GES!F150</f>
        <v>0.43927553675735204</v>
      </c>
      <c r="G363" s="86">
        <f>GES!I150</f>
        <v>0.41248819554104743</v>
      </c>
      <c r="H363" s="86">
        <f>GES!K150</f>
        <v>0.33881322549687598</v>
      </c>
      <c r="I363" s="86">
        <f>GES!M150</f>
        <v>0.25517709020827539</v>
      </c>
      <c r="J363" s="86">
        <f>GES!N150</f>
        <v>7.667977712352822E-2</v>
      </c>
      <c r="K363" s="521">
        <f>GES!O150</f>
        <v>3.4343024251404556E-3</v>
      </c>
      <c r="L363" s="32"/>
      <c r="M363" s="32"/>
      <c r="N363" s="403"/>
      <c r="O363" s="798"/>
      <c r="P363" s="798"/>
      <c r="Q363" s="798"/>
      <c r="R363" s="798"/>
      <c r="S363" s="798"/>
      <c r="T363" s="798"/>
      <c r="U363" s="403"/>
      <c r="V363" s="403"/>
      <c r="W363" s="403"/>
      <c r="X363" s="403"/>
      <c r="Y363" s="403"/>
      <c r="Z363" s="403"/>
      <c r="AA363" s="403"/>
    </row>
    <row r="364" spans="1:27" outlineLevel="2">
      <c r="A364" s="218"/>
      <c r="B364" s="219"/>
      <c r="C364" s="60"/>
      <c r="D364" s="34"/>
      <c r="E364" s="190" t="s">
        <v>369</v>
      </c>
      <c r="F364" s="85">
        <f>GES!F154</f>
        <v>4.2343385987271871</v>
      </c>
      <c r="G364" s="86">
        <f>GES!I154</f>
        <v>4.0961648300813032</v>
      </c>
      <c r="H364" s="86">
        <f>GES!K154</f>
        <v>2.9602014593929362</v>
      </c>
      <c r="I364" s="86">
        <f>GES!M154</f>
        <v>2.1014983301168333</v>
      </c>
      <c r="J364" s="86">
        <f>GES!N154</f>
        <v>1.4936752920000278</v>
      </c>
      <c r="K364" s="521">
        <f>GES!O154</f>
        <v>0.4952742091859848</v>
      </c>
      <c r="L364" s="32"/>
      <c r="M364" s="32"/>
      <c r="N364" s="403"/>
      <c r="O364" s="798"/>
      <c r="P364" s="798"/>
      <c r="Q364" s="798"/>
      <c r="R364" s="798"/>
      <c r="S364" s="798"/>
      <c r="T364" s="798"/>
      <c r="U364" s="403"/>
      <c r="V364" s="403"/>
      <c r="W364" s="403"/>
      <c r="X364" s="403"/>
      <c r="Y364" s="403"/>
      <c r="Z364" s="403"/>
      <c r="AA364" s="403"/>
    </row>
    <row r="365" spans="1:27" outlineLevel="2">
      <c r="A365" s="218"/>
      <c r="B365" s="219"/>
      <c r="C365" s="60"/>
      <c r="D365" s="34"/>
      <c r="E365" s="190" t="s">
        <v>818</v>
      </c>
      <c r="F365" s="85">
        <f>SUM(GES!F151:F153)</f>
        <v>3.3304458983798444</v>
      </c>
      <c r="G365" s="86">
        <f>SUM(GES!I151:I153)</f>
        <v>2.9827997211636887</v>
      </c>
      <c r="H365" s="86">
        <f>SUM(GES!K151:K153)</f>
        <v>2.2597239805643401</v>
      </c>
      <c r="I365" s="86">
        <f>SUM(GES!M151:M153)</f>
        <v>1.5413277049309695</v>
      </c>
      <c r="J365" s="86">
        <f>SUM(GES!N151:N153)</f>
        <v>0.74070211340775716</v>
      </c>
      <c r="K365" s="521">
        <f>SUM(GES!O151:O153)</f>
        <v>5.1677210112924726E-2</v>
      </c>
      <c r="L365" s="32"/>
      <c r="M365" s="32"/>
      <c r="N365" s="403"/>
      <c r="O365" s="798"/>
      <c r="P365" s="798"/>
      <c r="Q365" s="798"/>
      <c r="R365" s="798"/>
      <c r="S365" s="798"/>
      <c r="T365" s="798"/>
      <c r="U365" s="403"/>
      <c r="V365" s="403"/>
      <c r="W365" s="403"/>
      <c r="X365" s="403"/>
      <c r="Y365" s="403"/>
      <c r="Z365" s="403"/>
      <c r="AA365" s="403"/>
    </row>
    <row r="366" spans="1:27" ht="15" outlineLevel="2" thickBot="1">
      <c r="A366" s="218"/>
      <c r="B366" s="219"/>
      <c r="C366" s="60"/>
      <c r="D366" s="34"/>
      <c r="E366" s="337" t="s">
        <v>375</v>
      </c>
      <c r="F366" s="523">
        <f>SUM(F357,F363,F364,F365)</f>
        <v>125.35019040656164</v>
      </c>
      <c r="G366" s="523">
        <f t="shared" ref="G366:K366" si="10">SUM(G357,G363,G364,G365)</f>
        <v>92.227516646303286</v>
      </c>
      <c r="H366" s="523">
        <f t="shared" si="10"/>
        <v>60.681617161393461</v>
      </c>
      <c r="I366" s="523">
        <f t="shared" si="10"/>
        <v>29.696793742870533</v>
      </c>
      <c r="J366" s="523">
        <f t="shared" si="10"/>
        <v>8.4298489387022872</v>
      </c>
      <c r="K366" s="766">
        <f t="shared" si="10"/>
        <v>0.6236852467810573</v>
      </c>
      <c r="L366" s="32"/>
      <c r="M366" s="32"/>
      <c r="N366" s="403"/>
      <c r="O366" s="798"/>
      <c r="P366" s="798"/>
      <c r="Q366" s="798"/>
      <c r="R366" s="798"/>
      <c r="S366" s="798"/>
      <c r="T366" s="798"/>
      <c r="U366" s="403"/>
      <c r="V366" s="403"/>
      <c r="W366" s="403"/>
      <c r="X366" s="403"/>
      <c r="Y366" s="403"/>
      <c r="Z366" s="403"/>
      <c r="AA366" s="403"/>
    </row>
    <row r="367" spans="1:27" ht="26.4" customHeight="1" outlineLevel="2">
      <c r="A367" s="218"/>
      <c r="B367" s="219"/>
      <c r="C367" s="60" t="str">
        <f t="shared" si="6"/>
        <v>Source SECTEN 2026, projections DGEC - périmètre Kyoto</v>
      </c>
      <c r="D367" s="32"/>
      <c r="E367" s="866" t="s">
        <v>978</v>
      </c>
      <c r="F367" s="866"/>
      <c r="G367" s="866"/>
      <c r="H367" s="866"/>
      <c r="I367" s="866"/>
      <c r="J367" s="866"/>
      <c r="K367" s="866"/>
      <c r="L367" s="866"/>
      <c r="M367" s="32"/>
      <c r="N367" s="403"/>
      <c r="O367" s="798"/>
      <c r="P367" s="798"/>
      <c r="Q367" s="798"/>
      <c r="R367" s="798"/>
      <c r="S367" s="798"/>
      <c r="T367" s="798"/>
      <c r="U367" s="403"/>
      <c r="V367" s="403"/>
      <c r="W367" s="403"/>
      <c r="X367" s="403"/>
      <c r="Y367" s="403"/>
      <c r="Z367" s="403"/>
      <c r="AA367" s="403"/>
    </row>
    <row r="368" spans="1:27" outlineLevel="1">
      <c r="A368" s="218"/>
      <c r="B368" s="219"/>
      <c r="C368" s="60" t="str">
        <f t="shared" si="6"/>
        <v/>
      </c>
      <c r="D368" s="32"/>
      <c r="E368" s="32"/>
      <c r="F368" s="32"/>
      <c r="G368" s="32"/>
      <c r="H368" s="32"/>
      <c r="I368" s="32"/>
      <c r="J368" s="32"/>
      <c r="K368" s="32"/>
      <c r="L368" s="32"/>
      <c r="M368" s="32"/>
      <c r="N368" s="403"/>
      <c r="O368" s="798"/>
      <c r="P368" s="798"/>
      <c r="Q368" s="798"/>
      <c r="R368" s="798"/>
      <c r="S368" s="798"/>
      <c r="T368" s="798"/>
      <c r="U368" s="403"/>
      <c r="V368" s="403"/>
      <c r="W368" s="403"/>
      <c r="X368" s="403"/>
      <c r="Y368" s="403"/>
      <c r="Z368" s="403"/>
      <c r="AA368" s="403"/>
    </row>
    <row r="369" spans="1:27" ht="15" outlineLevel="1" thickBot="1">
      <c r="A369" s="218"/>
      <c r="B369" s="219"/>
      <c r="C369" s="60"/>
      <c r="D369" s="32"/>
      <c r="E369" s="851" t="s">
        <v>1023</v>
      </c>
      <c r="F369" s="851"/>
      <c r="G369" s="851"/>
      <c r="H369" s="851"/>
      <c r="I369" s="851"/>
      <c r="J369" s="851"/>
      <c r="K369" s="851"/>
      <c r="L369" s="851"/>
      <c r="M369" s="32"/>
      <c r="N369" s="403"/>
      <c r="O369" s="798"/>
      <c r="P369" s="798"/>
      <c r="Q369" s="798"/>
      <c r="R369" s="798"/>
      <c r="S369" s="798"/>
      <c r="T369" s="798"/>
      <c r="U369" s="403"/>
      <c r="V369" s="403"/>
      <c r="W369" s="403"/>
      <c r="X369" s="403"/>
      <c r="Y369" s="403"/>
      <c r="Z369" s="403"/>
      <c r="AA369" s="403"/>
    </row>
    <row r="370" spans="1:27" outlineLevel="2">
      <c r="A370" s="218"/>
      <c r="B370" s="219"/>
      <c r="C370" s="60"/>
      <c r="D370" s="32"/>
      <c r="E370" s="182" t="s">
        <v>982</v>
      </c>
      <c r="F370" s="519">
        <v>2024</v>
      </c>
      <c r="G370" s="519">
        <v>2030</v>
      </c>
      <c r="H370" s="519">
        <v>2035</v>
      </c>
      <c r="I370" s="519">
        <v>2040</v>
      </c>
      <c r="J370" s="519">
        <v>2045</v>
      </c>
      <c r="K370" s="520">
        <v>2050</v>
      </c>
      <c r="L370" s="32"/>
      <c r="M370" s="32"/>
      <c r="N370" s="403"/>
      <c r="O370" s="798"/>
      <c r="P370" s="798"/>
      <c r="Q370" s="798"/>
      <c r="R370" s="798"/>
      <c r="S370" s="798"/>
      <c r="T370" s="798"/>
      <c r="U370" s="403"/>
      <c r="V370" s="403"/>
      <c r="W370" s="403"/>
      <c r="X370" s="403"/>
      <c r="Y370" s="403"/>
      <c r="Z370" s="403"/>
      <c r="AA370" s="403"/>
    </row>
    <row r="371" spans="1:27" s="403" customFormat="1" outlineLevel="2">
      <c r="A371" s="218"/>
      <c r="B371" s="219"/>
      <c r="C371" s="60"/>
      <c r="D371" s="32"/>
      <c r="E371" s="125" t="s">
        <v>125</v>
      </c>
      <c r="F371" s="623">
        <f>SUM(F372:F374)</f>
        <v>22.254815034950667</v>
      </c>
      <c r="G371" s="623">
        <f>GES!I162</f>
        <v>20.84110479779055</v>
      </c>
      <c r="H371" s="623">
        <f>GES!K162</f>
        <v>16.43289263933065</v>
      </c>
      <c r="I371" s="623">
        <f>GES!M162</f>
        <v>12.014864128447655</v>
      </c>
      <c r="J371" s="623">
        <f>GES!N162</f>
        <v>8.0757352588263327</v>
      </c>
      <c r="K371" s="770">
        <f>GES!O162</f>
        <v>2.5718071640679332</v>
      </c>
      <c r="L371" s="32"/>
      <c r="M371" s="32"/>
      <c r="O371" s="798"/>
      <c r="P371" s="798"/>
      <c r="Q371" s="798"/>
      <c r="R371" s="798"/>
      <c r="S371" s="798"/>
      <c r="T371" s="798"/>
    </row>
    <row r="372" spans="1:27" outlineLevel="2">
      <c r="A372" s="218"/>
      <c r="B372" s="219"/>
      <c r="C372" s="60"/>
      <c r="D372" s="32"/>
      <c r="E372" s="190" t="s">
        <v>376</v>
      </c>
      <c r="F372" s="85">
        <f>GES!F160</f>
        <v>18.107248408721237</v>
      </c>
      <c r="G372" s="86">
        <f>GES!I160</f>
        <v>18.577251084209987</v>
      </c>
      <c r="H372" s="86">
        <f>GES!K160</f>
        <v>14.73179089732341</v>
      </c>
      <c r="I372" s="86">
        <f>GES!M160</f>
        <v>11.025170902079994</v>
      </c>
      <c r="J372" s="86">
        <f>GES!N160</f>
        <v>7.4875011718815294</v>
      </c>
      <c r="K372" s="521">
        <f>GES!O160</f>
        <v>2.3610894003891678</v>
      </c>
      <c r="L372" s="32"/>
      <c r="M372" s="32"/>
      <c r="N372" s="403"/>
      <c r="O372" s="798"/>
      <c r="P372" s="798"/>
      <c r="Q372" s="798"/>
      <c r="R372" s="798"/>
      <c r="S372" s="798"/>
      <c r="T372" s="798"/>
      <c r="U372" s="403"/>
      <c r="V372" s="403"/>
      <c r="W372" s="403"/>
      <c r="X372" s="403"/>
      <c r="Y372" s="403"/>
      <c r="Z372" s="403"/>
      <c r="AA372" s="403"/>
    </row>
    <row r="373" spans="1:27" outlineLevel="2">
      <c r="A373" s="218"/>
      <c r="B373" s="219"/>
      <c r="C373" s="60"/>
      <c r="D373" s="32"/>
      <c r="E373" s="549" t="s">
        <v>377</v>
      </c>
      <c r="F373" s="85">
        <f>GES!F159</f>
        <v>4.0923633830581085</v>
      </c>
      <c r="G373" s="86">
        <f>GES!I159</f>
        <v>2.1861086864415449</v>
      </c>
      <c r="H373" s="86">
        <f>GES!K159</f>
        <v>1.6257446766810437</v>
      </c>
      <c r="I373" s="86">
        <f>GES!M159</f>
        <v>0.92377047047876981</v>
      </c>
      <c r="J373" s="86">
        <f>GES!N159</f>
        <v>0.54831261025487099</v>
      </c>
      <c r="K373" s="521">
        <f>GES!O159</f>
        <v>0.20929618704915642</v>
      </c>
      <c r="L373" s="32"/>
      <c r="M373" s="32"/>
      <c r="N373" s="403"/>
      <c r="O373" s="798"/>
      <c r="P373" s="798"/>
      <c r="Q373" s="798"/>
      <c r="R373" s="798"/>
      <c r="S373" s="798"/>
      <c r="T373" s="798"/>
      <c r="U373" s="403"/>
      <c r="V373" s="403"/>
      <c r="W373" s="403"/>
      <c r="X373" s="403"/>
      <c r="Y373" s="403"/>
      <c r="Z373" s="403"/>
      <c r="AA373" s="403"/>
    </row>
    <row r="374" spans="1:27" ht="15" outlineLevel="2" thickBot="1">
      <c r="A374" s="218"/>
      <c r="B374" s="219"/>
      <c r="C374" s="60"/>
      <c r="D374" s="32"/>
      <c r="E374" s="550" t="s">
        <v>378</v>
      </c>
      <c r="F374" s="551">
        <f>GES!F158</f>
        <v>5.5203243171319812E-2</v>
      </c>
      <c r="G374" s="552">
        <f>GES!I158</f>
        <v>7.7745027139018208E-2</v>
      </c>
      <c r="H374" s="552">
        <f>GES!K158</f>
        <v>7.53570653261941E-2</v>
      </c>
      <c r="I374" s="552">
        <f>GES!M158</f>
        <v>6.5922755888891071E-2</v>
      </c>
      <c r="J374" s="552">
        <f>GES!N158</f>
        <v>3.9921476689932248E-2</v>
      </c>
      <c r="K374" s="553">
        <f>GES!O158</f>
        <v>1.4215766296089287E-3</v>
      </c>
      <c r="L374" s="32"/>
      <c r="M374" s="32"/>
      <c r="N374" s="403"/>
      <c r="O374" s="798"/>
      <c r="P374" s="798"/>
      <c r="Q374" s="798"/>
      <c r="R374" s="798"/>
      <c r="S374" s="798"/>
      <c r="T374" s="798"/>
      <c r="U374" s="403"/>
      <c r="V374" s="403"/>
      <c r="W374" s="403"/>
      <c r="X374" s="403"/>
      <c r="Y374" s="403"/>
      <c r="Z374" s="403"/>
      <c r="AA374" s="403"/>
    </row>
    <row r="375" spans="1:27" outlineLevel="2">
      <c r="A375" s="218"/>
      <c r="B375" s="219"/>
      <c r="C375" s="60"/>
      <c r="D375" s="32"/>
      <c r="E375" s="858" t="s">
        <v>979</v>
      </c>
      <c r="F375" s="858"/>
      <c r="G375" s="858"/>
      <c r="H375" s="858"/>
      <c r="I375" s="858"/>
      <c r="J375" s="858"/>
      <c r="K375" s="858"/>
      <c r="L375" s="858"/>
      <c r="M375" s="32"/>
      <c r="N375" s="403"/>
      <c r="O375" s="798"/>
      <c r="P375" s="798"/>
      <c r="Q375" s="798"/>
      <c r="R375" s="798"/>
      <c r="S375" s="798"/>
      <c r="T375" s="798"/>
      <c r="U375" s="403"/>
      <c r="V375" s="403"/>
      <c r="W375" s="403"/>
      <c r="X375" s="403"/>
      <c r="Y375" s="403"/>
      <c r="Z375" s="403"/>
      <c r="AA375" s="403"/>
    </row>
    <row r="376" spans="1:27" s="158" customFormat="1" outlineLevel="1">
      <c r="A376" s="218"/>
      <c r="B376" s="219"/>
      <c r="C376" s="60"/>
      <c r="D376" s="32"/>
      <c r="E376" s="32"/>
      <c r="F376" s="32"/>
      <c r="G376" s="32"/>
      <c r="H376" s="32"/>
      <c r="I376" s="32"/>
      <c r="J376" s="32"/>
      <c r="K376" s="32"/>
      <c r="L376" s="32"/>
      <c r="M376" s="32"/>
      <c r="N376" s="403"/>
      <c r="O376" s="798"/>
      <c r="P376" s="798"/>
      <c r="Q376" s="798"/>
      <c r="R376" s="798"/>
      <c r="S376" s="798"/>
      <c r="T376" s="798"/>
      <c r="U376" s="403"/>
      <c r="V376" s="403"/>
      <c r="W376" s="403"/>
      <c r="X376" s="403"/>
      <c r="Y376" s="403"/>
      <c r="Z376" s="403"/>
      <c r="AA376" s="403"/>
    </row>
    <row r="377" spans="1:27" s="158" customFormat="1" outlineLevel="1">
      <c r="A377" s="218"/>
      <c r="B377" s="219"/>
      <c r="C377" s="60"/>
      <c r="D377" s="32"/>
      <c r="E377" s="32"/>
      <c r="F377" s="32"/>
      <c r="G377" s="32"/>
      <c r="H377" s="32"/>
      <c r="I377" s="32"/>
      <c r="J377" s="32"/>
      <c r="K377" s="32"/>
      <c r="L377" s="32"/>
      <c r="M377" s="32"/>
      <c r="N377" s="403"/>
      <c r="O377" s="798"/>
      <c r="P377" s="798"/>
      <c r="Q377" s="798"/>
      <c r="R377" s="798"/>
      <c r="S377" s="798"/>
      <c r="T377" s="798"/>
      <c r="U377" s="403"/>
      <c r="V377" s="403"/>
      <c r="W377" s="403"/>
      <c r="X377" s="403"/>
      <c r="Y377" s="403"/>
      <c r="Z377" s="403"/>
      <c r="AA377" s="403"/>
    </row>
    <row r="378" spans="1:27">
      <c r="N378" s="403"/>
      <c r="O378" s="798"/>
      <c r="P378" s="798"/>
      <c r="Q378" s="798"/>
      <c r="R378" s="798"/>
      <c r="S378" s="798"/>
      <c r="T378" s="798"/>
      <c r="U378" s="403"/>
      <c r="V378" s="403"/>
      <c r="W378" s="403"/>
      <c r="X378" s="403"/>
      <c r="Y378" s="403"/>
      <c r="Z378" s="403"/>
      <c r="AA378" s="403"/>
    </row>
    <row r="379" spans="1:27">
      <c r="N379" s="403"/>
      <c r="O379" s="798"/>
      <c r="P379" s="798"/>
      <c r="Q379" s="798"/>
      <c r="R379" s="798"/>
      <c r="S379" s="798"/>
      <c r="T379" s="798"/>
      <c r="U379" s="403"/>
      <c r="V379" s="403"/>
      <c r="W379" s="403"/>
      <c r="X379" s="403"/>
      <c r="Y379" s="403"/>
      <c r="Z379" s="403"/>
      <c r="AA379" s="403"/>
    </row>
    <row r="380" spans="1:27">
      <c r="N380" s="403"/>
      <c r="O380" s="798"/>
      <c r="P380" s="798"/>
      <c r="Q380" s="798"/>
      <c r="R380" s="798"/>
      <c r="S380" s="798"/>
      <c r="T380" s="798"/>
      <c r="U380" s="403"/>
      <c r="V380" s="403"/>
      <c r="W380" s="403"/>
      <c r="X380" s="403"/>
      <c r="Y380" s="403"/>
      <c r="Z380" s="403"/>
      <c r="AA380" s="403"/>
    </row>
    <row r="381" spans="1:27">
      <c r="N381" s="403"/>
      <c r="O381" s="798"/>
      <c r="P381" s="798"/>
      <c r="Q381" s="798"/>
      <c r="R381" s="798"/>
      <c r="S381" s="798"/>
      <c r="T381" s="798"/>
      <c r="U381" s="403"/>
      <c r="V381" s="403"/>
      <c r="W381" s="403"/>
      <c r="X381" s="403"/>
      <c r="Y381" s="403"/>
      <c r="Z381" s="403"/>
      <c r="AA381" s="403"/>
    </row>
    <row r="382" spans="1:27">
      <c r="N382" s="403"/>
      <c r="O382" s="798"/>
      <c r="P382" s="798"/>
      <c r="Q382" s="798"/>
      <c r="R382" s="798"/>
      <c r="S382" s="798"/>
      <c r="T382" s="798"/>
      <c r="U382" s="403"/>
      <c r="V382" s="403"/>
      <c r="W382" s="403"/>
      <c r="X382" s="403"/>
      <c r="Y382" s="403"/>
      <c r="Z382" s="403"/>
      <c r="AA382" s="403"/>
    </row>
  </sheetData>
  <mergeCells count="67">
    <mergeCell ref="E170:K170"/>
    <mergeCell ref="E220:K220"/>
    <mergeCell ref="E375:L375"/>
    <mergeCell ref="E369:L369"/>
    <mergeCell ref="F279:M279"/>
    <mergeCell ref="F255:M255"/>
    <mergeCell ref="E355:L355"/>
    <mergeCell ref="E367:L367"/>
    <mergeCell ref="D350:F350"/>
    <mergeCell ref="F351:M351"/>
    <mergeCell ref="D275:G275"/>
    <mergeCell ref="E276:L276"/>
    <mergeCell ref="E282:K282"/>
    <mergeCell ref="E303:K303"/>
    <mergeCell ref="E305:K305"/>
    <mergeCell ref="E326:K326"/>
    <mergeCell ref="E328:K328"/>
    <mergeCell ref="E349:K349"/>
    <mergeCell ref="F71:M71"/>
    <mergeCell ref="F177:M177"/>
    <mergeCell ref="F116:M116"/>
    <mergeCell ref="F236:M236"/>
    <mergeCell ref="E226:L226"/>
    <mergeCell ref="E75:K75"/>
    <mergeCell ref="E82:K82"/>
    <mergeCell ref="E84:K84"/>
    <mergeCell ref="E90:K90"/>
    <mergeCell ref="E92:K92"/>
    <mergeCell ref="E98:K98"/>
    <mergeCell ref="E100:K100"/>
    <mergeCell ref="E106:K106"/>
    <mergeCell ref="E120:K120"/>
    <mergeCell ref="E125:K125"/>
    <mergeCell ref="E38:L38"/>
    <mergeCell ref="E1:M1"/>
    <mergeCell ref="F5:M5"/>
    <mergeCell ref="F25:M25"/>
    <mergeCell ref="E4:L4"/>
    <mergeCell ref="E29:K29"/>
    <mergeCell ref="E15:K15"/>
    <mergeCell ref="E23:K23"/>
    <mergeCell ref="E36:K36"/>
    <mergeCell ref="E44:K44"/>
    <mergeCell ref="E52:K52"/>
    <mergeCell ref="E46:K46"/>
    <mergeCell ref="E218:K218"/>
    <mergeCell ref="E181:K181"/>
    <mergeCell ref="E193:K193"/>
    <mergeCell ref="E195:K195"/>
    <mergeCell ref="E201:K201"/>
    <mergeCell ref="E203:K203"/>
    <mergeCell ref="F228:M228"/>
    <mergeCell ref="E231:K231"/>
    <mergeCell ref="E54:K54"/>
    <mergeCell ref="E62:K62"/>
    <mergeCell ref="E60:K60"/>
    <mergeCell ref="E68:K68"/>
    <mergeCell ref="E207:K207"/>
    <mergeCell ref="E136:K136"/>
    <mergeCell ref="E142:K142"/>
    <mergeCell ref="E144:K144"/>
    <mergeCell ref="E153:K153"/>
    <mergeCell ref="E161:K161"/>
    <mergeCell ref="E127:K127"/>
    <mergeCell ref="E108:K108"/>
    <mergeCell ref="E114:K114"/>
    <mergeCell ref="E209:K209"/>
  </mergeCells>
  <phoneticPr fontId="280" type="noConversion"/>
  <conditionalFormatting sqref="F285:K302">
    <cfRule type="cellIs" dxfId="22" priority="4" operator="greaterThan">
      <formula>0</formula>
    </cfRule>
  </conditionalFormatting>
  <conditionalFormatting sqref="F307:K325">
    <cfRule type="cellIs" dxfId="21" priority="3" operator="greaterThan">
      <formula>0</formula>
    </cfRule>
  </conditionalFormatting>
  <conditionalFormatting sqref="F330:K348">
    <cfRule type="cellIs" dxfId="20" priority="2" operator="greaterThan">
      <formula>0</formula>
    </cfRule>
  </conditionalFormatting>
  <conditionalFormatting sqref="F284:K284">
    <cfRule type="cellIs" dxfId="19" priority="1" operator="greaterThan">
      <formula>0</formula>
    </cfRule>
  </conditionalFormatting>
  <pageMargins left="0.7" right="0.7" top="0.75" bottom="0.75" header="0.3" footer="0.3"/>
  <pageSetup paperSize="9" orientation="portrait" r:id="rId1"/>
  <drawing r:id="rId2"/>
  <tableParts count="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E7CD0"/>
  </sheetPr>
  <dimension ref="A1:V266"/>
  <sheetViews>
    <sheetView showGridLines="0" zoomScale="70" zoomScaleNormal="70" workbookViewId="0">
      <pane ySplit="2" topLeftCell="A3" activePane="bottomLeft" state="frozen"/>
      <selection activeCell="P8" sqref="P8"/>
      <selection pane="bottomLeft" activeCell="E143" sqref="E143:K143"/>
    </sheetView>
  </sheetViews>
  <sheetFormatPr baseColWidth="10" defaultRowHeight="14.4" outlineLevelRow="4"/>
  <cols>
    <col min="1" max="1" width="3.109375" customWidth="1"/>
    <col min="2" max="2" width="3.109375" style="31" customWidth="1"/>
    <col min="3" max="3" width="3.109375" customWidth="1"/>
    <col min="4" max="4" width="7.33203125" customWidth="1"/>
    <col min="5" max="5" width="37.6640625" customWidth="1"/>
    <col min="6" max="10" width="12.33203125" customWidth="1"/>
    <col min="11" max="11" width="14.109375" customWidth="1"/>
    <col min="12" max="12" width="12.33203125" customWidth="1"/>
    <col min="13" max="13" width="10.88671875" customWidth="1"/>
    <col min="14" max="14" width="12.5546875" customWidth="1"/>
    <col min="15" max="15" width="13.5546875" customWidth="1"/>
    <col min="16" max="16" width="13" customWidth="1"/>
  </cols>
  <sheetData>
    <row r="1" spans="1:15" ht="25.95" customHeight="1" thickBot="1">
      <c r="D1" s="220"/>
      <c r="E1" s="849" t="s">
        <v>109</v>
      </c>
      <c r="F1" s="849"/>
      <c r="G1" s="849"/>
      <c r="H1" s="849"/>
      <c r="I1" s="849"/>
      <c r="J1" s="849"/>
      <c r="K1" s="849"/>
      <c r="L1" s="849"/>
      <c r="M1" s="849"/>
      <c r="O1" s="536"/>
    </row>
    <row r="2" spans="1:15" ht="22.2" customHeight="1" thickTop="1">
      <c r="D2" s="2"/>
      <c r="E2" s="59"/>
      <c r="F2" s="59"/>
      <c r="G2" s="59"/>
      <c r="H2" s="59"/>
      <c r="I2" s="59"/>
      <c r="J2" s="59"/>
      <c r="K2" s="59"/>
      <c r="L2" s="59"/>
      <c r="M2" s="59"/>
    </row>
    <row r="4" spans="1:15" ht="32.4" customHeight="1" thickBot="1">
      <c r="A4" s="215"/>
      <c r="C4" s="60" t="str">
        <f>IF(ISBLANK(E4),IF(ISBLANK(F4),"",F4),E4)</f>
        <v>Hypothèses</v>
      </c>
      <c r="D4" s="221"/>
      <c r="E4" s="854" t="s">
        <v>116</v>
      </c>
      <c r="F4" s="854"/>
      <c r="G4" s="854"/>
      <c r="H4" s="854"/>
      <c r="I4" s="854"/>
      <c r="J4" s="854"/>
      <c r="K4" s="854"/>
      <c r="L4" s="854"/>
      <c r="M4" s="221"/>
      <c r="N4" s="58"/>
    </row>
    <row r="5" spans="1:15" ht="15" thickTop="1">
      <c r="A5" s="215"/>
      <c r="C5" s="60" t="str">
        <f t="shared" ref="C5:C6" si="0">IF(ISBLANK(E5),IF(ISBLANK(F5),"",F5),E5)</f>
        <v/>
      </c>
      <c r="D5" s="3"/>
      <c r="E5" s="3"/>
      <c r="F5" s="3"/>
      <c r="G5" s="3"/>
      <c r="H5" s="3"/>
      <c r="I5" s="3"/>
      <c r="J5" s="3"/>
      <c r="K5" s="3"/>
      <c r="L5" s="3"/>
      <c r="M5" s="3"/>
    </row>
    <row r="6" spans="1:15" s="436" customFormat="1" ht="14.4" customHeight="1">
      <c r="C6" s="731" t="str">
        <f t="shared" si="0"/>
        <v/>
      </c>
      <c r="D6" s="732"/>
      <c r="E6" s="733"/>
      <c r="F6" s="733"/>
      <c r="G6" s="733"/>
      <c r="H6" s="733"/>
      <c r="I6" s="733"/>
      <c r="J6" s="733"/>
      <c r="K6" s="733"/>
      <c r="L6" s="733"/>
      <c r="M6" s="732"/>
    </row>
    <row r="7" spans="1:15" outlineLevel="1">
      <c r="A7" s="215"/>
      <c r="B7" s="216"/>
      <c r="C7" s="60" t="str">
        <f t="shared" ref="C7:C68" si="1">IF(ISBLANK(E7),IF(ISBLANK(F7),"",F7),E7)</f>
        <v/>
      </c>
      <c r="D7" s="860"/>
      <c r="E7" s="860"/>
      <c r="F7" s="860"/>
    </row>
    <row r="8" spans="1:15" ht="28.8" thickBot="1">
      <c r="A8" s="215"/>
      <c r="B8" s="216"/>
      <c r="C8" s="60" t="str">
        <f t="shared" si="1"/>
        <v>Elevage</v>
      </c>
      <c r="D8" s="221"/>
      <c r="E8" s="222"/>
      <c r="F8" s="854" t="s">
        <v>269</v>
      </c>
      <c r="G8" s="854"/>
      <c r="H8" s="854"/>
      <c r="I8" s="854"/>
      <c r="J8" s="854"/>
      <c r="K8" s="854"/>
      <c r="L8" s="854"/>
      <c r="M8" s="854"/>
    </row>
    <row r="9" spans="1:15" ht="13.2" customHeight="1" thickTop="1">
      <c r="A9" s="215"/>
      <c r="B9" s="217"/>
      <c r="C9" s="60" t="str">
        <f t="shared" si="1"/>
        <v/>
      </c>
      <c r="D9" s="105"/>
      <c r="E9" s="105"/>
      <c r="F9" s="105"/>
    </row>
    <row r="10" spans="1:15" ht="14.4" customHeight="1" outlineLevel="1">
      <c r="A10" s="215"/>
      <c r="B10" s="217"/>
      <c r="C10" s="60" t="str">
        <f t="shared" si="1"/>
        <v/>
      </c>
      <c r="D10" s="32"/>
      <c r="E10" s="32"/>
      <c r="F10" s="32"/>
      <c r="G10" s="32"/>
      <c r="H10" s="32"/>
      <c r="I10" s="32"/>
      <c r="J10" s="32"/>
      <c r="K10" s="32"/>
      <c r="L10" s="32"/>
      <c r="M10" s="32"/>
    </row>
    <row r="11" spans="1:15" s="403" customFormat="1" ht="15" customHeight="1" outlineLevel="1">
      <c r="A11" s="215"/>
      <c r="B11" s="217"/>
      <c r="C11" s="60" t="str">
        <f t="shared" si="1"/>
        <v/>
      </c>
      <c r="D11" s="32"/>
      <c r="E11" s="855"/>
      <c r="F11" s="855"/>
      <c r="G11" s="855"/>
      <c r="H11" s="855"/>
      <c r="I11" s="855"/>
      <c r="J11" s="855"/>
      <c r="K11" s="855"/>
      <c r="L11" s="855"/>
      <c r="M11" s="32"/>
    </row>
    <row r="12" spans="1:15" s="403" customFormat="1" ht="15" customHeight="1" outlineLevel="1" thickBot="1">
      <c r="A12" s="215"/>
      <c r="B12" s="217"/>
      <c r="C12" s="60" t="str">
        <f t="shared" si="1"/>
        <v>Evolution des émissions de l'élevage</v>
      </c>
      <c r="D12" s="32"/>
      <c r="E12" s="851" t="s">
        <v>900</v>
      </c>
      <c r="F12" s="851"/>
      <c r="G12" s="851"/>
      <c r="H12" s="851"/>
      <c r="I12" s="851"/>
      <c r="J12" s="851"/>
      <c r="K12" s="851"/>
      <c r="L12" s="503"/>
      <c r="M12" s="32"/>
    </row>
    <row r="13" spans="1:15" s="403" customFormat="1" ht="14.4" customHeight="1" outlineLevel="2">
      <c r="A13" s="215"/>
      <c r="B13" s="217"/>
      <c r="C13" s="60" t="str">
        <f t="shared" si="1"/>
        <v>Mt CO₂e</v>
      </c>
      <c r="D13" s="32"/>
      <c r="E13" s="287" t="s">
        <v>982</v>
      </c>
      <c r="F13" s="183">
        <v>2023</v>
      </c>
      <c r="G13" s="183">
        <v>2030</v>
      </c>
      <c r="H13" s="183">
        <v>2035</v>
      </c>
      <c r="I13" s="183">
        <v>2040</v>
      </c>
      <c r="J13" s="183">
        <v>2045</v>
      </c>
      <c r="K13" s="184">
        <v>2050</v>
      </c>
      <c r="L13" s="32"/>
      <c r="M13" s="32"/>
    </row>
    <row r="14" spans="1:15" s="403" customFormat="1" ht="14.4" customHeight="1" outlineLevel="2" thickBot="1">
      <c r="A14" s="215"/>
      <c r="B14" s="217"/>
      <c r="C14" s="60" t="str">
        <f t="shared" si="1"/>
        <v>Elevage</v>
      </c>
      <c r="D14" s="32"/>
      <c r="E14" s="192" t="s">
        <v>269</v>
      </c>
      <c r="F14" s="406">
        <f>GES!E116</f>
        <v>46.112987400533093</v>
      </c>
      <c r="G14" s="407">
        <f>GES!I116</f>
        <v>42.15274318879024</v>
      </c>
      <c r="H14" s="407">
        <f>GES!K116</f>
        <v>38.294753691312657</v>
      </c>
      <c r="I14" s="407">
        <f>GES!M116</f>
        <v>34.639572564568226</v>
      </c>
      <c r="J14" s="407">
        <f>GES!N116</f>
        <v>31.172991630050884</v>
      </c>
      <c r="K14" s="408">
        <f>GES!O116</f>
        <v>27.893702658499869</v>
      </c>
      <c r="L14" s="32"/>
      <c r="M14" s="32"/>
    </row>
    <row r="15" spans="1:15" s="403" customFormat="1" ht="15" customHeight="1" outlineLevel="1">
      <c r="A15" s="215"/>
      <c r="B15" s="217"/>
      <c r="C15" s="60" t="str">
        <f t="shared" si="1"/>
        <v/>
      </c>
      <c r="D15" s="32"/>
      <c r="E15" s="32"/>
      <c r="F15" s="32"/>
      <c r="G15" s="32"/>
      <c r="H15" s="32"/>
      <c r="I15" s="32"/>
      <c r="J15" s="32"/>
      <c r="K15" s="32"/>
      <c r="L15" s="32"/>
      <c r="M15" s="32"/>
    </row>
    <row r="16" spans="1:15" s="403" customFormat="1" outlineLevel="1">
      <c r="A16" s="215"/>
      <c r="B16" s="217"/>
      <c r="C16" s="60" t="str">
        <f t="shared" si="1"/>
        <v/>
      </c>
      <c r="D16" s="32"/>
      <c r="E16" s="32"/>
      <c r="F16" s="32"/>
      <c r="G16" s="32"/>
      <c r="H16" s="32"/>
      <c r="I16" s="32"/>
      <c r="J16" s="32"/>
      <c r="K16" s="32"/>
      <c r="L16" s="32"/>
      <c r="M16" s="32"/>
    </row>
    <row r="17" spans="1:13" s="403" customFormat="1" ht="14.4" customHeight="1" outlineLevel="1" thickBot="1">
      <c r="A17" s="215"/>
      <c r="B17" s="217"/>
      <c r="C17" s="60" t="str">
        <f t="shared" si="1"/>
        <v>Part des vaches laitières dont la matière azotée totale de la ration hivernale est supérieure à 14% (entre 15% et 18%)</v>
      </c>
      <c r="D17" s="32"/>
      <c r="E17" s="869" t="s">
        <v>272</v>
      </c>
      <c r="F17" s="869"/>
      <c r="G17" s="869"/>
      <c r="H17" s="869"/>
      <c r="I17" s="869"/>
      <c r="J17" s="869"/>
      <c r="K17" s="869"/>
      <c r="L17" s="32"/>
      <c r="M17" s="32"/>
    </row>
    <row r="18" spans="1:13" outlineLevel="2">
      <c r="A18" s="215"/>
      <c r="B18" s="217"/>
      <c r="C18" s="60" t="str">
        <f t="shared" si="1"/>
        <v>Part (%)</v>
      </c>
      <c r="D18" s="32"/>
      <c r="E18" s="116" t="s">
        <v>273</v>
      </c>
      <c r="F18" s="117">
        <v>2023</v>
      </c>
      <c r="G18" s="117">
        <v>2030</v>
      </c>
      <c r="H18" s="117">
        <v>2035</v>
      </c>
      <c r="I18" s="117">
        <v>2040</v>
      </c>
      <c r="J18" s="117">
        <v>2045</v>
      </c>
      <c r="K18" s="118">
        <v>2050</v>
      </c>
      <c r="L18" s="32"/>
      <c r="M18" s="32"/>
    </row>
    <row r="19" spans="1:13" ht="15" outlineLevel="2" thickBot="1">
      <c r="A19" s="215"/>
      <c r="B19" s="217"/>
      <c r="C19" s="60">
        <f t="shared" si="1"/>
        <v>0.47499999999999992</v>
      </c>
      <c r="D19" s="32"/>
      <c r="E19" s="121"/>
      <c r="F19" s="122">
        <v>0.47499999999999992</v>
      </c>
      <c r="G19" s="123">
        <v>0.41666666666666669</v>
      </c>
      <c r="H19" s="123">
        <v>0.375</v>
      </c>
      <c r="I19" s="123">
        <v>0.33333333333333337</v>
      </c>
      <c r="J19" s="123">
        <v>0.29166666666666674</v>
      </c>
      <c r="K19" s="124">
        <v>0.25</v>
      </c>
      <c r="L19" s="32"/>
      <c r="M19" s="32"/>
    </row>
    <row r="20" spans="1:13" ht="14.4" customHeight="1" outlineLevel="2">
      <c r="A20" s="215"/>
      <c r="B20" s="217"/>
      <c r="C20" s="60" t="str">
        <f t="shared" si="1"/>
        <v xml:space="preserve"> Périmètre hexagone</v>
      </c>
      <c r="D20" s="32"/>
      <c r="E20" s="870" t="s">
        <v>628</v>
      </c>
      <c r="F20" s="870"/>
      <c r="G20" s="870"/>
      <c r="H20" s="870"/>
      <c r="I20" s="870"/>
      <c r="J20" s="870"/>
      <c r="K20" s="870"/>
      <c r="L20" s="32"/>
      <c r="M20" s="32"/>
    </row>
    <row r="21" spans="1:13" s="241" customFormat="1" ht="14.4" customHeight="1" outlineLevel="1">
      <c r="A21" s="215"/>
      <c r="B21" s="217"/>
      <c r="C21" s="60"/>
      <c r="D21" s="32"/>
      <c r="E21" s="247"/>
      <c r="F21" s="247"/>
      <c r="G21" s="247"/>
      <c r="H21" s="247"/>
      <c r="I21" s="247"/>
      <c r="J21" s="247"/>
      <c r="K21" s="247"/>
      <c r="L21" s="32"/>
      <c r="M21" s="32"/>
    </row>
    <row r="22" spans="1:13" ht="15" outlineLevel="1" thickBot="1">
      <c r="A22" s="215"/>
      <c r="B22" s="217"/>
      <c r="C22" s="60" t="str">
        <f t="shared" si="1"/>
        <v>Evolution de l'ajout de lipides dans la ration des bovins au bâtiment</v>
      </c>
      <c r="D22" s="32"/>
      <c r="E22" s="850" t="s">
        <v>274</v>
      </c>
      <c r="F22" s="850"/>
      <c r="G22" s="850"/>
      <c r="H22" s="850"/>
      <c r="I22" s="850"/>
      <c r="J22" s="850"/>
      <c r="K22" s="850"/>
      <c r="L22" s="32"/>
      <c r="M22" s="32"/>
    </row>
    <row r="23" spans="1:13" outlineLevel="2">
      <c r="A23" s="215"/>
      <c r="B23" s="217"/>
      <c r="C23" s="60" t="str">
        <f t="shared" si="1"/>
        <v>Part (%)</v>
      </c>
      <c r="D23" s="32"/>
      <c r="E23" s="116" t="s">
        <v>273</v>
      </c>
      <c r="F23" s="117">
        <v>2023</v>
      </c>
      <c r="G23" s="117">
        <v>2030</v>
      </c>
      <c r="H23" s="117">
        <v>2035</v>
      </c>
      <c r="I23" s="117">
        <v>2040</v>
      </c>
      <c r="J23" s="117">
        <v>2045</v>
      </c>
      <c r="K23" s="118">
        <v>2050</v>
      </c>
      <c r="L23" s="303"/>
      <c r="M23" s="32"/>
    </row>
    <row r="24" spans="1:13" ht="43.8" outlineLevel="2" thickBot="1">
      <c r="A24" s="215"/>
      <c r="B24" s="217"/>
      <c r="C24" s="60" t="str">
        <f t="shared" si="1"/>
        <v>Part des bovins au bâtiment concernés par l'ajout de lipides dans la ration (hors veaux de boucherie)</v>
      </c>
      <c r="D24" s="32"/>
      <c r="E24" s="121" t="s">
        <v>275</v>
      </c>
      <c r="F24" s="122">
        <v>3.125E-2</v>
      </c>
      <c r="G24" s="123">
        <v>0.25</v>
      </c>
      <c r="H24" s="123">
        <v>0.39370350388314668</v>
      </c>
      <c r="I24" s="123">
        <v>0.53740700776629335</v>
      </c>
      <c r="J24" s="123">
        <v>0.68111051164944003</v>
      </c>
      <c r="K24" s="124">
        <v>0.8248140155325866</v>
      </c>
      <c r="L24" s="32"/>
      <c r="M24" s="32"/>
    </row>
    <row r="25" spans="1:13" ht="34.799999999999997" customHeight="1" outlineLevel="2">
      <c r="A25" s="215"/>
      <c r="B25" s="217"/>
      <c r="C25" s="60" t="str">
        <f t="shared" si="1"/>
        <v>Ces apports supplémentaires de lipides permettent de diminuer les émissions de la fermentation entérique pour les bovins concernés, et ne peuvent se faire que sur les périodes de bâtiment. Périmètre hexagone</v>
      </c>
      <c r="D25" s="32"/>
      <c r="E25" s="870" t="s">
        <v>1038</v>
      </c>
      <c r="F25" s="870"/>
      <c r="G25" s="870"/>
      <c r="H25" s="870"/>
      <c r="I25" s="870"/>
      <c r="J25" s="870"/>
      <c r="K25" s="870"/>
      <c r="L25" s="32"/>
      <c r="M25" s="32"/>
    </row>
    <row r="26" spans="1:13" s="241" customFormat="1" outlineLevel="1">
      <c r="A26" s="215"/>
      <c r="B26" s="217"/>
      <c r="C26" s="60"/>
      <c r="D26" s="32"/>
      <c r="E26" s="328"/>
      <c r="F26" s="328"/>
      <c r="G26" s="328"/>
      <c r="H26" s="328"/>
      <c r="I26" s="328"/>
      <c r="J26" s="328"/>
      <c r="K26" s="328"/>
      <c r="L26" s="32"/>
      <c r="M26" s="32"/>
    </row>
    <row r="27" spans="1:13" s="241" customFormat="1" ht="15" outlineLevel="1" thickBot="1">
      <c r="A27" s="215"/>
      <c r="B27" s="217"/>
      <c r="C27" s="60" t="str">
        <f t="shared" ref="C27:C32" si="2">IF(ISBLANK(E27),IF(ISBLANK(F27),"",F27),E27)</f>
        <v>Part des bovins lait par type de régime alimentaire (%)</v>
      </c>
      <c r="D27" s="32"/>
      <c r="E27" s="864" t="s">
        <v>678</v>
      </c>
      <c r="F27" s="864"/>
      <c r="G27" s="864"/>
      <c r="H27" s="864"/>
      <c r="I27" s="864"/>
      <c r="J27" s="864"/>
      <c r="K27" s="864"/>
      <c r="L27" s="32"/>
      <c r="M27" s="32"/>
    </row>
    <row r="28" spans="1:13" s="241" customFormat="1" outlineLevel="2">
      <c r="A28" s="215"/>
      <c r="B28" s="217"/>
      <c r="C28" s="60" t="str">
        <f t="shared" si="2"/>
        <v>Part (%)</v>
      </c>
      <c r="D28" s="32"/>
      <c r="E28" s="287" t="s">
        <v>273</v>
      </c>
      <c r="F28" s="183">
        <v>2020</v>
      </c>
      <c r="G28" s="183">
        <v>2030</v>
      </c>
      <c r="H28" s="183">
        <v>2035</v>
      </c>
      <c r="I28" s="183">
        <v>2040</v>
      </c>
      <c r="J28" s="183">
        <v>2045</v>
      </c>
      <c r="K28" s="184">
        <v>2050</v>
      </c>
      <c r="L28" s="32"/>
      <c r="M28" s="32"/>
    </row>
    <row r="29" spans="1:13" s="241" customFormat="1" outlineLevel="2">
      <c r="A29" s="215"/>
      <c r="B29" s="217"/>
      <c r="C29" s="60" t="str">
        <f t="shared" si="2"/>
        <v>Régime herbager</v>
      </c>
      <c r="D29" s="32"/>
      <c r="E29" s="346" t="s">
        <v>675</v>
      </c>
      <c r="F29" s="122">
        <v>0.27999999999999997</v>
      </c>
      <c r="G29" s="172">
        <v>0.45</v>
      </c>
      <c r="H29" s="172"/>
      <c r="I29" s="172"/>
      <c r="J29" s="172"/>
      <c r="K29" s="347">
        <v>0.64</v>
      </c>
      <c r="L29" s="32"/>
      <c r="M29" s="32"/>
    </row>
    <row r="30" spans="1:13" s="241" customFormat="1" outlineLevel="2">
      <c r="A30" s="215"/>
      <c r="B30" s="217"/>
      <c r="C30" s="60" t="str">
        <f t="shared" si="2"/>
        <v>Régime mixte</v>
      </c>
      <c r="D30" s="32"/>
      <c r="E30" s="346" t="s">
        <v>676</v>
      </c>
      <c r="F30" s="122">
        <v>0.28000000000000003</v>
      </c>
      <c r="G30" s="172">
        <v>0.28000000000000003</v>
      </c>
      <c r="H30" s="172"/>
      <c r="I30" s="172"/>
      <c r="J30" s="172"/>
      <c r="K30" s="347">
        <v>0.2</v>
      </c>
      <c r="L30" s="32"/>
      <c r="M30" s="32"/>
    </row>
    <row r="31" spans="1:13" s="241" customFormat="1" ht="15" outlineLevel="2" thickBot="1">
      <c r="A31" s="215"/>
      <c r="B31" s="217"/>
      <c r="C31" s="60" t="str">
        <f t="shared" si="2"/>
        <v>Régime majoritairement au maïs</v>
      </c>
      <c r="D31" s="32"/>
      <c r="E31" s="348" t="s">
        <v>677</v>
      </c>
      <c r="F31" s="349">
        <v>0.44</v>
      </c>
      <c r="G31" s="350">
        <v>0.27</v>
      </c>
      <c r="H31" s="350"/>
      <c r="I31" s="350"/>
      <c r="J31" s="350"/>
      <c r="K31" s="351">
        <v>0.16</v>
      </c>
      <c r="L31" s="32"/>
      <c r="M31" s="32"/>
    </row>
    <row r="32" spans="1:13" s="241" customFormat="1" outlineLevel="2">
      <c r="A32" s="215"/>
      <c r="B32" s="217"/>
      <c r="C32" s="60" t="str">
        <f t="shared" si="2"/>
        <v>Périmètre hexagone</v>
      </c>
      <c r="D32" s="32"/>
      <c r="E32" s="871" t="s">
        <v>629</v>
      </c>
      <c r="F32" s="871"/>
      <c r="G32" s="871"/>
      <c r="H32" s="871"/>
      <c r="I32" s="871"/>
      <c r="J32" s="871"/>
      <c r="K32" s="871"/>
      <c r="L32" s="32"/>
      <c r="M32" s="32"/>
    </row>
    <row r="33" spans="1:13" outlineLevel="1">
      <c r="A33" s="215"/>
      <c r="B33" s="217"/>
      <c r="C33" s="60" t="str">
        <f t="shared" si="1"/>
        <v/>
      </c>
      <c r="D33" s="32"/>
      <c r="E33" s="55"/>
      <c r="F33" s="55"/>
      <c r="G33" s="55"/>
      <c r="H33" s="55"/>
      <c r="I33" s="55"/>
      <c r="J33" s="55"/>
      <c r="K33" s="55"/>
      <c r="L33" s="32"/>
      <c r="M33" s="32"/>
    </row>
    <row r="34" spans="1:13" ht="15" outlineLevel="1" thickBot="1">
      <c r="A34" s="215"/>
      <c r="B34" s="217"/>
      <c r="C34" s="60" t="str">
        <f t="shared" si="1"/>
        <v>Evolution des matériels d’épandage pour le lisier</v>
      </c>
      <c r="D34" s="32"/>
      <c r="E34" s="850" t="s">
        <v>276</v>
      </c>
      <c r="F34" s="850"/>
      <c r="G34" s="850"/>
      <c r="H34" s="850"/>
      <c r="I34" s="850"/>
      <c r="J34" s="850"/>
      <c r="K34" s="850"/>
      <c r="L34" s="32"/>
      <c r="M34" s="32"/>
    </row>
    <row r="35" spans="1:13" outlineLevel="2">
      <c r="A35" s="215"/>
      <c r="B35" s="217"/>
      <c r="C35" s="60" t="str">
        <f t="shared" si="1"/>
        <v>Part des matériels (%)</v>
      </c>
      <c r="D35" s="32"/>
      <c r="E35" s="116" t="s">
        <v>277</v>
      </c>
      <c r="F35" s="117">
        <v>2020</v>
      </c>
      <c r="G35" s="117">
        <v>2030</v>
      </c>
      <c r="H35" s="117">
        <v>2035</v>
      </c>
      <c r="I35" s="117">
        <v>2040</v>
      </c>
      <c r="J35" s="117">
        <v>2045</v>
      </c>
      <c r="K35" s="118">
        <v>2050</v>
      </c>
      <c r="L35" s="32"/>
      <c r="M35" s="32"/>
    </row>
    <row r="36" spans="1:13" outlineLevel="2">
      <c r="A36" s="215"/>
      <c r="B36" s="217"/>
      <c r="C36" s="60" t="str">
        <f t="shared" si="1"/>
        <v>Buses</v>
      </c>
      <c r="D36" s="32"/>
      <c r="E36" s="121" t="s">
        <v>278</v>
      </c>
      <c r="F36" s="431">
        <v>0.63900000000000001</v>
      </c>
      <c r="G36" s="432">
        <f>26*(1/100)</f>
        <v>0.26</v>
      </c>
      <c r="H36" s="432"/>
      <c r="I36" s="432"/>
      <c r="J36" s="432"/>
      <c r="K36" s="433">
        <f>10*(1/100)</f>
        <v>0.1</v>
      </c>
      <c r="L36" s="32"/>
      <c r="M36" s="32"/>
    </row>
    <row r="37" spans="1:13" outlineLevel="2">
      <c r="A37" s="215"/>
      <c r="B37" s="217"/>
      <c r="C37" s="60" t="str">
        <f t="shared" si="1"/>
        <v>Pendillards</v>
      </c>
      <c r="D37" s="32"/>
      <c r="E37" s="121" t="s">
        <v>279</v>
      </c>
      <c r="F37" s="431">
        <v>0.28499999999999998</v>
      </c>
      <c r="G37" s="432">
        <f>67*(1/100)</f>
        <v>0.67</v>
      </c>
      <c r="H37" s="432"/>
      <c r="I37" s="432"/>
      <c r="J37" s="432"/>
      <c r="K37" s="433">
        <f>75*(1/100)</f>
        <v>0.75</v>
      </c>
      <c r="L37" s="32"/>
      <c r="M37" s="32"/>
    </row>
    <row r="38" spans="1:13" ht="15" outlineLevel="2" thickBot="1">
      <c r="A38" s="215"/>
      <c r="B38" s="217"/>
      <c r="C38" s="60" t="str">
        <f t="shared" si="1"/>
        <v>Injecteur</v>
      </c>
      <c r="D38" s="32"/>
      <c r="E38" s="121" t="s">
        <v>280</v>
      </c>
      <c r="F38" s="431">
        <v>7.4999999999999997E-2</v>
      </c>
      <c r="G38" s="434">
        <f>7*(1/100)</f>
        <v>7.0000000000000007E-2</v>
      </c>
      <c r="H38" s="432"/>
      <c r="I38" s="432"/>
      <c r="J38" s="432"/>
      <c r="K38" s="435">
        <f>15*(1/100)</f>
        <v>0.15</v>
      </c>
      <c r="L38" s="32"/>
      <c r="M38" s="32"/>
    </row>
    <row r="39" spans="1:13" ht="33" customHeight="1" outlineLevel="2">
      <c r="A39" s="215"/>
      <c r="B39" s="217"/>
      <c r="C39" s="60" t="str">
        <f t="shared" si="1"/>
        <v>Les pendillards et injecteurs sont des matériels d’épandage qui permettent de diminuer fortement les émissions associées, par rapport à un épandage par buse palette. Périmètre hexagone</v>
      </c>
      <c r="D39" s="32"/>
      <c r="E39" s="870" t="s">
        <v>735</v>
      </c>
      <c r="F39" s="870"/>
      <c r="G39" s="870"/>
      <c r="H39" s="870"/>
      <c r="I39" s="870"/>
      <c r="J39" s="870"/>
      <c r="K39" s="870"/>
      <c r="L39" s="32"/>
      <c r="M39" s="32"/>
    </row>
    <row r="40" spans="1:13" outlineLevel="1">
      <c r="A40" s="215"/>
      <c r="B40" s="217"/>
      <c r="C40" s="60" t="str">
        <f t="shared" si="1"/>
        <v/>
      </c>
      <c r="D40" s="32"/>
      <c r="E40" s="55"/>
      <c r="F40" s="55"/>
      <c r="G40" s="55"/>
      <c r="H40" s="55"/>
      <c r="I40" s="55"/>
      <c r="J40" s="55"/>
      <c r="K40" s="55"/>
      <c r="L40" s="32"/>
      <c r="M40" s="32"/>
    </row>
    <row r="41" spans="1:13" ht="15" outlineLevel="1" thickBot="1">
      <c r="A41" s="215"/>
      <c r="B41" s="217"/>
      <c r="C41" s="60" t="str">
        <f t="shared" si="1"/>
        <v>Evolution des délais d’incorporation post-épandage pour le lisier</v>
      </c>
      <c r="D41" s="32"/>
      <c r="E41" s="850" t="s">
        <v>281</v>
      </c>
      <c r="F41" s="850"/>
      <c r="G41" s="850"/>
      <c r="H41" s="850"/>
      <c r="I41" s="850"/>
      <c r="J41" s="850"/>
      <c r="K41" s="850"/>
      <c r="L41" s="32"/>
      <c r="M41" s="32"/>
    </row>
    <row r="42" spans="1:13" outlineLevel="2">
      <c r="A42" s="215"/>
      <c r="B42" s="217"/>
      <c r="C42" s="60" t="str">
        <f t="shared" si="1"/>
        <v>Parts dans les intervalles (%)</v>
      </c>
      <c r="D42" s="32"/>
      <c r="E42" s="116" t="s">
        <v>282</v>
      </c>
      <c r="F42" s="117">
        <v>2020</v>
      </c>
      <c r="G42" s="117">
        <v>2030</v>
      </c>
      <c r="H42" s="117">
        <v>2035</v>
      </c>
      <c r="I42" s="117">
        <v>2040</v>
      </c>
      <c r="J42" s="117">
        <v>2045</v>
      </c>
      <c r="K42" s="118">
        <v>2050</v>
      </c>
      <c r="L42" s="32"/>
      <c r="M42" s="32"/>
    </row>
    <row r="43" spans="1:13" outlineLevel="2">
      <c r="A43" s="215"/>
      <c r="B43" s="217"/>
      <c r="C43" s="60" t="str">
        <f t="shared" si="1"/>
        <v>Dans les 4h</v>
      </c>
      <c r="D43" s="32"/>
      <c r="E43" s="121" t="s">
        <v>283</v>
      </c>
      <c r="F43" s="122">
        <v>0.189</v>
      </c>
      <c r="G43" s="872">
        <v>0.441</v>
      </c>
      <c r="H43" s="172"/>
      <c r="I43" s="172"/>
      <c r="J43" s="172"/>
      <c r="K43" s="867">
        <v>0.5</v>
      </c>
      <c r="L43" s="32"/>
      <c r="M43" s="32"/>
    </row>
    <row r="44" spans="1:13" outlineLevel="2">
      <c r="A44" s="215"/>
      <c r="B44" s="217"/>
      <c r="C44" s="60" t="str">
        <f t="shared" si="1"/>
        <v>Entre 4h et 12h</v>
      </c>
      <c r="D44" s="32"/>
      <c r="E44" s="121" t="s">
        <v>284</v>
      </c>
      <c r="F44" s="122">
        <v>7.1999999999999995E-2</v>
      </c>
      <c r="G44" s="873"/>
      <c r="H44" s="172"/>
      <c r="I44" s="172"/>
      <c r="J44" s="172"/>
      <c r="K44" s="868"/>
      <c r="L44" s="32"/>
      <c r="M44" s="32"/>
    </row>
    <row r="45" spans="1:13" outlineLevel="2">
      <c r="A45" s="215"/>
      <c r="B45" s="217"/>
      <c r="C45" s="60" t="str">
        <f t="shared" si="1"/>
        <v>Entre 12h et 24h</v>
      </c>
      <c r="D45" s="32"/>
      <c r="E45" s="121" t="s">
        <v>285</v>
      </c>
      <c r="F45" s="122">
        <v>0.126</v>
      </c>
      <c r="G45" s="872">
        <v>0.05</v>
      </c>
      <c r="H45" s="172"/>
      <c r="I45" s="172"/>
      <c r="J45" s="172"/>
      <c r="K45" s="867">
        <v>0.2</v>
      </c>
      <c r="L45" s="32"/>
      <c r="M45" s="32"/>
    </row>
    <row r="46" spans="1:13" outlineLevel="2">
      <c r="A46" s="215"/>
      <c r="B46" s="217"/>
      <c r="C46" s="60" t="str">
        <f t="shared" si="1"/>
        <v>&gt;24h</v>
      </c>
      <c r="D46" s="32"/>
      <c r="E46" s="121" t="s">
        <v>286</v>
      </c>
      <c r="F46" s="122">
        <v>0.10299999999999999</v>
      </c>
      <c r="G46" s="873"/>
      <c r="H46" s="172"/>
      <c r="I46" s="172"/>
      <c r="J46" s="172"/>
      <c r="K46" s="868"/>
      <c r="L46" s="32"/>
      <c r="M46" s="32"/>
    </row>
    <row r="47" spans="1:13" ht="15" outlineLevel="2" thickBot="1">
      <c r="A47" s="215"/>
      <c r="B47" s="217"/>
      <c r="C47" s="60" t="str">
        <f t="shared" si="1"/>
        <v>non incorporé</v>
      </c>
      <c r="D47" s="32"/>
      <c r="E47" s="121" t="s">
        <v>287</v>
      </c>
      <c r="F47" s="122">
        <v>0.51</v>
      </c>
      <c r="G47" s="172">
        <f>100%-SUM(G43:G46)</f>
        <v>0.50900000000000001</v>
      </c>
      <c r="H47" s="172"/>
      <c r="I47" s="172"/>
      <c r="J47" s="172"/>
      <c r="K47" s="345">
        <v>0.3</v>
      </c>
      <c r="L47" s="32"/>
      <c r="M47" s="32"/>
    </row>
    <row r="48" spans="1:13" ht="14.4" customHeight="1" outlineLevel="2">
      <c r="A48" s="215"/>
      <c r="B48" s="217"/>
      <c r="C48" s="60" t="str">
        <f t="shared" si="1"/>
        <v>Plus le délai d’enfouissement post-épandage est faible, plus les émissions associées sont réduites.  A noter : la catégorie « dans les 4h » comporte les injecteurs.  Périmètre hexagone</v>
      </c>
      <c r="D48" s="32"/>
      <c r="E48" s="870" t="s">
        <v>632</v>
      </c>
      <c r="F48" s="870"/>
      <c r="G48" s="870"/>
      <c r="H48" s="870"/>
      <c r="I48" s="870"/>
      <c r="J48" s="870"/>
      <c r="K48" s="870"/>
      <c r="L48" s="32"/>
      <c r="M48" s="32"/>
    </row>
    <row r="49" spans="1:13" outlineLevel="1">
      <c r="A49" s="215"/>
      <c r="B49" s="217"/>
      <c r="C49" s="60" t="str">
        <f t="shared" si="1"/>
        <v/>
      </c>
      <c r="D49" s="32"/>
      <c r="E49" s="485"/>
      <c r="F49" s="485"/>
      <c r="G49" s="485"/>
      <c r="H49" s="485"/>
      <c r="I49" s="485"/>
      <c r="J49" s="485"/>
      <c r="K49" s="485"/>
      <c r="L49" s="32"/>
      <c r="M49" s="32"/>
    </row>
    <row r="50" spans="1:13" ht="15" outlineLevel="1" thickBot="1">
      <c r="A50" s="215"/>
      <c r="B50" s="217"/>
      <c r="C50" s="60" t="str">
        <f t="shared" si="1"/>
        <v>Evolution des délais d’incorporation post-épandage pour le fumier</v>
      </c>
      <c r="D50" s="32"/>
      <c r="E50" s="850" t="s">
        <v>288</v>
      </c>
      <c r="F50" s="850"/>
      <c r="G50" s="850"/>
      <c r="H50" s="850"/>
      <c r="I50" s="850"/>
      <c r="J50" s="850"/>
      <c r="K50" s="850"/>
      <c r="L50" s="32"/>
      <c r="M50" s="32"/>
    </row>
    <row r="51" spans="1:13" outlineLevel="2">
      <c r="A51" s="215"/>
      <c r="B51" s="217"/>
      <c r="C51" s="60" t="str">
        <f t="shared" si="1"/>
        <v>Parts dans les intervalles (%)</v>
      </c>
      <c r="D51" s="32"/>
      <c r="E51" s="116" t="s">
        <v>282</v>
      </c>
      <c r="F51" s="117">
        <v>2020</v>
      </c>
      <c r="G51" s="117">
        <v>2030</v>
      </c>
      <c r="H51" s="117">
        <v>2035</v>
      </c>
      <c r="I51" s="117">
        <v>2040</v>
      </c>
      <c r="J51" s="117">
        <v>2045</v>
      </c>
      <c r="K51" s="118">
        <v>2050</v>
      </c>
      <c r="L51" s="32"/>
      <c r="M51" s="32"/>
    </row>
    <row r="52" spans="1:13" outlineLevel="2">
      <c r="A52" s="215"/>
      <c r="B52" s="217"/>
      <c r="C52" s="60" t="str">
        <f t="shared" si="1"/>
        <v>Dans les 4h</v>
      </c>
      <c r="D52" s="32"/>
      <c r="E52" s="121" t="s">
        <v>283</v>
      </c>
      <c r="F52" s="122">
        <v>0.126</v>
      </c>
      <c r="G52" s="872">
        <v>0.61</v>
      </c>
      <c r="H52" s="172"/>
      <c r="I52" s="172"/>
      <c r="J52" s="172"/>
      <c r="K52" s="867">
        <v>0.75</v>
      </c>
      <c r="L52" s="32"/>
      <c r="M52" s="32"/>
    </row>
    <row r="53" spans="1:13" outlineLevel="2">
      <c r="A53" s="215"/>
      <c r="B53" s="217"/>
      <c r="C53" s="60" t="str">
        <f t="shared" si="1"/>
        <v>Entre 4h et 12h</v>
      </c>
      <c r="D53" s="32"/>
      <c r="E53" s="121" t="s">
        <v>284</v>
      </c>
      <c r="F53" s="122">
        <v>9.9000000000000005E-2</v>
      </c>
      <c r="G53" s="873"/>
      <c r="H53" s="172"/>
      <c r="I53" s="172"/>
      <c r="J53" s="172"/>
      <c r="K53" s="868"/>
      <c r="L53" s="32"/>
      <c r="M53" s="32"/>
    </row>
    <row r="54" spans="1:13" outlineLevel="2">
      <c r="A54" s="215"/>
      <c r="B54" s="217"/>
      <c r="C54" s="60" t="str">
        <f t="shared" si="1"/>
        <v>Entre 12h et 24h</v>
      </c>
      <c r="D54" s="32"/>
      <c r="E54" s="121" t="s">
        <v>285</v>
      </c>
      <c r="F54" s="122">
        <v>0.19700000000000001</v>
      </c>
      <c r="G54" s="872">
        <v>7.0000000000000007E-2</v>
      </c>
      <c r="H54" s="172"/>
      <c r="I54" s="172"/>
      <c r="J54" s="172"/>
      <c r="K54" s="867">
        <v>0.1</v>
      </c>
      <c r="L54" s="32"/>
      <c r="M54" s="32"/>
    </row>
    <row r="55" spans="1:13" outlineLevel="2">
      <c r="A55" s="215"/>
      <c r="B55" s="217"/>
      <c r="C55" s="60" t="str">
        <f t="shared" si="1"/>
        <v>&gt;24h</v>
      </c>
      <c r="D55" s="32"/>
      <c r="E55" s="121" t="s">
        <v>286</v>
      </c>
      <c r="F55" s="122">
        <v>0.27</v>
      </c>
      <c r="G55" s="873"/>
      <c r="H55" s="172"/>
      <c r="I55" s="172"/>
      <c r="J55" s="172"/>
      <c r="K55" s="868"/>
      <c r="L55" s="32"/>
      <c r="M55" s="32"/>
    </row>
    <row r="56" spans="1:13" ht="15" outlineLevel="2" thickBot="1">
      <c r="A56" s="215"/>
      <c r="B56" s="217"/>
      <c r="C56" s="60" t="str">
        <f t="shared" si="1"/>
        <v>non incorporé</v>
      </c>
      <c r="D56" s="32"/>
      <c r="E56" s="121" t="s">
        <v>287</v>
      </c>
      <c r="F56" s="122">
        <v>0.309</v>
      </c>
      <c r="G56" s="172">
        <v>0.32</v>
      </c>
      <c r="H56" s="172"/>
      <c r="I56" s="172"/>
      <c r="J56" s="172"/>
      <c r="K56" s="345">
        <v>0.15</v>
      </c>
      <c r="L56" s="32"/>
      <c r="M56" s="32"/>
    </row>
    <row r="57" spans="1:13" ht="15" customHeight="1" outlineLevel="2">
      <c r="A57" s="215"/>
      <c r="B57" s="217"/>
      <c r="C57" s="60" t="str">
        <f t="shared" si="1"/>
        <v>Plus le délai d’enfouissement post-épandage est faible, plus les émissions associées sont réduites. A noter : la catégorie « dans les 4h » comporte les injecteurs. Périmètre hexagone</v>
      </c>
      <c r="D57" s="32"/>
      <c r="E57" s="870" t="s">
        <v>631</v>
      </c>
      <c r="F57" s="870"/>
      <c r="G57" s="870"/>
      <c r="H57" s="870"/>
      <c r="I57" s="870"/>
      <c r="J57" s="870"/>
      <c r="K57" s="870"/>
      <c r="L57" s="32"/>
      <c r="M57" s="32"/>
    </row>
    <row r="58" spans="1:13" outlineLevel="1">
      <c r="A58" s="215"/>
      <c r="B58" s="217"/>
      <c r="C58" s="60" t="str">
        <f t="shared" si="1"/>
        <v/>
      </c>
      <c r="D58" s="32"/>
      <c r="E58" s="485"/>
      <c r="F58" s="485"/>
      <c r="G58" s="485"/>
      <c r="H58" s="485"/>
      <c r="I58" s="485"/>
      <c r="J58" s="485"/>
      <c r="K58" s="485"/>
      <c r="L58" s="32"/>
      <c r="M58" s="32"/>
    </row>
    <row r="59" spans="1:13" s="403" customFormat="1" outlineLevel="1">
      <c r="A59" s="215"/>
      <c r="B59" s="217"/>
      <c r="C59" s="60"/>
      <c r="D59" s="32"/>
      <c r="E59" s="470"/>
      <c r="F59" s="470"/>
      <c r="G59" s="470"/>
      <c r="H59" s="470"/>
      <c r="I59" s="470"/>
      <c r="J59" s="470"/>
      <c r="K59" s="470"/>
      <c r="L59" s="32"/>
      <c r="M59" s="32"/>
    </row>
    <row r="60" spans="1:13" s="403" customFormat="1" ht="15" outlineLevel="1" thickBot="1">
      <c r="A60" s="215"/>
      <c r="B60" s="217"/>
      <c r="C60" s="60"/>
      <c r="D60" s="32"/>
      <c r="E60" s="864" t="s">
        <v>932</v>
      </c>
      <c r="F60" s="864"/>
      <c r="G60" s="864"/>
      <c r="H60" s="864"/>
      <c r="I60" s="864"/>
      <c r="J60" s="864"/>
      <c r="K60" s="864"/>
      <c r="L60" s="32"/>
      <c r="M60" s="32"/>
    </row>
    <row r="61" spans="1:13" s="403" customFormat="1" outlineLevel="2">
      <c r="A61" s="215"/>
      <c r="B61" s="217"/>
      <c r="C61" s="60"/>
      <c r="D61" s="32"/>
      <c r="E61" s="287" t="s">
        <v>747</v>
      </c>
      <c r="F61" s="183">
        <v>2020</v>
      </c>
      <c r="G61" s="183">
        <v>2030</v>
      </c>
      <c r="H61" s="183">
        <v>2035</v>
      </c>
      <c r="I61" s="183">
        <v>2040</v>
      </c>
      <c r="J61" s="183">
        <v>2045</v>
      </c>
      <c r="K61" s="184">
        <v>2050</v>
      </c>
      <c r="L61" s="32"/>
      <c r="M61" s="32"/>
    </row>
    <row r="62" spans="1:13" s="403" customFormat="1" outlineLevel="2">
      <c r="A62" s="215"/>
      <c r="B62" s="217"/>
      <c r="C62" s="60"/>
      <c r="D62" s="32"/>
      <c r="E62" s="346" t="s">
        <v>748</v>
      </c>
      <c r="F62" s="114">
        <v>0</v>
      </c>
      <c r="G62" s="170">
        <v>-0.01</v>
      </c>
      <c r="H62" s="170"/>
      <c r="I62" s="170"/>
      <c r="J62" s="170"/>
      <c r="K62" s="791">
        <v>-0.05</v>
      </c>
      <c r="L62" s="32"/>
      <c r="M62" s="32"/>
    </row>
    <row r="63" spans="1:13" s="403" customFormat="1" outlineLevel="2">
      <c r="A63" s="215"/>
      <c r="B63" s="217"/>
      <c r="C63" s="60"/>
      <c r="D63" s="32"/>
      <c r="E63" s="346" t="s">
        <v>749</v>
      </c>
      <c r="F63" s="114">
        <v>0</v>
      </c>
      <c r="G63" s="170">
        <v>0</v>
      </c>
      <c r="H63" s="170"/>
      <c r="I63" s="170"/>
      <c r="J63" s="170"/>
      <c r="K63" s="791">
        <v>-0.05</v>
      </c>
      <c r="L63" s="32"/>
      <c r="M63" s="32"/>
    </row>
    <row r="64" spans="1:13" s="403" customFormat="1" ht="15" outlineLevel="2" thickBot="1">
      <c r="A64" s="215"/>
      <c r="B64" s="217"/>
      <c r="C64" s="60"/>
      <c r="D64" s="32"/>
      <c r="E64" s="348" t="s">
        <v>750</v>
      </c>
      <c r="F64" s="792">
        <v>0</v>
      </c>
      <c r="G64" s="793">
        <v>0</v>
      </c>
      <c r="H64" s="793"/>
      <c r="I64" s="793"/>
      <c r="J64" s="793"/>
      <c r="K64" s="794">
        <v>-0.05</v>
      </c>
      <c r="L64" s="32"/>
      <c r="M64" s="32"/>
    </row>
    <row r="65" spans="1:14" s="403" customFormat="1" outlineLevel="1">
      <c r="A65" s="215"/>
      <c r="B65" s="217"/>
      <c r="C65" s="60"/>
      <c r="D65" s="32"/>
      <c r="E65" s="471"/>
      <c r="F65" s="472"/>
      <c r="G65" s="472"/>
      <c r="H65" s="472"/>
      <c r="I65" s="472"/>
      <c r="J65" s="472"/>
      <c r="K65" s="472"/>
      <c r="L65" s="472"/>
      <c r="M65" s="32"/>
    </row>
    <row r="66" spans="1:14" s="241" customFormat="1" outlineLevel="1">
      <c r="A66" s="215"/>
      <c r="B66" s="217"/>
      <c r="C66" s="60"/>
      <c r="D66" s="32"/>
      <c r="E66" s="247"/>
      <c r="F66" s="247"/>
      <c r="G66" s="470"/>
      <c r="H66" s="470"/>
      <c r="I66" s="470"/>
      <c r="J66" s="470"/>
      <c r="K66" s="470"/>
      <c r="L66" s="470"/>
      <c r="M66" s="32"/>
    </row>
    <row r="67" spans="1:14" ht="29.4" customHeight="1" thickBot="1">
      <c r="A67" s="215"/>
      <c r="B67" s="217"/>
      <c r="C67" s="60" t="str">
        <f t="shared" si="1"/>
        <v>Cultures et prairies</v>
      </c>
      <c r="D67" s="221"/>
      <c r="E67" s="222"/>
      <c r="F67" s="854" t="s">
        <v>661</v>
      </c>
      <c r="G67" s="854"/>
      <c r="H67" s="854"/>
      <c r="I67" s="854"/>
      <c r="J67" s="854"/>
      <c r="K67" s="854"/>
      <c r="L67" s="854"/>
      <c r="M67" s="854"/>
    </row>
    <row r="68" spans="1:14" ht="15" thickTop="1">
      <c r="A68" s="215"/>
      <c r="B68" s="217"/>
      <c r="C68" s="60" t="str">
        <f t="shared" si="1"/>
        <v/>
      </c>
      <c r="D68" s="105"/>
      <c r="E68" s="105"/>
      <c r="F68" s="105"/>
    </row>
    <row r="69" spans="1:14" outlineLevel="1">
      <c r="A69" s="215"/>
      <c r="B69" s="217"/>
      <c r="C69" s="60" t="str">
        <f t="shared" ref="C69:C131" si="3">IF(ISBLANK(E69),IF(ISBLANK(F69),"",F69),E69)</f>
        <v/>
      </c>
      <c r="D69" s="32"/>
      <c r="E69" s="32"/>
      <c r="F69" s="32"/>
      <c r="G69" s="32"/>
      <c r="H69" s="32"/>
      <c r="I69" s="32"/>
      <c r="J69" s="32"/>
      <c r="K69" s="32"/>
      <c r="L69" s="32"/>
      <c r="M69" s="32"/>
    </row>
    <row r="70" spans="1:14" outlineLevel="1">
      <c r="A70" s="215"/>
      <c r="B70" s="217"/>
      <c r="C70" s="60" t="str">
        <f t="shared" si="3"/>
        <v/>
      </c>
      <c r="D70" s="32"/>
      <c r="E70" s="55"/>
      <c r="F70" s="55"/>
      <c r="G70" s="55"/>
      <c r="H70" s="55"/>
      <c r="I70" s="55"/>
      <c r="J70" s="55"/>
      <c r="K70" s="55"/>
      <c r="L70" s="55"/>
      <c r="M70" s="32"/>
    </row>
    <row r="71" spans="1:14" outlineLevel="1">
      <c r="A71" s="215"/>
      <c r="B71" s="217"/>
      <c r="C71" s="60" t="str">
        <f t="shared" si="3"/>
        <v/>
      </c>
      <c r="D71" s="32"/>
      <c r="E71" s="55"/>
      <c r="F71" s="55"/>
      <c r="G71" s="55"/>
      <c r="H71" s="55"/>
      <c r="I71" s="55"/>
      <c r="J71" s="55"/>
      <c r="K71" s="55"/>
      <c r="L71" s="55"/>
      <c r="M71" s="32"/>
    </row>
    <row r="72" spans="1:14" ht="15" outlineLevel="1" thickBot="1">
      <c r="A72" s="215"/>
      <c r="B72" s="217"/>
      <c r="C72" s="60" t="str">
        <f t="shared" si="3"/>
        <v>Evolution des surfaces de céréales (kha)</v>
      </c>
      <c r="D72" s="32"/>
      <c r="E72" s="477" t="s">
        <v>289</v>
      </c>
      <c r="F72" s="477"/>
      <c r="G72" s="477"/>
      <c r="H72" s="477"/>
      <c r="I72" s="477"/>
      <c r="J72" s="477"/>
      <c r="K72" s="477"/>
      <c r="L72" s="476"/>
      <c r="M72" s="32"/>
      <c r="N72" s="241"/>
    </row>
    <row r="73" spans="1:14" outlineLevel="2">
      <c r="A73" s="215"/>
      <c r="B73" s="217"/>
      <c r="C73" s="60" t="str">
        <f t="shared" si="3"/>
        <v>kha</v>
      </c>
      <c r="D73" s="32"/>
      <c r="E73" s="125" t="s">
        <v>290</v>
      </c>
      <c r="F73" s="126">
        <v>2023</v>
      </c>
      <c r="G73" s="126">
        <v>2030</v>
      </c>
      <c r="H73" s="126">
        <v>2035</v>
      </c>
      <c r="I73" s="126">
        <v>2040</v>
      </c>
      <c r="J73" s="126">
        <v>2045</v>
      </c>
      <c r="K73" s="127">
        <v>2050</v>
      </c>
      <c r="L73" s="32"/>
      <c r="M73" s="32"/>
    </row>
    <row r="74" spans="1:14" outlineLevel="2">
      <c r="A74" s="215"/>
      <c r="B74" s="217"/>
      <c r="C74" s="60" t="str">
        <f t="shared" si="3"/>
        <v>Total</v>
      </c>
      <c r="D74" s="32"/>
      <c r="E74" s="128" t="s">
        <v>125</v>
      </c>
      <c r="F74" s="371">
        <f>SUM(F75:F89)</f>
        <v>8919.4368410375919</v>
      </c>
      <c r="G74" s="372">
        <f t="shared" ref="G74:K74" si="4">SUM(G75:G89)</f>
        <v>8563.891728300754</v>
      </c>
      <c r="H74" s="372">
        <f t="shared" si="4"/>
        <v>8494.4633806093025</v>
      </c>
      <c r="I74" s="372">
        <f t="shared" si="4"/>
        <v>8425.0350329178564</v>
      </c>
      <c r="J74" s="372">
        <f t="shared" si="4"/>
        <v>8355.6066852264121</v>
      </c>
      <c r="K74" s="373">
        <f t="shared" si="4"/>
        <v>8286.1783375349569</v>
      </c>
      <c r="L74" s="32"/>
      <c r="M74" s="32"/>
    </row>
    <row r="75" spans="1:14" outlineLevel="2">
      <c r="A75" s="215"/>
      <c r="B75" s="217"/>
      <c r="C75" s="60" t="str">
        <f t="shared" si="3"/>
        <v>Blé tendre d'hiver</v>
      </c>
      <c r="D75" s="32"/>
      <c r="E75" s="132" t="s">
        <v>291</v>
      </c>
      <c r="F75" s="196">
        <v>4613.2697127066049</v>
      </c>
      <c r="G75" s="197">
        <v>4229.4297016528435</v>
      </c>
      <c r="H75" s="197">
        <v>4256.4446669863091</v>
      </c>
      <c r="I75" s="197">
        <v>4283.4596323197748</v>
      </c>
      <c r="J75" s="197">
        <v>4310.4745976532404</v>
      </c>
      <c r="K75" s="198">
        <v>4337.4895629867051</v>
      </c>
      <c r="L75" s="32"/>
      <c r="M75" s="32"/>
    </row>
    <row r="76" spans="1:14" outlineLevel="2">
      <c r="A76" s="215"/>
      <c r="B76" s="217"/>
      <c r="C76" s="60" t="str">
        <f t="shared" si="3"/>
        <v>Blé tendre de printemps</v>
      </c>
      <c r="D76" s="32"/>
      <c r="E76" s="132" t="s">
        <v>292</v>
      </c>
      <c r="F76" s="196">
        <v>26.657130783962437</v>
      </c>
      <c r="G76" s="197">
        <v>41.183046271699482</v>
      </c>
      <c r="H76" s="197">
        <v>41.446097946709401</v>
      </c>
      <c r="I76" s="197">
        <v>41.70914962171932</v>
      </c>
      <c r="J76" s="197">
        <v>41.972201296729232</v>
      </c>
      <c r="K76" s="198">
        <v>42.235252971739136</v>
      </c>
      <c r="L76" s="32"/>
      <c r="M76" s="32"/>
    </row>
    <row r="77" spans="1:14" outlineLevel="2">
      <c r="A77" s="215"/>
      <c r="B77" s="217"/>
      <c r="C77" s="60" t="str">
        <f t="shared" si="3"/>
        <v>Blé dur d'hiver</v>
      </c>
      <c r="D77" s="32"/>
      <c r="E77" s="132" t="s">
        <v>293</v>
      </c>
      <c r="F77" s="196">
        <v>243.42385719427179</v>
      </c>
      <c r="G77" s="197">
        <v>232.29285755417433</v>
      </c>
      <c r="H77" s="197">
        <v>255.12101263262355</v>
      </c>
      <c r="I77" s="197">
        <v>277.94916771107279</v>
      </c>
      <c r="J77" s="197">
        <v>300.77732278952203</v>
      </c>
      <c r="K77" s="198">
        <v>323.60547786797122</v>
      </c>
      <c r="L77" s="32"/>
      <c r="M77" s="32"/>
    </row>
    <row r="78" spans="1:14" outlineLevel="2">
      <c r="A78" s="215"/>
      <c r="B78" s="217"/>
      <c r="C78" s="60" t="str">
        <f t="shared" si="3"/>
        <v>Blé dur de printemps</v>
      </c>
      <c r="D78" s="32"/>
      <c r="E78" s="132" t="s">
        <v>294</v>
      </c>
      <c r="F78" s="196">
        <v>11.289555864863214</v>
      </c>
      <c r="G78" s="197">
        <v>36.024446918905703</v>
      </c>
      <c r="H78" s="197">
        <v>39.564683452817867</v>
      </c>
      <c r="I78" s="197">
        <v>43.104919986730025</v>
      </c>
      <c r="J78" s="197">
        <v>46.645156520642196</v>
      </c>
      <c r="K78" s="198">
        <v>50.185393054554361</v>
      </c>
      <c r="L78" s="32"/>
      <c r="M78" s="32"/>
    </row>
    <row r="79" spans="1:14" outlineLevel="2">
      <c r="A79" s="215"/>
      <c r="B79" s="217"/>
      <c r="C79" s="60" t="str">
        <f t="shared" si="3"/>
        <v>Seigle et méteil</v>
      </c>
      <c r="D79" s="32"/>
      <c r="E79" s="132" t="s">
        <v>295</v>
      </c>
      <c r="F79" s="196">
        <v>40.090467401971466</v>
      </c>
      <c r="G79" s="197">
        <v>30.902739215771749</v>
      </c>
      <c r="H79" s="197">
        <v>30.911772609639524</v>
      </c>
      <c r="I79" s="197">
        <v>30.920806003507298</v>
      </c>
      <c r="J79" s="197">
        <v>30.929839397375076</v>
      </c>
      <c r="K79" s="198">
        <v>30.938872791242847</v>
      </c>
      <c r="L79" s="32"/>
      <c r="M79" s="32"/>
    </row>
    <row r="80" spans="1:14" outlineLevel="2">
      <c r="A80" s="215"/>
      <c r="B80" s="217"/>
      <c r="C80" s="60"/>
      <c r="D80" s="32"/>
      <c r="E80" s="132" t="s">
        <v>296</v>
      </c>
      <c r="F80" s="196">
        <v>1264.4618967843733</v>
      </c>
      <c r="G80" s="197">
        <v>1072.5141742749863</v>
      </c>
      <c r="H80" s="197">
        <v>1038.9664561340126</v>
      </c>
      <c r="I80" s="197">
        <v>1005.418737993039</v>
      </c>
      <c r="J80" s="197">
        <v>971.8710198520655</v>
      </c>
      <c r="K80" s="198">
        <v>938.32330171109197</v>
      </c>
      <c r="L80" s="32"/>
      <c r="M80" s="32"/>
    </row>
    <row r="81" spans="1:13" outlineLevel="2">
      <c r="A81" s="215"/>
      <c r="B81" s="217"/>
      <c r="C81" s="60"/>
      <c r="D81" s="32"/>
      <c r="E81" s="132" t="s">
        <v>297</v>
      </c>
      <c r="F81" s="196">
        <v>587.28928096476295</v>
      </c>
      <c r="G81" s="197">
        <v>721.74724771810349</v>
      </c>
      <c r="H81" s="197">
        <v>699.17134726267284</v>
      </c>
      <c r="I81" s="197">
        <v>676.59544680724218</v>
      </c>
      <c r="J81" s="197">
        <v>654.01954635181164</v>
      </c>
      <c r="K81" s="198">
        <v>631.44364589638121</v>
      </c>
      <c r="L81" s="32"/>
      <c r="M81" s="32"/>
    </row>
    <row r="82" spans="1:13" outlineLevel="2">
      <c r="A82" s="215"/>
      <c r="B82" s="217"/>
      <c r="C82" s="60"/>
      <c r="D82" s="32"/>
      <c r="E82" s="132" t="s">
        <v>298</v>
      </c>
      <c r="F82" s="196">
        <v>52.467670536539543</v>
      </c>
      <c r="G82" s="197">
        <v>40.579364292316392</v>
      </c>
      <c r="H82" s="197">
        <v>38.207510291904882</v>
      </c>
      <c r="I82" s="197">
        <v>35.835656291493372</v>
      </c>
      <c r="J82" s="197">
        <v>33.463802291081869</v>
      </c>
      <c r="K82" s="198">
        <v>31.091948290670366</v>
      </c>
      <c r="L82" s="32"/>
      <c r="M82" s="32"/>
    </row>
    <row r="83" spans="1:13" outlineLevel="2">
      <c r="A83" s="215"/>
      <c r="B83" s="217"/>
      <c r="C83" s="60"/>
      <c r="D83" s="32"/>
      <c r="E83" s="132" t="s">
        <v>299</v>
      </c>
      <c r="F83" s="196">
        <v>44.018164286632576</v>
      </c>
      <c r="G83" s="197">
        <v>54.568314293060602</v>
      </c>
      <c r="H83" s="197">
        <v>51.378809558108031</v>
      </c>
      <c r="I83" s="197">
        <v>48.189304823155467</v>
      </c>
      <c r="J83" s="197">
        <v>44.999800088202903</v>
      </c>
      <c r="K83" s="198">
        <v>41.810295353250339</v>
      </c>
      <c r="L83" s="32"/>
      <c r="M83" s="32"/>
    </row>
    <row r="84" spans="1:13" outlineLevel="2">
      <c r="A84" s="215"/>
      <c r="B84" s="217"/>
      <c r="C84" s="60"/>
      <c r="D84" s="32"/>
      <c r="E84" s="132" t="s">
        <v>300</v>
      </c>
      <c r="F84" s="196">
        <v>1451.1642700412156</v>
      </c>
      <c r="G84" s="197">
        <v>1538.8551603297237</v>
      </c>
      <c r="H84" s="197">
        <v>1491.6294609353606</v>
      </c>
      <c r="I84" s="197">
        <v>1444.4037615409973</v>
      </c>
      <c r="J84" s="197">
        <v>1397.1780621466344</v>
      </c>
      <c r="K84" s="198">
        <v>1349.9523627522713</v>
      </c>
      <c r="L84" s="32"/>
      <c r="M84" s="32"/>
    </row>
    <row r="85" spans="1:13" outlineLevel="2">
      <c r="A85" s="215"/>
      <c r="B85" s="217"/>
      <c r="C85" s="60" t="str">
        <f t="shared" si="3"/>
        <v>Sorgho</v>
      </c>
      <c r="D85" s="32"/>
      <c r="E85" s="132" t="s">
        <v>301</v>
      </c>
      <c r="F85" s="196">
        <v>53.458179897183811</v>
      </c>
      <c r="G85" s="197">
        <v>90.482439177470525</v>
      </c>
      <c r="H85" s="197">
        <v>85.193762553950563</v>
      </c>
      <c r="I85" s="197">
        <v>79.905085930430602</v>
      </c>
      <c r="J85" s="197">
        <v>74.61640930691064</v>
      </c>
      <c r="K85" s="198">
        <v>69.327732683390678</v>
      </c>
      <c r="L85" s="32"/>
      <c r="M85" s="32"/>
    </row>
    <row r="86" spans="1:13" outlineLevel="2">
      <c r="A86" s="215"/>
      <c r="B86" s="217"/>
      <c r="C86" s="60" t="str">
        <f t="shared" si="3"/>
        <v>Triticale</v>
      </c>
      <c r="D86" s="32"/>
      <c r="E86" s="132" t="s">
        <v>302</v>
      </c>
      <c r="F86" s="196">
        <v>332.07855629788099</v>
      </c>
      <c r="G86" s="197">
        <v>265.61045038304798</v>
      </c>
      <c r="H86" s="197">
        <v>268.9830325681192</v>
      </c>
      <c r="I86" s="197">
        <v>272.35561475319037</v>
      </c>
      <c r="J86" s="197">
        <v>275.72819693826159</v>
      </c>
      <c r="K86" s="198">
        <v>279.10077912333281</v>
      </c>
      <c r="L86" s="32"/>
      <c r="M86" s="32"/>
    </row>
    <row r="87" spans="1:13" outlineLevel="2">
      <c r="A87" s="215"/>
      <c r="B87" s="217"/>
      <c r="C87" s="60" t="str">
        <f t="shared" si="3"/>
        <v>Autres céréales non mélangées</v>
      </c>
      <c r="D87" s="32"/>
      <c r="E87" s="132" t="s">
        <v>303</v>
      </c>
      <c r="F87" s="196">
        <v>69.827452826279924</v>
      </c>
      <c r="G87" s="197">
        <v>97.368622610239399</v>
      </c>
      <c r="H87" s="197">
        <v>91.677450235309337</v>
      </c>
      <c r="I87" s="197">
        <v>85.986277860379289</v>
      </c>
      <c r="J87" s="197">
        <v>80.295105485449227</v>
      </c>
      <c r="K87" s="198">
        <v>74.603933110519151</v>
      </c>
      <c r="L87" s="32"/>
      <c r="M87" s="32"/>
    </row>
    <row r="88" spans="1:13" outlineLevel="2">
      <c r="A88" s="215"/>
      <c r="B88" s="217"/>
      <c r="C88" s="60" t="str">
        <f t="shared" si="3"/>
        <v>Mélanges de céréales (hors méteil)</v>
      </c>
      <c r="D88" s="32"/>
      <c r="E88" s="132" t="s">
        <v>304</v>
      </c>
      <c r="F88" s="196">
        <v>118.17467578989843</v>
      </c>
      <c r="G88" s="197">
        <v>98.747406319187533</v>
      </c>
      <c r="H88" s="197">
        <v>92.975644370891715</v>
      </c>
      <c r="I88" s="197">
        <v>87.20388242259591</v>
      </c>
      <c r="J88" s="197">
        <v>81.432120474300106</v>
      </c>
      <c r="K88" s="198">
        <v>75.660358526004288</v>
      </c>
      <c r="L88" s="32"/>
      <c r="M88" s="32"/>
    </row>
    <row r="89" spans="1:13" ht="15" outlineLevel="2" thickBot="1">
      <c r="A89" s="215"/>
      <c r="B89" s="217"/>
      <c r="C89" s="60" t="str">
        <f t="shared" si="3"/>
        <v>Riz</v>
      </c>
      <c r="D89" s="32"/>
      <c r="E89" s="135" t="s">
        <v>305</v>
      </c>
      <c r="F89" s="317">
        <v>11.765969661152688</v>
      </c>
      <c r="G89" s="318">
        <v>13.585757289221512</v>
      </c>
      <c r="H89" s="318">
        <v>12.791673070875063</v>
      </c>
      <c r="I89" s="318">
        <v>11.997588852528615</v>
      </c>
      <c r="J89" s="318">
        <v>11.203504634182167</v>
      </c>
      <c r="K89" s="319">
        <v>10.40942041583572</v>
      </c>
      <c r="L89" s="32"/>
      <c r="M89" s="32"/>
    </row>
    <row r="90" spans="1:13" outlineLevel="2">
      <c r="A90" s="215"/>
      <c r="B90" s="217"/>
      <c r="C90" s="60" t="str">
        <f t="shared" si="3"/>
        <v xml:space="preserve"> Périmètre hexagone</v>
      </c>
      <c r="D90" s="32"/>
      <c r="E90" s="862" t="s">
        <v>628</v>
      </c>
      <c r="F90" s="862"/>
      <c r="G90" s="862"/>
      <c r="H90" s="862"/>
      <c r="I90" s="862"/>
      <c r="J90" s="862"/>
      <c r="K90" s="862"/>
      <c r="L90" s="32"/>
      <c r="M90" s="32"/>
    </row>
    <row r="91" spans="1:13" outlineLevel="1">
      <c r="A91" s="215"/>
      <c r="B91" s="217"/>
      <c r="C91" s="60" t="str">
        <f t="shared" si="3"/>
        <v/>
      </c>
      <c r="D91" s="32"/>
      <c r="E91" s="55"/>
      <c r="F91" s="55"/>
      <c r="G91" s="55"/>
      <c r="H91" s="55"/>
      <c r="I91" s="55"/>
      <c r="J91" s="55"/>
      <c r="K91" s="55"/>
      <c r="L91" s="32"/>
      <c r="M91" s="32"/>
    </row>
    <row r="92" spans="1:13" ht="15" outlineLevel="1" thickBot="1">
      <c r="A92" s="215"/>
      <c r="B92" s="217"/>
      <c r="C92" s="60" t="str">
        <f t="shared" si="3"/>
        <v>Evolution des surfaces d'oléagineux (kha)</v>
      </c>
      <c r="D92" s="32"/>
      <c r="E92" s="477" t="s">
        <v>306</v>
      </c>
      <c r="F92" s="477"/>
      <c r="G92" s="477"/>
      <c r="H92" s="477"/>
      <c r="I92" s="477"/>
      <c r="J92" s="477"/>
      <c r="K92" s="477"/>
      <c r="L92" s="32"/>
      <c r="M92" s="32"/>
    </row>
    <row r="93" spans="1:13" outlineLevel="2">
      <c r="A93" s="215"/>
      <c r="B93" s="217"/>
      <c r="C93" s="60" t="str">
        <f t="shared" si="3"/>
        <v>kha</v>
      </c>
      <c r="D93" s="32"/>
      <c r="E93" s="125" t="s">
        <v>290</v>
      </c>
      <c r="F93" s="126">
        <v>2023</v>
      </c>
      <c r="G93" s="126">
        <v>2030</v>
      </c>
      <c r="H93" s="126">
        <v>2035</v>
      </c>
      <c r="I93" s="126">
        <v>2040</v>
      </c>
      <c r="J93" s="126">
        <v>2045</v>
      </c>
      <c r="K93" s="127">
        <v>2050</v>
      </c>
      <c r="L93" s="32"/>
      <c r="M93" s="32"/>
    </row>
    <row r="94" spans="1:13" outlineLevel="2">
      <c r="A94" s="215"/>
      <c r="B94" s="217"/>
      <c r="C94" s="60" t="str">
        <f t="shared" si="3"/>
        <v>Total</v>
      </c>
      <c r="D94" s="32"/>
      <c r="E94" s="128" t="s">
        <v>125</v>
      </c>
      <c r="F94" s="371">
        <f>SUM(F95:F99)</f>
        <v>2098.5906038347525</v>
      </c>
      <c r="G94" s="372">
        <f t="shared" ref="G94:K94" si="5">SUM(G95:G99)</f>
        <v>1883.435830678018</v>
      </c>
      <c r="H94" s="372">
        <f t="shared" si="5"/>
        <v>1920.3056048188239</v>
      </c>
      <c r="I94" s="372">
        <f t="shared" si="5"/>
        <v>1957.1753789596296</v>
      </c>
      <c r="J94" s="372">
        <f t="shared" si="5"/>
        <v>1994.0451531004353</v>
      </c>
      <c r="K94" s="373">
        <f t="shared" si="5"/>
        <v>2030.9149272412412</v>
      </c>
      <c r="L94" s="32"/>
      <c r="M94" s="32"/>
    </row>
    <row r="95" spans="1:13" outlineLevel="2">
      <c r="A95" s="215"/>
      <c r="B95" s="217"/>
      <c r="C95" s="60" t="str">
        <f t="shared" si="3"/>
        <v>Colza d'hiver (et navette)</v>
      </c>
      <c r="D95" s="32"/>
      <c r="E95" s="132" t="s">
        <v>307</v>
      </c>
      <c r="F95" s="305">
        <v>1204.1878239270809</v>
      </c>
      <c r="G95" s="306">
        <v>1041.4085914166481</v>
      </c>
      <c r="H95" s="306">
        <v>1051.1455669357445</v>
      </c>
      <c r="I95" s="306">
        <v>1060.8825424548409</v>
      </c>
      <c r="J95" s="306">
        <v>1070.619517973937</v>
      </c>
      <c r="K95" s="316">
        <v>1080.3564934930334</v>
      </c>
      <c r="L95" s="32"/>
      <c r="M95" s="32"/>
    </row>
    <row r="96" spans="1:13" outlineLevel="2">
      <c r="A96" s="215"/>
      <c r="B96" s="217"/>
      <c r="C96" s="60" t="str">
        <f t="shared" si="3"/>
        <v>Colza de printemps (et navette)</v>
      </c>
      <c r="D96" s="32"/>
      <c r="E96" s="132" t="s">
        <v>308</v>
      </c>
      <c r="F96" s="305">
        <v>1.5644888151380389</v>
      </c>
      <c r="G96" s="306">
        <v>2.386910521104312</v>
      </c>
      <c r="H96" s="306">
        <v>2.4092276879702497</v>
      </c>
      <c r="I96" s="306">
        <v>2.4315448548361869</v>
      </c>
      <c r="J96" s="306">
        <v>2.4538620217021245</v>
      </c>
      <c r="K96" s="316">
        <v>2.4761791885680617</v>
      </c>
      <c r="L96" s="32"/>
      <c r="M96" s="32"/>
    </row>
    <row r="97" spans="1:13" outlineLevel="2">
      <c r="A97" s="215"/>
      <c r="B97" s="217"/>
      <c r="C97" s="60" t="str">
        <f t="shared" si="3"/>
        <v>Tournesol</v>
      </c>
      <c r="D97" s="32"/>
      <c r="E97" s="132" t="s">
        <v>309</v>
      </c>
      <c r="F97" s="305">
        <v>853.19008855826746</v>
      </c>
      <c r="G97" s="306">
        <v>800.45970846613943</v>
      </c>
      <c r="H97" s="306">
        <v>824.93827622211791</v>
      </c>
      <c r="I97" s="306">
        <v>849.41684397809649</v>
      </c>
      <c r="J97" s="306">
        <v>873.89541173407508</v>
      </c>
      <c r="K97" s="316">
        <v>898.37397949005367</v>
      </c>
      <c r="L97" s="32"/>
      <c r="M97" s="32"/>
    </row>
    <row r="98" spans="1:13" outlineLevel="2">
      <c r="A98" s="215"/>
      <c r="B98" s="217"/>
      <c r="C98" s="60" t="str">
        <f t="shared" si="3"/>
        <v>Lin oléagineux</v>
      </c>
      <c r="D98" s="32"/>
      <c r="E98" s="132" t="s">
        <v>310</v>
      </c>
      <c r="F98" s="305">
        <v>29.579000000000001</v>
      </c>
      <c r="G98" s="306">
        <v>29.579000000000001</v>
      </c>
      <c r="H98" s="306">
        <v>29.579000000000001</v>
      </c>
      <c r="I98" s="306">
        <v>29.579000000000001</v>
      </c>
      <c r="J98" s="306">
        <v>29.579000000000001</v>
      </c>
      <c r="K98" s="316">
        <v>29.579000000000001</v>
      </c>
      <c r="L98" s="32"/>
      <c r="M98" s="32"/>
    </row>
    <row r="99" spans="1:13" ht="15" outlineLevel="2" thickBot="1">
      <c r="A99" s="215"/>
      <c r="B99" s="217"/>
      <c r="C99" s="60" t="str">
        <f t="shared" si="3"/>
        <v>Autres oléagineux</v>
      </c>
      <c r="D99" s="32"/>
      <c r="E99" s="135" t="s">
        <v>311</v>
      </c>
      <c r="F99" s="320">
        <v>10.069202534265767</v>
      </c>
      <c r="G99" s="321">
        <v>9.6016202741261392</v>
      </c>
      <c r="H99" s="321">
        <v>12.233533972991149</v>
      </c>
      <c r="I99" s="321">
        <v>14.865447671856158</v>
      </c>
      <c r="J99" s="321">
        <v>17.497361370721169</v>
      </c>
      <c r="K99" s="322">
        <v>20.129275069586182</v>
      </c>
      <c r="L99" s="32"/>
      <c r="M99" s="32"/>
    </row>
    <row r="100" spans="1:13" outlineLevel="2">
      <c r="A100" s="215"/>
      <c r="B100" s="217"/>
      <c r="C100" s="60" t="str">
        <f t="shared" si="3"/>
        <v xml:space="preserve"> Périmètre hexagone</v>
      </c>
      <c r="D100" s="32"/>
      <c r="E100" s="862" t="s">
        <v>628</v>
      </c>
      <c r="F100" s="862"/>
      <c r="G100" s="862"/>
      <c r="H100" s="862"/>
      <c r="I100" s="862"/>
      <c r="J100" s="862"/>
      <c r="K100" s="862"/>
      <c r="L100" s="32"/>
      <c r="M100" s="32"/>
    </row>
    <row r="101" spans="1:13" outlineLevel="1">
      <c r="A101" s="215"/>
      <c r="B101" s="217"/>
      <c r="C101" s="60" t="str">
        <f t="shared" si="3"/>
        <v/>
      </c>
      <c r="D101" s="32"/>
      <c r="E101" s="55"/>
      <c r="F101" s="55"/>
      <c r="G101" s="55"/>
      <c r="H101" s="55"/>
      <c r="I101" s="55"/>
      <c r="J101" s="55"/>
      <c r="K101" s="55"/>
      <c r="L101" s="32"/>
      <c r="M101" s="32"/>
    </row>
    <row r="102" spans="1:13" ht="15" outlineLevel="1" thickBot="1">
      <c r="A102" s="215"/>
      <c r="B102" s="217"/>
      <c r="C102" s="60" t="str">
        <f t="shared" si="3"/>
        <v>Evolution des surfaces de protéagineux (kha)</v>
      </c>
      <c r="D102" s="32"/>
      <c r="E102" s="477" t="s">
        <v>312</v>
      </c>
      <c r="F102" s="477"/>
      <c r="G102" s="477"/>
      <c r="H102" s="477"/>
      <c r="I102" s="477"/>
      <c r="J102" s="477"/>
      <c r="K102" s="477"/>
      <c r="L102" s="32"/>
      <c r="M102" s="32"/>
    </row>
    <row r="103" spans="1:13" outlineLevel="2">
      <c r="A103" s="215"/>
      <c r="B103" s="217"/>
      <c r="C103" s="60" t="str">
        <f t="shared" si="3"/>
        <v>kha</v>
      </c>
      <c r="D103" s="32"/>
      <c r="E103" s="125" t="s">
        <v>290</v>
      </c>
      <c r="F103" s="126">
        <v>2023</v>
      </c>
      <c r="G103" s="126">
        <v>2030</v>
      </c>
      <c r="H103" s="126">
        <v>2035</v>
      </c>
      <c r="I103" s="126">
        <v>2040</v>
      </c>
      <c r="J103" s="126">
        <v>2045</v>
      </c>
      <c r="K103" s="127">
        <v>2050</v>
      </c>
      <c r="L103" s="32"/>
      <c r="M103" s="32"/>
    </row>
    <row r="104" spans="1:13" outlineLevel="2">
      <c r="A104" s="215"/>
      <c r="B104" s="217"/>
      <c r="C104" s="60" t="str">
        <f t="shared" si="3"/>
        <v>Total</v>
      </c>
      <c r="D104" s="32"/>
      <c r="E104" s="128" t="s">
        <v>125</v>
      </c>
      <c r="F104" s="371">
        <f>SUM(F105:F110)</f>
        <v>529.67680165084221</v>
      </c>
      <c r="G104" s="372">
        <f t="shared" ref="G104:K104" si="6">SUM(G105:G110)</f>
        <v>1159.7034132067383</v>
      </c>
      <c r="H104" s="372">
        <f t="shared" si="6"/>
        <v>1235.2301014540521</v>
      </c>
      <c r="I104" s="372">
        <f t="shared" si="6"/>
        <v>1310.756789701366</v>
      </c>
      <c r="J104" s="372">
        <f t="shared" si="6"/>
        <v>1386.2834779486798</v>
      </c>
      <c r="K104" s="373">
        <f t="shared" si="6"/>
        <v>1461.8101661959936</v>
      </c>
      <c r="L104" s="32"/>
      <c r="M104" s="32"/>
    </row>
    <row r="105" spans="1:13" outlineLevel="2">
      <c r="A105" s="215"/>
      <c r="B105" s="217"/>
      <c r="C105" s="60" t="str">
        <f t="shared" si="3"/>
        <v>Féveroles et fèves</v>
      </c>
      <c r="D105" s="32"/>
      <c r="E105" s="132" t="s">
        <v>313</v>
      </c>
      <c r="F105" s="305">
        <v>80.500430434863532</v>
      </c>
      <c r="G105" s="306">
        <v>166.09944347890831</v>
      </c>
      <c r="H105" s="306">
        <v>176.4235123190455</v>
      </c>
      <c r="I105" s="306">
        <v>186.74758115918269</v>
      </c>
      <c r="J105" s="306">
        <v>197.07164999931987</v>
      </c>
      <c r="K105" s="316">
        <v>207.395718839457</v>
      </c>
      <c r="L105" s="32"/>
      <c r="M105" s="32"/>
    </row>
    <row r="106" spans="1:13" outlineLevel="2">
      <c r="A106" s="215"/>
      <c r="B106" s="217"/>
      <c r="C106" s="60" t="str">
        <f t="shared" si="3"/>
        <v>Pois protéagineux</v>
      </c>
      <c r="D106" s="32"/>
      <c r="E106" s="132" t="s">
        <v>314</v>
      </c>
      <c r="F106" s="305">
        <v>172.07993688216581</v>
      </c>
      <c r="G106" s="306">
        <v>440.95649505732655</v>
      </c>
      <c r="H106" s="306">
        <v>468.36456527795633</v>
      </c>
      <c r="I106" s="306">
        <v>495.77263549858606</v>
      </c>
      <c r="J106" s="306">
        <v>523.18070571921578</v>
      </c>
      <c r="K106" s="316">
        <v>550.58877593984562</v>
      </c>
      <c r="L106" s="32"/>
      <c r="M106" s="32"/>
    </row>
    <row r="107" spans="1:13" outlineLevel="2">
      <c r="A107" s="215"/>
      <c r="B107" s="217"/>
      <c r="C107" s="60" t="str">
        <f t="shared" si="3"/>
        <v>Lupin doux</v>
      </c>
      <c r="D107" s="32"/>
      <c r="E107" s="132" t="s">
        <v>315</v>
      </c>
      <c r="F107" s="305">
        <v>5.24</v>
      </c>
      <c r="G107" s="306">
        <v>5.24</v>
      </c>
      <c r="H107" s="306">
        <v>5.24</v>
      </c>
      <c r="I107" s="306">
        <v>5.24</v>
      </c>
      <c r="J107" s="306">
        <v>5.24</v>
      </c>
      <c r="K107" s="316">
        <v>5.24</v>
      </c>
      <c r="L107" s="32"/>
      <c r="M107" s="32"/>
    </row>
    <row r="108" spans="1:13" outlineLevel="2">
      <c r="A108" s="215"/>
      <c r="B108" s="217"/>
      <c r="C108" s="60" t="str">
        <f t="shared" si="3"/>
        <v>Soja</v>
      </c>
      <c r="D108" s="32"/>
      <c r="E108" s="132" t="s">
        <v>316</v>
      </c>
      <c r="F108" s="305">
        <v>221.85243433381294</v>
      </c>
      <c r="G108" s="306">
        <v>497.40347467050356</v>
      </c>
      <c r="H108" s="306">
        <v>535.19802385705043</v>
      </c>
      <c r="I108" s="306">
        <v>572.99257304359742</v>
      </c>
      <c r="J108" s="306">
        <v>610.78712223014418</v>
      </c>
      <c r="K108" s="316">
        <v>648.58167141669094</v>
      </c>
      <c r="L108" s="32"/>
      <c r="M108" s="32"/>
    </row>
    <row r="109" spans="1:13" outlineLevel="2">
      <c r="A109" s="215"/>
      <c r="B109" s="217"/>
      <c r="C109" s="60" t="str">
        <f t="shared" si="3"/>
        <v>Mélange pois</v>
      </c>
      <c r="D109" s="32"/>
      <c r="E109" s="132" t="s">
        <v>317</v>
      </c>
      <c r="F109" s="305">
        <v>49.741999999999997</v>
      </c>
      <c r="G109" s="306">
        <v>49.741999999999997</v>
      </c>
      <c r="H109" s="306">
        <v>49.741999999999997</v>
      </c>
      <c r="I109" s="306">
        <v>49.741999999999997</v>
      </c>
      <c r="J109" s="306">
        <v>49.741999999999997</v>
      </c>
      <c r="K109" s="316">
        <v>49.741999999999997</v>
      </c>
      <c r="L109" s="32"/>
      <c r="M109" s="32"/>
    </row>
    <row r="110" spans="1:13" ht="15" outlineLevel="2" thickBot="1">
      <c r="A110" s="215"/>
      <c r="B110" s="217"/>
      <c r="C110" s="60" t="str">
        <f t="shared" si="3"/>
        <v>Autres protéagineux</v>
      </c>
      <c r="D110" s="32"/>
      <c r="E110" s="135" t="s">
        <v>318</v>
      </c>
      <c r="F110" s="488">
        <v>0.26200000000000001</v>
      </c>
      <c r="G110" s="489">
        <v>0.26200000000000001</v>
      </c>
      <c r="H110" s="489">
        <v>0.26200000000000001</v>
      </c>
      <c r="I110" s="489">
        <v>0.26200000000000001</v>
      </c>
      <c r="J110" s="489">
        <v>0.26200000000000001</v>
      </c>
      <c r="K110" s="490">
        <v>0.26200000000000001</v>
      </c>
      <c r="L110" s="32"/>
      <c r="M110" s="32"/>
    </row>
    <row r="111" spans="1:13" outlineLevel="2">
      <c r="A111" s="215"/>
      <c r="B111" s="217"/>
      <c r="C111" s="60" t="str">
        <f t="shared" si="3"/>
        <v xml:space="preserve"> Périmètre hexagone</v>
      </c>
      <c r="D111" s="32"/>
      <c r="E111" s="862" t="s">
        <v>628</v>
      </c>
      <c r="F111" s="862"/>
      <c r="G111" s="862"/>
      <c r="H111" s="862"/>
      <c r="I111" s="862"/>
      <c r="J111" s="862"/>
      <c r="K111" s="862"/>
      <c r="L111" s="32"/>
      <c r="M111" s="32"/>
    </row>
    <row r="112" spans="1:13" outlineLevel="1">
      <c r="A112" s="215"/>
      <c r="B112" s="217"/>
      <c r="C112" s="60" t="str">
        <f t="shared" si="3"/>
        <v/>
      </c>
      <c r="D112" s="32"/>
      <c r="E112" s="55"/>
      <c r="F112" s="55"/>
      <c r="G112" s="55"/>
      <c r="H112" s="55"/>
      <c r="I112" s="55"/>
      <c r="J112" s="55"/>
      <c r="K112" s="55"/>
      <c r="L112" s="32"/>
      <c r="M112" s="32"/>
    </row>
    <row r="113" spans="1:13" ht="15" outlineLevel="1" thickBot="1">
      <c r="A113" s="215"/>
      <c r="B113" s="217"/>
      <c r="C113" s="60" t="str">
        <f t="shared" si="3"/>
        <v>Evolution des surfaces des autres grandes cultures (kha)</v>
      </c>
      <c r="D113" s="32"/>
      <c r="E113" s="477" t="s">
        <v>319</v>
      </c>
      <c r="F113" s="477"/>
      <c r="G113" s="477"/>
      <c r="H113" s="477"/>
      <c r="I113" s="477"/>
      <c r="J113" s="477"/>
      <c r="K113" s="477"/>
      <c r="L113" s="32"/>
      <c r="M113" s="32"/>
    </row>
    <row r="114" spans="1:13" outlineLevel="2">
      <c r="A114" s="215"/>
      <c r="B114" s="217"/>
      <c r="C114" s="60" t="str">
        <f t="shared" si="3"/>
        <v>kha</v>
      </c>
      <c r="D114" s="32"/>
      <c r="E114" s="287" t="s">
        <v>290</v>
      </c>
      <c r="F114" s="183">
        <v>2023</v>
      </c>
      <c r="G114" s="183">
        <v>2030</v>
      </c>
      <c r="H114" s="183">
        <v>2035</v>
      </c>
      <c r="I114" s="183">
        <v>2040</v>
      </c>
      <c r="J114" s="183">
        <v>2045</v>
      </c>
      <c r="K114" s="184">
        <v>2050</v>
      </c>
      <c r="L114" s="32"/>
      <c r="M114" s="32"/>
    </row>
    <row r="115" spans="1:13" outlineLevel="2">
      <c r="A115" s="215"/>
      <c r="B115" s="217"/>
      <c r="C115" s="60" t="str">
        <f t="shared" si="3"/>
        <v>Total</v>
      </c>
      <c r="D115" s="32"/>
      <c r="E115" s="128" t="s">
        <v>125</v>
      </c>
      <c r="F115" s="129">
        <f>SUM(F116:F118)</f>
        <v>636.97788851018061</v>
      </c>
      <c r="G115" s="130">
        <f t="shared" ref="G115:K115" si="7">SUM(G116:G118)</f>
        <v>662.21210808144463</v>
      </c>
      <c r="H115" s="130">
        <f t="shared" si="7"/>
        <v>659.88820696757239</v>
      </c>
      <c r="I115" s="130">
        <f t="shared" si="7"/>
        <v>657.56430585370003</v>
      </c>
      <c r="J115" s="130">
        <f t="shared" si="7"/>
        <v>655.2404047398278</v>
      </c>
      <c r="K115" s="131">
        <f t="shared" si="7"/>
        <v>652.91650362595544</v>
      </c>
      <c r="L115" s="32"/>
      <c r="M115" s="32"/>
    </row>
    <row r="116" spans="1:13" outlineLevel="2">
      <c r="A116" s="215"/>
      <c r="B116" s="217"/>
      <c r="C116" s="60" t="str">
        <f t="shared" si="3"/>
        <v>Choux, racines et tubercules fourragers</v>
      </c>
      <c r="D116" s="32"/>
      <c r="E116" s="377" t="s">
        <v>320</v>
      </c>
      <c r="F116" s="136">
        <v>20.725249999999999</v>
      </c>
      <c r="G116" s="137">
        <v>23.849</v>
      </c>
      <c r="H116" s="137">
        <v>23.849</v>
      </c>
      <c r="I116" s="137">
        <v>23.849</v>
      </c>
      <c r="J116" s="137">
        <v>23.849</v>
      </c>
      <c r="K116" s="138">
        <v>23.849</v>
      </c>
      <c r="L116" s="32"/>
      <c r="M116" s="32"/>
    </row>
    <row r="117" spans="1:13" outlineLevel="2">
      <c r="A117" s="215"/>
      <c r="B117" s="217"/>
      <c r="C117" s="60" t="str">
        <f t="shared" si="3"/>
        <v>Betteraves industrielles</v>
      </c>
      <c r="D117" s="32"/>
      <c r="E117" s="132" t="s">
        <v>321</v>
      </c>
      <c r="F117" s="136">
        <v>404.01839180929483</v>
      </c>
      <c r="G117" s="137">
        <v>420.97513447435853</v>
      </c>
      <c r="H117" s="137">
        <v>419.61268949094978</v>
      </c>
      <c r="I117" s="137">
        <v>418.25024450754108</v>
      </c>
      <c r="J117" s="137">
        <v>416.88779952413233</v>
      </c>
      <c r="K117" s="138">
        <v>415.52535454072358</v>
      </c>
      <c r="L117" s="32"/>
      <c r="M117" s="32"/>
    </row>
    <row r="118" spans="1:13" ht="15" outlineLevel="2" thickBot="1">
      <c r="A118" s="215"/>
      <c r="B118" s="217"/>
      <c r="C118" s="60" t="str">
        <f t="shared" si="3"/>
        <v>Pommes de terre</v>
      </c>
      <c r="D118" s="32"/>
      <c r="E118" s="135" t="s">
        <v>322</v>
      </c>
      <c r="F118" s="139">
        <v>212.23424670088576</v>
      </c>
      <c r="G118" s="140">
        <v>217.38797360708611</v>
      </c>
      <c r="H118" s="140">
        <v>216.42651747662256</v>
      </c>
      <c r="I118" s="140">
        <v>215.46506134615899</v>
      </c>
      <c r="J118" s="140">
        <v>214.50360521569544</v>
      </c>
      <c r="K118" s="141">
        <v>213.54214908523187</v>
      </c>
      <c r="L118" s="32"/>
      <c r="M118" s="32"/>
    </row>
    <row r="119" spans="1:13" outlineLevel="2">
      <c r="A119" s="215"/>
      <c r="B119" s="217"/>
      <c r="C119" s="60" t="str">
        <f t="shared" si="3"/>
        <v xml:space="preserve"> Périmètre hexagone</v>
      </c>
      <c r="D119" s="32"/>
      <c r="E119" s="862" t="s">
        <v>628</v>
      </c>
      <c r="F119" s="862"/>
      <c r="G119" s="862"/>
      <c r="H119" s="862"/>
      <c r="I119" s="862"/>
      <c r="J119" s="862"/>
      <c r="K119" s="862"/>
      <c r="L119" s="32"/>
      <c r="M119" s="32"/>
    </row>
    <row r="120" spans="1:13" outlineLevel="1">
      <c r="A120" s="215"/>
      <c r="B120" s="217"/>
      <c r="C120" s="60" t="str">
        <f t="shared" si="3"/>
        <v/>
      </c>
      <c r="D120" s="32"/>
      <c r="E120" s="55"/>
      <c r="F120" s="55"/>
      <c r="G120" s="55"/>
      <c r="H120" s="55"/>
      <c r="I120" s="55"/>
      <c r="J120" s="55"/>
      <c r="K120" s="55"/>
      <c r="L120" s="32"/>
      <c r="M120" s="32"/>
    </row>
    <row r="121" spans="1:13" ht="15" outlineLevel="1" thickBot="1">
      <c r="A121" s="215"/>
      <c r="B121" s="217"/>
      <c r="C121" s="60" t="str">
        <f t="shared" si="3"/>
        <v>Evolution des surfaces de fourrage (kha)</v>
      </c>
      <c r="D121" s="32"/>
      <c r="E121" s="477" t="s">
        <v>323</v>
      </c>
      <c r="F121" s="477"/>
      <c r="G121" s="477"/>
      <c r="H121" s="477"/>
      <c r="I121" s="477"/>
      <c r="J121" s="477"/>
      <c r="K121" s="477"/>
      <c r="L121" s="32"/>
      <c r="M121" s="32"/>
    </row>
    <row r="122" spans="1:13" outlineLevel="2">
      <c r="A122" s="215"/>
      <c r="B122" s="217"/>
      <c r="C122" s="60" t="str">
        <f t="shared" si="3"/>
        <v>kha</v>
      </c>
      <c r="D122" s="32"/>
      <c r="E122" s="287" t="s">
        <v>290</v>
      </c>
      <c r="F122" s="183">
        <v>2023</v>
      </c>
      <c r="G122" s="183">
        <v>2030</v>
      </c>
      <c r="H122" s="183">
        <v>2035</v>
      </c>
      <c r="I122" s="183">
        <v>2040</v>
      </c>
      <c r="J122" s="183">
        <v>2045</v>
      </c>
      <c r="K122" s="184">
        <v>2050</v>
      </c>
      <c r="L122" s="32"/>
      <c r="M122" s="32"/>
    </row>
    <row r="123" spans="1:13" outlineLevel="2">
      <c r="A123" s="215"/>
      <c r="B123" s="217"/>
      <c r="C123" s="60" t="str">
        <f t="shared" si="3"/>
        <v>Total</v>
      </c>
      <c r="D123" s="32"/>
      <c r="E123" s="128" t="s">
        <v>125</v>
      </c>
      <c r="F123" s="371">
        <f>SUM(F124:F125)</f>
        <v>1675.4627393039423</v>
      </c>
      <c r="G123" s="372">
        <f t="shared" ref="G123:K123" si="8">SUM(G124:G125)</f>
        <v>1351.7951362137221</v>
      </c>
      <c r="H123" s="372">
        <f t="shared" si="8"/>
        <v>1277.1868741579167</v>
      </c>
      <c r="I123" s="372">
        <f t="shared" si="8"/>
        <v>1202.5786121021115</v>
      </c>
      <c r="J123" s="372">
        <f t="shared" si="8"/>
        <v>1127.9703500463061</v>
      </c>
      <c r="K123" s="373">
        <f t="shared" si="8"/>
        <v>1053.3620879905009</v>
      </c>
      <c r="L123" s="32"/>
      <c r="M123" s="32"/>
    </row>
    <row r="124" spans="1:13" outlineLevel="2">
      <c r="A124" s="215"/>
      <c r="B124" s="217"/>
      <c r="C124" s="60" t="str">
        <f t="shared" si="3"/>
        <v>Maïs fourrage et ensilage (plante entière)</v>
      </c>
      <c r="D124" s="32"/>
      <c r="E124" s="377" t="s">
        <v>324</v>
      </c>
      <c r="F124" s="305">
        <v>1379.8487260151312</v>
      </c>
      <c r="G124" s="306">
        <v>1097.4476308933299</v>
      </c>
      <c r="H124" s="306">
        <v>1040.3092950482464</v>
      </c>
      <c r="I124" s="306">
        <v>983.17095920316308</v>
      </c>
      <c r="J124" s="306">
        <v>926.03262335807972</v>
      </c>
      <c r="K124" s="316">
        <v>868.89428751299636</v>
      </c>
      <c r="L124" s="32"/>
      <c r="M124" s="32"/>
    </row>
    <row r="125" spans="1:13" ht="15" outlineLevel="2" thickBot="1">
      <c r="A125" s="215"/>
      <c r="B125" s="217"/>
      <c r="C125" s="60" t="str">
        <f t="shared" si="3"/>
        <v>Autres fourrages</v>
      </c>
      <c r="D125" s="32"/>
      <c r="E125" s="135" t="s">
        <v>325</v>
      </c>
      <c r="F125" s="320">
        <v>295.61401328881112</v>
      </c>
      <c r="G125" s="321">
        <v>254.34750532039229</v>
      </c>
      <c r="H125" s="321">
        <v>236.87757910967034</v>
      </c>
      <c r="I125" s="321">
        <v>219.40765289894838</v>
      </c>
      <c r="J125" s="321">
        <v>201.93772668822643</v>
      </c>
      <c r="K125" s="322">
        <v>184.46780047750445</v>
      </c>
      <c r="L125" s="32"/>
      <c r="M125" s="32"/>
    </row>
    <row r="126" spans="1:13" outlineLevel="2">
      <c r="A126" s="215"/>
      <c r="B126" s="217"/>
      <c r="C126" s="60" t="str">
        <f t="shared" si="3"/>
        <v xml:space="preserve"> Périmètre hexagone</v>
      </c>
      <c r="D126" s="32"/>
      <c r="E126" s="862" t="s">
        <v>628</v>
      </c>
      <c r="F126" s="862"/>
      <c r="G126" s="862"/>
      <c r="H126" s="862"/>
      <c r="I126" s="862"/>
      <c r="J126" s="862"/>
      <c r="K126" s="862"/>
      <c r="L126" s="32"/>
      <c r="M126" s="32"/>
    </row>
    <row r="127" spans="1:13" outlineLevel="1">
      <c r="A127" s="215"/>
      <c r="B127" s="217"/>
      <c r="C127" s="60" t="str">
        <f t="shared" si="3"/>
        <v/>
      </c>
      <c r="D127" s="32"/>
      <c r="E127" s="55"/>
      <c r="F127" s="55"/>
      <c r="G127" s="55"/>
      <c r="H127" s="55"/>
      <c r="I127" s="55"/>
      <c r="J127" s="55"/>
      <c r="K127" s="55"/>
      <c r="L127" s="32"/>
      <c r="M127" s="32"/>
    </row>
    <row r="128" spans="1:13" ht="15" outlineLevel="1" thickBot="1">
      <c r="A128" s="215"/>
      <c r="B128" s="217"/>
      <c r="C128" s="60" t="str">
        <f t="shared" si="3"/>
        <v>Evolution des surfaces de prairies artificielles (kha)</v>
      </c>
      <c r="D128" s="32"/>
      <c r="E128" s="477" t="s">
        <v>326</v>
      </c>
      <c r="F128" s="477"/>
      <c r="G128" s="477"/>
      <c r="H128" s="477"/>
      <c r="I128" s="477"/>
      <c r="J128" s="477"/>
      <c r="K128" s="477"/>
      <c r="L128" s="32"/>
      <c r="M128" s="32"/>
    </row>
    <row r="129" spans="1:13" outlineLevel="2">
      <c r="A129" s="215"/>
      <c r="B129" s="217"/>
      <c r="C129" s="60" t="str">
        <f t="shared" si="3"/>
        <v>kha</v>
      </c>
      <c r="D129" s="32"/>
      <c r="E129" s="287" t="s">
        <v>290</v>
      </c>
      <c r="F129" s="183">
        <v>2023</v>
      </c>
      <c r="G129" s="183">
        <v>2030</v>
      </c>
      <c r="H129" s="183">
        <v>2035</v>
      </c>
      <c r="I129" s="183">
        <v>2040</v>
      </c>
      <c r="J129" s="183">
        <v>2045</v>
      </c>
      <c r="K129" s="184">
        <v>2050</v>
      </c>
      <c r="L129" s="32"/>
      <c r="M129" s="32"/>
    </row>
    <row r="130" spans="1:13" ht="15" outlineLevel="2" thickBot="1">
      <c r="A130" s="215"/>
      <c r="B130" s="217"/>
      <c r="C130" s="60" t="str">
        <f t="shared" si="3"/>
        <v>Surfaces de prairies artificielles</v>
      </c>
      <c r="D130" s="32"/>
      <c r="E130" s="135" t="s">
        <v>327</v>
      </c>
      <c r="F130" s="139">
        <v>537.43059586521247</v>
      </c>
      <c r="G130" s="140">
        <v>737.31038969397991</v>
      </c>
      <c r="H130" s="140">
        <v>820.38201527186231</v>
      </c>
      <c r="I130" s="140">
        <v>903.45364084974472</v>
      </c>
      <c r="J130" s="140">
        <v>986.52526642762712</v>
      </c>
      <c r="K130" s="141">
        <v>1069.5968920055095</v>
      </c>
      <c r="L130" s="32"/>
      <c r="M130" s="32"/>
    </row>
    <row r="131" spans="1:13" outlineLevel="2">
      <c r="A131" s="215"/>
      <c r="B131" s="217"/>
      <c r="C131" s="60" t="str">
        <f t="shared" si="3"/>
        <v xml:space="preserve"> Périmètre hexagone</v>
      </c>
      <c r="D131" s="32"/>
      <c r="E131" s="862" t="s">
        <v>628</v>
      </c>
      <c r="F131" s="862"/>
      <c r="G131" s="862"/>
      <c r="H131" s="862"/>
      <c r="I131" s="862"/>
      <c r="J131" s="862"/>
      <c r="K131" s="862"/>
      <c r="L131" s="32"/>
      <c r="M131" s="32"/>
    </row>
    <row r="132" spans="1:13" outlineLevel="1">
      <c r="A132" s="215"/>
      <c r="B132" s="217"/>
      <c r="C132" s="60" t="str">
        <f t="shared" ref="C132:C249" si="9">IF(ISBLANK(E132),IF(ISBLANK(F132),"",F132),E132)</f>
        <v/>
      </c>
      <c r="D132" s="32"/>
      <c r="E132" s="55"/>
      <c r="F132" s="55"/>
      <c r="G132" s="55"/>
      <c r="H132" s="55"/>
      <c r="I132" s="55"/>
      <c r="J132" s="55"/>
      <c r="K132" s="55"/>
      <c r="L132" s="32"/>
      <c r="M132" s="32"/>
    </row>
    <row r="133" spans="1:13" ht="15" outlineLevel="1" thickBot="1">
      <c r="A133" s="215"/>
      <c r="B133" s="217"/>
      <c r="C133" s="60" t="str">
        <f t="shared" si="9"/>
        <v>Evolution des surfaces de prairies temporaires (kha)</v>
      </c>
      <c r="D133" s="32"/>
      <c r="E133" s="477" t="s">
        <v>328</v>
      </c>
      <c r="F133" s="477"/>
      <c r="G133" s="477"/>
      <c r="H133" s="477"/>
      <c r="I133" s="477"/>
      <c r="J133" s="477"/>
      <c r="K133" s="477"/>
      <c r="L133" s="32"/>
      <c r="M133" s="32"/>
    </row>
    <row r="134" spans="1:13" outlineLevel="2">
      <c r="A134" s="215"/>
      <c r="B134" s="217"/>
      <c r="C134" s="60" t="str">
        <f t="shared" si="9"/>
        <v>kha</v>
      </c>
      <c r="D134" s="32"/>
      <c r="E134" s="287" t="s">
        <v>290</v>
      </c>
      <c r="F134" s="183">
        <v>2023</v>
      </c>
      <c r="G134" s="183">
        <v>2030</v>
      </c>
      <c r="H134" s="183">
        <v>2035</v>
      </c>
      <c r="I134" s="183">
        <v>2040</v>
      </c>
      <c r="J134" s="183">
        <v>2045</v>
      </c>
      <c r="K134" s="184">
        <v>2050</v>
      </c>
      <c r="L134" s="32"/>
      <c r="M134" s="32"/>
    </row>
    <row r="135" spans="1:13" ht="15" outlineLevel="2" thickBot="1">
      <c r="A135" s="215"/>
      <c r="B135" s="217"/>
      <c r="C135" s="60" t="str">
        <f t="shared" si="9"/>
        <v>Surfaces de prairies temporaires</v>
      </c>
      <c r="D135" s="32"/>
      <c r="E135" s="135" t="s">
        <v>329</v>
      </c>
      <c r="F135" s="139">
        <v>2621.2015250966756</v>
      </c>
      <c r="G135" s="140">
        <v>2407.685233446653</v>
      </c>
      <c r="H135" s="140">
        <v>2165.5596410371495</v>
      </c>
      <c r="I135" s="140">
        <v>1923.4340486276456</v>
      </c>
      <c r="J135" s="140">
        <v>1681.3084562181416</v>
      </c>
      <c r="K135" s="141">
        <v>1439.1828638086379</v>
      </c>
      <c r="L135" s="32"/>
      <c r="M135" s="32"/>
    </row>
    <row r="136" spans="1:13" outlineLevel="2">
      <c r="A136" s="215"/>
      <c r="B136" s="217"/>
      <c r="C136" s="60" t="str">
        <f t="shared" si="9"/>
        <v xml:space="preserve"> Périmètre hexagone</v>
      </c>
      <c r="D136" s="32"/>
      <c r="E136" s="862" t="s">
        <v>628</v>
      </c>
      <c r="F136" s="862"/>
      <c r="G136" s="862"/>
      <c r="H136" s="862"/>
      <c r="I136" s="862"/>
      <c r="J136" s="862"/>
      <c r="K136" s="862"/>
      <c r="L136" s="32"/>
      <c r="M136" s="32"/>
    </row>
    <row r="137" spans="1:13" outlineLevel="1">
      <c r="A137" s="215"/>
      <c r="B137" s="217"/>
      <c r="C137" s="60" t="str">
        <f t="shared" si="9"/>
        <v/>
      </c>
      <c r="D137" s="32"/>
      <c r="E137" s="55"/>
      <c r="F137" s="55"/>
      <c r="G137" s="55"/>
      <c r="H137" s="55"/>
      <c r="I137" s="55"/>
      <c r="J137" s="55"/>
      <c r="K137" s="55"/>
      <c r="L137" s="32"/>
      <c r="M137" s="32"/>
    </row>
    <row r="138" spans="1:13" ht="15" outlineLevel="1" thickBot="1">
      <c r="A138" s="215"/>
      <c r="B138" s="217"/>
      <c r="C138" s="60" t="str">
        <f t="shared" si="9"/>
        <v>Evolution des surfaces de prairies permanentes (kha)</v>
      </c>
      <c r="D138" s="32"/>
      <c r="E138" s="477" t="s">
        <v>330</v>
      </c>
      <c r="F138" s="477"/>
      <c r="G138" s="477"/>
      <c r="H138" s="477"/>
      <c r="I138" s="477"/>
      <c r="J138" s="477"/>
      <c r="K138" s="477"/>
      <c r="L138" s="32"/>
      <c r="M138" s="32"/>
    </row>
    <row r="139" spans="1:13" outlineLevel="2">
      <c r="A139" s="215"/>
      <c r="B139" s="217"/>
      <c r="C139" s="60" t="str">
        <f t="shared" si="9"/>
        <v>kha</v>
      </c>
      <c r="D139" s="32"/>
      <c r="E139" s="287" t="s">
        <v>290</v>
      </c>
      <c r="F139" s="183">
        <v>2023</v>
      </c>
      <c r="G139" s="183">
        <v>2030</v>
      </c>
      <c r="H139" s="183">
        <v>2035</v>
      </c>
      <c r="I139" s="183">
        <v>2040</v>
      </c>
      <c r="J139" s="183">
        <v>2045</v>
      </c>
      <c r="K139" s="184">
        <v>2050</v>
      </c>
      <c r="L139" s="32"/>
      <c r="M139" s="32"/>
    </row>
    <row r="140" spans="1:13" outlineLevel="2">
      <c r="A140" s="215"/>
      <c r="B140" s="217"/>
      <c r="C140" s="60" t="str">
        <f t="shared" si="9"/>
        <v>Total</v>
      </c>
      <c r="D140" s="32"/>
      <c r="E140" s="128" t="s">
        <v>125</v>
      </c>
      <c r="F140" s="371">
        <f>SUM(F141:F142)</f>
        <v>9529.2729587629765</v>
      </c>
      <c r="G140" s="372">
        <f t="shared" ref="G140:K140" si="10">SUM(G141:G142)</f>
        <v>9080.3134552523206</v>
      </c>
      <c r="H140" s="372">
        <f t="shared" si="10"/>
        <v>8958.6460060418121</v>
      </c>
      <c r="I140" s="372">
        <f t="shared" si="10"/>
        <v>8836.9785568313018</v>
      </c>
      <c r="J140" s="372">
        <f t="shared" si="10"/>
        <v>8715.3111076207933</v>
      </c>
      <c r="K140" s="373">
        <f t="shared" si="10"/>
        <v>8593.643658410283</v>
      </c>
      <c r="L140" s="32"/>
      <c r="M140" s="32"/>
    </row>
    <row r="141" spans="1:13" ht="28.8" outlineLevel="2">
      <c r="A141" s="215"/>
      <c r="B141" s="217"/>
      <c r="C141" s="60" t="str">
        <f t="shared" si="9"/>
        <v>Prairies naturelles ou semées depuis plus de 6 ans</v>
      </c>
      <c r="D141" s="32"/>
      <c r="E141" s="378" t="s">
        <v>695</v>
      </c>
      <c r="F141" s="305">
        <v>7159.0047396039581</v>
      </c>
      <c r="G141" s="306">
        <v>7152.808</v>
      </c>
      <c r="H141" s="306">
        <v>7152.808</v>
      </c>
      <c r="I141" s="306">
        <v>7152.808</v>
      </c>
      <c r="J141" s="306">
        <v>7152.808</v>
      </c>
      <c r="K141" s="316">
        <v>7152.808</v>
      </c>
      <c r="L141" s="32"/>
      <c r="M141" s="32"/>
    </row>
    <row r="142" spans="1:13" ht="29.4" outlineLevel="2" thickBot="1">
      <c r="A142" s="215"/>
      <c r="B142" s="217"/>
      <c r="C142" s="60" t="str">
        <f t="shared" si="9"/>
        <v>STH peu productives (parcours, landes, alpages)</v>
      </c>
      <c r="D142" s="32"/>
      <c r="E142" s="379" t="s">
        <v>696</v>
      </c>
      <c r="F142" s="320">
        <v>2370.2682191590179</v>
      </c>
      <c r="G142" s="321">
        <v>1927.5054552523211</v>
      </c>
      <c r="H142" s="321">
        <v>1805.8380060418117</v>
      </c>
      <c r="I142" s="321">
        <v>1684.1705568313025</v>
      </c>
      <c r="J142" s="321">
        <v>1562.5031076207931</v>
      </c>
      <c r="K142" s="322">
        <v>1440.8356584102837</v>
      </c>
      <c r="L142" s="32"/>
      <c r="M142" s="32"/>
    </row>
    <row r="143" spans="1:13" ht="50.4" customHeight="1" outlineLevel="2">
      <c r="A143" s="215"/>
      <c r="B143" s="217"/>
      <c r="C143" s="60" t="str">
        <f t="shared" si="9"/>
        <v xml:space="preserve"> Périmètre hexagone. A noter qu’un changement méthodologique a été intégré dans la statistique agricole annuelle qui n’a pas été inclus dans la modélisation : les prairies y sont considérées comme permanentes lorsqu’elles sont des prairies depuis plus de 5 ans alors que le seuil de 6 ans est considéré dans la modélisation de la SNBC 3. </v>
      </c>
      <c r="D143" s="32"/>
      <c r="E143" s="874" t="s">
        <v>1041</v>
      </c>
      <c r="F143" s="874"/>
      <c r="G143" s="874"/>
      <c r="H143" s="874"/>
      <c r="I143" s="874"/>
      <c r="J143" s="874"/>
      <c r="K143" s="874"/>
      <c r="L143" s="32"/>
      <c r="M143" s="32"/>
    </row>
    <row r="144" spans="1:13" outlineLevel="1">
      <c r="A144" s="215"/>
      <c r="B144" s="217"/>
      <c r="C144" s="60" t="str">
        <f t="shared" si="9"/>
        <v/>
      </c>
      <c r="D144" s="32"/>
      <c r="E144" s="55"/>
      <c r="F144" s="55"/>
      <c r="G144" s="55"/>
      <c r="H144" s="55"/>
      <c r="I144" s="55"/>
      <c r="J144" s="55"/>
      <c r="K144" s="55"/>
      <c r="L144" s="32"/>
      <c r="M144" s="32"/>
    </row>
    <row r="145" spans="1:13" s="241" customFormat="1" ht="15" outlineLevel="1" thickBot="1">
      <c r="A145" s="215"/>
      <c r="B145" s="217"/>
      <c r="C145" s="60"/>
      <c r="D145" s="32"/>
      <c r="E145" s="477" t="s">
        <v>666</v>
      </c>
      <c r="F145" s="477"/>
      <c r="G145" s="477"/>
      <c r="H145" s="477"/>
      <c r="I145" s="477"/>
      <c r="J145" s="477"/>
      <c r="K145" s="477"/>
      <c r="L145" s="32"/>
      <c r="M145" s="32"/>
    </row>
    <row r="146" spans="1:13" s="241" customFormat="1" outlineLevel="2">
      <c r="A146" s="215"/>
      <c r="B146" s="217"/>
      <c r="C146" s="60"/>
      <c r="D146" s="32"/>
      <c r="E146" s="287" t="s">
        <v>290</v>
      </c>
      <c r="F146" s="183">
        <v>2020</v>
      </c>
      <c r="G146" s="183">
        <v>2030</v>
      </c>
      <c r="H146" s="183">
        <v>2035</v>
      </c>
      <c r="I146" s="183">
        <v>2040</v>
      </c>
      <c r="J146" s="183">
        <v>2045</v>
      </c>
      <c r="K146" s="184">
        <v>2050</v>
      </c>
      <c r="L146" s="32"/>
      <c r="M146" s="32"/>
    </row>
    <row r="147" spans="1:13" s="241" customFormat="1" outlineLevel="2">
      <c r="A147" s="215"/>
      <c r="B147" s="217"/>
      <c r="C147" s="60"/>
      <c r="D147" s="32"/>
      <c r="E147" s="128" t="s">
        <v>125</v>
      </c>
      <c r="F147" s="371">
        <v>2976.5187799999999</v>
      </c>
      <c r="G147" s="372">
        <v>4793.810232797854</v>
      </c>
      <c r="H147" s="372"/>
      <c r="I147" s="372"/>
      <c r="J147" s="372"/>
      <c r="K147" s="373">
        <v>8671.8381286384047</v>
      </c>
      <c r="L147" s="32"/>
      <c r="M147" s="32"/>
    </row>
    <row r="148" spans="1:13" s="241" customFormat="1" ht="28.8" outlineLevel="2">
      <c r="A148" s="215"/>
      <c r="B148" s="217"/>
      <c r="C148" s="60"/>
      <c r="D148" s="32"/>
      <c r="E148" s="377" t="s">
        <v>669</v>
      </c>
      <c r="F148" s="305">
        <v>119.4506365</v>
      </c>
      <c r="G148" s="306">
        <v>911.49333333333334</v>
      </c>
      <c r="H148" s="306"/>
      <c r="I148" s="306"/>
      <c r="J148" s="306"/>
      <c r="K148" s="316">
        <v>2550</v>
      </c>
      <c r="L148" s="32"/>
      <c r="M148" s="32"/>
    </row>
    <row r="149" spans="1:13" s="241" customFormat="1" outlineLevel="2">
      <c r="A149" s="215"/>
      <c r="B149" s="217"/>
      <c r="C149" s="60"/>
      <c r="D149" s="32"/>
      <c r="E149" s="377" t="s">
        <v>667</v>
      </c>
      <c r="F149" s="374">
        <f>F147-F148-F150</f>
        <v>1893.0681434999997</v>
      </c>
      <c r="G149" s="306">
        <f>G147-G148-G150</f>
        <v>2036.2283424757602</v>
      </c>
      <c r="H149" s="375"/>
      <c r="I149" s="375"/>
      <c r="J149" s="375"/>
      <c r="K149" s="316">
        <f>K147-K148-K150</f>
        <v>1871.8381286384047</v>
      </c>
      <c r="L149" s="32"/>
      <c r="M149" s="32"/>
    </row>
    <row r="150" spans="1:13" s="241" customFormat="1" ht="15" outlineLevel="2" thickBot="1">
      <c r="A150" s="215"/>
      <c r="B150" s="217"/>
      <c r="C150" s="60"/>
      <c r="D150" s="32"/>
      <c r="E150" s="135" t="s">
        <v>668</v>
      </c>
      <c r="F150" s="320">
        <v>964</v>
      </c>
      <c r="G150" s="321">
        <v>1846.0885569887605</v>
      </c>
      <c r="H150" s="321"/>
      <c r="I150" s="321"/>
      <c r="J150" s="321"/>
      <c r="K150" s="322">
        <v>4250</v>
      </c>
      <c r="L150" s="32"/>
      <c r="M150" s="32"/>
    </row>
    <row r="151" spans="1:13" s="241" customFormat="1" outlineLevel="2">
      <c r="A151" s="215"/>
      <c r="B151" s="217"/>
      <c r="C151" s="60"/>
      <c r="D151" s="32"/>
      <c r="E151" s="862" t="s">
        <v>628</v>
      </c>
      <c r="F151" s="862"/>
      <c r="G151" s="862"/>
      <c r="H151" s="862"/>
      <c r="I151" s="862"/>
      <c r="J151" s="862"/>
      <c r="K151" s="862"/>
      <c r="L151" s="32"/>
      <c r="M151" s="32"/>
    </row>
    <row r="152" spans="1:13" s="241" customFormat="1" outlineLevel="1">
      <c r="A152" s="215"/>
      <c r="B152" s="217"/>
      <c r="C152" s="60"/>
      <c r="D152" s="32"/>
      <c r="E152" s="327"/>
      <c r="F152" s="327"/>
      <c r="G152" s="327"/>
      <c r="H152" s="327"/>
      <c r="I152" s="327"/>
      <c r="J152" s="327"/>
      <c r="K152" s="327"/>
      <c r="L152" s="32"/>
      <c r="M152" s="32"/>
    </row>
    <row r="153" spans="1:13" s="241" customFormat="1" ht="15" outlineLevel="1" thickBot="1">
      <c r="A153" s="215"/>
      <c r="B153" s="217"/>
      <c r="C153" s="60"/>
      <c r="D153" s="32"/>
      <c r="E153" s="477" t="s">
        <v>663</v>
      </c>
      <c r="F153" s="477"/>
      <c r="G153" s="477"/>
      <c r="H153" s="477"/>
      <c r="I153" s="477"/>
      <c r="J153" s="477"/>
      <c r="K153" s="477"/>
      <c r="L153" s="32"/>
      <c r="M153" s="32"/>
    </row>
    <row r="154" spans="1:13" s="241" customFormat="1" outlineLevel="2">
      <c r="A154" s="215"/>
      <c r="B154" s="217"/>
      <c r="C154" s="60"/>
      <c r="D154" s="32"/>
      <c r="E154" s="287" t="s">
        <v>112</v>
      </c>
      <c r="F154" s="183">
        <v>2020</v>
      </c>
      <c r="G154" s="183">
        <v>2030</v>
      </c>
      <c r="H154" s="183">
        <v>2035</v>
      </c>
      <c r="I154" s="183">
        <v>2040</v>
      </c>
      <c r="J154" s="183">
        <v>2045</v>
      </c>
      <c r="K154" s="184">
        <v>2050</v>
      </c>
      <c r="L154" s="32"/>
      <c r="M154" s="32"/>
    </row>
    <row r="155" spans="1:13" s="241" customFormat="1" outlineLevel="2">
      <c r="A155" s="215"/>
      <c r="B155" s="217"/>
      <c r="C155" s="60"/>
      <c r="D155" s="32"/>
      <c r="E155" s="132" t="s">
        <v>662</v>
      </c>
      <c r="F155" s="81">
        <v>0.06</v>
      </c>
      <c r="G155" s="82">
        <v>0.21</v>
      </c>
      <c r="H155" s="82"/>
      <c r="I155" s="82"/>
      <c r="J155" s="82"/>
      <c r="K155" s="250">
        <v>0.25</v>
      </c>
      <c r="L155" s="32"/>
      <c r="M155" s="32"/>
    </row>
    <row r="156" spans="1:13" s="241" customFormat="1" outlineLevel="2">
      <c r="A156" s="215"/>
      <c r="B156" s="217"/>
      <c r="C156" s="60"/>
      <c r="D156" s="32"/>
      <c r="E156" s="132" t="s">
        <v>664</v>
      </c>
      <c r="F156" s="81">
        <v>0.02</v>
      </c>
      <c r="G156" s="82">
        <v>0.15</v>
      </c>
      <c r="H156" s="82"/>
      <c r="I156" s="82"/>
      <c r="J156" s="82"/>
      <c r="K156" s="250">
        <v>0.25</v>
      </c>
      <c r="L156" s="32"/>
      <c r="M156" s="32"/>
    </row>
    <row r="157" spans="1:13" s="241" customFormat="1" ht="15" outlineLevel="2" thickBot="1">
      <c r="A157" s="215"/>
      <c r="B157" s="217"/>
      <c r="C157" s="60"/>
      <c r="D157" s="32"/>
      <c r="E157" s="135" t="s">
        <v>665</v>
      </c>
      <c r="F157" s="323">
        <v>0.05</v>
      </c>
      <c r="G157" s="313">
        <v>0.15</v>
      </c>
      <c r="H157" s="313"/>
      <c r="I157" s="313"/>
      <c r="J157" s="313"/>
      <c r="K157" s="324">
        <v>0.25</v>
      </c>
      <c r="L157" s="32"/>
      <c r="M157" s="32"/>
    </row>
    <row r="158" spans="1:13" s="241" customFormat="1" outlineLevel="2">
      <c r="A158" s="215"/>
      <c r="B158" s="217"/>
      <c r="C158" s="60"/>
      <c r="D158" s="32"/>
      <c r="E158" s="862" t="s">
        <v>628</v>
      </c>
      <c r="F158" s="862"/>
      <c r="G158" s="862"/>
      <c r="H158" s="862"/>
      <c r="I158" s="862"/>
      <c r="J158" s="862"/>
      <c r="K158" s="862"/>
      <c r="L158" s="32"/>
      <c r="M158" s="32"/>
    </row>
    <row r="159" spans="1:13" s="241" customFormat="1" outlineLevel="1">
      <c r="A159" s="215"/>
      <c r="B159" s="217"/>
      <c r="C159" s="60"/>
      <c r="D159" s="32"/>
      <c r="E159" s="327"/>
      <c r="F159" s="327"/>
      <c r="G159" s="327"/>
      <c r="H159" s="327"/>
      <c r="I159" s="327"/>
      <c r="J159" s="327"/>
      <c r="K159" s="327"/>
      <c r="L159" s="32"/>
      <c r="M159" s="32"/>
    </row>
    <row r="160" spans="1:13" s="241" customFormat="1" ht="15" outlineLevel="1" thickBot="1">
      <c r="A160" s="215"/>
      <c r="B160" s="217"/>
      <c r="C160" s="60"/>
      <c r="D160" s="32"/>
      <c r="E160" s="477" t="s">
        <v>670</v>
      </c>
      <c r="F160" s="477"/>
      <c r="G160" s="477"/>
      <c r="H160" s="477"/>
      <c r="I160" s="477"/>
      <c r="J160" s="477"/>
      <c r="K160" s="477"/>
      <c r="L160" s="32"/>
      <c r="M160" s="32"/>
    </row>
    <row r="161" spans="1:14" s="241" customFormat="1" outlineLevel="2">
      <c r="A161" s="215"/>
      <c r="B161" s="217"/>
      <c r="C161" s="60"/>
      <c r="D161" s="32"/>
      <c r="E161" s="287" t="s">
        <v>671</v>
      </c>
      <c r="F161" s="183">
        <v>2020</v>
      </c>
      <c r="G161" s="183">
        <v>2030</v>
      </c>
      <c r="H161" s="183">
        <v>2035</v>
      </c>
      <c r="I161" s="183">
        <v>2040</v>
      </c>
      <c r="J161" s="183">
        <v>2045</v>
      </c>
      <c r="K161" s="184">
        <v>2050</v>
      </c>
      <c r="L161" s="32"/>
      <c r="M161" s="32"/>
    </row>
    <row r="162" spans="1:14" s="241" customFormat="1" ht="15" outlineLevel="2" thickBot="1">
      <c r="A162" s="215"/>
      <c r="B162" s="217"/>
      <c r="C162" s="60"/>
      <c r="D162" s="32"/>
      <c r="E162" s="135"/>
      <c r="F162" s="139">
        <v>734.19179600000007</v>
      </c>
      <c r="G162" s="140">
        <v>784.3345164536986</v>
      </c>
      <c r="H162" s="140"/>
      <c r="I162" s="140"/>
      <c r="J162" s="140"/>
      <c r="K162" s="141">
        <v>887.45646498126848</v>
      </c>
      <c r="L162" s="32"/>
      <c r="M162" s="32"/>
    </row>
    <row r="163" spans="1:14" s="241" customFormat="1" outlineLevel="2">
      <c r="A163" s="215"/>
      <c r="B163" s="217"/>
      <c r="C163" s="60"/>
      <c r="D163" s="32"/>
      <c r="E163" s="862" t="s">
        <v>628</v>
      </c>
      <c r="F163" s="862"/>
      <c r="G163" s="862"/>
      <c r="H163" s="862"/>
      <c r="I163" s="862"/>
      <c r="J163" s="862"/>
      <c r="K163" s="862"/>
      <c r="L163" s="32"/>
      <c r="M163" s="32"/>
    </row>
    <row r="164" spans="1:14" s="241" customFormat="1" outlineLevel="1">
      <c r="A164" s="215"/>
      <c r="B164" s="217"/>
      <c r="C164" s="60"/>
      <c r="D164" s="32"/>
      <c r="E164" s="327"/>
      <c r="F164" s="327"/>
      <c r="G164" s="327"/>
      <c r="H164" s="327"/>
      <c r="I164" s="327"/>
      <c r="J164" s="327"/>
      <c r="K164" s="327"/>
      <c r="L164" s="32"/>
      <c r="M164" s="32"/>
    </row>
    <row r="165" spans="1:14" s="241" customFormat="1" ht="15" outlineLevel="1" thickBot="1">
      <c r="A165" s="215"/>
      <c r="B165" s="217"/>
      <c r="C165" s="60"/>
      <c r="D165" s="32"/>
      <c r="E165" s="477" t="s">
        <v>673</v>
      </c>
      <c r="F165" s="477"/>
      <c r="G165" s="477"/>
      <c r="H165" s="477"/>
      <c r="I165" s="477"/>
      <c r="J165" s="477"/>
      <c r="K165" s="477"/>
      <c r="L165" s="32"/>
      <c r="M165" s="32"/>
    </row>
    <row r="166" spans="1:14" s="241" customFormat="1" outlineLevel="2">
      <c r="A166" s="215"/>
      <c r="B166" s="217"/>
      <c r="C166" s="60"/>
      <c r="D166" s="32"/>
      <c r="E166" s="287" t="s">
        <v>672</v>
      </c>
      <c r="F166" s="183">
        <v>2020</v>
      </c>
      <c r="G166" s="183">
        <v>2030</v>
      </c>
      <c r="H166" s="183">
        <v>2035</v>
      </c>
      <c r="I166" s="183">
        <v>2040</v>
      </c>
      <c r="J166" s="183">
        <v>2045</v>
      </c>
      <c r="K166" s="184">
        <v>2050</v>
      </c>
      <c r="L166" s="32"/>
      <c r="M166" s="32"/>
    </row>
    <row r="167" spans="1:14" s="241" customFormat="1" ht="15" outlineLevel="2" thickBot="1">
      <c r="A167" s="215"/>
      <c r="B167" s="217"/>
      <c r="C167" s="60"/>
      <c r="D167" s="32"/>
      <c r="E167" s="135" t="s">
        <v>674</v>
      </c>
      <c r="F167" s="139">
        <v>45.826731306809982</v>
      </c>
      <c r="G167" s="140">
        <v>36.139228321186117</v>
      </c>
      <c r="H167" s="140"/>
      <c r="I167" s="140"/>
      <c r="J167" s="140"/>
      <c r="K167" s="141">
        <v>21.882855266575714</v>
      </c>
      <c r="L167" s="32"/>
      <c r="M167" s="32"/>
    </row>
    <row r="168" spans="1:14" s="241" customFormat="1" outlineLevel="2">
      <c r="A168" s="215"/>
      <c r="B168" s="217"/>
      <c r="C168" s="60"/>
      <c r="D168" s="32"/>
      <c r="E168" s="862" t="s">
        <v>628</v>
      </c>
      <c r="F168" s="862"/>
      <c r="G168" s="862"/>
      <c r="H168" s="862"/>
      <c r="I168" s="862"/>
      <c r="J168" s="862"/>
      <c r="K168" s="862"/>
      <c r="L168" s="474"/>
      <c r="M168" s="32"/>
    </row>
    <row r="169" spans="1:14" s="241" customFormat="1" outlineLevel="1">
      <c r="A169" s="215"/>
      <c r="B169" s="217"/>
      <c r="C169" s="60"/>
      <c r="D169" s="32"/>
      <c r="E169" s="327"/>
      <c r="F169" s="327"/>
      <c r="G169" s="327"/>
      <c r="H169" s="327"/>
      <c r="I169" s="327"/>
      <c r="J169" s="327"/>
      <c r="K169" s="327"/>
      <c r="L169" s="327"/>
      <c r="M169" s="32"/>
    </row>
    <row r="170" spans="1:14" s="241" customFormat="1" outlineLevel="1">
      <c r="A170" s="215"/>
      <c r="B170" s="217"/>
      <c r="C170" s="60" t="str">
        <f t="shared" si="9"/>
        <v/>
      </c>
      <c r="D170" s="32"/>
      <c r="E170" s="244"/>
      <c r="F170" s="244"/>
      <c r="G170" s="244"/>
      <c r="H170" s="244"/>
      <c r="I170" s="244"/>
      <c r="J170" s="244"/>
      <c r="K170" s="244"/>
      <c r="L170" s="244"/>
      <c r="M170" s="32"/>
    </row>
    <row r="171" spans="1:14" s="241" customFormat="1" ht="28.8" thickBot="1">
      <c r="A171" s="215"/>
      <c r="B171" s="217"/>
      <c r="C171" s="60" t="str">
        <f t="shared" si="9"/>
        <v>Energie</v>
      </c>
      <c r="D171" s="221"/>
      <c r="E171" s="222"/>
      <c r="F171" s="854" t="s">
        <v>244</v>
      </c>
      <c r="G171" s="854"/>
      <c r="H171" s="854"/>
      <c r="I171" s="854"/>
      <c r="J171" s="854"/>
      <c r="K171" s="854"/>
      <c r="L171" s="854"/>
      <c r="M171" s="854"/>
    </row>
    <row r="172" spans="1:14" s="241" customFormat="1" ht="15" thickTop="1">
      <c r="A172" s="215"/>
      <c r="B172" s="217"/>
      <c r="C172" s="60" t="str">
        <f t="shared" si="9"/>
        <v/>
      </c>
      <c r="D172" s="243"/>
      <c r="E172" s="243"/>
      <c r="F172" s="243"/>
    </row>
    <row r="173" spans="1:14" s="241" customFormat="1" outlineLevel="1">
      <c r="A173" s="215"/>
      <c r="B173" s="217"/>
      <c r="C173" s="60"/>
      <c r="D173" s="32"/>
      <c r="E173" s="244"/>
      <c r="F173" s="244"/>
      <c r="G173" s="244"/>
      <c r="H173" s="244"/>
      <c r="I173" s="244"/>
      <c r="J173" s="244"/>
      <c r="K173" s="244"/>
      <c r="L173" s="244"/>
      <c r="M173" s="32"/>
    </row>
    <row r="174" spans="1:14" s="241" customFormat="1" outlineLevel="1">
      <c r="A174" s="215"/>
      <c r="B174" s="217"/>
      <c r="C174" s="60"/>
      <c r="D174" s="32"/>
      <c r="E174" s="244"/>
      <c r="F174" s="244"/>
      <c r="G174" s="244"/>
      <c r="H174" s="244"/>
      <c r="I174" s="244"/>
      <c r="J174" s="244"/>
      <c r="K174" s="244"/>
      <c r="L174" s="244"/>
      <c r="M174" s="32"/>
    </row>
    <row r="175" spans="1:14" s="241" customFormat="1" ht="15" outlineLevel="1" thickBot="1">
      <c r="A175" s="215"/>
      <c r="B175" s="217"/>
      <c r="C175" s="60"/>
      <c r="D175" s="32"/>
      <c r="E175" s="864" t="s">
        <v>562</v>
      </c>
      <c r="F175" s="864"/>
      <c r="G175" s="864"/>
      <c r="H175" s="864"/>
      <c r="I175" s="864"/>
      <c r="J175" s="864"/>
      <c r="K175" s="864"/>
      <c r="L175" s="476"/>
      <c r="M175" s="32"/>
      <c r="N175" s="403"/>
    </row>
    <row r="176" spans="1:14" s="241" customFormat="1" outlineLevel="2">
      <c r="A176" s="215"/>
      <c r="B176" s="217"/>
      <c r="C176" s="60"/>
      <c r="D176" s="32"/>
      <c r="E176" s="287"/>
      <c r="F176" s="183">
        <v>2022</v>
      </c>
      <c r="G176" s="183">
        <v>2030</v>
      </c>
      <c r="H176" s="183">
        <v>2035</v>
      </c>
      <c r="I176" s="183">
        <v>2040</v>
      </c>
      <c r="J176" s="183">
        <v>2045</v>
      </c>
      <c r="K176" s="184">
        <v>2050</v>
      </c>
      <c r="L176" s="32"/>
      <c r="M176" s="32"/>
    </row>
    <row r="177" spans="1:13" s="241" customFormat="1" ht="32.4" customHeight="1" outlineLevel="2" thickBot="1">
      <c r="A177" s="215"/>
      <c r="B177" s="217"/>
      <c r="C177" s="60"/>
      <c r="D177" s="32"/>
      <c r="E177" s="380" t="s">
        <v>563</v>
      </c>
      <c r="F177" s="320">
        <v>974700</v>
      </c>
      <c r="G177" s="321">
        <v>855311.81690341805</v>
      </c>
      <c r="H177" s="321"/>
      <c r="I177" s="321">
        <v>735347.19773242658</v>
      </c>
      <c r="J177" s="321"/>
      <c r="K177" s="322">
        <v>663531.83491903753</v>
      </c>
      <c r="L177" s="32"/>
      <c r="M177" s="32"/>
    </row>
    <row r="178" spans="1:13" s="241" customFormat="1" outlineLevel="2" collapsed="1">
      <c r="A178" s="215"/>
      <c r="B178" s="217"/>
      <c r="C178" s="60"/>
      <c r="D178" s="32"/>
      <c r="E178" s="862" t="s">
        <v>628</v>
      </c>
      <c r="F178" s="862"/>
      <c r="G178" s="862"/>
      <c r="H178" s="862"/>
      <c r="I178" s="862"/>
      <c r="J178" s="862"/>
      <c r="K178" s="862"/>
      <c r="L178" s="32"/>
      <c r="M178" s="32"/>
    </row>
    <row r="179" spans="1:13" s="241" customFormat="1" outlineLevel="1">
      <c r="A179" s="215"/>
      <c r="B179" s="217"/>
      <c r="C179" s="60"/>
      <c r="D179" s="32"/>
      <c r="E179" s="246"/>
      <c r="F179" s="246"/>
      <c r="G179" s="246"/>
      <c r="H179" s="246"/>
      <c r="I179" s="246"/>
      <c r="J179" s="246"/>
      <c r="K179" s="246"/>
      <c r="L179" s="32"/>
      <c r="M179" s="32"/>
    </row>
    <row r="180" spans="1:13" s="241" customFormat="1" ht="15" outlineLevel="1" thickBot="1">
      <c r="A180" s="215"/>
      <c r="B180" s="217"/>
      <c r="C180" s="60"/>
      <c r="D180" s="32"/>
      <c r="E180" s="864" t="s">
        <v>564</v>
      </c>
      <c r="F180" s="864"/>
      <c r="G180" s="864"/>
      <c r="H180" s="864"/>
      <c r="I180" s="864"/>
      <c r="J180" s="864"/>
      <c r="K180" s="864"/>
      <c r="L180" s="32"/>
      <c r="M180" s="32"/>
    </row>
    <row r="181" spans="1:13" s="241" customFormat="1" outlineLevel="2">
      <c r="A181" s="215"/>
      <c r="B181" s="217"/>
      <c r="C181" s="60"/>
      <c r="D181" s="32"/>
      <c r="E181" s="287" t="s">
        <v>112</v>
      </c>
      <c r="F181" s="183">
        <v>2022</v>
      </c>
      <c r="G181" s="183">
        <v>2030</v>
      </c>
      <c r="H181" s="183">
        <v>2035</v>
      </c>
      <c r="I181" s="183">
        <v>2040</v>
      </c>
      <c r="J181" s="183">
        <v>2045</v>
      </c>
      <c r="K181" s="184">
        <v>2050</v>
      </c>
      <c r="L181" s="32"/>
      <c r="M181" s="32"/>
    </row>
    <row r="182" spans="1:13" s="241" customFormat="1" outlineLevel="2">
      <c r="A182" s="215"/>
      <c r="B182" s="217"/>
      <c r="C182" s="60"/>
      <c r="D182" s="32"/>
      <c r="E182" s="132" t="s">
        <v>234</v>
      </c>
      <c r="F182" s="81">
        <v>1</v>
      </c>
      <c r="G182" s="82">
        <v>0.90007477143189929</v>
      </c>
      <c r="H182" s="82"/>
      <c r="I182" s="82">
        <v>0.49053523904249807</v>
      </c>
      <c r="J182" s="82"/>
      <c r="K182" s="250">
        <v>6.4719219072732572E-5</v>
      </c>
      <c r="L182" s="32"/>
      <c r="M182" s="32"/>
    </row>
    <row r="183" spans="1:13" s="241" customFormat="1" outlineLevel="2">
      <c r="A183" s="215"/>
      <c r="B183" s="217"/>
      <c r="C183" s="60"/>
      <c r="D183" s="32"/>
      <c r="E183" s="132" t="s">
        <v>702</v>
      </c>
      <c r="F183" s="81">
        <v>0</v>
      </c>
      <c r="G183" s="82">
        <v>4.9786117034418653E-2</v>
      </c>
      <c r="H183" s="82"/>
      <c r="I183" s="82">
        <v>0.26083695838777482</v>
      </c>
      <c r="J183" s="82"/>
      <c r="K183" s="250">
        <v>0.45542108754689714</v>
      </c>
      <c r="L183" s="32"/>
      <c r="M183" s="32"/>
    </row>
    <row r="184" spans="1:13" s="241" customFormat="1" outlineLevel="2">
      <c r="A184" s="215"/>
      <c r="B184" s="217"/>
      <c r="C184" s="60"/>
      <c r="D184" s="32"/>
      <c r="E184" s="132" t="s">
        <v>263</v>
      </c>
      <c r="F184" s="81">
        <v>0</v>
      </c>
      <c r="G184" s="82">
        <v>2.0337443930670211E-2</v>
      </c>
      <c r="H184" s="82"/>
      <c r="I184" s="82">
        <v>0.1054244644743168</v>
      </c>
      <c r="J184" s="82"/>
      <c r="K184" s="250">
        <v>0.18846086116183708</v>
      </c>
      <c r="L184" s="32"/>
      <c r="M184" s="32"/>
    </row>
    <row r="185" spans="1:13" s="241" customFormat="1" outlineLevel="2">
      <c r="A185" s="215"/>
      <c r="B185" s="217"/>
      <c r="C185" s="60"/>
      <c r="D185" s="32"/>
      <c r="E185" s="132" t="s">
        <v>262</v>
      </c>
      <c r="F185" s="81">
        <v>0</v>
      </c>
      <c r="G185" s="82">
        <v>0</v>
      </c>
      <c r="H185" s="82"/>
      <c r="I185" s="82">
        <v>3.3188576893840838E-3</v>
      </c>
      <c r="J185" s="82"/>
      <c r="K185" s="250">
        <v>1.8544158648592966E-2</v>
      </c>
      <c r="L185" s="32"/>
      <c r="M185" s="32"/>
    </row>
    <row r="186" spans="1:13" s="241" customFormat="1" ht="15" outlineLevel="2" thickBot="1">
      <c r="A186" s="215"/>
      <c r="B186" s="217"/>
      <c r="C186" s="60"/>
      <c r="D186" s="32"/>
      <c r="E186" s="135" t="s">
        <v>217</v>
      </c>
      <c r="F186" s="323">
        <v>0</v>
      </c>
      <c r="G186" s="313">
        <v>2.9801667603011849E-2</v>
      </c>
      <c r="H186" s="313"/>
      <c r="I186" s="313">
        <v>0.13988448040602613</v>
      </c>
      <c r="J186" s="313"/>
      <c r="K186" s="324">
        <v>0.33750917342360004</v>
      </c>
      <c r="L186" s="32"/>
      <c r="M186" s="32"/>
    </row>
    <row r="187" spans="1:13" s="241" customFormat="1" outlineLevel="2" collapsed="1">
      <c r="A187" s="215"/>
      <c r="B187" s="217"/>
      <c r="C187" s="60"/>
      <c r="D187" s="32"/>
      <c r="E187" s="862" t="s">
        <v>628</v>
      </c>
      <c r="F187" s="862"/>
      <c r="G187" s="862"/>
      <c r="H187" s="862"/>
      <c r="I187" s="862"/>
      <c r="J187" s="862"/>
      <c r="K187" s="862"/>
      <c r="L187" s="32"/>
      <c r="M187" s="32"/>
    </row>
    <row r="188" spans="1:13" s="241" customFormat="1" outlineLevel="1">
      <c r="A188" s="215"/>
      <c r="B188" s="217"/>
      <c r="C188" s="60"/>
      <c r="D188" s="32"/>
      <c r="E188" s="246"/>
      <c r="F188" s="246"/>
      <c r="G188" s="246"/>
      <c r="H188" s="246"/>
      <c r="I188" s="246"/>
      <c r="J188" s="246"/>
      <c r="K188" s="246"/>
      <c r="L188" s="32"/>
      <c r="M188" s="32"/>
    </row>
    <row r="189" spans="1:13" s="241" customFormat="1" ht="15" outlineLevel="1" thickBot="1">
      <c r="A189" s="215"/>
      <c r="B189" s="217"/>
      <c r="C189" s="60"/>
      <c r="D189" s="32"/>
      <c r="E189" s="864" t="s">
        <v>933</v>
      </c>
      <c r="F189" s="864"/>
      <c r="G189" s="864"/>
      <c r="H189" s="864"/>
      <c r="I189" s="864"/>
      <c r="J189" s="864"/>
      <c r="K189" s="864"/>
      <c r="L189" s="32"/>
      <c r="M189" s="32"/>
    </row>
    <row r="190" spans="1:13" s="241" customFormat="1" outlineLevel="2">
      <c r="A190" s="215"/>
      <c r="B190" s="217"/>
      <c r="C190" s="60"/>
      <c r="D190" s="32"/>
      <c r="E190" s="287" t="s">
        <v>956</v>
      </c>
      <c r="F190" s="183">
        <v>2020</v>
      </c>
      <c r="G190" s="183">
        <v>2030</v>
      </c>
      <c r="H190" s="183">
        <v>2035</v>
      </c>
      <c r="I190" s="183">
        <v>2040</v>
      </c>
      <c r="J190" s="183">
        <v>2045</v>
      </c>
      <c r="K190" s="184">
        <v>2050</v>
      </c>
      <c r="L190" s="32"/>
      <c r="M190" s="32"/>
    </row>
    <row r="191" spans="1:13" s="241" customFormat="1" outlineLevel="2">
      <c r="A191" s="215"/>
      <c r="B191" s="217"/>
      <c r="C191" s="60"/>
      <c r="D191" s="32"/>
      <c r="E191" s="132" t="s">
        <v>565</v>
      </c>
      <c r="F191" s="136">
        <v>321</v>
      </c>
      <c r="G191" s="137"/>
      <c r="H191" s="137"/>
      <c r="I191" s="137"/>
      <c r="J191" s="137"/>
      <c r="K191" s="138">
        <v>80.25</v>
      </c>
      <c r="L191" s="32"/>
      <c r="M191" s="32"/>
    </row>
    <row r="192" spans="1:13" s="241" customFormat="1" ht="15" outlineLevel="2" thickBot="1">
      <c r="A192" s="215"/>
      <c r="B192" s="217"/>
      <c r="C192" s="60"/>
      <c r="D192" s="32"/>
      <c r="E192" s="135" t="s">
        <v>566</v>
      </c>
      <c r="F192" s="139">
        <v>160</v>
      </c>
      <c r="G192" s="140"/>
      <c r="H192" s="140"/>
      <c r="I192" s="140"/>
      <c r="J192" s="140"/>
      <c r="K192" s="141">
        <v>40</v>
      </c>
      <c r="L192" s="32"/>
      <c r="M192" s="32"/>
    </row>
    <row r="193" spans="1:14" s="241" customFormat="1" outlineLevel="2" collapsed="1">
      <c r="A193" s="215"/>
      <c r="B193" s="217"/>
      <c r="C193" s="60"/>
      <c r="D193" s="32"/>
      <c r="E193" s="862" t="s">
        <v>628</v>
      </c>
      <c r="F193" s="862"/>
      <c r="G193" s="862"/>
      <c r="H193" s="862"/>
      <c r="I193" s="862"/>
      <c r="J193" s="862"/>
      <c r="K193" s="862"/>
      <c r="L193" s="32"/>
      <c r="M193" s="32"/>
    </row>
    <row r="194" spans="1:14" s="241" customFormat="1" outlineLevel="1">
      <c r="A194" s="215"/>
      <c r="B194" s="217"/>
      <c r="C194" s="60"/>
      <c r="D194" s="32"/>
      <c r="E194" s="246"/>
      <c r="F194" s="246"/>
      <c r="G194" s="246"/>
      <c r="H194" s="246"/>
      <c r="I194" s="246"/>
      <c r="J194" s="246"/>
      <c r="K194" s="246"/>
      <c r="L194" s="32"/>
      <c r="M194" s="32"/>
    </row>
    <row r="195" spans="1:14" s="241" customFormat="1" ht="15" outlineLevel="1" thickBot="1">
      <c r="A195" s="215"/>
      <c r="B195" s="217"/>
      <c r="C195" s="60"/>
      <c r="D195" s="32"/>
      <c r="E195" s="864" t="s">
        <v>934</v>
      </c>
      <c r="F195" s="864"/>
      <c r="G195" s="864"/>
      <c r="H195" s="864"/>
      <c r="I195" s="864"/>
      <c r="J195" s="864"/>
      <c r="K195" s="864"/>
      <c r="L195" s="32"/>
      <c r="M195" s="32"/>
    </row>
    <row r="196" spans="1:14" s="241" customFormat="1" outlineLevel="2">
      <c r="A196" s="215"/>
      <c r="B196" s="217"/>
      <c r="C196" s="60"/>
      <c r="D196" s="32"/>
      <c r="E196" s="287" t="s">
        <v>957</v>
      </c>
      <c r="F196" s="183">
        <v>2020</v>
      </c>
      <c r="G196" s="183">
        <v>2030</v>
      </c>
      <c r="H196" s="183">
        <v>2035</v>
      </c>
      <c r="I196" s="183">
        <v>2040</v>
      </c>
      <c r="J196" s="183">
        <v>2045</v>
      </c>
      <c r="K196" s="184">
        <v>2050</v>
      </c>
      <c r="L196" s="32"/>
      <c r="M196" s="32"/>
    </row>
    <row r="197" spans="1:14" s="241" customFormat="1" outlineLevel="2">
      <c r="A197" s="215"/>
      <c r="B197" s="217"/>
      <c r="C197" s="60"/>
      <c r="D197" s="32"/>
      <c r="E197" s="132" t="s">
        <v>270</v>
      </c>
      <c r="F197" s="159">
        <v>442</v>
      </c>
      <c r="G197" s="137"/>
      <c r="H197" s="137"/>
      <c r="I197" s="137"/>
      <c r="J197" s="137"/>
      <c r="K197" s="297">
        <v>141.44</v>
      </c>
      <c r="L197" s="32"/>
      <c r="M197" s="32"/>
    </row>
    <row r="198" spans="1:14" s="241" customFormat="1" outlineLevel="2">
      <c r="A198" s="215"/>
      <c r="B198" s="217"/>
      <c r="C198" s="60"/>
      <c r="D198" s="32"/>
      <c r="E198" s="132" t="s">
        <v>271</v>
      </c>
      <c r="F198" s="159">
        <v>93</v>
      </c>
      <c r="G198" s="137"/>
      <c r="H198" s="137"/>
      <c r="I198" s="137"/>
      <c r="J198" s="137"/>
      <c r="K198" s="297">
        <v>74.400000000000006</v>
      </c>
      <c r="L198" s="32"/>
      <c r="M198" s="32"/>
    </row>
    <row r="199" spans="1:14" s="241" customFormat="1" outlineLevel="2">
      <c r="A199" s="215"/>
      <c r="B199" s="217"/>
      <c r="C199" s="60"/>
      <c r="D199" s="32"/>
      <c r="E199" s="132" t="s">
        <v>567</v>
      </c>
      <c r="F199" s="159">
        <v>403</v>
      </c>
      <c r="G199" s="137"/>
      <c r="H199" s="137"/>
      <c r="I199" s="137"/>
      <c r="J199" s="137"/>
      <c r="K199" s="297">
        <v>322.39999999999998</v>
      </c>
      <c r="L199" s="32"/>
      <c r="M199" s="32"/>
    </row>
    <row r="200" spans="1:14" s="241" customFormat="1" outlineLevel="2">
      <c r="A200" s="215"/>
      <c r="B200" s="217"/>
      <c r="C200" s="60"/>
      <c r="D200" s="32"/>
      <c r="E200" s="132" t="s">
        <v>568</v>
      </c>
      <c r="F200" s="159">
        <v>25</v>
      </c>
      <c r="G200" s="137"/>
      <c r="H200" s="137"/>
      <c r="I200" s="137"/>
      <c r="J200" s="137"/>
      <c r="K200" s="297">
        <v>20</v>
      </c>
      <c r="L200" s="32"/>
      <c r="M200" s="32"/>
    </row>
    <row r="201" spans="1:14" s="241" customFormat="1" outlineLevel="2">
      <c r="A201" s="215"/>
      <c r="B201" s="217"/>
      <c r="C201" s="60"/>
      <c r="D201" s="32"/>
      <c r="E201" s="132" t="s">
        <v>935</v>
      </c>
      <c r="F201" s="159">
        <v>3.15</v>
      </c>
      <c r="G201" s="137"/>
      <c r="H201" s="137"/>
      <c r="I201" s="137"/>
      <c r="J201" s="137"/>
      <c r="K201" s="297">
        <v>2.52</v>
      </c>
      <c r="L201" s="32"/>
      <c r="M201" s="32"/>
    </row>
    <row r="202" spans="1:14" s="241" customFormat="1" outlineLevel="2">
      <c r="A202" s="215"/>
      <c r="B202" s="217"/>
      <c r="C202" s="60"/>
      <c r="D202" s="32"/>
      <c r="E202" s="132" t="s">
        <v>570</v>
      </c>
      <c r="F202" s="159">
        <v>0.52</v>
      </c>
      <c r="G202" s="137"/>
      <c r="H202" s="137"/>
      <c r="I202" s="137"/>
      <c r="J202" s="137"/>
      <c r="K202" s="297">
        <v>0.41599999999999998</v>
      </c>
      <c r="L202" s="32"/>
      <c r="M202" s="32"/>
    </row>
    <row r="203" spans="1:14" s="241" customFormat="1" ht="15" outlineLevel="2" thickBot="1">
      <c r="A203" s="215"/>
      <c r="B203" s="217"/>
      <c r="C203" s="60"/>
      <c r="D203" s="32"/>
      <c r="E203" s="135" t="s">
        <v>569</v>
      </c>
      <c r="F203" s="298">
        <v>108</v>
      </c>
      <c r="G203" s="140"/>
      <c r="H203" s="140"/>
      <c r="I203" s="140"/>
      <c r="J203" s="140"/>
      <c r="K203" s="300">
        <v>86.4</v>
      </c>
      <c r="L203" s="32"/>
      <c r="M203" s="32"/>
    </row>
    <row r="204" spans="1:14" s="241" customFormat="1" outlineLevel="2" collapsed="1">
      <c r="A204" s="215"/>
      <c r="B204" s="217"/>
      <c r="C204" s="60"/>
      <c r="D204" s="32"/>
      <c r="E204" s="862" t="s">
        <v>628</v>
      </c>
      <c r="F204" s="862"/>
      <c r="G204" s="862"/>
      <c r="H204" s="862"/>
      <c r="I204" s="862"/>
      <c r="J204" s="862"/>
      <c r="K204" s="862"/>
      <c r="L204" s="474"/>
      <c r="M204" s="32"/>
      <c r="N204" s="403"/>
    </row>
    <row r="205" spans="1:14" s="241" customFormat="1" outlineLevel="1">
      <c r="A205" s="215"/>
      <c r="B205" s="217"/>
      <c r="C205" s="60"/>
      <c r="D205" s="32"/>
      <c r="E205" s="244"/>
      <c r="F205" s="244"/>
      <c r="G205" s="244"/>
      <c r="H205" s="244"/>
      <c r="I205" s="244"/>
      <c r="J205" s="244"/>
      <c r="K205" s="244"/>
      <c r="L205" s="244"/>
      <c r="M205" s="32"/>
      <c r="N205" s="403"/>
    </row>
    <row r="206" spans="1:14" s="241" customFormat="1" outlineLevel="1">
      <c r="A206" s="215"/>
      <c r="B206" s="217"/>
      <c r="C206" s="60"/>
      <c r="D206" s="32"/>
      <c r="E206" s="244"/>
      <c r="F206" s="244"/>
      <c r="G206" s="244"/>
      <c r="H206" s="244"/>
      <c r="I206" s="244"/>
      <c r="J206" s="244"/>
      <c r="K206" s="244"/>
      <c r="L206" s="244"/>
      <c r="M206" s="32"/>
      <c r="N206" s="403"/>
    </row>
    <row r="207" spans="1:14">
      <c r="A207" s="31"/>
      <c r="C207" s="60" t="str">
        <f t="shared" si="9"/>
        <v/>
      </c>
      <c r="D207" s="860"/>
      <c r="E207" s="860"/>
      <c r="F207" s="860"/>
      <c r="G207" s="860"/>
      <c r="H207" s="105"/>
      <c r="I207" s="105"/>
      <c r="J207" s="105"/>
      <c r="N207" s="403"/>
    </row>
    <row r="208" spans="1:14" ht="28.8" thickBot="1">
      <c r="A208" s="218"/>
      <c r="C208" s="60" t="str">
        <f t="shared" si="9"/>
        <v>Résultats</v>
      </c>
      <c r="D208" s="223"/>
      <c r="E208" s="861" t="s">
        <v>119</v>
      </c>
      <c r="F208" s="861"/>
      <c r="G208" s="861"/>
      <c r="H208" s="861"/>
      <c r="I208" s="861"/>
      <c r="J208" s="861"/>
      <c r="K208" s="861"/>
      <c r="L208" s="861"/>
      <c r="M208" s="223"/>
    </row>
    <row r="209" spans="1:22" ht="15" thickTop="1">
      <c r="A209" s="218"/>
      <c r="C209" s="60" t="str">
        <f t="shared" si="9"/>
        <v/>
      </c>
      <c r="D209" s="3"/>
      <c r="E209" s="3"/>
      <c r="F209" s="3"/>
      <c r="G209" s="3"/>
      <c r="H209" s="3"/>
      <c r="I209" s="3"/>
      <c r="J209" s="3"/>
      <c r="K209" s="3"/>
      <c r="L209" s="3"/>
      <c r="M209" s="3"/>
    </row>
    <row r="210" spans="1:22" ht="15.6">
      <c r="A210" s="218"/>
      <c r="C210" s="60" t="str">
        <f t="shared" si="9"/>
        <v/>
      </c>
      <c r="D210" s="29"/>
      <c r="E210" s="30"/>
      <c r="F210" s="30"/>
      <c r="G210" s="30"/>
      <c r="H210" s="30"/>
      <c r="I210" s="30"/>
      <c r="J210" s="30"/>
      <c r="K210" s="30"/>
      <c r="L210" s="30"/>
      <c r="M210" s="3"/>
    </row>
    <row r="211" spans="1:22" ht="28.8" thickBot="1">
      <c r="A211" s="218"/>
      <c r="B211" s="219"/>
      <c r="C211" s="60" t="str">
        <f t="shared" si="9"/>
        <v>Consommations d'énergie</v>
      </c>
      <c r="D211" s="223"/>
      <c r="E211" s="224"/>
      <c r="F211" s="861" t="s">
        <v>123</v>
      </c>
      <c r="G211" s="861"/>
      <c r="H211" s="861"/>
      <c r="I211" s="861"/>
      <c r="J211" s="861"/>
      <c r="K211" s="861"/>
      <c r="L211" s="861"/>
      <c r="M211" s="861"/>
    </row>
    <row r="212" spans="1:22" ht="15" thickTop="1">
      <c r="A212" s="218"/>
      <c r="B212" s="219"/>
      <c r="C212" s="60" t="str">
        <f t="shared" si="9"/>
        <v/>
      </c>
    </row>
    <row r="213" spans="1:22">
      <c r="A213" s="218"/>
      <c r="B213" s="219"/>
      <c r="C213" s="60" t="str">
        <f t="shared" si="9"/>
        <v/>
      </c>
      <c r="D213" s="32"/>
      <c r="E213" s="32"/>
      <c r="F213" s="32"/>
      <c r="G213" s="32"/>
      <c r="H213" s="32"/>
      <c r="I213" s="32"/>
      <c r="J213" s="32"/>
      <c r="K213" s="32"/>
      <c r="L213" s="32"/>
      <c r="M213" s="32"/>
    </row>
    <row r="214" spans="1:22" ht="19.2">
      <c r="A214" s="218"/>
      <c r="B214" s="219"/>
      <c r="C214" s="60" t="str">
        <f t="shared" si="9"/>
        <v>Compléments</v>
      </c>
      <c r="D214" s="32"/>
      <c r="E214" s="40" t="s">
        <v>121</v>
      </c>
      <c r="F214" s="32"/>
      <c r="G214" s="32"/>
      <c r="H214" s="32"/>
      <c r="I214" s="32"/>
      <c r="J214" s="32"/>
      <c r="K214" s="32"/>
      <c r="L214" s="32"/>
      <c r="M214" s="32"/>
    </row>
    <row r="215" spans="1:22" ht="40.950000000000003" customHeight="1">
      <c r="A215" s="218"/>
      <c r="B215" s="219"/>
      <c r="C215" s="60" t="str">
        <f t="shared" si="9"/>
        <v>Les consommations d'énergie sont calculées à partir du modèle MOSUT, à partir des hypothèses sur le parc d'engins et sur la décarbonation des bâtiments agricoles.</v>
      </c>
      <c r="D215" s="32"/>
      <c r="E215" s="855" t="s">
        <v>331</v>
      </c>
      <c r="F215" s="856"/>
      <c r="G215" s="856"/>
      <c r="H215" s="856"/>
      <c r="I215" s="856"/>
      <c r="J215" s="856"/>
      <c r="K215" s="856"/>
      <c r="L215" s="856"/>
      <c r="M215" s="32"/>
    </row>
    <row r="216" spans="1:22">
      <c r="A216" s="218"/>
      <c r="B216" s="219"/>
      <c r="C216" s="60" t="str">
        <f t="shared" si="9"/>
        <v/>
      </c>
      <c r="D216" s="32"/>
      <c r="E216" s="32"/>
      <c r="F216" s="32"/>
      <c r="G216" s="32"/>
      <c r="H216" s="32"/>
      <c r="I216" s="32"/>
      <c r="J216" s="32"/>
      <c r="K216" s="32"/>
      <c r="L216" s="32"/>
      <c r="M216" s="32"/>
    </row>
    <row r="217" spans="1:22" ht="15" thickBot="1">
      <c r="A217" s="218"/>
      <c r="B217" s="219"/>
      <c r="C217" s="60" t="str">
        <f t="shared" si="9"/>
        <v>Evolution des consommations d'énergie (TWh)</v>
      </c>
      <c r="D217" s="32"/>
      <c r="E217" s="851" t="s">
        <v>243</v>
      </c>
      <c r="F217" s="851"/>
      <c r="G217" s="851"/>
      <c r="H217" s="851"/>
      <c r="I217" s="851"/>
      <c r="J217" s="851"/>
      <c r="K217" s="851"/>
      <c r="L217" s="32"/>
      <c r="M217" s="32"/>
    </row>
    <row r="218" spans="1:22" outlineLevel="1">
      <c r="A218" s="218"/>
      <c r="B218" s="219"/>
      <c r="C218" s="60" t="str">
        <f t="shared" si="9"/>
        <v>TWh PCI</v>
      </c>
      <c r="D218" s="32"/>
      <c r="E218" s="206" t="s">
        <v>709</v>
      </c>
      <c r="F218" s="468">
        <v>2024</v>
      </c>
      <c r="G218" s="468">
        <v>2030</v>
      </c>
      <c r="H218" s="468">
        <v>2035</v>
      </c>
      <c r="I218" s="468">
        <v>2040</v>
      </c>
      <c r="J218" s="468">
        <v>2045</v>
      </c>
      <c r="K218" s="469">
        <v>2050</v>
      </c>
      <c r="L218" s="32"/>
      <c r="M218" s="32"/>
    </row>
    <row r="219" spans="1:22" outlineLevel="1">
      <c r="A219" s="218"/>
      <c r="B219" s="219"/>
      <c r="C219" s="60" t="str">
        <f t="shared" si="9"/>
        <v>Charbon</v>
      </c>
      <c r="D219" s="33"/>
      <c r="E219" s="360" t="s">
        <v>147</v>
      </c>
      <c r="F219" s="212" cm="1">
        <f t="array" ref="F219:F237">TRANSPOSE('Bilans énergie'!F45:X45)</f>
        <v>1.4659239130030002E-2</v>
      </c>
      <c r="G219" s="253" cm="1">
        <f t="array" ref="G219:G237">TRANSPOSE('Bilans énergie'!F81:X81)</f>
        <v>0</v>
      </c>
      <c r="H219" s="253" cm="1">
        <f t="array" ref="H219:H237">TRANSPOSE('Bilans énergie'!F116:X116)</f>
        <v>0</v>
      </c>
      <c r="I219" s="253" cm="1">
        <f t="array" ref="I219:I237">TRANSPOSE('Bilans énergie'!F151:X151)</f>
        <v>0</v>
      </c>
      <c r="J219" s="253" cm="1">
        <f t="array" ref="J219:J237">TRANSPOSE('Bilans énergie'!F186:X186)</f>
        <v>0</v>
      </c>
      <c r="K219" s="736" cm="1">
        <f t="array" ref="K219:K237">TRANSPOSE('Bilans énergie'!F221:X221)</f>
        <v>0</v>
      </c>
      <c r="L219" s="32"/>
      <c r="M219" s="32"/>
      <c r="O219" s="396"/>
      <c r="P219" s="396"/>
      <c r="Q219" s="396"/>
      <c r="R219" s="396"/>
      <c r="S219" s="396"/>
      <c r="T219" s="396"/>
      <c r="U219" s="396"/>
      <c r="V219" s="396"/>
    </row>
    <row r="220" spans="1:22" outlineLevel="1">
      <c r="A220" s="218"/>
      <c r="B220" s="219"/>
      <c r="C220" s="60" t="str">
        <f t="shared" si="9"/>
        <v>Pétrole brut</v>
      </c>
      <c r="D220" s="34"/>
      <c r="E220" s="360" t="s">
        <v>148</v>
      </c>
      <c r="F220" s="212">
        <v>0</v>
      </c>
      <c r="G220" s="253">
        <v>0</v>
      </c>
      <c r="H220" s="253">
        <v>0</v>
      </c>
      <c r="I220" s="253">
        <v>0</v>
      </c>
      <c r="J220" s="253">
        <v>0</v>
      </c>
      <c r="K220" s="736">
        <v>0</v>
      </c>
      <c r="L220" s="32"/>
      <c r="M220" s="32"/>
    </row>
    <row r="221" spans="1:22" outlineLevel="1">
      <c r="A221" s="218"/>
      <c r="B221" s="219"/>
      <c r="C221" s="60"/>
      <c r="D221" s="34"/>
      <c r="E221" s="209" t="s">
        <v>149</v>
      </c>
      <c r="F221" s="212">
        <v>40.505696928415006</v>
      </c>
      <c r="G221" s="253">
        <v>30.367321785865116</v>
      </c>
      <c r="H221" s="253">
        <v>21.961331385003849</v>
      </c>
      <c r="I221" s="253">
        <v>13.652803408001789</v>
      </c>
      <c r="J221" s="253">
        <v>5.3640223849099806</v>
      </c>
      <c r="K221" s="736">
        <v>5.5370150359112396E-4</v>
      </c>
      <c r="L221" s="32"/>
      <c r="M221" s="32"/>
    </row>
    <row r="222" spans="1:22" outlineLevel="1">
      <c r="A222" s="218"/>
      <c r="B222" s="219"/>
      <c r="C222" s="60"/>
      <c r="D222" s="34"/>
      <c r="E222" s="360" t="s">
        <v>150</v>
      </c>
      <c r="F222" s="212">
        <v>0</v>
      </c>
      <c r="G222" s="253">
        <v>0</v>
      </c>
      <c r="H222" s="253">
        <v>0</v>
      </c>
      <c r="I222" s="253">
        <v>0</v>
      </c>
      <c r="J222" s="253">
        <v>0</v>
      </c>
      <c r="K222" s="736">
        <v>0</v>
      </c>
      <c r="L222" s="32"/>
      <c r="M222" s="32"/>
    </row>
    <row r="223" spans="1:22" outlineLevel="1">
      <c r="A223" s="218"/>
      <c r="B223" s="219"/>
      <c r="C223" s="60"/>
      <c r="D223" s="34"/>
      <c r="E223" s="209" t="s">
        <v>151</v>
      </c>
      <c r="F223" s="212">
        <v>1.6250604906089685</v>
      </c>
      <c r="G223" s="253">
        <v>3.8999896954228719</v>
      </c>
      <c r="H223" s="253">
        <v>3.6268085921801965</v>
      </c>
      <c r="I223" s="253">
        <v>3.045256881366003</v>
      </c>
      <c r="J223" s="253">
        <v>2.1764296949438737</v>
      </c>
      <c r="K223" s="736">
        <v>0</v>
      </c>
      <c r="L223" s="32"/>
      <c r="M223" s="32"/>
    </row>
    <row r="224" spans="1:22" outlineLevel="1">
      <c r="A224" s="218"/>
      <c r="B224" s="219"/>
      <c r="C224" s="60"/>
      <c r="D224" s="34"/>
      <c r="E224" s="360" t="s">
        <v>152</v>
      </c>
      <c r="F224" s="212">
        <v>0</v>
      </c>
      <c r="G224" s="253">
        <v>0</v>
      </c>
      <c r="H224" s="253">
        <v>0</v>
      </c>
      <c r="I224" s="253">
        <v>0</v>
      </c>
      <c r="J224" s="253">
        <v>4.8365104332086094E-2</v>
      </c>
      <c r="K224" s="736">
        <v>0.24940051398501453</v>
      </c>
      <c r="L224" s="32"/>
      <c r="M224" s="32"/>
    </row>
    <row r="225" spans="1:13" outlineLevel="1">
      <c r="A225" s="218"/>
      <c r="B225" s="219"/>
      <c r="C225" s="60"/>
      <c r="D225" s="34"/>
      <c r="E225" s="360" t="s">
        <v>153</v>
      </c>
      <c r="F225" s="212">
        <v>0</v>
      </c>
      <c r="G225" s="253">
        <v>0</v>
      </c>
      <c r="H225" s="253">
        <v>0</v>
      </c>
      <c r="I225" s="253">
        <v>0</v>
      </c>
      <c r="J225" s="253">
        <v>0</v>
      </c>
      <c r="K225" s="736">
        <v>0</v>
      </c>
      <c r="L225" s="32"/>
      <c r="M225" s="32"/>
    </row>
    <row r="226" spans="1:13" outlineLevel="1">
      <c r="A226" s="218"/>
      <c r="B226" s="219"/>
      <c r="C226" s="60"/>
      <c r="D226" s="34"/>
      <c r="E226" s="360" t="s">
        <v>154</v>
      </c>
      <c r="F226" s="212">
        <v>0</v>
      </c>
      <c r="G226" s="253">
        <v>0</v>
      </c>
      <c r="H226" s="253">
        <v>0</v>
      </c>
      <c r="I226" s="253">
        <v>0</v>
      </c>
      <c r="J226" s="253">
        <v>0</v>
      </c>
      <c r="K226" s="736">
        <v>0</v>
      </c>
      <c r="L226" s="32"/>
      <c r="M226" s="32"/>
    </row>
    <row r="227" spans="1:13" outlineLevel="1">
      <c r="A227" s="218"/>
      <c r="B227" s="219"/>
      <c r="C227" s="60"/>
      <c r="D227" s="34"/>
      <c r="E227" s="209" t="s">
        <v>159</v>
      </c>
      <c r="F227" s="212">
        <v>1.9504345127777776</v>
      </c>
      <c r="G227" s="253">
        <v>3.5758281870132276</v>
      </c>
      <c r="H227" s="253">
        <v>4.027013294116462</v>
      </c>
      <c r="I227" s="253">
        <v>4.4781984012196956</v>
      </c>
      <c r="J227" s="253">
        <v>4.92938350832293</v>
      </c>
      <c r="K227" s="736">
        <v>5.3805686154261636</v>
      </c>
      <c r="L227" s="32"/>
      <c r="M227" s="32"/>
    </row>
    <row r="228" spans="1:13" outlineLevel="1">
      <c r="A228" s="218"/>
      <c r="B228" s="219"/>
      <c r="C228" s="60"/>
      <c r="D228" s="34"/>
      <c r="E228" s="360" t="s">
        <v>24</v>
      </c>
      <c r="F228" s="212">
        <v>0</v>
      </c>
      <c r="G228" s="253">
        <v>0</v>
      </c>
      <c r="H228" s="253">
        <v>0</v>
      </c>
      <c r="I228" s="253">
        <v>0</v>
      </c>
      <c r="J228" s="253">
        <v>0</v>
      </c>
      <c r="K228" s="736">
        <v>0</v>
      </c>
      <c r="L228" s="32"/>
      <c r="M228" s="32"/>
    </row>
    <row r="229" spans="1:13" outlineLevel="1">
      <c r="A229" s="218"/>
      <c r="B229" s="219"/>
      <c r="C229" s="60"/>
      <c r="D229" s="34"/>
      <c r="E229" s="209" t="s">
        <v>160</v>
      </c>
      <c r="F229" s="212">
        <v>2.0192415619883128</v>
      </c>
      <c r="G229" s="253">
        <v>4.7360421016869108</v>
      </c>
      <c r="H229" s="253">
        <v>7.4103352364900186</v>
      </c>
      <c r="I229" s="253">
        <v>9.9896276488844098</v>
      </c>
      <c r="J229" s="253">
        <v>12.537280667036915</v>
      </c>
      <c r="K229" s="736">
        <v>12.233508750973458</v>
      </c>
      <c r="L229" s="32"/>
      <c r="M229" s="32"/>
    </row>
    <row r="230" spans="1:13" outlineLevel="1">
      <c r="A230" s="218"/>
      <c r="B230" s="219"/>
      <c r="C230" s="60"/>
      <c r="D230" s="34"/>
      <c r="E230" s="209" t="s">
        <v>161</v>
      </c>
      <c r="F230" s="212">
        <v>1.1243046289188099</v>
      </c>
      <c r="G230" s="253">
        <v>1.5099867410884698</v>
      </c>
      <c r="H230" s="253">
        <v>1.9346676908228271</v>
      </c>
      <c r="I230" s="253">
        <v>2.6677192481287024</v>
      </c>
      <c r="J230" s="253">
        <v>3.6396811767104271</v>
      </c>
      <c r="K230" s="736">
        <v>5.7665753084930529</v>
      </c>
      <c r="L230" s="32"/>
      <c r="M230" s="32"/>
    </row>
    <row r="231" spans="1:13" outlineLevel="1">
      <c r="A231" s="218"/>
      <c r="B231" s="219"/>
      <c r="C231" s="60"/>
      <c r="D231" s="34"/>
      <c r="E231" s="360" t="s">
        <v>162</v>
      </c>
      <c r="F231" s="212">
        <v>0</v>
      </c>
      <c r="G231" s="253">
        <v>0.5</v>
      </c>
      <c r="H231" s="253">
        <v>0.75</v>
      </c>
      <c r="I231" s="253">
        <v>1</v>
      </c>
      <c r="J231" s="253">
        <v>1.25</v>
      </c>
      <c r="K231" s="736">
        <v>1.5</v>
      </c>
      <c r="L231" s="32"/>
      <c r="M231" s="32"/>
    </row>
    <row r="232" spans="1:13" s="396" customFormat="1" outlineLevel="1">
      <c r="A232" s="218"/>
      <c r="B232" s="219"/>
      <c r="C232" s="60"/>
      <c r="D232" s="34"/>
      <c r="E232" s="360" t="s">
        <v>719</v>
      </c>
      <c r="F232" s="212">
        <v>0</v>
      </c>
      <c r="G232" s="253">
        <v>0</v>
      </c>
      <c r="H232" s="253">
        <v>0</v>
      </c>
      <c r="I232" s="253">
        <v>0</v>
      </c>
      <c r="J232" s="253">
        <v>0</v>
      </c>
      <c r="K232" s="736">
        <v>0</v>
      </c>
      <c r="L232" s="32"/>
      <c r="M232" s="32"/>
    </row>
    <row r="233" spans="1:13" outlineLevel="1">
      <c r="A233" s="218"/>
      <c r="B233" s="219"/>
      <c r="C233" s="60"/>
      <c r="D233" s="34"/>
      <c r="E233" s="209" t="s">
        <v>163</v>
      </c>
      <c r="F233" s="212">
        <v>0.27254</v>
      </c>
      <c r="G233" s="253">
        <v>0</v>
      </c>
      <c r="H233" s="253">
        <v>0</v>
      </c>
      <c r="I233" s="253">
        <v>0</v>
      </c>
      <c r="J233" s="253">
        <v>0</v>
      </c>
      <c r="K233" s="736">
        <v>0</v>
      </c>
      <c r="L233" s="32"/>
      <c r="M233" s="32"/>
    </row>
    <row r="234" spans="1:13" outlineLevel="1">
      <c r="A234" s="218"/>
      <c r="B234" s="219"/>
      <c r="C234" s="60"/>
      <c r="D234" s="34"/>
      <c r="E234" s="209" t="s">
        <v>156</v>
      </c>
      <c r="F234" s="212">
        <v>7.2372099940000014</v>
      </c>
      <c r="G234" s="253">
        <v>8.0997138839974365</v>
      </c>
      <c r="H234" s="253">
        <v>8.6586804726829172</v>
      </c>
      <c r="I234" s="253">
        <v>9.2122227312459586</v>
      </c>
      <c r="J234" s="253">
        <v>9.7549079530362857</v>
      </c>
      <c r="K234" s="736">
        <v>10.29332788960213</v>
      </c>
      <c r="L234" s="32"/>
      <c r="M234" s="32"/>
    </row>
    <row r="235" spans="1:13" outlineLevel="1">
      <c r="A235" s="218"/>
      <c r="B235" s="219"/>
      <c r="C235" s="60"/>
      <c r="D235" s="34"/>
      <c r="E235" s="360" t="s">
        <v>157</v>
      </c>
      <c r="F235" s="212">
        <v>0.34354444444444443</v>
      </c>
      <c r="G235" s="253">
        <v>0</v>
      </c>
      <c r="H235" s="253">
        <v>0</v>
      </c>
      <c r="I235" s="253">
        <v>0</v>
      </c>
      <c r="J235" s="253">
        <v>0</v>
      </c>
      <c r="K235" s="736">
        <v>0</v>
      </c>
      <c r="L235" s="32"/>
      <c r="M235" s="32"/>
    </row>
    <row r="236" spans="1:13" outlineLevel="1">
      <c r="A236" s="218"/>
      <c r="B236" s="219"/>
      <c r="C236" s="60" t="str">
        <f t="shared" si="9"/>
        <v>Hydrogène</v>
      </c>
      <c r="D236" s="34"/>
      <c r="E236" s="360" t="s">
        <v>158</v>
      </c>
      <c r="F236" s="212">
        <v>0</v>
      </c>
      <c r="G236" s="253">
        <v>0.17366238047171115</v>
      </c>
      <c r="H236" s="253">
        <v>0.34358991703332475</v>
      </c>
      <c r="I236" s="253">
        <v>0.5135174535949385</v>
      </c>
      <c r="J236" s="253">
        <v>0.66681774096245205</v>
      </c>
      <c r="K236" s="736">
        <v>0.82011802832996583</v>
      </c>
      <c r="L236" s="32"/>
      <c r="M236" s="32"/>
    </row>
    <row r="237" spans="1:13" outlineLevel="1">
      <c r="A237" s="218"/>
      <c r="B237" s="219"/>
      <c r="C237" s="60" t="str">
        <f>IF(ISBLANK(E237),IF(ISBLANK(F237),"",F237),E237)</f>
        <v>Total</v>
      </c>
      <c r="D237" s="34"/>
      <c r="E237" s="209" t="s">
        <v>125</v>
      </c>
      <c r="F237" s="210">
        <v>55.092691800283347</v>
      </c>
      <c r="G237" s="210">
        <v>52.86254477554575</v>
      </c>
      <c r="H237" s="210">
        <v>48.712426588329599</v>
      </c>
      <c r="I237" s="210">
        <v>44.559345772441496</v>
      </c>
      <c r="J237" s="210">
        <v>40.366888230254951</v>
      </c>
      <c r="K237" s="304">
        <v>36.244052808313377</v>
      </c>
      <c r="L237" s="32"/>
      <c r="M237" s="32"/>
    </row>
    <row r="238" spans="1:13" s="403" customFormat="1" ht="15" outlineLevel="1" thickBot="1">
      <c r="A238" s="218"/>
      <c r="B238" s="219"/>
      <c r="C238" s="60"/>
      <c r="D238" s="34"/>
      <c r="E238" s="737" t="s">
        <v>904</v>
      </c>
      <c r="F238" s="738">
        <f>F221+F223</f>
        <v>42.130757419023972</v>
      </c>
      <c r="G238" s="738">
        <f t="shared" ref="G238:K238" si="11">G221+G223</f>
        <v>34.26731148128799</v>
      </c>
      <c r="H238" s="738">
        <f t="shared" si="11"/>
        <v>25.588139977184046</v>
      </c>
      <c r="I238" s="738">
        <f t="shared" si="11"/>
        <v>16.698060289367792</v>
      </c>
      <c r="J238" s="738">
        <f t="shared" si="11"/>
        <v>7.5404520798538544</v>
      </c>
      <c r="K238" s="739">
        <f t="shared" si="11"/>
        <v>5.5370150359112396E-4</v>
      </c>
      <c r="L238" s="32"/>
      <c r="M238" s="32"/>
    </row>
    <row r="239" spans="1:13" outlineLevel="1">
      <c r="A239" s="218"/>
      <c r="B239" s="219"/>
      <c r="C239" s="60" t="str">
        <f t="shared" si="9"/>
        <v>Périmètre Kyoto, SDES bilans d'énergie 2025, Projections DGEC</v>
      </c>
      <c r="D239" s="32"/>
      <c r="E239" s="858" t="s">
        <v>1024</v>
      </c>
      <c r="F239" s="858"/>
      <c r="G239" s="858"/>
      <c r="H239" s="858"/>
      <c r="I239" s="858"/>
      <c r="J239" s="858"/>
      <c r="K239" s="858"/>
      <c r="L239" s="32"/>
      <c r="M239" s="32"/>
    </row>
    <row r="240" spans="1:13">
      <c r="A240" s="218"/>
      <c r="B240" s="219"/>
      <c r="C240" s="60" t="str">
        <f t="shared" si="9"/>
        <v/>
      </c>
      <c r="D240" s="32"/>
      <c r="E240" s="32"/>
      <c r="F240" s="32"/>
      <c r="G240" s="32"/>
      <c r="H240" s="32"/>
      <c r="I240" s="32"/>
      <c r="J240" s="32"/>
      <c r="K240" s="32"/>
      <c r="L240" s="32"/>
      <c r="M240" s="32"/>
    </row>
    <row r="241" spans="1:14">
      <c r="A241" s="218"/>
      <c r="B241" s="219"/>
      <c r="C241" s="60" t="str">
        <f t="shared" si="9"/>
        <v/>
      </c>
      <c r="D241" s="32"/>
      <c r="E241" s="32"/>
      <c r="F241" s="32"/>
      <c r="G241" s="32"/>
      <c r="H241" s="32"/>
      <c r="I241" s="32"/>
      <c r="J241" s="32"/>
      <c r="K241" s="32"/>
      <c r="L241" s="32"/>
      <c r="M241" s="32"/>
    </row>
    <row r="242" spans="1:14">
      <c r="A242" s="218"/>
      <c r="B242" s="219"/>
      <c r="C242" s="60" t="str">
        <f t="shared" si="9"/>
        <v/>
      </c>
      <c r="D242" s="32"/>
      <c r="E242" s="32"/>
      <c r="F242" s="32"/>
      <c r="G242" s="32"/>
      <c r="H242" s="32"/>
      <c r="I242" s="32"/>
      <c r="J242" s="32"/>
      <c r="K242" s="32"/>
      <c r="L242" s="32"/>
      <c r="M242" s="32"/>
    </row>
    <row r="243" spans="1:14">
      <c r="A243" s="218"/>
      <c r="B243" s="219"/>
      <c r="C243" s="60" t="str">
        <f t="shared" si="9"/>
        <v/>
      </c>
      <c r="D243" s="860"/>
      <c r="E243" s="860"/>
      <c r="F243" s="860"/>
    </row>
    <row r="244" spans="1:14" ht="28.8" thickBot="1">
      <c r="A244" s="218"/>
      <c r="B244" s="219"/>
      <c r="C244" s="60" t="str">
        <f t="shared" si="9"/>
        <v>Emissions de gaz à effet de serre</v>
      </c>
      <c r="D244" s="223"/>
      <c r="E244" s="224"/>
      <c r="F244" s="861" t="s">
        <v>124</v>
      </c>
      <c r="G244" s="861"/>
      <c r="H244" s="861"/>
      <c r="I244" s="861"/>
      <c r="J244" s="861"/>
      <c r="K244" s="861"/>
      <c r="L244" s="861"/>
      <c r="M244" s="861"/>
    </row>
    <row r="245" spans="1:14" ht="15" thickTop="1">
      <c r="A245" s="218"/>
      <c r="B245" s="219"/>
      <c r="C245" s="60" t="str">
        <f t="shared" si="9"/>
        <v/>
      </c>
      <c r="D245" s="105"/>
      <c r="E245" s="105"/>
      <c r="F245" s="105"/>
    </row>
    <row r="246" spans="1:14" outlineLevel="1">
      <c r="A246" s="218"/>
      <c r="B246" s="219"/>
      <c r="C246" s="60" t="str">
        <f t="shared" si="9"/>
        <v/>
      </c>
      <c r="D246" s="32"/>
      <c r="E246" s="32"/>
      <c r="F246" s="32"/>
      <c r="G246" s="32"/>
      <c r="H246" s="32"/>
      <c r="I246" s="32"/>
      <c r="J246" s="32"/>
      <c r="K246" s="32"/>
      <c r="L246" s="32"/>
      <c r="M246" s="32"/>
    </row>
    <row r="247" spans="1:14" outlineLevel="1">
      <c r="A247" s="218"/>
      <c r="B247" s="219"/>
      <c r="C247" s="60" t="str">
        <f t="shared" si="9"/>
        <v/>
      </c>
      <c r="D247" s="32"/>
      <c r="E247" s="32"/>
      <c r="F247" s="32"/>
      <c r="G247" s="32"/>
      <c r="H247" s="32"/>
      <c r="I247" s="32"/>
      <c r="J247" s="32"/>
      <c r="K247" s="32"/>
      <c r="L247" s="32"/>
      <c r="M247" s="32"/>
    </row>
    <row r="248" spans="1:14" ht="15" outlineLevel="1" thickBot="1">
      <c r="A248" s="218"/>
      <c r="B248" s="219"/>
      <c r="C248" s="60" t="str">
        <f t="shared" si="9"/>
        <v xml:space="preserve">Emissions de gaz à effet de serre </v>
      </c>
      <c r="D248" s="32"/>
      <c r="E248" s="851" t="s">
        <v>140</v>
      </c>
      <c r="F248" s="851"/>
      <c r="G248" s="851"/>
      <c r="H248" s="851"/>
      <c r="I248" s="851"/>
      <c r="J248" s="851"/>
      <c r="K248" s="851"/>
      <c r="L248" s="851"/>
      <c r="M248" s="32"/>
      <c r="N248" s="241"/>
    </row>
    <row r="249" spans="1:14" outlineLevel="2">
      <c r="A249" s="218"/>
      <c r="B249" s="219"/>
      <c r="C249" s="60" t="str">
        <f t="shared" si="9"/>
        <v>Mt CO₂e</v>
      </c>
      <c r="D249" s="32"/>
      <c r="E249" s="287" t="s">
        <v>982</v>
      </c>
      <c r="F249" s="183">
        <v>2024</v>
      </c>
      <c r="G249" s="183">
        <v>2030</v>
      </c>
      <c r="H249" s="183">
        <v>2035</v>
      </c>
      <c r="I249" s="183">
        <v>2040</v>
      </c>
      <c r="J249" s="183">
        <v>2045</v>
      </c>
      <c r="K249" s="184">
        <v>2050</v>
      </c>
      <c r="L249" s="32"/>
      <c r="M249" s="32"/>
    </row>
    <row r="250" spans="1:14" outlineLevel="2">
      <c r="A250" s="218"/>
      <c r="B250" s="219"/>
      <c r="C250" s="60"/>
      <c r="D250" s="32"/>
      <c r="E250" s="125" t="s">
        <v>125</v>
      </c>
      <c r="F250" s="143">
        <f>GES!F124</f>
        <v>77.525901354915774</v>
      </c>
      <c r="G250" s="47">
        <f>GES!I124</f>
        <v>68.320807910034347</v>
      </c>
      <c r="H250" s="47">
        <f>GES!K124</f>
        <v>61.716671298289775</v>
      </c>
      <c r="I250" s="47">
        <f>GES!M124</f>
        <v>55.26716166084929</v>
      </c>
      <c r="J250" s="47">
        <f>GES!N124</f>
        <v>48.931110701211082</v>
      </c>
      <c r="K250" s="289">
        <f>GES!O124</f>
        <v>43.208267074696188</v>
      </c>
      <c r="L250" s="32"/>
      <c r="M250" s="32"/>
    </row>
    <row r="251" spans="1:14" outlineLevel="2">
      <c r="A251" s="218"/>
      <c r="B251" s="219"/>
      <c r="C251" s="60" t="str">
        <f t="shared" ref="C251:C266" si="12">IF(ISBLANK(E251),IF(ISBLANK(F251),"",F251),E251)</f>
        <v>Elevage</v>
      </c>
      <c r="D251" s="33"/>
      <c r="E251" s="185" t="s">
        <v>269</v>
      </c>
      <c r="F251" s="46">
        <f>GES!F116</f>
        <v>45.695879767023833</v>
      </c>
      <c r="G251" s="47">
        <f>GES!I116</f>
        <v>42.15274318879024</v>
      </c>
      <c r="H251" s="47">
        <f>GES!K116</f>
        <v>38.294753691312657</v>
      </c>
      <c r="I251" s="47">
        <f>GES!M116</f>
        <v>34.639572564568226</v>
      </c>
      <c r="J251" s="47">
        <f>GES!N116</f>
        <v>31.172991630050884</v>
      </c>
      <c r="K251" s="289">
        <f>GES!O116</f>
        <v>27.893702658499869</v>
      </c>
      <c r="L251" s="32"/>
      <c r="M251" s="32"/>
    </row>
    <row r="252" spans="1:14" outlineLevel="3">
      <c r="A252" s="218"/>
      <c r="B252" s="219"/>
      <c r="C252" s="60" t="str">
        <f t="shared" si="12"/>
        <v>Bovins</v>
      </c>
      <c r="D252" s="34"/>
      <c r="E252" s="522" t="s">
        <v>58</v>
      </c>
      <c r="F252" s="724">
        <f>GES!F112</f>
        <v>38.642487641493865</v>
      </c>
      <c r="G252" s="725">
        <f>GES!I112</f>
        <v>35.300192652104535</v>
      </c>
      <c r="H252" s="725">
        <f>GES!K112</f>
        <v>32.113035778059029</v>
      </c>
      <c r="I252" s="725">
        <f>GES!M112</f>
        <v>29.074996706617064</v>
      </c>
      <c r="J252" s="725">
        <f>GES!N112</f>
        <v>26.183630963117174</v>
      </c>
      <c r="K252" s="726">
        <f>GES!O112</f>
        <v>23.436475293106735</v>
      </c>
      <c r="L252" s="32"/>
      <c r="M252" s="32"/>
    </row>
    <row r="253" spans="1:14" outlineLevel="3">
      <c r="A253" s="218"/>
      <c r="B253" s="219"/>
      <c r="C253" s="60"/>
      <c r="D253" s="34"/>
      <c r="E253" s="522" t="s">
        <v>59</v>
      </c>
      <c r="F253" s="724">
        <f>GES!F113</f>
        <v>2.4651316141533797</v>
      </c>
      <c r="G253" s="725">
        <f>GES!I113</f>
        <v>2.3213846470598205</v>
      </c>
      <c r="H253" s="725">
        <f>GES!K113</f>
        <v>1.8726448375089422</v>
      </c>
      <c r="I253" s="725">
        <f>GES!M113</f>
        <v>1.4618260035439841</v>
      </c>
      <c r="J253" s="725">
        <f>GES!N113</f>
        <v>1.0889281451649475</v>
      </c>
      <c r="K253" s="726">
        <f>GES!O113</f>
        <v>0.75395126237183163</v>
      </c>
      <c r="L253" s="32"/>
      <c r="M253" s="32"/>
    </row>
    <row r="254" spans="1:14" outlineLevel="3">
      <c r="A254" s="218"/>
      <c r="B254" s="219"/>
      <c r="C254" s="60"/>
      <c r="D254" s="34"/>
      <c r="E254" s="522" t="s">
        <v>9</v>
      </c>
      <c r="F254" s="724">
        <f>GES!F114</f>
        <v>0.22459630717236345</v>
      </c>
      <c r="G254" s="725">
        <f>GES!I114</f>
        <v>0.25892145833796415</v>
      </c>
      <c r="H254" s="725">
        <f>GES!K114</f>
        <v>0.26973403885092478</v>
      </c>
      <c r="I254" s="725">
        <f>GES!M114</f>
        <v>0.28054661936388547</v>
      </c>
      <c r="J254" s="725">
        <f>GES!N114</f>
        <v>0.29135919987684611</v>
      </c>
      <c r="K254" s="726">
        <f>GES!O114</f>
        <v>0.3021717803898068</v>
      </c>
      <c r="L254" s="32"/>
      <c r="M254" s="32"/>
    </row>
    <row r="255" spans="1:14" outlineLevel="3">
      <c r="A255" s="218"/>
      <c r="B255" s="219"/>
      <c r="C255" s="60"/>
      <c r="D255" s="34"/>
      <c r="E255" s="522" t="s">
        <v>60</v>
      </c>
      <c r="F255" s="724">
        <f>GES!F115</f>
        <v>4.3636642042042295</v>
      </c>
      <c r="G255" s="725">
        <f>GES!I115</f>
        <v>4.2722444312879135</v>
      </c>
      <c r="H255" s="725">
        <f>GES!K115</f>
        <v>4.0393390368937574</v>
      </c>
      <c r="I255" s="725">
        <f>GES!M115</f>
        <v>3.8222032350432928</v>
      </c>
      <c r="J255" s="725">
        <f>GES!N115</f>
        <v>3.6090733218919175</v>
      </c>
      <c r="K255" s="726">
        <f>GES!O115</f>
        <v>3.4011043226314954</v>
      </c>
      <c r="L255" s="32"/>
      <c r="M255" s="32"/>
    </row>
    <row r="256" spans="1:14" outlineLevel="2">
      <c r="A256" s="218"/>
      <c r="B256" s="219"/>
      <c r="C256" s="60"/>
      <c r="D256" s="34"/>
      <c r="E256" s="185" t="s">
        <v>332</v>
      </c>
      <c r="F256" s="46">
        <f>GES!F122</f>
        <v>21.097824751473226</v>
      </c>
      <c r="G256" s="47">
        <f>GES!I122</f>
        <v>17.426969059167188</v>
      </c>
      <c r="H256" s="47">
        <f>GES!K122</f>
        <v>16.829723942377377</v>
      </c>
      <c r="I256" s="47">
        <f>GES!M122</f>
        <v>16.223448983904422</v>
      </c>
      <c r="J256" s="47">
        <f>GES!N122</f>
        <v>15.608806441033426</v>
      </c>
      <c r="K256" s="289">
        <f>GES!O122</f>
        <v>14.98505801773565</v>
      </c>
      <c r="L256" s="32"/>
      <c r="M256" s="32"/>
    </row>
    <row r="257" spans="1:13" outlineLevel="3">
      <c r="A257" s="218"/>
      <c r="B257" s="219"/>
      <c r="C257" s="60"/>
      <c r="D257" s="34"/>
      <c r="E257" s="522" t="s">
        <v>62</v>
      </c>
      <c r="F257" s="724">
        <f>GES!F117</f>
        <v>9.8975616851564503</v>
      </c>
      <c r="G257" s="725">
        <f>GES!I117</f>
        <v>7.9010321975717126</v>
      </c>
      <c r="H257" s="725">
        <f>GES!K117</f>
        <v>7.2713627714908844</v>
      </c>
      <c r="I257" s="725">
        <f>GES!M117</f>
        <v>6.641693345410058</v>
      </c>
      <c r="J257" s="725">
        <f>GES!N117</f>
        <v>6.0120239193292306</v>
      </c>
      <c r="K257" s="726">
        <f>GES!O117</f>
        <v>5.3823544932484051</v>
      </c>
      <c r="L257" s="32"/>
      <c r="M257" s="32"/>
    </row>
    <row r="258" spans="1:13" ht="26.4" customHeight="1" outlineLevel="3">
      <c r="A258" s="218"/>
      <c r="B258" s="219"/>
      <c r="C258" s="60"/>
      <c r="D258" s="34"/>
      <c r="E258" s="717" t="s">
        <v>63</v>
      </c>
      <c r="F258" s="724">
        <f>GES!F118</f>
        <v>1.4806757930621564</v>
      </c>
      <c r="G258" s="725">
        <f>GES!I118</f>
        <v>1.8678509688244669</v>
      </c>
      <c r="H258" s="725">
        <f>GES!K118</f>
        <v>2.1821442405200706</v>
      </c>
      <c r="I258" s="725">
        <f>GES!M118</f>
        <v>2.4935293432815184</v>
      </c>
      <c r="J258" s="725">
        <f>GES!N118</f>
        <v>2.8022116938146326</v>
      </c>
      <c r="K258" s="726">
        <f>GES!O118</f>
        <v>3.1075779937191039</v>
      </c>
      <c r="L258" s="32"/>
      <c r="M258" s="32"/>
    </row>
    <row r="259" spans="1:13" outlineLevel="3">
      <c r="A259" s="218"/>
      <c r="B259" s="219"/>
      <c r="C259" s="60"/>
      <c r="D259" s="34"/>
      <c r="E259" s="522" t="s">
        <v>64</v>
      </c>
      <c r="F259" s="724">
        <f>GES!F119</f>
        <v>1.4521038601670078</v>
      </c>
      <c r="G259" s="725">
        <f>GES!I119</f>
        <v>1.4494425183451376</v>
      </c>
      <c r="H259" s="725">
        <f>GES!K119</f>
        <v>1.395430347813901</v>
      </c>
      <c r="I259" s="725">
        <f>GES!M119</f>
        <v>1.337904774792597</v>
      </c>
      <c r="J259" s="725">
        <f>GES!N119</f>
        <v>1.2768572136952199</v>
      </c>
      <c r="K259" s="726">
        <f>GES!O119</f>
        <v>1.2122790789357649</v>
      </c>
      <c r="L259" s="32"/>
      <c r="M259" s="32"/>
    </row>
    <row r="260" spans="1:13" outlineLevel="3">
      <c r="A260" s="218"/>
      <c r="B260" s="219"/>
      <c r="C260" s="60"/>
      <c r="D260" s="34"/>
      <c r="E260" s="522" t="s">
        <v>65</v>
      </c>
      <c r="F260" s="724">
        <f>GES!F120</f>
        <v>2.100029070114719E-2</v>
      </c>
      <c r="G260" s="725">
        <f>GES!I120</f>
        <v>2.1110025993444664E-2</v>
      </c>
      <c r="H260" s="725">
        <f>GES!K120</f>
        <v>2.0841044707890062E-2</v>
      </c>
      <c r="I260" s="725">
        <f>GES!M120</f>
        <v>2.0572063422335453E-2</v>
      </c>
      <c r="J260" s="725">
        <f>GES!N120</f>
        <v>2.0303082136780851E-2</v>
      </c>
      <c r="K260" s="726">
        <f>GES!O120</f>
        <v>2.0034100851226248E-2</v>
      </c>
      <c r="L260" s="32"/>
      <c r="M260" s="32"/>
    </row>
    <row r="261" spans="1:13" outlineLevel="3">
      <c r="A261" s="218"/>
      <c r="B261" s="219"/>
      <c r="C261" s="60"/>
      <c r="D261" s="34"/>
      <c r="E261" s="522" t="s">
        <v>66</v>
      </c>
      <c r="F261" s="724">
        <f>GES!F121</f>
        <v>8.2464831223864632</v>
      </c>
      <c r="G261" s="725">
        <f>GES!I121</f>
        <v>6.1875333484324289</v>
      </c>
      <c r="H261" s="725">
        <f>GES!K121</f>
        <v>5.9599455378446287</v>
      </c>
      <c r="I261" s="725">
        <f>GES!M121</f>
        <v>5.7297494569979124</v>
      </c>
      <c r="J261" s="725">
        <f>GES!N121</f>
        <v>5.4974105320575628</v>
      </c>
      <c r="K261" s="726">
        <f>GES!O121</f>
        <v>5.2628123509811475</v>
      </c>
      <c r="L261" s="32"/>
      <c r="M261" s="32"/>
    </row>
    <row r="262" spans="1:13" ht="15" outlineLevel="2" thickBot="1">
      <c r="A262" s="218"/>
      <c r="B262" s="219"/>
      <c r="C262" s="60"/>
      <c r="D262" s="34"/>
      <c r="E262" s="337" t="s">
        <v>333</v>
      </c>
      <c r="F262" s="338">
        <f>GES!F123</f>
        <v>10.732196836418712</v>
      </c>
      <c r="G262" s="339">
        <f>GES!I123</f>
        <v>8.741095662076912</v>
      </c>
      <c r="H262" s="339">
        <f>GES!K123</f>
        <v>6.5921936645997414</v>
      </c>
      <c r="I262" s="339">
        <f>GES!M123</f>
        <v>4.4041401123766448</v>
      </c>
      <c r="J262" s="339">
        <f>GES!N123</f>
        <v>2.1493126301267722</v>
      </c>
      <c r="K262" s="340">
        <f>GES!O123</f>
        <v>0.32950639846067603</v>
      </c>
      <c r="L262" s="32"/>
      <c r="M262" s="32"/>
    </row>
    <row r="263" spans="1:13" outlineLevel="2">
      <c r="A263" s="218"/>
      <c r="B263" s="219"/>
      <c r="C263" s="60" t="str">
        <f t="shared" si="12"/>
        <v>Source SECTEN 2026, Projections DGEC, périmètre Kyoto</v>
      </c>
      <c r="D263" s="32"/>
      <c r="E263" s="858" t="s">
        <v>977</v>
      </c>
      <c r="F263" s="858"/>
      <c r="G263" s="858"/>
      <c r="H263" s="858"/>
      <c r="I263" s="858"/>
      <c r="J263" s="858"/>
      <c r="K263" s="858"/>
      <c r="L263" s="858"/>
      <c r="M263" s="32"/>
    </row>
    <row r="264" spans="1:13" s="158" customFormat="1" outlineLevel="4">
      <c r="A264" s="218"/>
      <c r="B264" s="219"/>
      <c r="C264" s="60"/>
      <c r="D264" s="32"/>
      <c r="E264" s="162"/>
      <c r="F264" s="162"/>
      <c r="G264" s="162"/>
      <c r="H264" s="162"/>
      <c r="I264" s="162"/>
      <c r="J264" s="162"/>
      <c r="K264" s="162"/>
      <c r="L264" s="162"/>
      <c r="M264" s="32"/>
    </row>
    <row r="265" spans="1:13" s="158" customFormat="1" outlineLevel="4">
      <c r="A265" s="218"/>
      <c r="B265" s="219"/>
      <c r="C265" s="60"/>
      <c r="D265" s="32"/>
      <c r="E265" s="162"/>
      <c r="F265" s="162"/>
      <c r="G265" s="162"/>
      <c r="H265" s="162"/>
      <c r="I265" s="162"/>
      <c r="J265" s="162"/>
      <c r="K265" s="162"/>
      <c r="L265" s="162"/>
      <c r="M265" s="32"/>
    </row>
    <row r="266" spans="1:13" outlineLevel="1">
      <c r="A266" s="218"/>
      <c r="B266" s="219"/>
      <c r="C266" s="60" t="str">
        <f t="shared" si="12"/>
        <v/>
      </c>
      <c r="D266" s="32"/>
      <c r="E266" s="32"/>
      <c r="F266" s="32"/>
      <c r="G266" s="32"/>
      <c r="H266" s="32"/>
      <c r="I266" s="32"/>
      <c r="J266" s="32"/>
      <c r="K266" s="32"/>
      <c r="L266" s="32"/>
      <c r="M266" s="32"/>
    </row>
  </sheetData>
  <mergeCells count="59">
    <mergeCell ref="E168:K168"/>
    <mergeCell ref="E131:K131"/>
    <mergeCell ref="E136:K136"/>
    <mergeCell ref="E143:K143"/>
    <mergeCell ref="E151:K151"/>
    <mergeCell ref="E158:K158"/>
    <mergeCell ref="E100:K100"/>
    <mergeCell ref="E111:K111"/>
    <mergeCell ref="E119:K119"/>
    <mergeCell ref="E126:K126"/>
    <mergeCell ref="E163:K163"/>
    <mergeCell ref="E215:L215"/>
    <mergeCell ref="D207:G207"/>
    <mergeCell ref="E32:K32"/>
    <mergeCell ref="E39:K39"/>
    <mergeCell ref="E34:K34"/>
    <mergeCell ref="E41:K41"/>
    <mergeCell ref="E48:K48"/>
    <mergeCell ref="K45:K46"/>
    <mergeCell ref="E57:K57"/>
    <mergeCell ref="E60:K60"/>
    <mergeCell ref="F67:M67"/>
    <mergeCell ref="G43:G44"/>
    <mergeCell ref="G45:G46"/>
    <mergeCell ref="K43:K44"/>
    <mergeCell ref="G52:G53"/>
    <mergeCell ref="G54:G55"/>
    <mergeCell ref="E263:L263"/>
    <mergeCell ref="D243:F243"/>
    <mergeCell ref="F244:M244"/>
    <mergeCell ref="E248:L248"/>
    <mergeCell ref="E175:K175"/>
    <mergeCell ref="E178:K178"/>
    <mergeCell ref="E180:K180"/>
    <mergeCell ref="E187:K187"/>
    <mergeCell ref="E239:K239"/>
    <mergeCell ref="E204:K204"/>
    <mergeCell ref="E195:K195"/>
    <mergeCell ref="E193:K193"/>
    <mergeCell ref="E189:K189"/>
    <mergeCell ref="E217:K217"/>
    <mergeCell ref="E208:L208"/>
    <mergeCell ref="F211:M211"/>
    <mergeCell ref="F171:M171"/>
    <mergeCell ref="E1:M1"/>
    <mergeCell ref="F8:M8"/>
    <mergeCell ref="E4:L4"/>
    <mergeCell ref="K52:K53"/>
    <mergeCell ref="K54:K55"/>
    <mergeCell ref="E50:K50"/>
    <mergeCell ref="E11:L11"/>
    <mergeCell ref="D7:F7"/>
    <mergeCell ref="E12:K12"/>
    <mergeCell ref="E17:K17"/>
    <mergeCell ref="E22:K22"/>
    <mergeCell ref="E20:K20"/>
    <mergeCell ref="E25:K25"/>
    <mergeCell ref="E27:K27"/>
    <mergeCell ref="E90:K9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849AE"/>
  </sheetPr>
  <dimension ref="A1:V291"/>
  <sheetViews>
    <sheetView showGridLines="0" zoomScale="70" zoomScaleNormal="70" workbookViewId="0">
      <pane ySplit="2" topLeftCell="A3" activePane="bottomLeft" state="frozen"/>
      <selection activeCell="P8" sqref="P8"/>
      <selection pane="bottomLeft" activeCell="O24" sqref="O24"/>
    </sheetView>
  </sheetViews>
  <sheetFormatPr baseColWidth="10" defaultRowHeight="14.4" outlineLevelRow="4"/>
  <cols>
    <col min="1" max="1" width="3.109375" customWidth="1"/>
    <col min="2" max="2" width="3.109375" style="31" customWidth="1"/>
    <col min="3" max="3" width="3.109375" customWidth="1"/>
    <col min="4" max="4" width="7.33203125" customWidth="1"/>
    <col min="5" max="5" width="62.77734375" customWidth="1"/>
    <col min="8" max="8" width="11.5546875" customWidth="1"/>
    <col min="10" max="11" width="11.5546875" customWidth="1"/>
    <col min="13" max="13" width="10.88671875" customWidth="1"/>
    <col min="14" max="14" width="12.5546875" customWidth="1"/>
    <col min="15" max="15" width="13.5546875" customWidth="1"/>
    <col min="16" max="16" width="13" customWidth="1"/>
  </cols>
  <sheetData>
    <row r="1" spans="1:15" ht="25.95" customHeight="1" thickBot="1">
      <c r="D1" s="220"/>
      <c r="E1" s="849" t="s">
        <v>244</v>
      </c>
      <c r="F1" s="849"/>
      <c r="G1" s="849"/>
      <c r="H1" s="849"/>
      <c r="I1" s="849"/>
      <c r="J1" s="849"/>
      <c r="K1" s="849"/>
      <c r="L1" s="849"/>
      <c r="M1" s="849"/>
      <c r="O1" s="536"/>
    </row>
    <row r="2" spans="1:15" ht="22.2" customHeight="1" thickTop="1">
      <c r="D2" s="2"/>
      <c r="E2" s="59"/>
      <c r="F2" s="59"/>
      <c r="G2" s="59"/>
      <c r="H2" s="59"/>
      <c r="I2" s="59"/>
      <c r="J2" s="59"/>
      <c r="K2" s="59"/>
      <c r="L2" s="59"/>
      <c r="M2" s="59"/>
    </row>
    <row r="4" spans="1:15" ht="32.4" customHeight="1" thickBot="1">
      <c r="A4" s="215"/>
      <c r="C4" s="60" t="str">
        <f>IF(ISBLANK(E4),IF(ISBLANK(F4),"",F4),E4)</f>
        <v>Hypothèses</v>
      </c>
      <c r="D4" s="221"/>
      <c r="E4" s="854" t="s">
        <v>116</v>
      </c>
      <c r="F4" s="854"/>
      <c r="G4" s="854"/>
      <c r="H4" s="854"/>
      <c r="I4" s="854"/>
      <c r="J4" s="854"/>
      <c r="K4" s="854"/>
      <c r="L4" s="854"/>
      <c r="M4" s="221"/>
      <c r="N4" s="58"/>
    </row>
    <row r="5" spans="1:15" ht="15" thickTop="1">
      <c r="A5" s="215"/>
      <c r="C5" s="60" t="str">
        <f t="shared" ref="C5:C25" si="0">IF(ISBLANK(E5),IF(ISBLANK(F5),"",F5),E5)</f>
        <v/>
      </c>
      <c r="D5" s="3"/>
      <c r="E5" s="3"/>
      <c r="F5" s="3"/>
      <c r="G5" s="3"/>
      <c r="H5" s="3"/>
      <c r="I5" s="3"/>
      <c r="J5" s="3"/>
      <c r="K5" s="3"/>
      <c r="L5" s="3"/>
      <c r="M5" s="3"/>
    </row>
    <row r="6" spans="1:15" s="436" customFormat="1" ht="14.4" customHeight="1">
      <c r="C6" s="731" t="str">
        <f t="shared" si="0"/>
        <v/>
      </c>
      <c r="D6" s="732"/>
      <c r="E6" s="733"/>
      <c r="F6" s="733"/>
      <c r="G6" s="733"/>
      <c r="H6" s="733"/>
      <c r="I6" s="733"/>
      <c r="J6" s="733"/>
      <c r="K6" s="733"/>
      <c r="L6" s="733"/>
      <c r="M6" s="732"/>
    </row>
    <row r="7" spans="1:15" ht="28.8" thickBot="1">
      <c r="A7" s="215"/>
      <c r="B7" s="216"/>
      <c r="C7" s="60" t="str">
        <f t="shared" si="0"/>
        <v>Production d'électricité</v>
      </c>
      <c r="D7" s="221"/>
      <c r="E7" s="222"/>
      <c r="F7" s="854" t="s">
        <v>13</v>
      </c>
      <c r="G7" s="854"/>
      <c r="H7" s="854"/>
      <c r="I7" s="854"/>
      <c r="J7" s="854"/>
      <c r="K7" s="854"/>
      <c r="L7" s="854"/>
      <c r="M7" s="854"/>
    </row>
    <row r="8" spans="1:15" ht="13.2" customHeight="1" thickTop="1">
      <c r="A8" s="215"/>
      <c r="B8" s="217"/>
      <c r="C8" s="60" t="str">
        <f t="shared" si="0"/>
        <v/>
      </c>
      <c r="D8" s="102"/>
      <c r="E8" s="102"/>
      <c r="F8" s="102"/>
    </row>
    <row r="9" spans="1:15" outlineLevel="1">
      <c r="A9" s="215"/>
      <c r="B9" s="217"/>
      <c r="C9" s="60" t="str">
        <f t="shared" si="0"/>
        <v/>
      </c>
      <c r="D9" s="32"/>
      <c r="E9" s="32"/>
      <c r="F9" s="32"/>
      <c r="G9" s="32"/>
      <c r="H9" s="32"/>
      <c r="I9" s="32"/>
      <c r="J9" s="32"/>
      <c r="K9" s="32"/>
      <c r="L9" s="32"/>
      <c r="M9" s="32"/>
    </row>
    <row r="10" spans="1:15" ht="19.2" outlineLevel="1">
      <c r="A10" s="215"/>
      <c r="B10" s="217"/>
      <c r="C10" s="60" t="str">
        <f t="shared" si="0"/>
        <v xml:space="preserve">Commentaire
IGCE = 
Diffus = </v>
      </c>
      <c r="D10" s="32"/>
      <c r="E10" s="852" t="s">
        <v>122</v>
      </c>
      <c r="F10" s="853"/>
      <c r="G10" s="853"/>
      <c r="H10" s="853"/>
      <c r="I10" s="853"/>
      <c r="J10" s="853"/>
      <c r="K10" s="853"/>
      <c r="L10" s="853"/>
      <c r="M10" s="32"/>
    </row>
    <row r="11" spans="1:15" ht="14.4" customHeight="1" outlineLevel="1">
      <c r="A11" s="215"/>
      <c r="B11" s="217"/>
      <c r="C11" s="60" t="str">
        <f t="shared" si="0"/>
        <v/>
      </c>
      <c r="D11" s="32"/>
      <c r="E11" s="855"/>
      <c r="F11" s="856"/>
      <c r="G11" s="856"/>
      <c r="H11" s="856"/>
      <c r="I11" s="856"/>
      <c r="J11" s="856"/>
      <c r="K11" s="856"/>
      <c r="L11" s="856"/>
      <c r="M11" s="32"/>
    </row>
    <row r="12" spans="1:15" ht="15" customHeight="1" outlineLevel="1">
      <c r="A12" s="215"/>
      <c r="B12" s="217"/>
      <c r="C12" s="60" t="str">
        <f t="shared" si="0"/>
        <v/>
      </c>
      <c r="D12" s="32"/>
      <c r="E12" s="32"/>
      <c r="F12" s="32"/>
      <c r="G12" s="32"/>
      <c r="H12" s="32"/>
      <c r="I12" s="32"/>
      <c r="J12" s="32"/>
      <c r="K12" s="32"/>
      <c r="L12" s="32"/>
      <c r="M12" s="32"/>
    </row>
    <row r="13" spans="1:15" ht="15" customHeight="1" outlineLevel="1" thickBot="1">
      <c r="A13" s="215"/>
      <c r="B13" s="217"/>
      <c r="C13" s="60" t="str">
        <f t="shared" si="0"/>
        <v>Production d'électricité (TWh)</v>
      </c>
      <c r="D13" s="32"/>
      <c r="E13" s="851" t="s">
        <v>379</v>
      </c>
      <c r="F13" s="851"/>
      <c r="G13" s="851"/>
      <c r="H13" s="851"/>
      <c r="I13" s="851"/>
      <c r="J13" s="851"/>
      <c r="K13" s="851"/>
      <c r="L13" s="32"/>
      <c r="M13" s="32"/>
    </row>
    <row r="14" spans="1:15" outlineLevel="1">
      <c r="A14" s="215"/>
      <c r="B14" s="217"/>
      <c r="C14" s="60" t="str">
        <f t="shared" si="0"/>
        <v>TWh</v>
      </c>
      <c r="D14" s="32"/>
      <c r="E14" s="182" t="s">
        <v>146</v>
      </c>
      <c r="F14" s="314">
        <v>2023</v>
      </c>
      <c r="G14" s="314">
        <v>2030</v>
      </c>
      <c r="H14" s="314">
        <v>2035</v>
      </c>
      <c r="I14" s="314">
        <v>2040</v>
      </c>
      <c r="J14" s="314">
        <v>2045</v>
      </c>
      <c r="K14" s="315">
        <v>2050</v>
      </c>
      <c r="L14" s="32"/>
      <c r="M14" s="32"/>
    </row>
    <row r="15" spans="1:15" ht="14.4" customHeight="1" outlineLevel="1">
      <c r="A15" s="215"/>
      <c r="B15" s="217"/>
      <c r="C15" s="60" t="str">
        <f t="shared" si="0"/>
        <v>Eolien terrestre</v>
      </c>
      <c r="D15" s="32"/>
      <c r="E15" s="113" t="s">
        <v>380</v>
      </c>
      <c r="F15" s="111"/>
      <c r="G15" s="875" t="s">
        <v>877</v>
      </c>
      <c r="H15" s="876"/>
      <c r="I15" s="876"/>
      <c r="J15" s="876"/>
      <c r="K15" s="877"/>
      <c r="L15" s="303"/>
      <c r="M15" s="32"/>
      <c r="N15" s="158"/>
    </row>
    <row r="16" spans="1:15" outlineLevel="1">
      <c r="A16" s="215"/>
      <c r="B16" s="217"/>
      <c r="C16" s="60" t="str">
        <f t="shared" si="0"/>
        <v>Eolien en mer</v>
      </c>
      <c r="D16" s="32"/>
      <c r="E16" s="113" t="s">
        <v>811</v>
      </c>
      <c r="F16" s="111"/>
      <c r="G16" s="878"/>
      <c r="H16" s="879"/>
      <c r="I16" s="879"/>
      <c r="J16" s="879"/>
      <c r="K16" s="880"/>
      <c r="L16" s="32"/>
      <c r="M16" s="32"/>
    </row>
    <row r="17" spans="1:18" ht="14.4" customHeight="1" outlineLevel="1">
      <c r="A17" s="215"/>
      <c r="B17" s="217"/>
      <c r="C17" s="60" t="str">
        <f t="shared" si="0"/>
        <v>PV</v>
      </c>
      <c r="D17" s="32"/>
      <c r="E17" s="113" t="s">
        <v>381</v>
      </c>
      <c r="F17" s="111"/>
      <c r="G17" s="878"/>
      <c r="H17" s="879"/>
      <c r="I17" s="879"/>
      <c r="J17" s="879"/>
      <c r="K17" s="880"/>
      <c r="L17" s="32"/>
      <c r="M17" s="32"/>
    </row>
    <row r="18" spans="1:18" ht="14.4" customHeight="1" outlineLevel="1">
      <c r="A18" s="215"/>
      <c r="B18" s="217"/>
      <c r="C18" s="60" t="str">
        <f t="shared" si="0"/>
        <v>Hydraulique</v>
      </c>
      <c r="D18" s="32"/>
      <c r="E18" s="113" t="s">
        <v>382</v>
      </c>
      <c r="F18" s="111"/>
      <c r="G18" s="878"/>
      <c r="H18" s="879"/>
      <c r="I18" s="879"/>
      <c r="J18" s="879"/>
      <c r="K18" s="880"/>
      <c r="L18" s="32"/>
      <c r="M18" s="32"/>
    </row>
    <row r="19" spans="1:18" ht="14.4" customHeight="1" outlineLevel="1">
      <c r="A19" s="215"/>
      <c r="B19" s="217"/>
      <c r="C19" s="60" t="str">
        <f t="shared" si="0"/>
        <v>Bioénergies</v>
      </c>
      <c r="D19" s="32"/>
      <c r="E19" s="113" t="s">
        <v>745</v>
      </c>
      <c r="F19" s="111"/>
      <c r="G19" s="878"/>
      <c r="H19" s="879"/>
      <c r="I19" s="879"/>
      <c r="J19" s="879"/>
      <c r="K19" s="880"/>
      <c r="L19" s="32"/>
      <c r="M19" s="32"/>
    </row>
    <row r="20" spans="1:18">
      <c r="A20" s="215"/>
      <c r="B20" s="217"/>
      <c r="C20" s="60" t="str">
        <f t="shared" si="0"/>
        <v>Nucléaire existant</v>
      </c>
      <c r="D20" s="32"/>
      <c r="E20" s="113" t="s">
        <v>383</v>
      </c>
      <c r="F20" s="111"/>
      <c r="G20" s="878"/>
      <c r="H20" s="879"/>
      <c r="I20" s="879"/>
      <c r="J20" s="879"/>
      <c r="K20" s="880"/>
      <c r="L20" s="32"/>
      <c r="M20" s="32"/>
    </row>
    <row r="21" spans="1:18" ht="14.4" customHeight="1" outlineLevel="1">
      <c r="A21" s="215"/>
      <c r="B21" s="217"/>
      <c r="C21" s="60" t="str">
        <f t="shared" si="0"/>
        <v>Nouveau nucléaire</v>
      </c>
      <c r="D21" s="32"/>
      <c r="E21" s="113" t="s">
        <v>384</v>
      </c>
      <c r="F21" s="111"/>
      <c r="G21" s="878"/>
      <c r="H21" s="879"/>
      <c r="I21" s="879"/>
      <c r="J21" s="879"/>
      <c r="K21" s="880"/>
      <c r="L21" s="32"/>
      <c r="M21" s="32"/>
      <c r="O21" s="403"/>
      <c r="P21" s="403"/>
      <c r="Q21" s="403"/>
      <c r="R21" s="403"/>
    </row>
    <row r="22" spans="1:18">
      <c r="A22" s="215"/>
      <c r="B22" s="217"/>
      <c r="C22" s="60" t="str">
        <f t="shared" si="0"/>
        <v>Thermique fossile</v>
      </c>
      <c r="D22" s="32"/>
      <c r="E22" s="705" t="s">
        <v>746</v>
      </c>
      <c r="F22" s="678"/>
      <c r="G22" s="878"/>
      <c r="H22" s="879"/>
      <c r="I22" s="879"/>
      <c r="J22" s="879"/>
      <c r="K22" s="880"/>
      <c r="L22" s="32"/>
      <c r="M22" s="32"/>
      <c r="O22" s="403"/>
      <c r="P22" s="403"/>
      <c r="Q22" s="403"/>
      <c r="R22" s="403"/>
    </row>
    <row r="23" spans="1:18" ht="15" outlineLevel="1" thickBot="1">
      <c r="A23" s="215"/>
      <c r="B23" s="217"/>
      <c r="C23" s="60" t="str">
        <f t="shared" si="0"/>
        <v>Total</v>
      </c>
      <c r="D23" s="34"/>
      <c r="E23" s="115" t="s">
        <v>125</v>
      </c>
      <c r="F23" s="706"/>
      <c r="G23" s="881"/>
      <c r="H23" s="882"/>
      <c r="I23" s="882"/>
      <c r="J23" s="882"/>
      <c r="K23" s="883"/>
      <c r="L23" s="32"/>
      <c r="M23" s="32"/>
    </row>
    <row r="24" spans="1:18" ht="29.4" customHeight="1" outlineLevel="1">
      <c r="A24" s="215"/>
      <c r="B24" s="217"/>
      <c r="C24" s="60" t="str">
        <f t="shared" si="0"/>
        <v/>
      </c>
      <c r="D24" s="32"/>
      <c r="E24" s="866"/>
      <c r="F24" s="866"/>
      <c r="G24" s="866"/>
      <c r="H24" s="866"/>
      <c r="I24" s="866"/>
      <c r="J24" s="866"/>
      <c r="K24" s="866"/>
      <c r="L24" s="32"/>
      <c r="M24" s="32"/>
    </row>
    <row r="25" spans="1:18">
      <c r="A25" s="215"/>
      <c r="B25" s="217"/>
      <c r="C25" s="60" t="str">
        <f t="shared" si="0"/>
        <v/>
      </c>
      <c r="D25" s="32"/>
      <c r="E25" s="32"/>
      <c r="F25" s="32"/>
      <c r="G25" s="32"/>
      <c r="H25" s="32"/>
      <c r="I25" s="32"/>
      <c r="J25" s="32"/>
      <c r="K25" s="32"/>
      <c r="L25" s="32"/>
      <c r="M25" s="32"/>
    </row>
    <row r="26" spans="1:18" outlineLevel="1">
      <c r="A26" s="215"/>
      <c r="B26" s="217"/>
      <c r="C26" s="60" t="str">
        <f t="shared" ref="C26:C55" si="1">IF(ISBLANK(E26),IF(ISBLANK(F26),"",F26),E26)</f>
        <v/>
      </c>
      <c r="D26" s="32"/>
      <c r="E26" s="55"/>
      <c r="F26" s="55"/>
      <c r="G26" s="55"/>
      <c r="H26" s="55"/>
      <c r="I26" s="55"/>
      <c r="J26" s="55"/>
      <c r="K26" s="55"/>
      <c r="L26" s="55"/>
      <c r="M26" s="32"/>
    </row>
    <row r="27" spans="1:18" outlineLevel="1">
      <c r="A27" s="215"/>
      <c r="B27" s="217"/>
      <c r="C27" s="60" t="str">
        <f t="shared" si="1"/>
        <v/>
      </c>
      <c r="D27" s="32"/>
      <c r="E27" s="55"/>
      <c r="F27" s="55"/>
      <c r="G27" s="55"/>
      <c r="H27" s="55"/>
      <c r="I27" s="55"/>
      <c r="J27" s="55"/>
      <c r="K27" s="55"/>
      <c r="L27" s="55"/>
      <c r="M27" s="32"/>
    </row>
    <row r="28" spans="1:18" ht="28.8" thickBot="1">
      <c r="A28" s="215"/>
      <c r="B28" s="217"/>
      <c r="C28" s="60" t="str">
        <f t="shared" si="1"/>
        <v>Production de chaleur</v>
      </c>
      <c r="D28" s="221"/>
      <c r="E28" s="222"/>
      <c r="F28" s="854" t="s">
        <v>172</v>
      </c>
      <c r="G28" s="854"/>
      <c r="H28" s="854"/>
      <c r="I28" s="854"/>
      <c r="J28" s="854"/>
      <c r="K28" s="854"/>
      <c r="L28" s="854"/>
      <c r="M28" s="854"/>
    </row>
    <row r="29" spans="1:18" ht="15" thickTop="1">
      <c r="A29" s="215"/>
      <c r="B29" s="217"/>
      <c r="C29" s="60" t="str">
        <f t="shared" si="1"/>
        <v/>
      </c>
      <c r="D29" s="102"/>
      <c r="E29" s="102"/>
      <c r="F29" s="102"/>
    </row>
    <row r="30" spans="1:18" outlineLevel="1">
      <c r="A30" s="215"/>
      <c r="B30" s="217"/>
      <c r="C30" s="60" t="str">
        <f t="shared" si="1"/>
        <v/>
      </c>
      <c r="D30" s="32"/>
      <c r="E30" s="32"/>
      <c r="F30" s="32"/>
      <c r="G30" s="32"/>
      <c r="H30" s="32"/>
      <c r="I30" s="32"/>
      <c r="J30" s="32"/>
      <c r="K30" s="32"/>
      <c r="L30" s="32"/>
      <c r="M30" s="32"/>
    </row>
    <row r="31" spans="1:18" ht="19.2" outlineLevel="1">
      <c r="A31" s="215"/>
      <c r="B31" s="217"/>
      <c r="C31" s="60" t="str">
        <f t="shared" si="1"/>
        <v xml:space="preserve">Commentaire
IGCE = 
Diffus = </v>
      </c>
      <c r="D31" s="32"/>
      <c r="E31" s="852" t="s">
        <v>122</v>
      </c>
      <c r="F31" s="853"/>
      <c r="G31" s="853"/>
      <c r="H31" s="853"/>
      <c r="I31" s="853"/>
      <c r="J31" s="853"/>
      <c r="K31" s="853"/>
      <c r="L31" s="853"/>
      <c r="M31" s="32"/>
    </row>
    <row r="32" spans="1:18" ht="36.6" customHeight="1" outlineLevel="1">
      <c r="A32" s="215"/>
      <c r="B32" s="217"/>
      <c r="C32" s="60" t="str">
        <f t="shared" si="1"/>
        <v>La production de chaleur est considérée égale à la demande issue des modélisations des différents secteurs. Les volumes de chaleur consommés sont indiqués dans l'onglet "Bilans énergie".</v>
      </c>
      <c r="D32" s="32"/>
      <c r="E32" s="855" t="s">
        <v>799</v>
      </c>
      <c r="F32" s="856"/>
      <c r="G32" s="856"/>
      <c r="H32" s="856"/>
      <c r="I32" s="856"/>
      <c r="J32" s="856"/>
      <c r="K32" s="856"/>
      <c r="L32" s="856"/>
      <c r="M32" s="32"/>
    </row>
    <row r="33" spans="1:13" outlineLevel="1">
      <c r="A33" s="215"/>
      <c r="B33" s="217"/>
      <c r="C33" s="60" t="str">
        <f t="shared" si="1"/>
        <v/>
      </c>
      <c r="D33" s="32"/>
      <c r="E33" s="55"/>
      <c r="F33" s="55"/>
      <c r="G33" s="55"/>
      <c r="H33" s="55"/>
      <c r="I33" s="55"/>
      <c r="J33" s="55"/>
      <c r="K33" s="55"/>
      <c r="L33" s="55"/>
      <c r="M33" s="32"/>
    </row>
    <row r="34" spans="1:13" outlineLevel="1">
      <c r="A34" s="215"/>
      <c r="B34" s="217"/>
      <c r="C34" s="60" t="str">
        <f t="shared" si="1"/>
        <v/>
      </c>
      <c r="D34" s="32"/>
      <c r="E34" s="55"/>
      <c r="F34" s="55"/>
      <c r="G34" s="55"/>
      <c r="H34" s="55"/>
      <c r="I34" s="55"/>
      <c r="J34" s="55"/>
      <c r="K34" s="55"/>
      <c r="L34" s="55"/>
      <c r="M34" s="32"/>
    </row>
    <row r="35" spans="1:13" ht="15" outlineLevel="1" thickBot="1">
      <c r="A35" s="215"/>
      <c r="B35" s="217"/>
      <c r="C35" s="60" t="str">
        <f t="shared" si="1"/>
        <v>Mix énergétique de la chaleur vendue dans les réseaux de chaleur et de froid (%)</v>
      </c>
      <c r="D35" s="32"/>
      <c r="E35" s="864" t="s">
        <v>523</v>
      </c>
      <c r="F35" s="864"/>
      <c r="G35" s="864"/>
      <c r="H35" s="864"/>
      <c r="I35" s="864"/>
      <c r="J35" s="864"/>
      <c r="K35" s="864"/>
      <c r="L35" s="32"/>
      <c r="M35" s="32"/>
    </row>
    <row r="36" spans="1:13" outlineLevel="2">
      <c r="A36" s="215"/>
      <c r="B36" s="217"/>
      <c r="C36" s="60" t="str">
        <f t="shared" si="1"/>
        <v>%</v>
      </c>
      <c r="D36" s="32"/>
      <c r="E36" s="182" t="s">
        <v>112</v>
      </c>
      <c r="F36" s="314">
        <v>2023</v>
      </c>
      <c r="G36" s="314">
        <v>2030</v>
      </c>
      <c r="H36" s="314">
        <v>2035</v>
      </c>
      <c r="I36" s="314">
        <v>2040</v>
      </c>
      <c r="J36" s="314">
        <v>2045</v>
      </c>
      <c r="K36" s="315">
        <v>2050</v>
      </c>
      <c r="L36" s="32"/>
      <c r="M36" s="32"/>
    </row>
    <row r="37" spans="1:13" outlineLevel="2">
      <c r="A37" s="215"/>
      <c r="B37" s="217"/>
      <c r="C37" s="60" t="str">
        <f t="shared" si="1"/>
        <v>Gaz réseau</v>
      </c>
      <c r="D37" s="32"/>
      <c r="E37" s="113" t="s">
        <v>498</v>
      </c>
      <c r="F37" s="78">
        <v>0.34180685358255447</v>
      </c>
      <c r="G37" s="75">
        <v>0.27891018540546231</v>
      </c>
      <c r="H37" s="75">
        <v>0.25</v>
      </c>
      <c r="I37" s="75">
        <v>0.20772149709052551</v>
      </c>
      <c r="J37" s="75">
        <v>0.18168068878713292</v>
      </c>
      <c r="K37" s="191">
        <v>0.12137788981116447</v>
      </c>
      <c r="L37" s="32"/>
      <c r="M37" s="32"/>
    </row>
    <row r="38" spans="1:13" outlineLevel="2">
      <c r="A38" s="215"/>
      <c r="B38" s="217"/>
      <c r="C38" s="60" t="str">
        <f t="shared" si="1"/>
        <v>Fioul</v>
      </c>
      <c r="D38" s="32"/>
      <c r="E38" s="113" t="s">
        <v>385</v>
      </c>
      <c r="F38" s="78">
        <v>2.5856697819314645E-3</v>
      </c>
      <c r="G38" s="75">
        <v>0</v>
      </c>
      <c r="H38" s="75">
        <v>0</v>
      </c>
      <c r="I38" s="75">
        <v>0</v>
      </c>
      <c r="J38" s="75">
        <v>0</v>
      </c>
      <c r="K38" s="191">
        <v>0</v>
      </c>
      <c r="L38" s="32"/>
      <c r="M38" s="32"/>
    </row>
    <row r="39" spans="1:13" outlineLevel="2">
      <c r="A39" s="215"/>
      <c r="B39" s="217"/>
      <c r="C39" s="60" t="str">
        <f t="shared" si="1"/>
        <v>Charbon</v>
      </c>
      <c r="D39" s="32"/>
      <c r="E39" s="113" t="s">
        <v>147</v>
      </c>
      <c r="F39" s="78">
        <v>8.006230529595015E-3</v>
      </c>
      <c r="G39" s="75">
        <v>0</v>
      </c>
      <c r="H39" s="75">
        <v>0</v>
      </c>
      <c r="I39" s="75">
        <v>0</v>
      </c>
      <c r="J39" s="75">
        <v>0</v>
      </c>
      <c r="K39" s="191">
        <v>0</v>
      </c>
      <c r="L39" s="32"/>
      <c r="M39" s="32"/>
    </row>
    <row r="40" spans="1:13" outlineLevel="2">
      <c r="A40" s="215"/>
      <c r="B40" s="217"/>
      <c r="C40" s="60" t="str">
        <f t="shared" si="1"/>
        <v>Biomasse</v>
      </c>
      <c r="D40" s="32"/>
      <c r="E40" s="113" t="s">
        <v>245</v>
      </c>
      <c r="F40" s="78">
        <v>0.25510903426791276</v>
      </c>
      <c r="G40" s="75">
        <v>0.22770398481973433</v>
      </c>
      <c r="H40" s="75">
        <v>0.17647058823529413</v>
      </c>
      <c r="I40" s="75">
        <v>0.18571428571428572</v>
      </c>
      <c r="J40" s="75">
        <v>0.19444444444444445</v>
      </c>
      <c r="K40" s="191">
        <v>0.16438356164383561</v>
      </c>
      <c r="L40" s="32"/>
      <c r="M40" s="32"/>
    </row>
    <row r="41" spans="1:13" outlineLevel="2">
      <c r="A41" s="215"/>
      <c r="B41" s="217"/>
      <c r="C41" s="60" t="str">
        <f t="shared" si="1"/>
        <v>Déchets</v>
      </c>
      <c r="D41" s="32"/>
      <c r="E41" s="113" t="s">
        <v>24</v>
      </c>
      <c r="F41" s="78">
        <v>0.29012461059190031</v>
      </c>
      <c r="G41" s="75">
        <v>0.28462998102466791</v>
      </c>
      <c r="H41" s="75">
        <v>0.23529411764705882</v>
      </c>
      <c r="I41" s="75">
        <v>0.18571428571428572</v>
      </c>
      <c r="J41" s="75">
        <v>0.16666666666666666</v>
      </c>
      <c r="K41" s="191">
        <v>0.15068493150684931</v>
      </c>
      <c r="L41" s="32"/>
      <c r="M41" s="32"/>
    </row>
    <row r="42" spans="1:13" outlineLevel="2">
      <c r="A42" s="215"/>
      <c r="B42" s="217"/>
      <c r="C42" s="60" t="str">
        <f t="shared" si="1"/>
        <v>Géothermie</v>
      </c>
      <c r="D42" s="32"/>
      <c r="E42" s="113" t="s">
        <v>615</v>
      </c>
      <c r="F42" s="78">
        <v>5.4890965732087224E-2</v>
      </c>
      <c r="G42" s="75">
        <v>0.11385199240986717</v>
      </c>
      <c r="H42" s="75">
        <v>0.13235294117647059</v>
      </c>
      <c r="I42" s="75">
        <v>0.12857142857142856</v>
      </c>
      <c r="J42" s="75">
        <v>0.125</v>
      </c>
      <c r="K42" s="191">
        <v>0.13698630136986301</v>
      </c>
      <c r="L42" s="32"/>
      <c r="M42" s="32"/>
    </row>
    <row r="43" spans="1:13" s="241" customFormat="1" outlineLevel="2">
      <c r="A43" s="215"/>
      <c r="B43" s="217"/>
      <c r="C43" s="60"/>
      <c r="D43" s="32"/>
      <c r="E43" s="113" t="s">
        <v>719</v>
      </c>
      <c r="F43" s="78">
        <v>1.1246105919003114E-2</v>
      </c>
      <c r="G43" s="75">
        <v>8.5388994307400379E-2</v>
      </c>
      <c r="H43" s="75">
        <v>0.17647058823529413</v>
      </c>
      <c r="I43" s="75">
        <v>0.15714285714285714</v>
      </c>
      <c r="J43" s="75">
        <v>0.15277777777777779</v>
      </c>
      <c r="K43" s="191">
        <v>0.16438356164383561</v>
      </c>
      <c r="L43" s="32"/>
      <c r="M43" s="32"/>
    </row>
    <row r="44" spans="1:13" s="241" customFormat="1" outlineLevel="2">
      <c r="A44" s="215"/>
      <c r="B44" s="217"/>
      <c r="C44" s="60"/>
      <c r="D44" s="32"/>
      <c r="E44" s="113" t="s">
        <v>716</v>
      </c>
      <c r="F44" s="356">
        <v>2.5327102803738316E-2</v>
      </c>
      <c r="G44" s="76">
        <v>0</v>
      </c>
      <c r="H44" s="76">
        <v>0</v>
      </c>
      <c r="I44" s="76">
        <v>4.7619047619047623E-2</v>
      </c>
      <c r="J44" s="76">
        <v>9.2592592592592601E-2</v>
      </c>
      <c r="K44" s="354">
        <v>0.13698630136986301</v>
      </c>
      <c r="L44" s="32"/>
      <c r="M44" s="32"/>
    </row>
    <row r="45" spans="1:13" s="403" customFormat="1" outlineLevel="2">
      <c r="A45" s="215"/>
      <c r="B45" s="217"/>
      <c r="C45" s="60"/>
      <c r="D45" s="32"/>
      <c r="E45" s="461" t="s">
        <v>740</v>
      </c>
      <c r="F45" s="357">
        <v>8.4112149532710281E-4</v>
      </c>
      <c r="G45" s="358">
        <v>0</v>
      </c>
      <c r="H45" s="358">
        <v>0</v>
      </c>
      <c r="I45" s="358">
        <v>0</v>
      </c>
      <c r="J45" s="358">
        <v>0</v>
      </c>
      <c r="K45" s="359">
        <v>0</v>
      </c>
      <c r="L45" s="32"/>
      <c r="M45" s="32"/>
    </row>
    <row r="46" spans="1:13" s="403" customFormat="1" outlineLevel="2">
      <c r="A46" s="215"/>
      <c r="B46" s="217"/>
      <c r="C46" s="60"/>
      <c r="D46" s="32"/>
      <c r="E46" s="461" t="s">
        <v>741</v>
      </c>
      <c r="F46" s="357">
        <v>0</v>
      </c>
      <c r="G46" s="358">
        <v>0</v>
      </c>
      <c r="H46" s="358">
        <v>0</v>
      </c>
      <c r="I46" s="358">
        <v>2.3809523809523812E-2</v>
      </c>
      <c r="J46" s="358">
        <v>4.6296296296296301E-2</v>
      </c>
      <c r="K46" s="359">
        <v>6.8493150684931503E-2</v>
      </c>
      <c r="L46" s="32"/>
      <c r="M46" s="32"/>
    </row>
    <row r="47" spans="1:13" s="241" customFormat="1" ht="15" outlineLevel="2" thickBot="1">
      <c r="A47" s="215"/>
      <c r="B47" s="217"/>
      <c r="C47" s="60"/>
      <c r="D47" s="32"/>
      <c r="E47" s="462" t="s">
        <v>742</v>
      </c>
      <c r="F47" s="361">
        <v>1.0062305295950156E-2</v>
      </c>
      <c r="G47" s="362">
        <v>9.5148620328679209E-3</v>
      </c>
      <c r="H47" s="362">
        <v>2.9411764705882353E-2</v>
      </c>
      <c r="I47" s="362">
        <v>6.3707074338045844E-2</v>
      </c>
      <c r="J47" s="362">
        <v>4.0541533435089344E-2</v>
      </c>
      <c r="K47" s="363">
        <v>5.6704301969657471E-2</v>
      </c>
      <c r="L47" s="32"/>
      <c r="M47" s="32"/>
    </row>
    <row r="48" spans="1:13" outlineLevel="2">
      <c r="A48" s="215"/>
      <c r="B48" s="217"/>
      <c r="C48" s="60" t="str">
        <f t="shared" si="1"/>
        <v/>
      </c>
      <c r="D48" s="32"/>
      <c r="E48" s="474"/>
      <c r="F48" s="474"/>
      <c r="G48" s="474"/>
      <c r="H48" s="474"/>
      <c r="I48" s="474"/>
      <c r="J48" s="474"/>
      <c r="K48" s="474"/>
      <c r="L48" s="32"/>
      <c r="M48" s="32"/>
    </row>
    <row r="49" spans="1:13" outlineLevel="1">
      <c r="A49" s="215"/>
      <c r="B49" s="217"/>
      <c r="C49" s="60" t="str">
        <f t="shared" si="1"/>
        <v/>
      </c>
      <c r="D49" s="32"/>
      <c r="E49" s="55"/>
      <c r="F49" s="55"/>
      <c r="G49" s="55"/>
      <c r="H49" s="55"/>
      <c r="I49" s="55"/>
      <c r="J49" s="55"/>
      <c r="K49" s="55"/>
      <c r="L49" s="32"/>
      <c r="M49" s="32"/>
    </row>
    <row r="50" spans="1:13" ht="15" outlineLevel="1" thickBot="1">
      <c r="A50" s="215"/>
      <c r="B50" s="217"/>
      <c r="C50" s="60" t="str">
        <f t="shared" si="1"/>
        <v>Mix énergétique de la chaleur vendue hors des réseaux de chaleur et de froid (%)</v>
      </c>
      <c r="D50" s="32"/>
      <c r="E50" s="864" t="s">
        <v>524</v>
      </c>
      <c r="F50" s="864"/>
      <c r="G50" s="864"/>
      <c r="H50" s="864"/>
      <c r="I50" s="864"/>
      <c r="J50" s="864"/>
      <c r="K50" s="864"/>
      <c r="L50" s="32"/>
      <c r="M50" s="32"/>
    </row>
    <row r="51" spans="1:13" outlineLevel="2">
      <c r="A51" s="215"/>
      <c r="B51" s="217"/>
      <c r="C51" s="60" t="str">
        <f t="shared" si="1"/>
        <v>%</v>
      </c>
      <c r="D51" s="32"/>
      <c r="E51" s="463" t="s">
        <v>112</v>
      </c>
      <c r="F51" s="464">
        <v>2022</v>
      </c>
      <c r="G51" s="464">
        <v>2030</v>
      </c>
      <c r="H51" s="464">
        <v>2035</v>
      </c>
      <c r="I51" s="464">
        <v>2040</v>
      </c>
      <c r="J51" s="464">
        <v>2045</v>
      </c>
      <c r="K51" s="465">
        <v>2050</v>
      </c>
      <c r="L51" s="32"/>
      <c r="M51" s="32"/>
    </row>
    <row r="52" spans="1:13" outlineLevel="2">
      <c r="A52" s="215"/>
      <c r="B52" s="217"/>
      <c r="C52" s="60" t="str">
        <f t="shared" si="1"/>
        <v>Gaz réseau</v>
      </c>
      <c r="D52" s="32"/>
      <c r="E52" s="466" t="s">
        <v>498</v>
      </c>
      <c r="F52" s="357">
        <v>0.37421457166954197</v>
      </c>
      <c r="G52" s="358">
        <v>0.34948510368277713</v>
      </c>
      <c r="H52" s="358">
        <v>0.36113478616857153</v>
      </c>
      <c r="I52" s="358">
        <v>0.31396093924260127</v>
      </c>
      <c r="J52" s="358">
        <v>0.26678709231663095</v>
      </c>
      <c r="K52" s="359">
        <v>0.16078971597889599</v>
      </c>
      <c r="L52" s="32"/>
      <c r="M52" s="32"/>
    </row>
    <row r="53" spans="1:13" outlineLevel="2">
      <c r="A53" s="215"/>
      <c r="B53" s="217"/>
      <c r="C53" s="60" t="str">
        <f t="shared" si="1"/>
        <v>Fioul</v>
      </c>
      <c r="D53" s="32"/>
      <c r="E53" s="466" t="s">
        <v>385</v>
      </c>
      <c r="F53" s="357">
        <v>0.13372082210918346</v>
      </c>
      <c r="G53" s="358">
        <v>0</v>
      </c>
      <c r="H53" s="358">
        <v>0</v>
      </c>
      <c r="I53" s="358">
        <v>0</v>
      </c>
      <c r="J53" s="358">
        <v>0</v>
      </c>
      <c r="K53" s="359">
        <v>0</v>
      </c>
      <c r="L53" s="32"/>
      <c r="M53" s="32"/>
    </row>
    <row r="54" spans="1:13" outlineLevel="2">
      <c r="A54" s="215"/>
      <c r="B54" s="217"/>
      <c r="C54" s="60" t="str">
        <f t="shared" si="1"/>
        <v>Charbon</v>
      </c>
      <c r="D54" s="32"/>
      <c r="E54" s="466" t="s">
        <v>147</v>
      </c>
      <c r="F54" s="357">
        <v>1.8867253257618708E-2</v>
      </c>
      <c r="G54" s="358">
        <v>0</v>
      </c>
      <c r="H54" s="358">
        <v>0</v>
      </c>
      <c r="I54" s="358">
        <v>0</v>
      </c>
      <c r="J54" s="358">
        <v>0</v>
      </c>
      <c r="K54" s="359">
        <v>0</v>
      </c>
      <c r="L54" s="32"/>
      <c r="M54" s="32"/>
    </row>
    <row r="55" spans="1:13" outlineLevel="2">
      <c r="A55" s="215"/>
      <c r="B55" s="217"/>
      <c r="C55" s="60" t="str">
        <f t="shared" si="1"/>
        <v>Biomasse</v>
      </c>
      <c r="D55" s="32"/>
      <c r="E55" s="466" t="s">
        <v>245</v>
      </c>
      <c r="F55" s="357">
        <v>0.3385097520329467</v>
      </c>
      <c r="G55" s="358">
        <v>0.38582317907466601</v>
      </c>
      <c r="H55" s="358">
        <v>0.39236092912979054</v>
      </c>
      <c r="I55" s="358">
        <v>0.35294117647058826</v>
      </c>
      <c r="J55" s="358">
        <v>0.35294117647058826</v>
      </c>
      <c r="K55" s="359">
        <v>0.35294117647058826</v>
      </c>
      <c r="L55" s="32"/>
      <c r="M55" s="32"/>
    </row>
    <row r="56" spans="1:13" outlineLevel="2">
      <c r="A56" s="215"/>
      <c r="B56" s="217"/>
      <c r="C56" s="60" t="str">
        <f t="shared" ref="C56:C63" si="2">IF(ISBLANK(E56),IF(ISBLANK(F56),"",F56),E56)</f>
        <v>Déchets</v>
      </c>
      <c r="D56" s="32"/>
      <c r="E56" s="466" t="s">
        <v>24</v>
      </c>
      <c r="F56" s="357">
        <v>0</v>
      </c>
      <c r="G56" s="358">
        <v>0</v>
      </c>
      <c r="H56" s="358">
        <v>0</v>
      </c>
      <c r="I56" s="358">
        <v>0</v>
      </c>
      <c r="J56" s="358">
        <v>0</v>
      </c>
      <c r="K56" s="359">
        <v>0</v>
      </c>
      <c r="L56" s="32"/>
      <c r="M56" s="32"/>
    </row>
    <row r="57" spans="1:13" s="241" customFormat="1" outlineLevel="2">
      <c r="A57" s="215"/>
      <c r="B57" s="217"/>
      <c r="C57" s="60"/>
      <c r="D57" s="32"/>
      <c r="E57" s="466" t="s">
        <v>615</v>
      </c>
      <c r="F57" s="357">
        <v>9.4205369736812537E-4</v>
      </c>
      <c r="G57" s="358">
        <v>0</v>
      </c>
      <c r="H57" s="358">
        <v>0</v>
      </c>
      <c r="I57" s="358">
        <v>0</v>
      </c>
      <c r="J57" s="358">
        <v>0</v>
      </c>
      <c r="K57" s="359">
        <v>0</v>
      </c>
      <c r="L57" s="32"/>
      <c r="M57" s="32"/>
    </row>
    <row r="58" spans="1:13" s="241" customFormat="1" outlineLevel="2">
      <c r="A58" s="215"/>
      <c r="B58" s="217"/>
      <c r="C58" s="60"/>
      <c r="D58" s="32"/>
      <c r="E58" s="466" t="s">
        <v>719</v>
      </c>
      <c r="F58" s="357">
        <v>0</v>
      </c>
      <c r="G58" s="358">
        <v>3.5294117647058823E-2</v>
      </c>
      <c r="H58" s="358">
        <v>7.9411764705882362E-2</v>
      </c>
      <c r="I58" s="358">
        <v>0.12352941176470589</v>
      </c>
      <c r="J58" s="358">
        <v>0.16764705882352943</v>
      </c>
      <c r="K58" s="359">
        <v>0.17647058823529413</v>
      </c>
      <c r="L58" s="32"/>
      <c r="M58" s="32"/>
    </row>
    <row r="59" spans="1:13" outlineLevel="2">
      <c r="A59" s="215"/>
      <c r="B59" s="217"/>
      <c r="C59" s="60" t="str">
        <f t="shared" si="2"/>
        <v>PAC</v>
      </c>
      <c r="D59" s="32"/>
      <c r="E59" s="466" t="s">
        <v>716</v>
      </c>
      <c r="F59" s="357">
        <v>0</v>
      </c>
      <c r="G59" s="358">
        <v>0</v>
      </c>
      <c r="H59" s="358">
        <v>0</v>
      </c>
      <c r="I59" s="358">
        <v>0</v>
      </c>
      <c r="J59" s="358">
        <v>0</v>
      </c>
      <c r="K59" s="359">
        <v>0</v>
      </c>
      <c r="L59" s="32"/>
      <c r="M59" s="32"/>
    </row>
    <row r="60" spans="1:13" s="403" customFormat="1" outlineLevel="2">
      <c r="A60" s="215"/>
      <c r="B60" s="217"/>
      <c r="C60" s="60"/>
      <c r="D60" s="32"/>
      <c r="E60" s="466" t="s">
        <v>740</v>
      </c>
      <c r="F60" s="357">
        <v>7.5491245683560373E-2</v>
      </c>
      <c r="G60" s="358">
        <v>5.8823529411764705E-2</v>
      </c>
      <c r="H60" s="358">
        <v>2.9411764705882353E-2</v>
      </c>
      <c r="I60" s="358">
        <v>0</v>
      </c>
      <c r="J60" s="358">
        <v>0</v>
      </c>
      <c r="K60" s="359">
        <v>0</v>
      </c>
      <c r="L60" s="32"/>
      <c r="M60" s="32"/>
    </row>
    <row r="61" spans="1:13" s="403" customFormat="1" outlineLevel="2">
      <c r="A61" s="215"/>
      <c r="B61" s="217"/>
      <c r="C61" s="60"/>
      <c r="D61" s="32"/>
      <c r="E61" s="466" t="s">
        <v>741</v>
      </c>
      <c r="F61" s="357">
        <v>0</v>
      </c>
      <c r="G61" s="358">
        <v>0</v>
      </c>
      <c r="H61" s="358">
        <v>0</v>
      </c>
      <c r="I61" s="358">
        <v>9.8039215686274508E-2</v>
      </c>
      <c r="J61" s="358">
        <v>0.19607843137254902</v>
      </c>
      <c r="K61" s="359">
        <v>0.29411764705882354</v>
      </c>
      <c r="L61" s="32"/>
      <c r="M61" s="32"/>
    </row>
    <row r="62" spans="1:13" ht="15" outlineLevel="2" thickBot="1">
      <c r="A62" s="215"/>
      <c r="B62" s="217"/>
      <c r="C62" s="60" t="str">
        <f t="shared" si="2"/>
        <v>Autres énergies vertes (solaire thermique, bioliquides, chaudières électriques…)</v>
      </c>
      <c r="D62" s="32"/>
      <c r="E62" s="467" t="s">
        <v>742</v>
      </c>
      <c r="F62" s="361">
        <v>6.12713123228509E-2</v>
      </c>
      <c r="G62" s="362">
        <v>0.17057407018373336</v>
      </c>
      <c r="H62" s="362">
        <v>0.1376807552898732</v>
      </c>
      <c r="I62" s="362">
        <v>0.11152925683583013</v>
      </c>
      <c r="J62" s="362">
        <v>1.6546241016702493E-2</v>
      </c>
      <c r="K62" s="363">
        <v>1.5680872256398255E-2</v>
      </c>
      <c r="L62" s="32"/>
      <c r="M62" s="32"/>
    </row>
    <row r="63" spans="1:13" outlineLevel="1">
      <c r="A63" s="215"/>
      <c r="B63" s="217"/>
      <c r="C63" s="60" t="str">
        <f t="shared" si="2"/>
        <v/>
      </c>
      <c r="D63" s="32"/>
      <c r="E63" s="55"/>
      <c r="F63" s="55"/>
      <c r="G63" s="55"/>
      <c r="H63" s="55"/>
      <c r="I63" s="55"/>
      <c r="J63" s="55"/>
      <c r="K63" s="55"/>
      <c r="L63" s="32"/>
      <c r="M63" s="32"/>
    </row>
    <row r="64" spans="1:13" s="241" customFormat="1" outlineLevel="1">
      <c r="A64" s="215"/>
      <c r="B64" s="217"/>
      <c r="C64" s="60"/>
      <c r="D64" s="32"/>
      <c r="E64" s="386"/>
      <c r="F64" s="386"/>
      <c r="G64" s="386"/>
      <c r="H64" s="386"/>
      <c r="I64" s="386"/>
      <c r="J64" s="386"/>
      <c r="K64" s="386"/>
      <c r="L64" s="386"/>
      <c r="M64" s="32"/>
    </row>
    <row r="65" spans="1:14" outlineLevel="1">
      <c r="A65" s="215"/>
      <c r="B65" s="217"/>
      <c r="C65" s="60"/>
      <c r="D65" s="32"/>
      <c r="E65" s="55"/>
      <c r="F65" s="55"/>
      <c r="G65" s="55"/>
      <c r="H65" s="55"/>
      <c r="I65" s="55"/>
      <c r="J65" s="55"/>
      <c r="K65" s="55"/>
      <c r="L65" s="55"/>
      <c r="M65" s="32"/>
    </row>
    <row r="66" spans="1:14" outlineLevel="1">
      <c r="A66" s="215"/>
      <c r="B66" s="217"/>
      <c r="C66" s="60"/>
      <c r="D66" s="32"/>
      <c r="E66" s="55"/>
      <c r="F66" s="55"/>
      <c r="G66" s="55"/>
      <c r="H66" s="55"/>
      <c r="I66" s="55"/>
      <c r="J66" s="55"/>
      <c r="K66" s="55"/>
      <c r="L66" s="55"/>
      <c r="M66" s="32"/>
    </row>
    <row r="67" spans="1:14" ht="28.8" thickBot="1">
      <c r="A67" s="215"/>
      <c r="B67" s="217"/>
      <c r="C67" s="60" t="str">
        <f t="shared" ref="C67:C96" si="3">IF(ISBLANK(E67),IF(ISBLANK(F67),"",F67),E67)</f>
        <v>Cogénération</v>
      </c>
      <c r="D67" s="221"/>
      <c r="E67" s="222"/>
      <c r="F67" s="854" t="s">
        <v>388</v>
      </c>
      <c r="G67" s="854"/>
      <c r="H67" s="854"/>
      <c r="I67" s="854"/>
      <c r="J67" s="854"/>
      <c r="K67" s="854"/>
      <c r="L67" s="854"/>
      <c r="M67" s="854"/>
    </row>
    <row r="68" spans="1:14" ht="15" thickTop="1">
      <c r="A68" s="215"/>
      <c r="B68" s="217"/>
      <c r="C68" s="60" t="str">
        <f t="shared" si="3"/>
        <v/>
      </c>
      <c r="D68" s="102"/>
      <c r="E68" s="102"/>
      <c r="F68" s="102"/>
    </row>
    <row r="69" spans="1:14" outlineLevel="1">
      <c r="A69" s="215"/>
      <c r="B69" s="217"/>
      <c r="C69" s="60" t="str">
        <f t="shared" si="3"/>
        <v/>
      </c>
      <c r="D69" s="32"/>
      <c r="E69" s="32"/>
      <c r="F69" s="32"/>
      <c r="G69" s="32"/>
      <c r="H69" s="32"/>
      <c r="I69" s="32"/>
      <c r="J69" s="32"/>
      <c r="K69" s="32"/>
      <c r="L69" s="32"/>
      <c r="M69" s="32"/>
    </row>
    <row r="70" spans="1:14" ht="15" outlineLevel="1" thickBot="1">
      <c r="A70" s="215"/>
      <c r="B70" s="217"/>
      <c r="C70" s="60" t="str">
        <f t="shared" si="3"/>
        <v>Rendements cogénération</v>
      </c>
      <c r="D70" s="32"/>
      <c r="E70" s="851" t="s">
        <v>389</v>
      </c>
      <c r="F70" s="851"/>
      <c r="G70" s="851"/>
      <c r="H70" s="851"/>
      <c r="I70" s="851"/>
      <c r="J70" s="851"/>
      <c r="K70" s="851"/>
      <c r="L70" s="476"/>
      <c r="M70" s="32"/>
    </row>
    <row r="71" spans="1:14" outlineLevel="2">
      <c r="A71" s="215"/>
      <c r="B71" s="217"/>
      <c r="C71" s="60" t="str">
        <f t="shared" si="3"/>
        <v>%</v>
      </c>
      <c r="D71" s="32"/>
      <c r="E71" s="568" t="s">
        <v>112</v>
      </c>
      <c r="F71" s="569">
        <v>2019</v>
      </c>
      <c r="G71" s="569">
        <v>2030</v>
      </c>
      <c r="H71" s="569">
        <v>2035</v>
      </c>
      <c r="I71" s="569">
        <v>2040</v>
      </c>
      <c r="J71" s="569">
        <v>2045</v>
      </c>
      <c r="K71" s="570">
        <v>2050</v>
      </c>
      <c r="L71" s="32"/>
      <c r="M71" s="32"/>
    </row>
    <row r="72" spans="1:14" s="403" customFormat="1" outlineLevel="2">
      <c r="A72" s="215"/>
      <c r="B72" s="217"/>
      <c r="C72" s="60" t="str">
        <f t="shared" ref="C72" si="4">IF(ISBLANK(E72),IF(ISBLANK(F72),"",F72),E72)</f>
        <v xml:space="preserve">Biomasse </v>
      </c>
      <c r="D72" s="32"/>
      <c r="E72" s="466" t="s">
        <v>801</v>
      </c>
      <c r="F72" s="357">
        <v>0.6</v>
      </c>
      <c r="G72" s="358">
        <v>0.75</v>
      </c>
      <c r="H72" s="358"/>
      <c r="I72" s="358"/>
      <c r="J72" s="358"/>
      <c r="K72" s="359">
        <v>0.85</v>
      </c>
      <c r="L72" s="32"/>
      <c r="M72" s="32"/>
    </row>
    <row r="73" spans="1:14" s="403" customFormat="1" outlineLevel="2">
      <c r="A73" s="215"/>
      <c r="B73" s="217"/>
      <c r="C73" s="60" t="str">
        <f t="shared" si="3"/>
        <v>dont biomasse électricité</v>
      </c>
      <c r="D73" s="32"/>
      <c r="E73" s="593" t="s">
        <v>802</v>
      </c>
      <c r="F73" s="592">
        <v>0.3</v>
      </c>
      <c r="G73" s="567">
        <v>0.3</v>
      </c>
      <c r="H73" s="567"/>
      <c r="I73" s="567"/>
      <c r="J73" s="567"/>
      <c r="K73" s="571">
        <v>0.33</v>
      </c>
      <c r="L73" s="32"/>
      <c r="M73" s="32"/>
      <c r="N73" s="229"/>
    </row>
    <row r="74" spans="1:14" s="403" customFormat="1" outlineLevel="2">
      <c r="A74" s="215"/>
      <c r="B74" s="217"/>
      <c r="C74" s="60" t="str">
        <f t="shared" si="3"/>
        <v>dont biomasse chaleur</v>
      </c>
      <c r="D74" s="32"/>
      <c r="E74" s="593" t="s">
        <v>803</v>
      </c>
      <c r="F74" s="592">
        <v>0.3</v>
      </c>
      <c r="G74" s="567">
        <v>0.45</v>
      </c>
      <c r="H74" s="567"/>
      <c r="I74" s="567"/>
      <c r="J74" s="567"/>
      <c r="K74" s="571">
        <v>0.52</v>
      </c>
      <c r="L74" s="32"/>
      <c r="M74" s="32"/>
    </row>
    <row r="75" spans="1:14" s="403" customFormat="1" outlineLevel="2">
      <c r="A75" s="215"/>
      <c r="B75" s="217"/>
      <c r="C75" s="60"/>
      <c r="D75" s="32"/>
      <c r="E75" s="360" t="s">
        <v>24</v>
      </c>
      <c r="F75" s="357">
        <v>0.6</v>
      </c>
      <c r="G75" s="358">
        <v>0.75</v>
      </c>
      <c r="H75" s="358"/>
      <c r="I75" s="358"/>
      <c r="J75" s="358"/>
      <c r="K75" s="359">
        <v>0.85</v>
      </c>
      <c r="L75" s="32"/>
      <c r="M75" s="32"/>
    </row>
    <row r="76" spans="1:14" outlineLevel="2">
      <c r="A76" s="215"/>
      <c r="B76" s="217"/>
      <c r="C76" s="60" t="str">
        <f t="shared" si="3"/>
        <v>dont déchets électricité</v>
      </c>
      <c r="D76" s="32"/>
      <c r="E76" s="593" t="s">
        <v>804</v>
      </c>
      <c r="F76" s="592">
        <v>0.1</v>
      </c>
      <c r="G76" s="567">
        <v>0.2</v>
      </c>
      <c r="H76" s="567"/>
      <c r="I76" s="567"/>
      <c r="J76" s="567"/>
      <c r="K76" s="571">
        <v>0.25</v>
      </c>
      <c r="L76" s="32"/>
      <c r="M76" s="32"/>
    </row>
    <row r="77" spans="1:14" outlineLevel="2">
      <c r="A77" s="215"/>
      <c r="B77" s="217"/>
      <c r="C77" s="60" t="str">
        <f t="shared" si="3"/>
        <v>dont déchets chaleur</v>
      </c>
      <c r="D77" s="32"/>
      <c r="E77" s="593" t="s">
        <v>805</v>
      </c>
      <c r="F77" s="592">
        <v>0.5</v>
      </c>
      <c r="G77" s="567">
        <v>0.55000000000000004</v>
      </c>
      <c r="H77" s="567"/>
      <c r="I77" s="567"/>
      <c r="J77" s="567"/>
      <c r="K77" s="571">
        <v>0.6</v>
      </c>
      <c r="L77" s="32"/>
      <c r="M77" s="32"/>
    </row>
    <row r="78" spans="1:14" outlineLevel="2">
      <c r="A78" s="215"/>
      <c r="B78" s="217"/>
      <c r="C78" s="60" t="str">
        <f t="shared" si="3"/>
        <v>Biogaz</v>
      </c>
      <c r="D78" s="32"/>
      <c r="E78" s="360" t="s">
        <v>806</v>
      </c>
      <c r="F78" s="357">
        <v>0.5</v>
      </c>
      <c r="G78" s="358">
        <v>0.5</v>
      </c>
      <c r="H78" s="358"/>
      <c r="I78" s="358"/>
      <c r="J78" s="358"/>
      <c r="K78" s="359">
        <v>0.5</v>
      </c>
      <c r="L78" s="32"/>
      <c r="M78" s="32"/>
    </row>
    <row r="79" spans="1:14" s="403" customFormat="1" outlineLevel="2">
      <c r="A79" s="215"/>
      <c r="B79" s="217"/>
      <c r="C79" s="60" t="str">
        <f t="shared" si="3"/>
        <v>dont biogaz électricité</v>
      </c>
      <c r="D79" s="32"/>
      <c r="E79" s="593" t="s">
        <v>807</v>
      </c>
      <c r="F79" s="592">
        <v>0.34</v>
      </c>
      <c r="G79" s="567">
        <v>0.34</v>
      </c>
      <c r="H79" s="567"/>
      <c r="I79" s="567"/>
      <c r="J79" s="567"/>
      <c r="K79" s="571">
        <v>0.34</v>
      </c>
      <c r="L79" s="32"/>
      <c r="M79" s="32"/>
    </row>
    <row r="80" spans="1:14" s="403" customFormat="1" ht="15" outlineLevel="2" thickBot="1">
      <c r="A80" s="215"/>
      <c r="B80" s="217"/>
      <c r="C80" s="60" t="str">
        <f t="shared" si="3"/>
        <v>dont biogaz chaleur</v>
      </c>
      <c r="D80" s="32"/>
      <c r="E80" s="594" t="s">
        <v>808</v>
      </c>
      <c r="F80" s="572">
        <v>0.16</v>
      </c>
      <c r="G80" s="573">
        <v>0.16</v>
      </c>
      <c r="H80" s="573"/>
      <c r="I80" s="573"/>
      <c r="J80" s="573"/>
      <c r="K80" s="574">
        <v>0.16</v>
      </c>
      <c r="L80" s="32"/>
      <c r="M80" s="32"/>
    </row>
    <row r="81" spans="1:14" outlineLevel="2">
      <c r="A81" s="215"/>
      <c r="B81" s="217"/>
      <c r="C81" s="60" t="str">
        <f t="shared" si="3"/>
        <v/>
      </c>
      <c r="D81" s="32"/>
      <c r="E81" s="474"/>
      <c r="F81" s="474"/>
      <c r="G81" s="474"/>
      <c r="H81" s="474"/>
      <c r="I81" s="474"/>
      <c r="J81" s="474"/>
      <c r="K81" s="474"/>
      <c r="L81" s="32"/>
      <c r="M81" s="32"/>
    </row>
    <row r="82" spans="1:14" s="158" customFormat="1" ht="15" outlineLevel="1" thickBot="1">
      <c r="A82" s="215"/>
      <c r="B82" s="217"/>
      <c r="C82" s="60" t="str">
        <f t="shared" ref="C82:C91" si="5">IF(ISBLANK(E82),IF(ISBLANK(F82),"",F82),E82)</f>
        <v>Part de chaleur cogénérée dans les réseau de chaleur</v>
      </c>
      <c r="D82" s="32"/>
      <c r="E82" s="851" t="s">
        <v>529</v>
      </c>
      <c r="F82" s="851"/>
      <c r="G82" s="851"/>
      <c r="H82" s="851"/>
      <c r="I82" s="851"/>
      <c r="J82" s="851"/>
      <c r="K82" s="851"/>
      <c r="L82" s="32"/>
      <c r="M82" s="32"/>
    </row>
    <row r="83" spans="1:14" s="158" customFormat="1" outlineLevel="2">
      <c r="A83" s="215"/>
      <c r="B83" s="217"/>
      <c r="C83" s="60" t="str">
        <f t="shared" si="5"/>
        <v>%</v>
      </c>
      <c r="D83" s="32"/>
      <c r="E83" s="568" t="s">
        <v>112</v>
      </c>
      <c r="F83" s="569">
        <v>2019</v>
      </c>
      <c r="G83" s="569">
        <v>2030</v>
      </c>
      <c r="H83" s="569">
        <v>2035</v>
      </c>
      <c r="I83" s="569">
        <v>2040</v>
      </c>
      <c r="J83" s="569">
        <v>2045</v>
      </c>
      <c r="K83" s="570">
        <v>2050</v>
      </c>
      <c r="L83" s="32"/>
      <c r="M83" s="32"/>
    </row>
    <row r="84" spans="1:14" s="158" customFormat="1" outlineLevel="2">
      <c r="A84" s="215"/>
      <c r="B84" s="217"/>
      <c r="C84" s="60" t="str">
        <f t="shared" si="5"/>
        <v>Biomasse</v>
      </c>
      <c r="D84" s="32"/>
      <c r="E84" s="360" t="s">
        <v>245</v>
      </c>
      <c r="F84" s="357">
        <v>0.14000000000000001</v>
      </c>
      <c r="G84" s="358">
        <v>0.16129032258064518</v>
      </c>
      <c r="H84" s="358"/>
      <c r="I84" s="358"/>
      <c r="J84" s="358"/>
      <c r="K84" s="359">
        <v>0.2</v>
      </c>
      <c r="L84" s="32"/>
      <c r="M84" s="32"/>
      <c r="N84" s="229"/>
    </row>
    <row r="85" spans="1:14" s="158" customFormat="1" outlineLevel="2">
      <c r="A85" s="215"/>
      <c r="B85" s="217"/>
      <c r="C85" s="60" t="str">
        <f t="shared" si="5"/>
        <v>Déchets</v>
      </c>
      <c r="D85" s="32"/>
      <c r="E85" s="360" t="s">
        <v>24</v>
      </c>
      <c r="F85" s="357">
        <v>0.02</v>
      </c>
      <c r="G85" s="358">
        <v>0.02</v>
      </c>
      <c r="H85" s="358"/>
      <c r="I85" s="358"/>
      <c r="J85" s="358"/>
      <c r="K85" s="359">
        <v>0.02</v>
      </c>
      <c r="L85" s="32"/>
      <c r="M85" s="32"/>
    </row>
    <row r="86" spans="1:14" s="403" customFormat="1" ht="15" outlineLevel="2" thickBot="1">
      <c r="A86" s="215"/>
      <c r="B86" s="217"/>
      <c r="C86" s="60"/>
      <c r="D86" s="32"/>
      <c r="E86" s="214" t="s">
        <v>806</v>
      </c>
      <c r="F86" s="361">
        <v>0</v>
      </c>
      <c r="G86" s="362">
        <v>0</v>
      </c>
      <c r="H86" s="362"/>
      <c r="I86" s="362"/>
      <c r="J86" s="362"/>
      <c r="K86" s="363">
        <v>0</v>
      </c>
      <c r="L86" s="32"/>
      <c r="M86" s="32"/>
    </row>
    <row r="87" spans="1:14" s="158" customFormat="1" outlineLevel="2">
      <c r="A87" s="215"/>
      <c r="B87" s="217"/>
      <c r="C87" s="60"/>
      <c r="D87" s="32"/>
      <c r="E87" s="237"/>
      <c r="F87" s="238"/>
      <c r="G87" s="238"/>
      <c r="H87" s="238"/>
      <c r="I87" s="238"/>
      <c r="J87" s="238"/>
      <c r="K87" s="238"/>
      <c r="L87" s="32"/>
      <c r="M87" s="32"/>
    </row>
    <row r="88" spans="1:14" s="158" customFormat="1" ht="15" outlineLevel="1" thickBot="1">
      <c r="A88" s="215"/>
      <c r="B88" s="217"/>
      <c r="C88" s="60" t="str">
        <f t="shared" si="5"/>
        <v>Part de chaleur cogénérée hors des réseaux de chaleur</v>
      </c>
      <c r="D88" s="32"/>
      <c r="E88" s="851" t="s">
        <v>530</v>
      </c>
      <c r="F88" s="851"/>
      <c r="G88" s="851"/>
      <c r="H88" s="851"/>
      <c r="I88" s="851"/>
      <c r="J88" s="851"/>
      <c r="K88" s="851"/>
      <c r="L88" s="32"/>
      <c r="M88" s="32"/>
    </row>
    <row r="89" spans="1:14" s="158" customFormat="1" outlineLevel="2">
      <c r="A89" s="215"/>
      <c r="B89" s="217"/>
      <c r="C89" s="60" t="str">
        <f t="shared" si="5"/>
        <v>%</v>
      </c>
      <c r="D89" s="32"/>
      <c r="E89" s="568" t="s">
        <v>112</v>
      </c>
      <c r="F89" s="569">
        <v>2019</v>
      </c>
      <c r="G89" s="569">
        <v>2030</v>
      </c>
      <c r="H89" s="569">
        <v>2035</v>
      </c>
      <c r="I89" s="569">
        <v>2040</v>
      </c>
      <c r="J89" s="569">
        <v>2045</v>
      </c>
      <c r="K89" s="570">
        <v>2050</v>
      </c>
      <c r="L89" s="32"/>
      <c r="M89" s="32"/>
    </row>
    <row r="90" spans="1:14" s="158" customFormat="1" outlineLevel="2">
      <c r="A90" s="215"/>
      <c r="B90" s="217"/>
      <c r="C90" s="60" t="str">
        <f t="shared" si="5"/>
        <v>Biomasse</v>
      </c>
      <c r="D90" s="32"/>
      <c r="E90" s="360" t="s">
        <v>245</v>
      </c>
      <c r="F90" s="357">
        <v>0.75</v>
      </c>
      <c r="G90" s="358">
        <v>0.83870967741935487</v>
      </c>
      <c r="H90" s="358"/>
      <c r="I90" s="358"/>
      <c r="J90" s="358"/>
      <c r="K90" s="359">
        <v>1</v>
      </c>
      <c r="L90" s="32"/>
      <c r="M90" s="32"/>
      <c r="N90" s="229"/>
    </row>
    <row r="91" spans="1:14" s="158" customFormat="1" outlineLevel="2">
      <c r="A91" s="215"/>
      <c r="B91" s="217"/>
      <c r="C91" s="60" t="str">
        <f t="shared" si="5"/>
        <v>Déchets</v>
      </c>
      <c r="D91" s="32"/>
      <c r="E91" s="360" t="s">
        <v>24</v>
      </c>
      <c r="F91" s="357">
        <v>0</v>
      </c>
      <c r="G91" s="358">
        <v>0</v>
      </c>
      <c r="H91" s="358"/>
      <c r="I91" s="358"/>
      <c r="J91" s="358"/>
      <c r="K91" s="359">
        <v>0</v>
      </c>
      <c r="L91" s="32"/>
      <c r="M91" s="32"/>
    </row>
    <row r="92" spans="1:14" ht="15" outlineLevel="1" thickBot="1">
      <c r="A92" s="215"/>
      <c r="B92" s="217"/>
      <c r="C92" s="60" t="str">
        <f t="shared" si="3"/>
        <v>Biogaz</v>
      </c>
      <c r="D92" s="32"/>
      <c r="E92" s="214" t="s">
        <v>806</v>
      </c>
      <c r="F92" s="361">
        <v>1</v>
      </c>
      <c r="G92" s="362">
        <v>1</v>
      </c>
      <c r="H92" s="362"/>
      <c r="I92" s="362"/>
      <c r="J92" s="362"/>
      <c r="K92" s="363">
        <v>1</v>
      </c>
      <c r="L92" s="55"/>
      <c r="M92" s="32"/>
    </row>
    <row r="93" spans="1:14" s="158" customFormat="1" outlineLevel="1">
      <c r="A93" s="215"/>
      <c r="B93" s="217"/>
      <c r="C93" s="60" t="str">
        <f t="shared" si="3"/>
        <v/>
      </c>
      <c r="D93" s="32"/>
      <c r="E93" s="235"/>
      <c r="F93" s="235"/>
      <c r="G93" s="235"/>
      <c r="H93" s="235"/>
      <c r="I93" s="235"/>
      <c r="J93" s="235"/>
      <c r="K93" s="235"/>
      <c r="L93" s="235"/>
      <c r="M93" s="32"/>
    </row>
    <row r="94" spans="1:14" ht="58.2" customHeight="1" thickBot="1">
      <c r="A94" s="215"/>
      <c r="B94" s="217"/>
      <c r="C94" s="60" t="str">
        <f t="shared" si="3"/>
        <v>Gaz bas-carbone</v>
      </c>
      <c r="D94" s="221"/>
      <c r="E94" s="222"/>
      <c r="F94" s="884" t="s">
        <v>885</v>
      </c>
      <c r="G94" s="884"/>
      <c r="H94" s="884"/>
      <c r="I94" s="884"/>
      <c r="J94" s="884"/>
      <c r="K94" s="884"/>
      <c r="L94" s="884"/>
      <c r="M94" s="884"/>
    </row>
    <row r="95" spans="1:14" ht="15" thickTop="1">
      <c r="A95" s="215"/>
      <c r="B95" s="217"/>
      <c r="C95" s="60" t="str">
        <f t="shared" si="3"/>
        <v/>
      </c>
      <c r="D95" s="102"/>
      <c r="E95" s="102"/>
      <c r="F95" s="102"/>
    </row>
    <row r="96" spans="1:14" outlineLevel="1">
      <c r="A96" s="215"/>
      <c r="B96" s="217"/>
      <c r="C96" s="60" t="str">
        <f t="shared" si="3"/>
        <v/>
      </c>
      <c r="D96" s="32"/>
      <c r="E96" s="32"/>
      <c r="F96" s="32"/>
      <c r="G96" s="32"/>
      <c r="H96" s="32"/>
      <c r="I96" s="32"/>
      <c r="J96" s="32"/>
      <c r="K96" s="32"/>
      <c r="L96" s="32"/>
      <c r="M96" s="32"/>
    </row>
    <row r="97" spans="1:15" outlineLevel="2">
      <c r="A97" s="215"/>
      <c r="B97" s="217"/>
      <c r="C97" s="60" t="str">
        <f>IF(ISBLANK(E101),IF(ISBLANK(F101),"",F101),E101)</f>
        <v>Gaz de réseau</v>
      </c>
      <c r="D97" s="32"/>
      <c r="E97" s="491"/>
      <c r="F97" s="491"/>
      <c r="G97" s="491"/>
      <c r="H97" s="491"/>
      <c r="I97" s="491"/>
      <c r="J97" s="491"/>
      <c r="K97" s="491"/>
      <c r="L97" s="32"/>
      <c r="M97" s="32"/>
      <c r="N97" s="241"/>
      <c r="O97" s="241"/>
    </row>
    <row r="98" spans="1:15" ht="15" outlineLevel="2" thickBot="1">
      <c r="A98" s="215"/>
      <c r="B98" s="217"/>
      <c r="C98" s="60" t="e">
        <f>IF(ISBLANK(#REF!),IF(ISBLANK(#REF!),"",#REF!),#REF!)</f>
        <v>#REF!</v>
      </c>
      <c r="D98" s="32"/>
      <c r="E98" s="850" t="s">
        <v>883</v>
      </c>
      <c r="F98" s="850"/>
      <c r="G98" s="850"/>
      <c r="H98" s="850"/>
      <c r="I98" s="850"/>
      <c r="J98" s="850"/>
      <c r="K98" s="850"/>
      <c r="L98" s="32"/>
      <c r="M98" s="32"/>
      <c r="N98" s="241"/>
      <c r="O98" s="241"/>
    </row>
    <row r="99" spans="1:15" outlineLevel="2">
      <c r="A99" s="215"/>
      <c r="B99" s="217"/>
      <c r="C99" s="60" t="e">
        <f>IF(ISBLANK(#REF!),IF(ISBLANK(#REF!),"",#REF!),#REF!)</f>
        <v>#REF!</v>
      </c>
      <c r="D99" s="32"/>
      <c r="E99" s="36" t="s">
        <v>112</v>
      </c>
      <c r="F99" s="44">
        <v>2023</v>
      </c>
      <c r="G99" s="44">
        <v>2030</v>
      </c>
      <c r="H99" s="44">
        <v>2035</v>
      </c>
      <c r="I99" s="44">
        <v>2040</v>
      </c>
      <c r="J99" s="44">
        <v>2045</v>
      </c>
      <c r="K99" s="45">
        <v>2050</v>
      </c>
      <c r="L99" s="32"/>
      <c r="M99" s="32"/>
      <c r="N99" s="241"/>
      <c r="O99" s="241"/>
    </row>
    <row r="100" spans="1:15" s="403" customFormat="1" outlineLevel="2">
      <c r="A100" s="215"/>
      <c r="B100" s="217"/>
      <c r="C100" s="60"/>
      <c r="D100" s="32"/>
      <c r="E100" s="924" t="s">
        <v>1042</v>
      </c>
      <c r="F100" s="925">
        <v>0.03</v>
      </c>
      <c r="G100" s="75">
        <v>0.11</v>
      </c>
      <c r="H100" s="75">
        <v>0.2</v>
      </c>
      <c r="I100" s="75">
        <v>0.35</v>
      </c>
      <c r="J100" s="75">
        <v>0.54</v>
      </c>
      <c r="K100" s="103">
        <v>0.95</v>
      </c>
      <c r="L100" s="32"/>
      <c r="M100" s="32"/>
    </row>
    <row r="101" spans="1:15" ht="15" outlineLevel="2" thickBot="1">
      <c r="A101" s="215"/>
      <c r="B101" s="217"/>
      <c r="C101" s="60" t="e">
        <f>IF(ISBLANK(#REF!),IF(ISBLANK(#REF!),"",#REF!),#REF!)</f>
        <v>#REF!</v>
      </c>
      <c r="D101" s="32"/>
      <c r="E101" s="80" t="s">
        <v>216</v>
      </c>
      <c r="F101" s="78">
        <v>0</v>
      </c>
      <c r="G101" s="75">
        <v>0</v>
      </c>
      <c r="H101" s="75">
        <v>0</v>
      </c>
      <c r="I101" s="75">
        <v>0</v>
      </c>
      <c r="J101" s="75">
        <v>0.01</v>
      </c>
      <c r="K101" s="103">
        <v>0.05</v>
      </c>
      <c r="L101" s="32"/>
      <c r="M101" s="32"/>
      <c r="N101" s="241"/>
      <c r="O101" s="241"/>
    </row>
    <row r="102" spans="1:15" outlineLevel="2">
      <c r="A102" s="215"/>
      <c r="B102" s="217"/>
      <c r="C102" s="60" t="str">
        <f t="shared" ref="C102:C123" si="6">IF(ISBLANK(E102),IF(ISBLANK(F102),"",F102),E102)</f>
        <v/>
      </c>
      <c r="D102" s="32"/>
      <c r="E102" s="857"/>
      <c r="F102" s="857"/>
      <c r="G102" s="857"/>
      <c r="H102" s="857"/>
      <c r="I102" s="857"/>
      <c r="J102" s="857"/>
      <c r="K102" s="857"/>
      <c r="L102" s="32"/>
      <c r="M102" s="32"/>
      <c r="N102" s="89"/>
    </row>
    <row r="103" spans="1:15" outlineLevel="1">
      <c r="A103" s="215"/>
      <c r="B103" s="217"/>
      <c r="C103" s="60" t="str">
        <f t="shared" si="6"/>
        <v/>
      </c>
      <c r="D103" s="32"/>
      <c r="E103" s="55"/>
      <c r="F103" s="55"/>
      <c r="G103" s="55"/>
      <c r="H103" s="55"/>
      <c r="I103" s="55"/>
      <c r="J103" s="55"/>
      <c r="K103" s="55"/>
      <c r="L103" s="55"/>
      <c r="M103" s="32"/>
      <c r="O103" s="89"/>
    </row>
    <row r="104" spans="1:15" s="158" customFormat="1" ht="46.2" customHeight="1" thickBot="1">
      <c r="A104" s="215"/>
      <c r="B104" s="217"/>
      <c r="C104" s="60" t="str">
        <f t="shared" si="6"/>
        <v>Production d'H2</v>
      </c>
      <c r="D104" s="221"/>
      <c r="E104" s="222"/>
      <c r="F104" s="397" t="s">
        <v>528</v>
      </c>
      <c r="G104" s="389"/>
      <c r="H104" s="389"/>
      <c r="I104" s="389"/>
      <c r="J104" s="389"/>
      <c r="K104" s="389"/>
      <c r="L104" s="389"/>
      <c r="M104" s="389"/>
    </row>
    <row r="105" spans="1:15" s="158" customFormat="1" ht="15" thickTop="1">
      <c r="A105" s="215"/>
      <c r="B105" s="217"/>
      <c r="C105" s="60" t="str">
        <f t="shared" si="6"/>
        <v/>
      </c>
      <c r="D105" s="231"/>
      <c r="E105" s="231"/>
      <c r="F105" s="231"/>
    </row>
    <row r="106" spans="1:15" s="158" customFormat="1" outlineLevel="1">
      <c r="A106" s="215"/>
      <c r="B106" s="217"/>
      <c r="C106" s="60" t="str">
        <f t="shared" si="6"/>
        <v/>
      </c>
      <c r="D106" s="32"/>
      <c r="E106" s="32"/>
      <c r="F106" s="32"/>
      <c r="G106" s="32"/>
      <c r="H106" s="32"/>
      <c r="I106" s="32"/>
      <c r="J106" s="32"/>
      <c r="K106" s="32"/>
      <c r="L106" s="32"/>
      <c r="M106" s="32"/>
    </row>
    <row r="107" spans="1:15" s="158" customFormat="1" ht="19.2" outlineLevel="1">
      <c r="A107" s="215"/>
      <c r="B107" s="217"/>
      <c r="C107" s="60" t="str">
        <f t="shared" si="6"/>
        <v xml:space="preserve">Commentaire
IGCE = 
Diffus = </v>
      </c>
      <c r="D107" s="32"/>
      <c r="E107" s="852" t="s">
        <v>122</v>
      </c>
      <c r="F107" s="853"/>
      <c r="G107" s="853"/>
      <c r="H107" s="853"/>
      <c r="I107" s="853"/>
      <c r="J107" s="853"/>
      <c r="K107" s="853"/>
      <c r="L107" s="853"/>
      <c r="M107" s="32"/>
    </row>
    <row r="108" spans="1:15" s="158" customFormat="1" ht="49.95" customHeight="1" outlineLevel="1">
      <c r="A108" s="215"/>
      <c r="B108" s="217"/>
      <c r="C108" s="60" t="str">
        <f t="shared" si="6"/>
        <v>La production d'H2 est considérée égale à la demande issue des modélisations des différents secteurs. Les hypothèses portent sur le mix de production de l'H2 nouvellement utilisé (en remplacement d'H2 fossile ou pour de nouveaux usages). Les volumes en TWh sont présentés dans l'onglet "Bilans énergie".</v>
      </c>
      <c r="D108" s="32"/>
      <c r="E108" s="855" t="s">
        <v>881</v>
      </c>
      <c r="F108" s="856"/>
      <c r="G108" s="856"/>
      <c r="H108" s="856"/>
      <c r="I108" s="856"/>
      <c r="J108" s="856"/>
      <c r="K108" s="856"/>
      <c r="L108" s="856"/>
      <c r="M108" s="32"/>
    </row>
    <row r="109" spans="1:15" s="158" customFormat="1" ht="15" outlineLevel="1" thickBot="1">
      <c r="A109" s="215"/>
      <c r="B109" s="217"/>
      <c r="C109" s="60" t="str">
        <f t="shared" si="6"/>
        <v>Mix de production H2</v>
      </c>
      <c r="D109" s="32"/>
      <c r="E109" s="850" t="s">
        <v>525</v>
      </c>
      <c r="F109" s="850"/>
      <c r="G109" s="850"/>
      <c r="H109" s="850"/>
      <c r="I109" s="850"/>
      <c r="J109" s="850"/>
      <c r="K109" s="850"/>
      <c r="L109" s="32"/>
      <c r="M109" s="32"/>
    </row>
    <row r="110" spans="1:15" s="158" customFormat="1" outlineLevel="2">
      <c r="A110" s="215"/>
      <c r="B110" s="217"/>
      <c r="C110" s="60" t="str">
        <f t="shared" si="6"/>
        <v>%</v>
      </c>
      <c r="D110" s="32"/>
      <c r="E110" s="36" t="s">
        <v>112</v>
      </c>
      <c r="F110" s="44">
        <v>2021</v>
      </c>
      <c r="G110" s="44">
        <v>2030</v>
      </c>
      <c r="H110" s="44">
        <v>2035</v>
      </c>
      <c r="I110" s="44">
        <v>2040</v>
      </c>
      <c r="J110" s="44">
        <v>2045</v>
      </c>
      <c r="K110" s="45">
        <v>2050</v>
      </c>
      <c r="L110" s="32"/>
      <c r="M110" s="32"/>
      <c r="N110" s="88"/>
    </row>
    <row r="111" spans="1:15" s="158" customFormat="1" outlineLevel="2">
      <c r="A111" s="215"/>
      <c r="B111" s="217"/>
      <c r="C111" s="60" t="str">
        <f t="shared" si="6"/>
        <v>Vaporéformage de méthane</v>
      </c>
      <c r="D111" s="32"/>
      <c r="E111" s="37" t="s">
        <v>526</v>
      </c>
      <c r="F111" s="78"/>
      <c r="G111" s="75">
        <v>0</v>
      </c>
      <c r="H111" s="75">
        <v>0</v>
      </c>
      <c r="I111" s="75">
        <v>0</v>
      </c>
      <c r="J111" s="75">
        <v>0</v>
      </c>
      <c r="K111" s="103">
        <v>0</v>
      </c>
      <c r="L111" s="32"/>
      <c r="M111" s="32"/>
      <c r="N111" s="89"/>
    </row>
    <row r="112" spans="1:15" s="158" customFormat="1" outlineLevel="2">
      <c r="A112" s="215"/>
      <c r="B112" s="217"/>
      <c r="C112" s="60" t="str">
        <f t="shared" si="6"/>
        <v>Pyrogazéification</v>
      </c>
      <c r="D112" s="32"/>
      <c r="E112" s="37" t="s">
        <v>390</v>
      </c>
      <c r="F112" s="78"/>
      <c r="G112" s="75">
        <v>0</v>
      </c>
      <c r="H112" s="75">
        <v>0</v>
      </c>
      <c r="I112" s="75">
        <v>0</v>
      </c>
      <c r="J112" s="75">
        <v>0</v>
      </c>
      <c r="K112" s="103">
        <v>0</v>
      </c>
      <c r="L112" s="32"/>
      <c r="M112" s="32"/>
      <c r="N112" s="88"/>
    </row>
    <row r="113" spans="1:15" s="158" customFormat="1" ht="15" outlineLevel="2" thickBot="1">
      <c r="A113" s="215"/>
      <c r="B113" s="217"/>
      <c r="C113" s="60" t="str">
        <f t="shared" si="6"/>
        <v>Electrolyse</v>
      </c>
      <c r="D113" s="32"/>
      <c r="E113" s="80" t="s">
        <v>527</v>
      </c>
      <c r="F113" s="78"/>
      <c r="G113" s="75">
        <v>1</v>
      </c>
      <c r="H113" s="75">
        <v>1</v>
      </c>
      <c r="I113" s="75">
        <v>1</v>
      </c>
      <c r="J113" s="75">
        <v>1</v>
      </c>
      <c r="K113" s="145">
        <v>1</v>
      </c>
      <c r="L113" s="32"/>
      <c r="M113" s="32"/>
      <c r="N113" s="89"/>
    </row>
    <row r="114" spans="1:15" s="158" customFormat="1" outlineLevel="2">
      <c r="A114" s="215"/>
      <c r="B114" s="217"/>
      <c r="C114" s="60" t="str">
        <f t="shared" si="6"/>
        <v/>
      </c>
      <c r="D114" s="32"/>
      <c r="E114" s="486"/>
      <c r="F114" s="486"/>
      <c r="G114" s="486"/>
      <c r="H114" s="486"/>
      <c r="I114" s="486"/>
      <c r="J114" s="486"/>
      <c r="K114" s="486"/>
      <c r="L114" s="474"/>
      <c r="M114" s="32"/>
      <c r="O114" s="89"/>
    </row>
    <row r="115" spans="1:15" s="158" customFormat="1" outlineLevel="1">
      <c r="A115" s="215"/>
      <c r="B115" s="217"/>
      <c r="C115" s="60" t="str">
        <f t="shared" si="6"/>
        <v/>
      </c>
      <c r="D115" s="32"/>
      <c r="E115" s="228"/>
      <c r="F115" s="228"/>
      <c r="G115" s="228"/>
      <c r="H115" s="228"/>
      <c r="I115" s="228"/>
      <c r="J115" s="228"/>
      <c r="K115" s="228"/>
      <c r="L115" s="228"/>
      <c r="M115" s="32"/>
      <c r="O115" s="89"/>
    </row>
    <row r="116" spans="1:15" s="158" customFormat="1" ht="28.8" thickBot="1">
      <c r="A116" s="215"/>
      <c r="B116" s="217"/>
      <c r="C116" s="60" t="str">
        <f t="shared" si="6"/>
        <v>Production de biomasse énergétique</v>
      </c>
      <c r="D116" s="221"/>
      <c r="E116" s="222"/>
      <c r="F116" s="387" t="s">
        <v>903</v>
      </c>
      <c r="G116" s="387"/>
      <c r="H116" s="387"/>
      <c r="I116" s="387"/>
      <c r="J116" s="387"/>
      <c r="K116" s="387"/>
      <c r="L116" s="387"/>
      <c r="M116" s="387"/>
    </row>
    <row r="117" spans="1:15" ht="15" outlineLevel="1" thickTop="1">
      <c r="A117" s="215"/>
      <c r="B117" s="217"/>
      <c r="C117" s="60" t="str">
        <f t="shared" si="6"/>
        <v/>
      </c>
      <c r="D117" s="32"/>
      <c r="E117" s="885"/>
      <c r="F117" s="885"/>
      <c r="G117" s="885"/>
      <c r="H117" s="885"/>
      <c r="I117" s="885"/>
      <c r="J117" s="885"/>
      <c r="K117" s="885"/>
      <c r="L117" s="885"/>
      <c r="M117" s="32"/>
      <c r="O117" s="89"/>
    </row>
    <row r="118" spans="1:15" s="158" customFormat="1" ht="19.2" outlineLevel="1">
      <c r="A118" s="215"/>
      <c r="B118" s="217"/>
      <c r="C118" s="60" t="str">
        <f t="shared" si="6"/>
        <v xml:space="preserve">Commentaire
IGCE = 
Diffus = </v>
      </c>
      <c r="D118" s="32"/>
      <c r="E118" s="852" t="s">
        <v>122</v>
      </c>
      <c r="F118" s="853"/>
      <c r="G118" s="853"/>
      <c r="H118" s="853"/>
      <c r="I118" s="853"/>
      <c r="J118" s="853"/>
      <c r="K118" s="853"/>
      <c r="L118" s="853"/>
      <c r="M118" s="32"/>
    </row>
    <row r="119" spans="1:15" s="158" customFormat="1" ht="46.95" customHeight="1" outlineLevel="1">
      <c r="A119" s="215"/>
      <c r="B119" s="217"/>
      <c r="C119" s="60" t="str">
        <f t="shared" si="6"/>
        <v>Les hypothèses de production de biomasse solide, biocarburants et biogaz sont issues des hypothèses de ressources primaires disponibles modélisées dans les secteurs de l'agriculture, des forêts et des déchets, ainsi que d'hypothèses sur les filières de valorisation et de conversions éventuelles.</v>
      </c>
      <c r="D119" s="32"/>
      <c r="E119" s="855" t="s">
        <v>945</v>
      </c>
      <c r="F119" s="856"/>
      <c r="G119" s="856"/>
      <c r="H119" s="856"/>
      <c r="I119" s="856"/>
      <c r="J119" s="856"/>
      <c r="K119" s="856"/>
      <c r="L119" s="856"/>
      <c r="M119" s="32"/>
    </row>
    <row r="120" spans="1:15" s="158" customFormat="1" ht="15" outlineLevel="1" thickBot="1">
      <c r="A120" s="215"/>
      <c r="B120" s="217"/>
      <c r="C120" s="60" t="str">
        <f t="shared" si="6"/>
        <v>Production totale de biomasse (solide, liquide et gazeuse) par ressource primaire (après conversions éventuelles)</v>
      </c>
      <c r="D120" s="32"/>
      <c r="E120" s="888" t="s">
        <v>947</v>
      </c>
      <c r="F120" s="888"/>
      <c r="G120" s="888"/>
      <c r="H120" s="888"/>
      <c r="I120" s="888"/>
      <c r="J120" s="888"/>
      <c r="K120" s="888"/>
      <c r="L120" s="476"/>
      <c r="M120" s="32"/>
      <c r="O120" s="89"/>
    </row>
    <row r="121" spans="1:15" s="158" customFormat="1" outlineLevel="2">
      <c r="A121" s="215"/>
      <c r="B121" s="217"/>
      <c r="C121" s="60" t="str">
        <f t="shared" si="6"/>
        <v>Ressources primaires (TWhEp PCI)</v>
      </c>
      <c r="D121" s="32"/>
      <c r="E121" s="800" t="s">
        <v>914</v>
      </c>
      <c r="F121" s="423">
        <v>2019</v>
      </c>
      <c r="G121" s="423">
        <v>2030</v>
      </c>
      <c r="H121" s="423">
        <v>2035</v>
      </c>
      <c r="I121" s="423">
        <v>2040</v>
      </c>
      <c r="J121" s="423">
        <v>2045</v>
      </c>
      <c r="K121" s="424">
        <v>2050</v>
      </c>
      <c r="L121" s="32"/>
      <c r="M121" s="32"/>
    </row>
    <row r="122" spans="1:15" s="158" customFormat="1" outlineLevel="2">
      <c r="A122" s="215"/>
      <c r="B122" s="217"/>
      <c r="C122" s="60" t="str">
        <f t="shared" si="6"/>
        <v>Ressource primaire et connexes</v>
      </c>
      <c r="D122" s="32"/>
      <c r="E122" s="801" t="s">
        <v>400</v>
      </c>
      <c r="F122" s="614">
        <v>86.989303150725931</v>
      </c>
      <c r="G122" s="615">
        <v>90.541040495817882</v>
      </c>
      <c r="H122" s="615"/>
      <c r="I122" s="615">
        <v>83.99897267027626</v>
      </c>
      <c r="J122" s="615"/>
      <c r="K122" s="616">
        <v>75.244517442618658</v>
      </c>
      <c r="L122" s="32"/>
      <c r="M122" s="32"/>
      <c r="N122" s="89"/>
    </row>
    <row r="123" spans="1:15" s="158" customFormat="1" outlineLevel="2">
      <c r="A123" s="215"/>
      <c r="B123" s="217"/>
      <c r="C123" s="60" t="str">
        <f t="shared" si="6"/>
        <v>Déchets de bois en fin de vie</v>
      </c>
      <c r="D123" s="32"/>
      <c r="E123" s="801" t="s">
        <v>401</v>
      </c>
      <c r="F123" s="614">
        <v>11.3483227676866</v>
      </c>
      <c r="G123" s="615">
        <v>11.854290806684467</v>
      </c>
      <c r="H123" s="615"/>
      <c r="I123" s="615">
        <v>11.374741713032892</v>
      </c>
      <c r="J123" s="615"/>
      <c r="K123" s="616">
        <v>10.606363128645077</v>
      </c>
      <c r="L123" s="32"/>
      <c r="M123" s="32"/>
      <c r="N123" s="89"/>
      <c r="O123" s="229"/>
    </row>
    <row r="124" spans="1:15" s="158" customFormat="1" outlineLevel="2">
      <c r="A124" s="215"/>
      <c r="B124" s="217"/>
      <c r="C124" s="60" t="str">
        <f t="shared" ref="C124:C127" si="7">IF(ISBLANK(E124),IF(ISBLANK(F124),"",F124),E124)</f>
        <v>Dérivés de l'industrie du bois (boues de papeterie, liqueur noire, etc.)</v>
      </c>
      <c r="D124" s="32"/>
      <c r="E124" s="801" t="s">
        <v>402</v>
      </c>
      <c r="F124" s="614">
        <v>13.993619722222221</v>
      </c>
      <c r="G124" s="615">
        <v>13.993619722222221</v>
      </c>
      <c r="H124" s="615"/>
      <c r="I124" s="615">
        <v>13.993619722222221</v>
      </c>
      <c r="J124" s="615"/>
      <c r="K124" s="616">
        <v>13.993619722222221</v>
      </c>
      <c r="L124" s="32"/>
      <c r="M124" s="32"/>
      <c r="N124" s="89"/>
      <c r="O124" s="229"/>
    </row>
    <row r="125" spans="1:15" s="403" customFormat="1" outlineLevel="2">
      <c r="A125" s="215"/>
      <c r="B125" s="217"/>
      <c r="C125" s="60"/>
      <c r="D125" s="32"/>
      <c r="E125" s="331" t="s">
        <v>915</v>
      </c>
      <c r="F125" s="756">
        <f t="shared" ref="F125:K125" si="8">SUM(F122:F124)</f>
        <v>112.33124564063475</v>
      </c>
      <c r="G125" s="757">
        <f t="shared" si="8"/>
        <v>116.38895102472456</v>
      </c>
      <c r="H125" s="757"/>
      <c r="I125" s="757">
        <f t="shared" si="8"/>
        <v>109.36733410553137</v>
      </c>
      <c r="J125" s="757"/>
      <c r="K125" s="758">
        <f t="shared" si="8"/>
        <v>99.84450029348595</v>
      </c>
      <c r="L125" s="32"/>
      <c r="M125" s="32"/>
      <c r="N125" s="89"/>
      <c r="O125" s="229"/>
    </row>
    <row r="126" spans="1:15" s="158" customFormat="1" outlineLevel="2">
      <c r="A126" s="215"/>
      <c r="B126" s="217"/>
      <c r="C126" s="60" t="str">
        <f t="shared" si="7"/>
        <v>Bois hors forêt (haies et agroforesterie)</v>
      </c>
      <c r="D126" s="32"/>
      <c r="E126" s="801" t="s">
        <v>403</v>
      </c>
      <c r="F126" s="614">
        <v>10.919487972383122</v>
      </c>
      <c r="G126" s="615">
        <v>11.836635316709469</v>
      </c>
      <c r="H126" s="615"/>
      <c r="I126" s="615">
        <v>13.926092897593014</v>
      </c>
      <c r="J126" s="615"/>
      <c r="K126" s="616">
        <v>16.015550478476559</v>
      </c>
      <c r="L126" s="32"/>
      <c r="M126" s="32"/>
      <c r="N126" s="89"/>
    </row>
    <row r="127" spans="1:15" s="158" customFormat="1" outlineLevel="2">
      <c r="A127" s="215"/>
      <c r="B127" s="217"/>
      <c r="C127" s="60" t="str">
        <f t="shared" si="7"/>
        <v>Résidus de culture biogaz</v>
      </c>
      <c r="D127" s="32"/>
      <c r="E127" s="801" t="s">
        <v>720</v>
      </c>
      <c r="F127" s="614">
        <f>F201</f>
        <v>1.2499298339931983</v>
      </c>
      <c r="G127" s="615">
        <f t="shared" ref="G127:K127" si="9">G201</f>
        <v>6.7490372030856376</v>
      </c>
      <c r="H127" s="615"/>
      <c r="I127" s="615">
        <f t="shared" si="9"/>
        <v>11.616494116469768</v>
      </c>
      <c r="J127" s="615"/>
      <c r="K127" s="616">
        <f t="shared" si="9"/>
        <v>16.483951029853898</v>
      </c>
      <c r="L127" s="32"/>
      <c r="M127" s="32"/>
      <c r="N127" s="89"/>
    </row>
    <row r="128" spans="1:15" s="158" customFormat="1" outlineLevel="2">
      <c r="A128" s="215"/>
      <c r="B128" s="217"/>
      <c r="C128" s="60" t="str">
        <f t="shared" ref="C128:C162" si="10">IF(ISBLANK(E130),IF(ISBLANK(F130),"",F130),E130)</f>
        <v>Herbe et cultures fourragères</v>
      </c>
      <c r="D128" s="32"/>
      <c r="E128" s="801" t="s">
        <v>721</v>
      </c>
      <c r="F128" s="614">
        <f>F153</f>
        <v>1.9311872222222224</v>
      </c>
      <c r="G128" s="615">
        <f t="shared" ref="G128:K128" si="11">G153</f>
        <v>2.039481538199452</v>
      </c>
      <c r="H128" s="615"/>
      <c r="I128" s="615">
        <f t="shared" si="11"/>
        <v>1.0573995549281683</v>
      </c>
      <c r="J128" s="615"/>
      <c r="K128" s="616">
        <f t="shared" si="11"/>
        <v>0</v>
      </c>
      <c r="L128" s="32"/>
      <c r="M128" s="32"/>
      <c r="N128" s="89"/>
    </row>
    <row r="129" spans="1:16" s="158" customFormat="1" outlineLevel="2">
      <c r="A129" s="215"/>
      <c r="B129" s="217"/>
      <c r="C129" s="60" t="str">
        <f t="shared" si="10"/>
        <v>Cultures dédiées</v>
      </c>
      <c r="D129" s="32"/>
      <c r="E129" s="801" t="s">
        <v>722</v>
      </c>
      <c r="F129" s="614">
        <f>F177</f>
        <v>0</v>
      </c>
      <c r="G129" s="615">
        <f t="shared" ref="G129:K129" si="12">G177</f>
        <v>4.460129237591655</v>
      </c>
      <c r="H129" s="615"/>
      <c r="I129" s="615">
        <f t="shared" si="12"/>
        <v>7.6068345809549713</v>
      </c>
      <c r="J129" s="615"/>
      <c r="K129" s="616">
        <f t="shared" si="12"/>
        <v>10.753539924318288</v>
      </c>
      <c r="L129" s="32"/>
      <c r="M129" s="32"/>
      <c r="N129" s="89"/>
    </row>
    <row r="130" spans="1:16" s="158" customFormat="1" outlineLevel="2">
      <c r="A130" s="215"/>
      <c r="B130" s="217"/>
      <c r="C130" s="60" t="str">
        <f t="shared" si="10"/>
        <v>Cultures intermédiaires</v>
      </c>
      <c r="D130" s="32"/>
      <c r="E130" s="801" t="s">
        <v>405</v>
      </c>
      <c r="F130" s="614">
        <v>0</v>
      </c>
      <c r="G130" s="615">
        <v>1.8980387406259969</v>
      </c>
      <c r="H130" s="615"/>
      <c r="I130" s="615">
        <v>5.331965814618834</v>
      </c>
      <c r="J130" s="615"/>
      <c r="K130" s="616">
        <v>8.7658928886116723</v>
      </c>
      <c r="L130" s="32"/>
      <c r="M130" s="32"/>
      <c r="N130" s="89"/>
    </row>
    <row r="131" spans="1:16" s="158" customFormat="1" outlineLevel="2">
      <c r="A131" s="215"/>
      <c r="B131" s="217"/>
      <c r="C131" s="60" t="str">
        <f t="shared" si="10"/>
        <v>Cultures lignocellulosiques</v>
      </c>
      <c r="D131" s="32"/>
      <c r="E131" s="801" t="s">
        <v>406</v>
      </c>
      <c r="F131" s="614">
        <v>23.883530740967444</v>
      </c>
      <c r="G131" s="615">
        <v>22.829002191778663</v>
      </c>
      <c r="H131" s="615"/>
      <c r="I131" s="615">
        <v>22.829002191778663</v>
      </c>
      <c r="J131" s="615"/>
      <c r="K131" s="616">
        <v>22.829002191778663</v>
      </c>
      <c r="L131" s="32"/>
      <c r="M131" s="32"/>
      <c r="N131" s="89"/>
      <c r="P131" s="396"/>
    </row>
    <row r="132" spans="1:16" s="158" customFormat="1" outlineLevel="2">
      <c r="A132" s="215"/>
      <c r="B132" s="217"/>
      <c r="C132" s="60" t="str">
        <f t="shared" si="10"/>
        <v>Effluents d'élevage</v>
      </c>
      <c r="D132" s="32"/>
      <c r="E132" s="801" t="s">
        <v>407</v>
      </c>
      <c r="F132" s="614">
        <v>0.69308081598880655</v>
      </c>
      <c r="G132" s="615">
        <v>15.717101261261258</v>
      </c>
      <c r="H132" s="615"/>
      <c r="I132" s="615">
        <v>29.843685765765766</v>
      </c>
      <c r="J132" s="615"/>
      <c r="K132" s="616">
        <v>43.970270270270269</v>
      </c>
      <c r="L132" s="32"/>
      <c r="M132" s="32"/>
      <c r="N132" s="89"/>
      <c r="P132" s="396"/>
    </row>
    <row r="133" spans="1:16" s="158" customFormat="1" outlineLevel="2">
      <c r="A133" s="215"/>
      <c r="B133" s="217"/>
      <c r="C133" s="60" t="str">
        <f>IF(ISBLANK(E136),IF(ISBLANK(F136),"",F136),E136)</f>
        <v>STEP</v>
      </c>
      <c r="D133" s="32"/>
      <c r="E133" s="801" t="s">
        <v>408</v>
      </c>
      <c r="F133" s="614">
        <v>0</v>
      </c>
      <c r="G133" s="615">
        <v>1.0920237703788032</v>
      </c>
      <c r="H133" s="615"/>
      <c r="I133" s="615">
        <v>6.6523533902955512</v>
      </c>
      <c r="J133" s="615"/>
      <c r="K133" s="616">
        <v>12.212683010212301</v>
      </c>
      <c r="L133" s="32"/>
      <c r="M133" s="32"/>
      <c r="N133" s="89"/>
      <c r="P133" s="396"/>
    </row>
    <row r="134" spans="1:16" s="158" customFormat="1" outlineLevel="2">
      <c r="A134" s="215"/>
      <c r="B134" s="217"/>
      <c r="C134" s="60" t="str">
        <f>IF(ISBLANK(E137),IF(ISBLANK(F137),"",F137),E137)</f>
        <v>Décharges</v>
      </c>
      <c r="D134" s="32"/>
      <c r="E134" s="801" t="s">
        <v>409</v>
      </c>
      <c r="F134" s="614">
        <v>1.8545963833883956</v>
      </c>
      <c r="G134" s="615">
        <v>6.1746923663795839</v>
      </c>
      <c r="H134" s="615"/>
      <c r="I134" s="615">
        <v>11.389651256980164</v>
      </c>
      <c r="J134" s="615"/>
      <c r="K134" s="616">
        <v>16.604610147580743</v>
      </c>
      <c r="L134" s="32"/>
      <c r="M134" s="32"/>
      <c r="N134" s="89"/>
      <c r="P134" s="396"/>
    </row>
    <row r="135" spans="1:16" s="403" customFormat="1" outlineLevel="2">
      <c r="A135" s="215"/>
      <c r="B135" s="217"/>
      <c r="C135" s="60"/>
      <c r="D135" s="32"/>
      <c r="E135" s="331" t="s">
        <v>415</v>
      </c>
      <c r="F135" s="756">
        <f>SUM(F126:F134)</f>
        <v>40.531812968943193</v>
      </c>
      <c r="G135" s="757">
        <f t="shared" ref="G135:K135" si="13">SUM(G126:G134)</f>
        <v>72.796141626010524</v>
      </c>
      <c r="H135" s="757"/>
      <c r="I135" s="757">
        <f t="shared" si="13"/>
        <v>110.25347956938489</v>
      </c>
      <c r="J135" s="757"/>
      <c r="K135" s="758">
        <f t="shared" si="13"/>
        <v>147.63549994110241</v>
      </c>
      <c r="L135" s="32"/>
      <c r="M135" s="32"/>
      <c r="N135" s="89"/>
    </row>
    <row r="136" spans="1:16" s="158" customFormat="1" outlineLevel="2">
      <c r="A136" s="215"/>
      <c r="B136" s="217"/>
      <c r="C136" s="60" t="str">
        <f t="shared" si="10"/>
        <v>Déchets lipidiques</v>
      </c>
      <c r="D136" s="32"/>
      <c r="E136" s="801" t="s">
        <v>410</v>
      </c>
      <c r="F136" s="614">
        <v>0.72415475379216609</v>
      </c>
      <c r="G136" s="615">
        <v>0.74979047835226442</v>
      </c>
      <c r="H136" s="615"/>
      <c r="I136" s="615">
        <v>0.75774661808772359</v>
      </c>
      <c r="J136" s="615"/>
      <c r="K136" s="616">
        <v>0.76202617816004981</v>
      </c>
      <c r="L136" s="32"/>
      <c r="M136" s="32"/>
      <c r="N136" s="89"/>
      <c r="P136" s="396"/>
    </row>
    <row r="137" spans="1:16" s="158" customFormat="1" outlineLevel="2">
      <c r="A137" s="215"/>
      <c r="B137" s="217"/>
      <c r="C137" s="60" t="str">
        <f t="shared" si="10"/>
        <v>Déchets alimentaires</v>
      </c>
      <c r="D137" s="32"/>
      <c r="E137" s="801" t="s">
        <v>411</v>
      </c>
      <c r="F137" s="614">
        <v>1.8043911662569645</v>
      </c>
      <c r="G137" s="615">
        <v>1.9219460341662791</v>
      </c>
      <c r="H137" s="615"/>
      <c r="I137" s="615">
        <v>1.4280782576485676</v>
      </c>
      <c r="J137" s="615"/>
      <c r="K137" s="616">
        <v>1.0768197021225818</v>
      </c>
      <c r="L137" s="32"/>
      <c r="M137" s="32"/>
      <c r="N137" s="89"/>
      <c r="P137" s="396"/>
    </row>
    <row r="138" spans="1:16" s="158" customFormat="1" outlineLevel="2">
      <c r="A138" s="215"/>
      <c r="B138" s="217"/>
      <c r="C138" s="60" t="str">
        <f t="shared" si="10"/>
        <v>Autres déchets industriels</v>
      </c>
      <c r="D138" s="32"/>
      <c r="E138" s="801" t="s">
        <v>412</v>
      </c>
      <c r="F138" s="614">
        <v>4</v>
      </c>
      <c r="G138" s="615">
        <v>4</v>
      </c>
      <c r="H138" s="615"/>
      <c r="I138" s="615">
        <v>4</v>
      </c>
      <c r="J138" s="615"/>
      <c r="K138" s="616">
        <v>4</v>
      </c>
      <c r="L138" s="32"/>
      <c r="M138" s="32"/>
      <c r="N138" s="89"/>
      <c r="P138" s="396"/>
    </row>
    <row r="139" spans="1:16" s="158" customFormat="1" outlineLevel="2">
      <c r="A139" s="215"/>
      <c r="B139" s="217"/>
      <c r="C139" s="60" t="str">
        <f>IF(ISBLANK(E143),IF(ISBLANK(F143),"",F143),E143)</f>
        <v xml:space="preserve">Total biomasse  </v>
      </c>
      <c r="D139" s="32"/>
      <c r="E139" s="801" t="s">
        <v>413</v>
      </c>
      <c r="F139" s="614">
        <v>0.24237264416571594</v>
      </c>
      <c r="G139" s="615">
        <v>0.57459192411023752</v>
      </c>
      <c r="H139" s="615"/>
      <c r="I139" s="615">
        <v>0.86971659022070325</v>
      </c>
      <c r="J139" s="615"/>
      <c r="K139" s="616">
        <v>1.164841256331169</v>
      </c>
      <c r="L139" s="32"/>
      <c r="M139" s="32"/>
      <c r="N139" s="89"/>
      <c r="P139" s="396"/>
    </row>
    <row r="140" spans="1:16" s="158" customFormat="1" outlineLevel="2">
      <c r="A140" s="215"/>
      <c r="B140" s="217"/>
      <c r="C140" s="60" t="str">
        <f>IF(ISBLANK(E144),IF(ISBLANK(F144),"",F144),E144)</f>
        <v xml:space="preserve"> Périmètre hexagone</v>
      </c>
      <c r="D140" s="32"/>
      <c r="E140" s="801" t="s">
        <v>414</v>
      </c>
      <c r="F140" s="614">
        <v>0.247</v>
      </c>
      <c r="G140" s="615">
        <v>1.584137931034483</v>
      </c>
      <c r="H140" s="615"/>
      <c r="I140" s="615">
        <v>2.7920689655172413</v>
      </c>
      <c r="J140" s="615"/>
      <c r="K140" s="616">
        <v>4</v>
      </c>
      <c r="L140" s="32"/>
      <c r="M140" s="32"/>
      <c r="N140" s="89"/>
      <c r="P140" s="396"/>
    </row>
    <row r="141" spans="1:16" s="403" customFormat="1" outlineLevel="2">
      <c r="A141" s="215"/>
      <c r="B141" s="217"/>
      <c r="C141" s="60"/>
      <c r="D141" s="32"/>
      <c r="E141" s="801" t="s">
        <v>936</v>
      </c>
      <c r="F141" s="614">
        <v>0</v>
      </c>
      <c r="G141" s="615">
        <v>0</v>
      </c>
      <c r="H141" s="615"/>
      <c r="I141" s="615">
        <v>0</v>
      </c>
      <c r="J141" s="615"/>
      <c r="K141" s="616">
        <v>2</v>
      </c>
      <c r="L141" s="32"/>
      <c r="M141" s="32"/>
      <c r="N141" s="89"/>
    </row>
    <row r="142" spans="1:16" s="403" customFormat="1" outlineLevel="2">
      <c r="A142" s="215"/>
      <c r="B142" s="217"/>
      <c r="C142" s="60"/>
      <c r="D142" s="32"/>
      <c r="E142" s="331" t="s">
        <v>416</v>
      </c>
      <c r="F142" s="756">
        <f>SUM(F136:F141)</f>
        <v>7.0179185642148463</v>
      </c>
      <c r="G142" s="757">
        <f>SUM(G136:G141)</f>
        <v>8.8304663676632646</v>
      </c>
      <c r="H142" s="757"/>
      <c r="I142" s="757">
        <f>SUM(I136:I141)</f>
        <v>9.8476104314742354</v>
      </c>
      <c r="J142" s="757"/>
      <c r="K142" s="758">
        <f>SUM(K136:K141)</f>
        <v>13.0036871366138</v>
      </c>
      <c r="L142" s="32"/>
      <c r="M142" s="32"/>
      <c r="N142" s="89"/>
    </row>
    <row r="143" spans="1:16" s="241" customFormat="1" ht="15" outlineLevel="1" thickBot="1">
      <c r="A143" s="215"/>
      <c r="B143" s="217"/>
      <c r="C143" s="60" t="str">
        <f t="shared" si="10"/>
        <v/>
      </c>
      <c r="D143" s="32"/>
      <c r="E143" s="332" t="s">
        <v>417</v>
      </c>
      <c r="F143" s="750">
        <f>SUM(F125,F135,F142)</f>
        <v>159.88097717379279</v>
      </c>
      <c r="G143" s="751">
        <f t="shared" ref="G143:K143" si="14">SUM(G125,G135,G142)</f>
        <v>198.01555901839836</v>
      </c>
      <c r="H143" s="751"/>
      <c r="I143" s="751">
        <f t="shared" si="14"/>
        <v>229.4684241063905</v>
      </c>
      <c r="J143" s="751"/>
      <c r="K143" s="752">
        <f t="shared" si="14"/>
        <v>260.48368737120217</v>
      </c>
      <c r="L143" s="32"/>
      <c r="M143" s="32"/>
      <c r="N143" s="89"/>
      <c r="P143" s="396"/>
    </row>
    <row r="144" spans="1:16" s="158" customFormat="1" outlineLevel="1">
      <c r="A144" s="215"/>
      <c r="B144" s="217"/>
      <c r="C144" s="60" t="str">
        <f t="shared" si="10"/>
        <v>Production de biomasse solide par ressource primaire (après conversions éventuelles)</v>
      </c>
      <c r="D144" s="32"/>
      <c r="E144" s="889" t="s">
        <v>628</v>
      </c>
      <c r="F144" s="889"/>
      <c r="G144" s="889"/>
      <c r="H144" s="889"/>
      <c r="I144" s="889"/>
      <c r="J144" s="889"/>
      <c r="K144" s="889"/>
      <c r="L144" s="32"/>
      <c r="M144" s="32"/>
      <c r="N144" s="89"/>
      <c r="P144" s="396"/>
    </row>
    <row r="145" spans="1:16" s="158" customFormat="1" outlineLevel="2">
      <c r="A145" s="215"/>
      <c r="B145" s="217"/>
      <c r="C145" s="60" t="str">
        <f t="shared" si="10"/>
        <v>Ressources (TWh PCI)</v>
      </c>
      <c r="D145" s="32"/>
      <c r="E145" s="236"/>
      <c r="F145" s="236"/>
      <c r="G145" s="236"/>
      <c r="H145" s="236"/>
      <c r="I145" s="236"/>
      <c r="J145" s="236"/>
      <c r="K145" s="236"/>
      <c r="L145" s="32"/>
      <c r="M145" s="32"/>
      <c r="N145" s="89"/>
      <c r="P145" s="396"/>
    </row>
    <row r="146" spans="1:16" s="158" customFormat="1" ht="15" outlineLevel="2" thickBot="1">
      <c r="A146" s="215"/>
      <c r="B146" s="217"/>
      <c r="C146" s="60" t="str">
        <f t="shared" si="10"/>
        <v>Ressource primaire et connexes</v>
      </c>
      <c r="D146" s="32"/>
      <c r="E146" s="864" t="s">
        <v>910</v>
      </c>
      <c r="F146" s="864"/>
      <c r="G146" s="864"/>
      <c r="H146" s="864"/>
      <c r="I146" s="864"/>
      <c r="J146" s="864"/>
      <c r="K146" s="864"/>
      <c r="L146" s="32"/>
      <c r="M146" s="32"/>
      <c r="N146" s="89"/>
      <c r="P146" s="396"/>
    </row>
    <row r="147" spans="1:16" s="158" customFormat="1" outlineLevel="2">
      <c r="A147" s="215"/>
      <c r="B147" s="217"/>
      <c r="C147" s="60" t="str">
        <f t="shared" si="10"/>
        <v>Déchets de bois en fin de vie</v>
      </c>
      <c r="D147" s="32"/>
      <c r="E147" s="287" t="s">
        <v>913</v>
      </c>
      <c r="F147" s="183">
        <v>2019</v>
      </c>
      <c r="G147" s="183">
        <v>2030</v>
      </c>
      <c r="H147" s="183">
        <v>2035</v>
      </c>
      <c r="I147" s="183">
        <v>2040</v>
      </c>
      <c r="J147" s="183">
        <v>2045</v>
      </c>
      <c r="K147" s="184">
        <v>2050</v>
      </c>
      <c r="L147" s="32"/>
      <c r="M147" s="32"/>
      <c r="N147" s="89"/>
      <c r="O147" s="229"/>
      <c r="P147" s="396"/>
    </row>
    <row r="148" spans="1:16" s="158" customFormat="1" outlineLevel="2">
      <c r="A148" s="215"/>
      <c r="B148" s="217"/>
      <c r="C148" s="60" t="str">
        <f t="shared" si="10"/>
        <v>Dérivés de l'industrie du bois (boues de papeterie, liqueur noire, etc.)</v>
      </c>
      <c r="D148" s="32"/>
      <c r="E148" s="329" t="s">
        <v>400</v>
      </c>
      <c r="F148" s="181">
        <v>86.989303150725931</v>
      </c>
      <c r="G148" s="157">
        <v>90.298293451421898</v>
      </c>
      <c r="H148" s="157"/>
      <c r="I148" s="157">
        <v>83.756225625880276</v>
      </c>
      <c r="J148" s="157"/>
      <c r="K148" s="294">
        <v>73.053750947560971</v>
      </c>
      <c r="L148" s="32"/>
      <c r="M148" s="32"/>
      <c r="N148" s="89"/>
      <c r="O148" s="229"/>
      <c r="P148" s="396"/>
    </row>
    <row r="149" spans="1:16" s="158" customFormat="1" outlineLevel="2">
      <c r="A149" s="215"/>
      <c r="B149" s="217"/>
      <c r="C149" s="60" t="str">
        <f t="shared" si="10"/>
        <v>Total Bois forêt - connexes - déchets et dérivés</v>
      </c>
      <c r="D149" s="32"/>
      <c r="E149" s="329" t="s">
        <v>401</v>
      </c>
      <c r="F149" s="181">
        <v>11.3483227676866</v>
      </c>
      <c r="G149" s="157">
        <v>11.507815401384866</v>
      </c>
      <c r="H149" s="157"/>
      <c r="I149" s="157">
        <v>10.730354931143943</v>
      </c>
      <c r="J149" s="157"/>
      <c r="K149" s="294">
        <v>9.375235479430545</v>
      </c>
      <c r="L149" s="32"/>
      <c r="M149" s="32"/>
      <c r="N149" s="89"/>
      <c r="P149" s="396"/>
    </row>
    <row r="150" spans="1:16" s="158" customFormat="1" outlineLevel="2">
      <c r="A150" s="215"/>
      <c r="B150" s="217"/>
      <c r="C150" s="60" t="str">
        <f t="shared" si="10"/>
        <v>Bois hors forêt (haies et agroforesterie)</v>
      </c>
      <c r="D150" s="32"/>
      <c r="E150" s="329" t="s">
        <v>402</v>
      </c>
      <c r="F150" s="181">
        <v>13.993619722222221</v>
      </c>
      <c r="G150" s="157">
        <v>13.993619722222221</v>
      </c>
      <c r="H150" s="157"/>
      <c r="I150" s="157">
        <v>13.993619722222221</v>
      </c>
      <c r="J150" s="157"/>
      <c r="K150" s="294">
        <v>13.993619722222221</v>
      </c>
      <c r="L150" s="32"/>
      <c r="M150" s="32"/>
      <c r="N150" s="89"/>
      <c r="P150" s="396"/>
    </row>
    <row r="151" spans="1:16" s="158" customFormat="1" outlineLevel="2">
      <c r="A151" s="215"/>
      <c r="B151" s="217"/>
      <c r="C151" s="60" t="str">
        <f t="shared" si="10"/>
        <v>Résidus de culture</v>
      </c>
      <c r="D151" s="32"/>
      <c r="E151" s="331" t="s">
        <v>915</v>
      </c>
      <c r="F151" s="179">
        <f t="shared" ref="F151:K151" si="15">SUM(F148:F150)</f>
        <v>112.33124564063475</v>
      </c>
      <c r="G151" s="179">
        <f t="shared" si="15"/>
        <v>115.79972857502898</v>
      </c>
      <c r="H151" s="179"/>
      <c r="I151" s="179">
        <f t="shared" si="15"/>
        <v>108.48020027924643</v>
      </c>
      <c r="J151" s="179"/>
      <c r="K151" s="709">
        <f t="shared" si="15"/>
        <v>96.422606149213735</v>
      </c>
      <c r="L151" s="32"/>
      <c r="M151" s="32"/>
      <c r="N151" s="89"/>
      <c r="P151" s="396"/>
    </row>
    <row r="152" spans="1:16" s="158" customFormat="1" outlineLevel="2">
      <c r="A152" s="215"/>
      <c r="B152" s="217"/>
      <c r="C152" s="60" t="str">
        <f t="shared" si="10"/>
        <v>Herbe et cultures fourragères</v>
      </c>
      <c r="D152" s="32"/>
      <c r="E152" s="329" t="s">
        <v>403</v>
      </c>
      <c r="F152" s="181">
        <v>10.919487972383122</v>
      </c>
      <c r="G152" s="157">
        <v>11.836635316709469</v>
      </c>
      <c r="H152" s="157"/>
      <c r="I152" s="157">
        <v>13.926092897593014</v>
      </c>
      <c r="J152" s="157"/>
      <c r="K152" s="294">
        <v>16.015550478476559</v>
      </c>
      <c r="L152" s="32"/>
      <c r="M152" s="32"/>
      <c r="N152" s="89"/>
      <c r="P152" s="396"/>
    </row>
    <row r="153" spans="1:16" s="158" customFormat="1" outlineLevel="2">
      <c r="A153" s="215"/>
      <c r="B153" s="217"/>
      <c r="C153" s="60" t="str">
        <f t="shared" si="10"/>
        <v>Cultures dédiées</v>
      </c>
      <c r="D153" s="32"/>
      <c r="E153" s="329" t="s">
        <v>404</v>
      </c>
      <c r="F153" s="181">
        <v>1.9311872222222224</v>
      </c>
      <c r="G153" s="157">
        <v>2.039481538199452</v>
      </c>
      <c r="H153" s="157"/>
      <c r="I153" s="157">
        <v>1.0573995549281683</v>
      </c>
      <c r="J153" s="157"/>
      <c r="K153" s="294">
        <v>0</v>
      </c>
      <c r="L153" s="32"/>
      <c r="M153" s="32"/>
      <c r="N153" s="89"/>
    </row>
    <row r="154" spans="1:16" s="158" customFormat="1" outlineLevel="2">
      <c r="A154" s="215"/>
      <c r="B154" s="217"/>
      <c r="C154" s="60" t="str">
        <f t="shared" si="10"/>
        <v>Cultures intermédiaires</v>
      </c>
      <c r="D154" s="32"/>
      <c r="E154" s="329" t="s">
        <v>405</v>
      </c>
      <c r="F154" s="181">
        <v>0</v>
      </c>
      <c r="G154" s="157">
        <v>0</v>
      </c>
      <c r="H154" s="157"/>
      <c r="I154" s="157">
        <v>0</v>
      </c>
      <c r="J154" s="157"/>
      <c r="K154" s="294">
        <v>0</v>
      </c>
      <c r="L154" s="32"/>
      <c r="M154" s="32"/>
      <c r="N154" s="89"/>
    </row>
    <row r="155" spans="1:16" s="158" customFormat="1" outlineLevel="2">
      <c r="A155" s="215"/>
      <c r="B155" s="217"/>
      <c r="C155" s="60" t="str">
        <f t="shared" si="10"/>
        <v>Cultures lignocellulosiques</v>
      </c>
      <c r="D155" s="32"/>
      <c r="E155" s="329" t="s">
        <v>406</v>
      </c>
      <c r="F155" s="181">
        <v>0</v>
      </c>
      <c r="G155" s="157">
        <v>0</v>
      </c>
      <c r="H155" s="157"/>
      <c r="I155" s="157">
        <v>0</v>
      </c>
      <c r="J155" s="157"/>
      <c r="K155" s="294">
        <v>0</v>
      </c>
      <c r="L155" s="32"/>
      <c r="M155" s="32"/>
      <c r="N155" s="89"/>
    </row>
    <row r="156" spans="1:16" s="158" customFormat="1" outlineLevel="2">
      <c r="A156" s="215"/>
      <c r="B156" s="217"/>
      <c r="C156" s="60" t="str">
        <f t="shared" si="10"/>
        <v>Effluents d'élevage</v>
      </c>
      <c r="D156" s="32"/>
      <c r="E156" s="329" t="s">
        <v>407</v>
      </c>
      <c r="F156" s="181">
        <v>0</v>
      </c>
      <c r="G156" s="157">
        <v>0</v>
      </c>
      <c r="H156" s="157"/>
      <c r="I156" s="157">
        <v>0</v>
      </c>
      <c r="J156" s="157"/>
      <c r="K156" s="294">
        <v>0</v>
      </c>
      <c r="L156" s="32"/>
      <c r="M156" s="32"/>
      <c r="N156" s="89"/>
    </row>
    <row r="157" spans="1:16" s="158" customFormat="1" outlineLevel="2">
      <c r="A157" s="215"/>
      <c r="B157" s="217"/>
      <c r="C157" s="60" t="str">
        <f t="shared" si="10"/>
        <v>Total biomasse agricole</v>
      </c>
      <c r="D157" s="32"/>
      <c r="E157" s="329" t="s">
        <v>408</v>
      </c>
      <c r="F157" s="181">
        <v>0</v>
      </c>
      <c r="G157" s="157">
        <v>0.32760713111364093</v>
      </c>
      <c r="H157" s="157"/>
      <c r="I157" s="157">
        <v>0.99785300854433279</v>
      </c>
      <c r="J157" s="157"/>
      <c r="K157" s="294">
        <v>0</v>
      </c>
      <c r="L157" s="32"/>
      <c r="M157" s="32"/>
      <c r="N157" s="89"/>
    </row>
    <row r="158" spans="1:16" s="158" customFormat="1" outlineLevel="2">
      <c r="A158" s="215"/>
      <c r="B158" s="217"/>
      <c r="C158" s="60" t="str">
        <f t="shared" si="10"/>
        <v>STEP</v>
      </c>
      <c r="D158" s="32"/>
      <c r="E158" s="329" t="s">
        <v>409</v>
      </c>
      <c r="F158" s="181">
        <v>0</v>
      </c>
      <c r="G158" s="157">
        <v>0</v>
      </c>
      <c r="H158" s="157"/>
      <c r="I158" s="157">
        <v>0</v>
      </c>
      <c r="J158" s="157"/>
      <c r="K158" s="294">
        <v>0</v>
      </c>
      <c r="L158" s="32"/>
      <c r="M158" s="32"/>
      <c r="N158" s="89"/>
    </row>
    <row r="159" spans="1:16" s="158" customFormat="1" outlineLevel="2">
      <c r="A159" s="215"/>
      <c r="B159" s="217"/>
      <c r="C159" s="60" t="str">
        <f t="shared" si="10"/>
        <v>Décharges</v>
      </c>
      <c r="D159" s="32"/>
      <c r="E159" s="331" t="s">
        <v>415</v>
      </c>
      <c r="F159" s="179">
        <f t="shared" ref="F159:K159" si="16">SUM(F152:F158)</f>
        <v>12.850675194605344</v>
      </c>
      <c r="G159" s="179">
        <f t="shared" si="16"/>
        <v>14.203723986022561</v>
      </c>
      <c r="H159" s="179"/>
      <c r="I159" s="179">
        <f t="shared" si="16"/>
        <v>15.981345461065514</v>
      </c>
      <c r="J159" s="179"/>
      <c r="K159" s="709">
        <f t="shared" si="16"/>
        <v>16.015550478476559</v>
      </c>
      <c r="L159" s="32"/>
      <c r="M159" s="32"/>
      <c r="N159" s="89"/>
    </row>
    <row r="160" spans="1:16" s="158" customFormat="1" outlineLevel="2">
      <c r="A160" s="215"/>
      <c r="B160" s="217"/>
      <c r="C160" s="60" t="str">
        <f t="shared" si="10"/>
        <v>Déchets lipidiques</v>
      </c>
      <c r="D160" s="32"/>
      <c r="E160" s="329" t="s">
        <v>410</v>
      </c>
      <c r="F160" s="181">
        <v>0</v>
      </c>
      <c r="G160" s="157">
        <v>0</v>
      </c>
      <c r="H160" s="157"/>
      <c r="I160" s="157">
        <v>0</v>
      </c>
      <c r="J160" s="157"/>
      <c r="K160" s="294">
        <v>0</v>
      </c>
      <c r="L160" s="32"/>
      <c r="M160" s="32"/>
      <c r="N160" s="89"/>
    </row>
    <row r="161" spans="1:15" s="158" customFormat="1" outlineLevel="2">
      <c r="A161" s="215"/>
      <c r="B161" s="217"/>
      <c r="C161" s="60" t="str">
        <f t="shared" si="10"/>
        <v>Déchets alimentaires</v>
      </c>
      <c r="D161" s="32"/>
      <c r="E161" s="329" t="s">
        <v>411</v>
      </c>
      <c r="F161" s="181">
        <v>0</v>
      </c>
      <c r="G161" s="157">
        <v>0</v>
      </c>
      <c r="H161" s="157"/>
      <c r="I161" s="157">
        <v>0</v>
      </c>
      <c r="J161" s="157"/>
      <c r="K161" s="294">
        <v>0</v>
      </c>
      <c r="L161" s="32"/>
      <c r="M161" s="32"/>
      <c r="N161" s="89"/>
    </row>
    <row r="162" spans="1:15" s="158" customFormat="1" outlineLevel="2">
      <c r="A162" s="215"/>
      <c r="B162" s="217"/>
      <c r="C162" s="60" t="str">
        <f t="shared" si="10"/>
        <v>Autres déchets industriels</v>
      </c>
      <c r="D162" s="32"/>
      <c r="E162" s="329" t="s">
        <v>412</v>
      </c>
      <c r="F162" s="181">
        <v>0</v>
      </c>
      <c r="G162" s="157">
        <v>0</v>
      </c>
      <c r="H162" s="157"/>
      <c r="I162" s="157">
        <v>0</v>
      </c>
      <c r="J162" s="157"/>
      <c r="K162" s="294">
        <v>0</v>
      </c>
      <c r="L162" s="32"/>
      <c r="M162" s="32"/>
      <c r="N162" s="89"/>
    </row>
    <row r="163" spans="1:15" s="158" customFormat="1" outlineLevel="2">
      <c r="A163" s="215"/>
      <c r="B163" s="217"/>
      <c r="C163" s="60" t="str">
        <f>IF(ISBLANK(E166),IF(ISBLANK(F166),"",F166),E166)</f>
        <v>Total Déchets</v>
      </c>
      <c r="D163" s="32"/>
      <c r="E163" s="329" t="s">
        <v>413</v>
      </c>
      <c r="F163" s="181">
        <v>0</v>
      </c>
      <c r="G163" s="157">
        <v>0</v>
      </c>
      <c r="H163" s="157"/>
      <c r="I163" s="157">
        <v>0</v>
      </c>
      <c r="J163" s="157"/>
      <c r="K163" s="294">
        <v>0</v>
      </c>
      <c r="L163" s="32"/>
      <c r="M163" s="32"/>
      <c r="N163" s="89"/>
    </row>
    <row r="164" spans="1:15" s="158" customFormat="1" outlineLevel="2">
      <c r="A164" s="215"/>
      <c r="B164" s="217"/>
      <c r="C164" s="60" t="e">
        <f>IF(ISBLANK(#REF!),IF(ISBLANK(#REF!),"",#REF!),#REF!)</f>
        <v>#REF!</v>
      </c>
      <c r="D164" s="32"/>
      <c r="E164" s="329" t="s">
        <v>414</v>
      </c>
      <c r="F164" s="181">
        <v>0</v>
      </c>
      <c r="G164" s="157">
        <v>0</v>
      </c>
      <c r="H164" s="157"/>
      <c r="I164" s="157">
        <v>0</v>
      </c>
      <c r="J164" s="157"/>
      <c r="K164" s="294">
        <v>0</v>
      </c>
      <c r="L164" s="32"/>
      <c r="M164" s="32"/>
      <c r="N164" s="89"/>
    </row>
    <row r="165" spans="1:15" s="403" customFormat="1" outlineLevel="2">
      <c r="A165" s="215"/>
      <c r="B165" s="217"/>
      <c r="C165" s="60"/>
      <c r="D165" s="32"/>
      <c r="E165" s="795" t="s">
        <v>936</v>
      </c>
      <c r="F165" s="181">
        <v>0</v>
      </c>
      <c r="G165" s="157">
        <v>0</v>
      </c>
      <c r="H165" s="157"/>
      <c r="I165" s="157">
        <v>0</v>
      </c>
      <c r="J165" s="157"/>
      <c r="K165" s="294">
        <v>0</v>
      </c>
      <c r="L165" s="32"/>
      <c r="M165" s="32"/>
      <c r="N165" s="89"/>
    </row>
    <row r="166" spans="1:15" s="158" customFormat="1" outlineLevel="2">
      <c r="A166" s="215"/>
      <c r="B166" s="217"/>
      <c r="C166" s="60" t="str">
        <f>IF(ISBLANK(E167),IF(ISBLANK(F167),"",F167),E167)</f>
        <v xml:space="preserve">Total biomasse  </v>
      </c>
      <c r="D166" s="32"/>
      <c r="E166" s="331" t="s">
        <v>416</v>
      </c>
      <c r="F166" s="179">
        <f>SUM(F160:F165)</f>
        <v>0</v>
      </c>
      <c r="G166" s="179">
        <f>SUM(G160:G165)</f>
        <v>0</v>
      </c>
      <c r="H166" s="179"/>
      <c r="I166" s="179">
        <f>SUM(I160:I165)</f>
        <v>0</v>
      </c>
      <c r="J166" s="179"/>
      <c r="K166" s="709">
        <f>SUM(K160:K165)</f>
        <v>0</v>
      </c>
      <c r="L166" s="32"/>
      <c r="M166" s="32"/>
      <c r="N166" s="89"/>
    </row>
    <row r="167" spans="1:15" s="241" customFormat="1" ht="15" outlineLevel="1" thickBot="1">
      <c r="A167" s="215"/>
      <c r="B167" s="217"/>
      <c r="C167" s="60" t="str">
        <f t="shared" ref="C167:C191" si="17">IF(ISBLANK(E169),IF(ISBLANK(F169),"",F169),E169)</f>
        <v/>
      </c>
      <c r="D167" s="32"/>
      <c r="E167" s="332" t="s">
        <v>417</v>
      </c>
      <c r="F167" s="802">
        <f>SUM(F151,F159,F166)</f>
        <v>125.18192083524009</v>
      </c>
      <c r="G167" s="802">
        <f>SUM(G151,G159,G166)</f>
        <v>130.00345256105155</v>
      </c>
      <c r="H167" s="802"/>
      <c r="I167" s="802">
        <f>SUM(I151,I159,I166)</f>
        <v>124.46154574031195</v>
      </c>
      <c r="J167" s="802"/>
      <c r="K167" s="803">
        <f>SUM(K151,K159,K166)</f>
        <v>112.43815662769029</v>
      </c>
      <c r="L167" s="32"/>
      <c r="M167" s="32"/>
      <c r="N167" s="89"/>
    </row>
    <row r="168" spans="1:15" s="158" customFormat="1" outlineLevel="1">
      <c r="A168" s="215"/>
      <c r="B168" s="217"/>
      <c r="C168" s="60" t="str">
        <f t="shared" si="17"/>
        <v>Production de biocarburants par ressource primaire (après conversions éventuelles)</v>
      </c>
      <c r="D168" s="32"/>
      <c r="E168" s="887" t="s">
        <v>628</v>
      </c>
      <c r="F168" s="887"/>
      <c r="G168" s="887"/>
      <c r="H168" s="887"/>
      <c r="I168" s="887"/>
      <c r="J168" s="887"/>
      <c r="K168" s="887"/>
      <c r="L168" s="32"/>
      <c r="M168" s="32"/>
      <c r="N168" s="89"/>
    </row>
    <row r="169" spans="1:15" s="158" customFormat="1" outlineLevel="2">
      <c r="A169" s="215"/>
      <c r="B169" s="217"/>
      <c r="C169" s="60" t="str">
        <f t="shared" si="17"/>
        <v>Ressources (TWh PCI)</v>
      </c>
      <c r="D169" s="32"/>
      <c r="E169" s="392"/>
      <c r="F169" s="392"/>
      <c r="G169" s="392"/>
      <c r="H169" s="392"/>
      <c r="I169" s="392"/>
      <c r="J169" s="392"/>
      <c r="K169" s="392"/>
      <c r="L169" s="32"/>
      <c r="M169" s="32"/>
      <c r="N169" s="230"/>
    </row>
    <row r="170" spans="1:15" s="158" customFormat="1" ht="15" outlineLevel="2" thickBot="1">
      <c r="A170" s="215"/>
      <c r="B170" s="217"/>
      <c r="C170" s="60" t="str">
        <f t="shared" si="17"/>
        <v>Ressource primaire et connexes</v>
      </c>
      <c r="D170" s="32"/>
      <c r="E170" s="864" t="s">
        <v>911</v>
      </c>
      <c r="F170" s="864"/>
      <c r="G170" s="864"/>
      <c r="H170" s="864"/>
      <c r="I170" s="864"/>
      <c r="J170" s="864"/>
      <c r="K170" s="864"/>
      <c r="L170" s="32"/>
      <c r="M170" s="32"/>
      <c r="N170" s="89"/>
    </row>
    <row r="171" spans="1:15" s="158" customFormat="1" outlineLevel="2">
      <c r="A171" s="215"/>
      <c r="B171" s="217"/>
      <c r="C171" s="60" t="str">
        <f t="shared" si="17"/>
        <v>Déchets de bois en fin de vie</v>
      </c>
      <c r="D171" s="32"/>
      <c r="E171" s="287" t="s">
        <v>913</v>
      </c>
      <c r="F171" s="183">
        <v>2019</v>
      </c>
      <c r="G171" s="183">
        <v>2030</v>
      </c>
      <c r="H171" s="183">
        <v>2035</v>
      </c>
      <c r="I171" s="183">
        <v>2040</v>
      </c>
      <c r="J171" s="183">
        <v>2045</v>
      </c>
      <c r="K171" s="184">
        <v>2050</v>
      </c>
      <c r="L171" s="32"/>
      <c r="M171" s="32"/>
      <c r="N171" s="89"/>
      <c r="O171" s="229"/>
    </row>
    <row r="172" spans="1:15" s="158" customFormat="1" outlineLevel="2">
      <c r="A172" s="215"/>
      <c r="B172" s="217"/>
      <c r="C172" s="60" t="str">
        <f t="shared" si="17"/>
        <v>Dérivés de l'industrie du bois (boues de papeterie, liqueur noire, etc.)</v>
      </c>
      <c r="D172" s="32"/>
      <c r="E172" s="329" t="s">
        <v>400</v>
      </c>
      <c r="F172" s="181">
        <v>0</v>
      </c>
      <c r="G172" s="157">
        <v>0.24274704439597711</v>
      </c>
      <c r="H172" s="157"/>
      <c r="I172" s="157">
        <v>0.24274704439597714</v>
      </c>
      <c r="J172" s="157"/>
      <c r="K172" s="294">
        <v>0.24274704439597714</v>
      </c>
      <c r="L172" s="32"/>
      <c r="M172" s="32"/>
      <c r="N172" s="89"/>
      <c r="O172" s="229"/>
    </row>
    <row r="173" spans="1:15" s="158" customFormat="1" outlineLevel="2">
      <c r="A173" s="215"/>
      <c r="B173" s="217"/>
      <c r="C173" s="60" t="str">
        <f t="shared" si="17"/>
        <v>Total Bois forêt - connexes - déchets et dérivés</v>
      </c>
      <c r="D173" s="32"/>
      <c r="E173" s="329" t="s">
        <v>401</v>
      </c>
      <c r="F173" s="181">
        <v>0</v>
      </c>
      <c r="G173" s="157">
        <v>3.9482142857142861E-2</v>
      </c>
      <c r="H173" s="157"/>
      <c r="I173" s="157">
        <v>3.9482142857142861E-2</v>
      </c>
      <c r="J173" s="157"/>
      <c r="K173" s="294">
        <v>3.9482142857142861E-2</v>
      </c>
      <c r="L173" s="32"/>
      <c r="M173" s="32"/>
      <c r="N173" s="89"/>
    </row>
    <row r="174" spans="1:15" s="158" customFormat="1" outlineLevel="2">
      <c r="A174" s="215"/>
      <c r="B174" s="217"/>
      <c r="C174" s="60" t="str">
        <f t="shared" si="17"/>
        <v>Bois hors forêt (haies et agroforesterie)</v>
      </c>
      <c r="D174" s="32"/>
      <c r="E174" s="329" t="s">
        <v>402</v>
      </c>
      <c r="F174" s="181">
        <v>0</v>
      </c>
      <c r="G174" s="157">
        <v>0</v>
      </c>
      <c r="H174" s="157"/>
      <c r="I174" s="157">
        <v>0</v>
      </c>
      <c r="J174" s="157"/>
      <c r="K174" s="294">
        <v>0</v>
      </c>
      <c r="L174" s="32"/>
      <c r="M174" s="32"/>
      <c r="N174" s="89"/>
    </row>
    <row r="175" spans="1:15" s="158" customFormat="1" outlineLevel="2">
      <c r="A175" s="215"/>
      <c r="B175" s="217"/>
      <c r="C175" s="60" t="str">
        <f t="shared" si="17"/>
        <v>Résidus de culture</v>
      </c>
      <c r="D175" s="32"/>
      <c r="E175" s="331" t="s">
        <v>915</v>
      </c>
      <c r="F175" s="179">
        <f>SUM(F172:F174)</f>
        <v>0</v>
      </c>
      <c r="G175" s="179">
        <f t="shared" ref="G175:K175" si="18">SUM(G172:G174)</f>
        <v>0.28222918725311996</v>
      </c>
      <c r="H175" s="179"/>
      <c r="I175" s="179">
        <f t="shared" si="18"/>
        <v>0.28222918725312002</v>
      </c>
      <c r="J175" s="179"/>
      <c r="K175" s="709">
        <f t="shared" si="18"/>
        <v>0.28222918725312002</v>
      </c>
      <c r="L175" s="32"/>
      <c r="M175" s="32"/>
      <c r="N175" s="89"/>
    </row>
    <row r="176" spans="1:15" s="158" customFormat="1" outlineLevel="2">
      <c r="A176" s="215"/>
      <c r="B176" s="217"/>
      <c r="C176" s="60" t="str">
        <f t="shared" si="17"/>
        <v>Herbe et cultures fourragères</v>
      </c>
      <c r="D176" s="32"/>
      <c r="E176" s="329" t="s">
        <v>403</v>
      </c>
      <c r="F176" s="181">
        <v>0</v>
      </c>
      <c r="G176" s="157">
        <v>0</v>
      </c>
      <c r="H176" s="157"/>
      <c r="I176" s="157">
        <v>0</v>
      </c>
      <c r="J176" s="157"/>
      <c r="K176" s="294">
        <v>0</v>
      </c>
      <c r="L176" s="32"/>
      <c r="M176" s="32"/>
      <c r="N176" s="89"/>
    </row>
    <row r="177" spans="1:14" s="158" customFormat="1" outlineLevel="2">
      <c r="A177" s="215"/>
      <c r="B177" s="217"/>
      <c r="C177" s="60" t="str">
        <f t="shared" si="17"/>
        <v>Cultures dédiées</v>
      </c>
      <c r="D177" s="32"/>
      <c r="E177" s="329" t="s">
        <v>404</v>
      </c>
      <c r="F177" s="181">
        <v>0</v>
      </c>
      <c r="G177" s="157">
        <v>4.460129237591655</v>
      </c>
      <c r="H177" s="157"/>
      <c r="I177" s="157">
        <v>7.6068345809549713</v>
      </c>
      <c r="J177" s="157"/>
      <c r="K177" s="294">
        <v>10.753539924318288</v>
      </c>
      <c r="L177" s="32"/>
      <c r="M177" s="32"/>
      <c r="N177" s="89"/>
    </row>
    <row r="178" spans="1:14" s="158" customFormat="1" outlineLevel="2">
      <c r="A178" s="215"/>
      <c r="B178" s="217"/>
      <c r="C178" s="60" t="str">
        <f t="shared" si="17"/>
        <v>Cultures intermédiaires</v>
      </c>
      <c r="D178" s="32"/>
      <c r="E178" s="329" t="s">
        <v>405</v>
      </c>
      <c r="F178" s="181">
        <v>0</v>
      </c>
      <c r="G178" s="157">
        <v>0</v>
      </c>
      <c r="H178" s="157"/>
      <c r="I178" s="157">
        <v>0</v>
      </c>
      <c r="J178" s="157"/>
      <c r="K178" s="294">
        <v>0</v>
      </c>
      <c r="L178" s="32"/>
      <c r="M178" s="32"/>
      <c r="N178" s="89"/>
    </row>
    <row r="179" spans="1:14" s="158" customFormat="1" outlineLevel="2">
      <c r="A179" s="215"/>
      <c r="B179" s="217"/>
      <c r="C179" s="60" t="str">
        <f t="shared" si="17"/>
        <v>Cultures lignocellulosiques</v>
      </c>
      <c r="D179" s="32"/>
      <c r="E179" s="329" t="s">
        <v>406</v>
      </c>
      <c r="F179" s="181">
        <v>22.928189511328746</v>
      </c>
      <c r="G179" s="157">
        <v>20.546101972600798</v>
      </c>
      <c r="H179" s="157"/>
      <c r="I179" s="157">
        <v>20.546101972600798</v>
      </c>
      <c r="J179" s="157"/>
      <c r="K179" s="294">
        <v>20.546101972600798</v>
      </c>
      <c r="L179" s="32"/>
      <c r="M179" s="32"/>
      <c r="N179" s="89"/>
    </row>
    <row r="180" spans="1:14" s="158" customFormat="1" outlineLevel="2">
      <c r="A180" s="215"/>
      <c r="B180" s="217"/>
      <c r="C180" s="60" t="str">
        <f t="shared" si="17"/>
        <v>Effluents d'élevage</v>
      </c>
      <c r="D180" s="32"/>
      <c r="E180" s="329" t="s">
        <v>407</v>
      </c>
      <c r="F180" s="181">
        <v>0</v>
      </c>
      <c r="G180" s="157">
        <v>0</v>
      </c>
      <c r="H180" s="157"/>
      <c r="I180" s="157">
        <v>0</v>
      </c>
      <c r="J180" s="157"/>
      <c r="K180" s="294">
        <v>0</v>
      </c>
      <c r="L180" s="32"/>
      <c r="M180" s="32"/>
      <c r="N180" s="89"/>
    </row>
    <row r="181" spans="1:14" s="158" customFormat="1" outlineLevel="2">
      <c r="A181" s="215"/>
      <c r="B181" s="217"/>
      <c r="C181" s="60" t="str">
        <f t="shared" si="17"/>
        <v>Total biomasse agricole</v>
      </c>
      <c r="D181" s="32"/>
      <c r="E181" s="329" t="s">
        <v>408</v>
      </c>
      <c r="F181" s="181">
        <v>0</v>
      </c>
      <c r="G181" s="157">
        <v>0.76441663926516212</v>
      </c>
      <c r="H181" s="157"/>
      <c r="I181" s="157">
        <v>5.6545003817512187</v>
      </c>
      <c r="J181" s="157"/>
      <c r="K181" s="294">
        <v>12.212683010212301</v>
      </c>
      <c r="L181" s="32"/>
      <c r="M181" s="32"/>
      <c r="N181" s="89"/>
    </row>
    <row r="182" spans="1:14" s="158" customFormat="1" outlineLevel="2">
      <c r="A182" s="215"/>
      <c r="B182" s="217"/>
      <c r="C182" s="60" t="str">
        <f t="shared" si="17"/>
        <v>STEP</v>
      </c>
      <c r="D182" s="32"/>
      <c r="E182" s="329" t="s">
        <v>409</v>
      </c>
      <c r="F182" s="181">
        <v>0</v>
      </c>
      <c r="G182" s="157">
        <v>0</v>
      </c>
      <c r="H182" s="157"/>
      <c r="I182" s="157">
        <v>0</v>
      </c>
      <c r="J182" s="157"/>
      <c r="K182" s="294">
        <v>0</v>
      </c>
      <c r="L182" s="32"/>
      <c r="M182" s="32"/>
      <c r="N182" s="89"/>
    </row>
    <row r="183" spans="1:14" s="158" customFormat="1" outlineLevel="2">
      <c r="A183" s="215"/>
      <c r="B183" s="217"/>
      <c r="C183" s="60" t="str">
        <f t="shared" si="17"/>
        <v>Décharges</v>
      </c>
      <c r="D183" s="32"/>
      <c r="E183" s="331" t="s">
        <v>415</v>
      </c>
      <c r="F183" s="179">
        <f>SUM(F176:F182)</f>
        <v>22.928189511328746</v>
      </c>
      <c r="G183" s="179">
        <f t="shared" ref="G183:K183" si="19">SUM(G176:G182)</f>
        <v>25.770647849457614</v>
      </c>
      <c r="H183" s="179"/>
      <c r="I183" s="179">
        <f t="shared" si="19"/>
        <v>33.807436935306988</v>
      </c>
      <c r="J183" s="179"/>
      <c r="K183" s="709">
        <f t="shared" si="19"/>
        <v>43.512324907131386</v>
      </c>
      <c r="L183" s="32"/>
      <c r="M183" s="32"/>
      <c r="N183" s="89"/>
    </row>
    <row r="184" spans="1:14" s="158" customFormat="1" outlineLevel="2">
      <c r="A184" s="215"/>
      <c r="B184" s="217"/>
      <c r="C184" s="60" t="str">
        <f t="shared" si="17"/>
        <v>Déchets lipidiques</v>
      </c>
      <c r="D184" s="32"/>
      <c r="E184" s="329" t="s">
        <v>410</v>
      </c>
      <c r="F184" s="181">
        <v>0</v>
      </c>
      <c r="G184" s="157">
        <v>0</v>
      </c>
      <c r="H184" s="157"/>
      <c r="I184" s="157">
        <v>0</v>
      </c>
      <c r="J184" s="157"/>
      <c r="K184" s="294">
        <v>0</v>
      </c>
      <c r="L184" s="32"/>
      <c r="M184" s="32"/>
      <c r="N184" s="89"/>
    </row>
    <row r="185" spans="1:14" s="158" customFormat="1" outlineLevel="2">
      <c r="A185" s="215"/>
      <c r="B185" s="217"/>
      <c r="C185" s="60" t="str">
        <f t="shared" si="17"/>
        <v>Déchets alimentaires</v>
      </c>
      <c r="D185" s="32"/>
      <c r="E185" s="329" t="s">
        <v>411</v>
      </c>
      <c r="F185" s="181">
        <v>0</v>
      </c>
      <c r="G185" s="157">
        <v>0</v>
      </c>
      <c r="H185" s="157"/>
      <c r="I185" s="157">
        <v>0</v>
      </c>
      <c r="J185" s="157"/>
      <c r="K185" s="294">
        <v>0</v>
      </c>
      <c r="L185" s="32"/>
      <c r="M185" s="32"/>
      <c r="N185" s="89"/>
    </row>
    <row r="186" spans="1:14" s="158" customFormat="1" outlineLevel="2">
      <c r="A186" s="215"/>
      <c r="B186" s="217"/>
      <c r="C186" s="60" t="str">
        <f t="shared" si="17"/>
        <v>Autres déchets industriels</v>
      </c>
      <c r="D186" s="32"/>
      <c r="E186" s="329" t="s">
        <v>412</v>
      </c>
      <c r="F186" s="181">
        <v>4</v>
      </c>
      <c r="G186" s="157">
        <v>4</v>
      </c>
      <c r="H186" s="157"/>
      <c r="I186" s="157">
        <v>4</v>
      </c>
      <c r="J186" s="157"/>
      <c r="K186" s="294">
        <v>4</v>
      </c>
      <c r="L186" s="32"/>
      <c r="M186" s="32"/>
      <c r="N186" s="89"/>
    </row>
    <row r="187" spans="1:14" s="158" customFormat="1" outlineLevel="2">
      <c r="A187" s="215"/>
      <c r="B187" s="217"/>
      <c r="C187" s="60" t="str">
        <f>IF(ISBLANK(E190),IF(ISBLANK(F190),"",F190),E190)</f>
        <v>Total Déchets</v>
      </c>
      <c r="D187" s="32"/>
      <c r="E187" s="329" t="s">
        <v>413</v>
      </c>
      <c r="F187" s="181">
        <v>0</v>
      </c>
      <c r="G187" s="157">
        <v>0</v>
      </c>
      <c r="H187" s="157"/>
      <c r="I187" s="157">
        <v>0</v>
      </c>
      <c r="J187" s="157"/>
      <c r="K187" s="294">
        <v>0</v>
      </c>
      <c r="L187" s="32"/>
      <c r="M187" s="32"/>
      <c r="N187" s="89"/>
    </row>
    <row r="188" spans="1:14" s="158" customFormat="1" outlineLevel="2">
      <c r="A188" s="215"/>
      <c r="B188" s="217"/>
      <c r="C188" s="60" t="e">
        <f>IF(ISBLANK(#REF!),IF(ISBLANK(#REF!),"",#REF!),#REF!)</f>
        <v>#REF!</v>
      </c>
      <c r="D188" s="32"/>
      <c r="E188" s="329" t="s">
        <v>414</v>
      </c>
      <c r="F188" s="181">
        <v>0</v>
      </c>
      <c r="G188" s="157">
        <v>0</v>
      </c>
      <c r="H188" s="157"/>
      <c r="I188" s="157">
        <v>0</v>
      </c>
      <c r="J188" s="157"/>
      <c r="K188" s="294">
        <v>0</v>
      </c>
      <c r="L188" s="32"/>
      <c r="M188" s="32"/>
      <c r="N188" s="89"/>
    </row>
    <row r="189" spans="1:14" s="403" customFormat="1" outlineLevel="2">
      <c r="A189" s="215"/>
      <c r="B189" s="217"/>
      <c r="C189" s="60"/>
      <c r="D189" s="32"/>
      <c r="E189" s="795" t="s">
        <v>936</v>
      </c>
      <c r="F189" s="181">
        <v>0</v>
      </c>
      <c r="G189" s="157">
        <v>0</v>
      </c>
      <c r="H189" s="157"/>
      <c r="I189" s="157">
        <v>0</v>
      </c>
      <c r="J189" s="157"/>
      <c r="K189" s="294">
        <v>0</v>
      </c>
      <c r="L189" s="32"/>
      <c r="M189" s="32"/>
      <c r="N189" s="89"/>
    </row>
    <row r="190" spans="1:14" s="158" customFormat="1" outlineLevel="2">
      <c r="A190" s="215"/>
      <c r="B190" s="217"/>
      <c r="C190" s="60" t="str">
        <f>IF(ISBLANK(E191),IF(ISBLANK(F191),"",F191),E191)</f>
        <v xml:space="preserve">Total biomasse  </v>
      </c>
      <c r="D190" s="32"/>
      <c r="E190" s="331" t="s">
        <v>416</v>
      </c>
      <c r="F190" s="179">
        <f>SUM(F184:F189)</f>
        <v>4</v>
      </c>
      <c r="G190" s="179">
        <f t="shared" ref="G190:K190" si="20">SUM(G184:G188)</f>
        <v>4</v>
      </c>
      <c r="H190" s="179"/>
      <c r="I190" s="179">
        <f>SUM(I184:I188)</f>
        <v>4</v>
      </c>
      <c r="J190" s="179"/>
      <c r="K190" s="709">
        <f t="shared" si="20"/>
        <v>4</v>
      </c>
      <c r="L190" s="32"/>
      <c r="M190" s="32"/>
      <c r="N190" s="89"/>
    </row>
    <row r="191" spans="1:14" s="241" customFormat="1" ht="15" outlineLevel="1" thickBot="1">
      <c r="A191" s="215"/>
      <c r="B191" s="217"/>
      <c r="C191" s="60" t="str">
        <f t="shared" si="17"/>
        <v/>
      </c>
      <c r="D191" s="32"/>
      <c r="E191" s="332" t="s">
        <v>417</v>
      </c>
      <c r="F191" s="802">
        <f>SUM(F175,F183,F190)</f>
        <v>26.928189511328746</v>
      </c>
      <c r="G191" s="802">
        <f>SUM(G175,G183,G190)</f>
        <v>30.052877036710733</v>
      </c>
      <c r="H191" s="802"/>
      <c r="I191" s="802">
        <f>SUM(I175,I183,I190)</f>
        <v>38.089666122560111</v>
      </c>
      <c r="J191" s="802"/>
      <c r="K191" s="803">
        <f>SUM(K175,K183,K190)</f>
        <v>47.794554094384509</v>
      </c>
      <c r="L191" s="32"/>
      <c r="M191" s="32"/>
      <c r="N191" s="89"/>
    </row>
    <row r="192" spans="1:14" s="158" customFormat="1" outlineLevel="1">
      <c r="A192" s="215"/>
      <c r="B192" s="217"/>
      <c r="C192" s="60" t="str">
        <f t="shared" ref="C192:C272" si="21">IF(ISBLANK(E194),IF(ISBLANK(F194),"",F194),E194)</f>
        <v>Production de biogaz par ressource primaire (après conversions éventuelles)</v>
      </c>
      <c r="D192" s="32"/>
      <c r="E192" s="886" t="s">
        <v>937</v>
      </c>
      <c r="F192" s="886"/>
      <c r="G192" s="886"/>
      <c r="H192" s="886"/>
      <c r="I192" s="886"/>
      <c r="J192" s="886"/>
      <c r="K192" s="886"/>
      <c r="L192" s="32"/>
      <c r="M192" s="32"/>
      <c r="N192" s="89"/>
    </row>
    <row r="193" spans="1:15" s="158" customFormat="1" outlineLevel="2">
      <c r="A193" s="215"/>
      <c r="B193" s="217"/>
      <c r="C193" s="60" t="str">
        <f t="shared" si="21"/>
        <v>Ressources (TWh PCI)</v>
      </c>
      <c r="D193" s="32"/>
      <c r="E193" s="392"/>
      <c r="F193" s="392"/>
      <c r="G193" s="392"/>
      <c r="H193" s="392"/>
      <c r="I193" s="392"/>
      <c r="J193" s="392"/>
      <c r="K193" s="392"/>
      <c r="L193" s="32"/>
      <c r="M193" s="32"/>
      <c r="N193" s="89"/>
    </row>
    <row r="194" spans="1:15" s="158" customFormat="1" ht="15" outlineLevel="2" thickBot="1">
      <c r="A194" s="215"/>
      <c r="B194" s="217"/>
      <c r="C194" s="60" t="str">
        <f t="shared" si="21"/>
        <v>Ressource primaire et connexes</v>
      </c>
      <c r="D194" s="32"/>
      <c r="E194" s="864" t="s">
        <v>912</v>
      </c>
      <c r="F194" s="864"/>
      <c r="G194" s="864"/>
      <c r="H194" s="864"/>
      <c r="I194" s="864"/>
      <c r="J194" s="864"/>
      <c r="K194" s="864"/>
      <c r="L194" s="32"/>
      <c r="M194" s="32"/>
      <c r="N194" s="89"/>
    </row>
    <row r="195" spans="1:15" s="158" customFormat="1" outlineLevel="2">
      <c r="A195" s="215"/>
      <c r="B195" s="217"/>
      <c r="C195" s="60" t="str">
        <f t="shared" si="21"/>
        <v>Déchets de bois en fin de vie</v>
      </c>
      <c r="D195" s="32"/>
      <c r="E195" s="287" t="s">
        <v>913</v>
      </c>
      <c r="F195" s="183">
        <v>2019</v>
      </c>
      <c r="G195" s="183">
        <v>2030</v>
      </c>
      <c r="H195" s="183">
        <v>2035</v>
      </c>
      <c r="I195" s="183">
        <v>2040</v>
      </c>
      <c r="J195" s="183">
        <v>2045</v>
      </c>
      <c r="K195" s="184">
        <v>2050</v>
      </c>
      <c r="L195" s="32"/>
      <c r="M195" s="32"/>
      <c r="N195" s="89"/>
      <c r="O195" s="229"/>
    </row>
    <row r="196" spans="1:15" s="158" customFormat="1" outlineLevel="2">
      <c r="A196" s="215"/>
      <c r="B196" s="217"/>
      <c r="C196" s="60" t="str">
        <f t="shared" si="21"/>
        <v>Dérivés de l'industrie du bois (boues de papeterie, liqueur noire, etc.)</v>
      </c>
      <c r="D196" s="32"/>
      <c r="E196" s="329" t="s">
        <v>400</v>
      </c>
      <c r="F196" s="181">
        <v>0</v>
      </c>
      <c r="G196" s="157">
        <v>0</v>
      </c>
      <c r="H196" s="157"/>
      <c r="I196" s="157">
        <v>0</v>
      </c>
      <c r="J196" s="157"/>
      <c r="K196" s="294">
        <v>1.9480194506617075</v>
      </c>
      <c r="L196" s="32"/>
      <c r="M196" s="32"/>
      <c r="N196" s="89"/>
      <c r="O196" s="229"/>
    </row>
    <row r="197" spans="1:15" s="158" customFormat="1" outlineLevel="2">
      <c r="A197" s="215"/>
      <c r="B197" s="217"/>
      <c r="C197" s="60" t="str">
        <f t="shared" si="21"/>
        <v>Total Bois forêt - connexes - déchets et dérivés</v>
      </c>
      <c r="D197" s="32"/>
      <c r="E197" s="329" t="s">
        <v>401</v>
      </c>
      <c r="F197" s="181">
        <v>0</v>
      </c>
      <c r="G197" s="157">
        <v>0.30699326244245889</v>
      </c>
      <c r="H197" s="157"/>
      <c r="I197" s="157">
        <v>0.60490463903180636</v>
      </c>
      <c r="J197" s="157"/>
      <c r="K197" s="294">
        <v>1.1916455063573896</v>
      </c>
      <c r="L197" s="32"/>
      <c r="M197" s="32"/>
      <c r="N197" s="89"/>
    </row>
    <row r="198" spans="1:15" s="158" customFormat="1" outlineLevel="2">
      <c r="A198" s="215"/>
      <c r="B198" s="217"/>
      <c r="C198" s="60" t="str">
        <f t="shared" si="21"/>
        <v>Bois hors forêt (haies et agroforesterie)</v>
      </c>
      <c r="D198" s="32"/>
      <c r="E198" s="329" t="s">
        <v>402</v>
      </c>
      <c r="F198" s="181">
        <v>0</v>
      </c>
      <c r="G198" s="157">
        <v>0</v>
      </c>
      <c r="H198" s="157"/>
      <c r="I198" s="157">
        <v>0</v>
      </c>
      <c r="J198" s="157"/>
      <c r="K198" s="294">
        <v>0</v>
      </c>
      <c r="L198" s="32"/>
      <c r="M198" s="32"/>
      <c r="N198" s="89"/>
    </row>
    <row r="199" spans="1:15" s="158" customFormat="1" outlineLevel="2">
      <c r="A199" s="215"/>
      <c r="B199" s="217"/>
      <c r="C199" s="60" t="str">
        <f t="shared" si="21"/>
        <v>Résidus de culture</v>
      </c>
      <c r="D199" s="32"/>
      <c r="E199" s="331" t="s">
        <v>915</v>
      </c>
      <c r="F199" s="179">
        <f>SUM(F196:F198)</f>
        <v>0</v>
      </c>
      <c r="G199" s="179">
        <f t="shared" ref="G199:K199" si="22">SUM(G196:G198)</f>
        <v>0.30699326244245889</v>
      </c>
      <c r="H199" s="179"/>
      <c r="I199" s="179">
        <f t="shared" si="22"/>
        <v>0.60490463903180636</v>
      </c>
      <c r="J199" s="179"/>
      <c r="K199" s="709">
        <f t="shared" si="22"/>
        <v>3.1396649570190971</v>
      </c>
      <c r="L199" s="32"/>
      <c r="M199" s="32"/>
      <c r="N199" s="89"/>
    </row>
    <row r="200" spans="1:15" s="158" customFormat="1" outlineLevel="2">
      <c r="A200" s="215"/>
      <c r="B200" s="217"/>
      <c r="C200" s="60" t="str">
        <f t="shared" si="21"/>
        <v>Herbe et cultures fourragères</v>
      </c>
      <c r="D200" s="32"/>
      <c r="E200" s="329" t="s">
        <v>403</v>
      </c>
      <c r="F200" s="181">
        <v>0</v>
      </c>
      <c r="G200" s="157">
        <v>0</v>
      </c>
      <c r="H200" s="157"/>
      <c r="I200" s="157">
        <v>0</v>
      </c>
      <c r="J200" s="157"/>
      <c r="K200" s="294">
        <v>0</v>
      </c>
      <c r="L200" s="32"/>
      <c r="M200" s="32"/>
      <c r="N200" s="89"/>
    </row>
    <row r="201" spans="1:15" s="158" customFormat="1" outlineLevel="2">
      <c r="A201" s="215"/>
      <c r="B201" s="217"/>
      <c r="C201" s="60" t="str">
        <f t="shared" si="21"/>
        <v>Cultures dédiées</v>
      </c>
      <c r="D201" s="32"/>
      <c r="E201" s="329" t="s">
        <v>404</v>
      </c>
      <c r="F201" s="181">
        <v>1.2499298339931983</v>
      </c>
      <c r="G201" s="157">
        <v>6.7490372030856376</v>
      </c>
      <c r="H201" s="157"/>
      <c r="I201" s="157">
        <v>11.616494116469768</v>
      </c>
      <c r="J201" s="157"/>
      <c r="K201" s="294">
        <v>16.483951029853898</v>
      </c>
      <c r="L201" s="32"/>
      <c r="M201" s="32"/>
      <c r="N201" s="89"/>
    </row>
    <row r="202" spans="1:15" s="158" customFormat="1" outlineLevel="2">
      <c r="A202" s="215"/>
      <c r="B202" s="217"/>
      <c r="C202" s="60" t="str">
        <f t="shared" si="21"/>
        <v>Cultures intermédiaires</v>
      </c>
      <c r="D202" s="32"/>
      <c r="E202" s="329" t="s">
        <v>405</v>
      </c>
      <c r="F202" s="181">
        <v>0</v>
      </c>
      <c r="G202" s="157">
        <v>1.8980387406259969</v>
      </c>
      <c r="H202" s="157"/>
      <c r="I202" s="157">
        <v>5.331965814618834</v>
      </c>
      <c r="J202" s="157"/>
      <c r="K202" s="294">
        <v>8.7658928886116723</v>
      </c>
      <c r="L202" s="32"/>
      <c r="M202" s="32"/>
      <c r="N202" s="89"/>
    </row>
    <row r="203" spans="1:15" s="158" customFormat="1" outlineLevel="2">
      <c r="A203" s="215"/>
      <c r="B203" s="217"/>
      <c r="C203" s="60" t="str">
        <f t="shared" si="21"/>
        <v>Cultures lignocellulosiques</v>
      </c>
      <c r="D203" s="32"/>
      <c r="E203" s="329" t="s">
        <v>406</v>
      </c>
      <c r="F203" s="181">
        <v>0.95534122963869783</v>
      </c>
      <c r="G203" s="157">
        <v>2.2829002191778662</v>
      </c>
      <c r="H203" s="157"/>
      <c r="I203" s="157">
        <v>2.2829002191778662</v>
      </c>
      <c r="J203" s="157"/>
      <c r="K203" s="294">
        <v>2.2829002191778662</v>
      </c>
      <c r="L203" s="32"/>
      <c r="M203" s="32"/>
      <c r="N203" s="89"/>
    </row>
    <row r="204" spans="1:15" s="158" customFormat="1" outlineLevel="2">
      <c r="A204" s="215"/>
      <c r="B204" s="217"/>
      <c r="C204" s="60" t="str">
        <f t="shared" si="21"/>
        <v>Effluents d'élevage</v>
      </c>
      <c r="D204" s="32"/>
      <c r="E204" s="329" t="s">
        <v>407</v>
      </c>
      <c r="F204" s="181">
        <v>0.69308081598880655</v>
      </c>
      <c r="G204" s="157">
        <v>15.717101261261258</v>
      </c>
      <c r="H204" s="157"/>
      <c r="I204" s="157">
        <v>29.843685765765766</v>
      </c>
      <c r="J204" s="157"/>
      <c r="K204" s="294">
        <v>43.970270270270269</v>
      </c>
      <c r="L204" s="32"/>
      <c r="M204" s="32"/>
      <c r="N204" s="89"/>
    </row>
    <row r="205" spans="1:15" s="158" customFormat="1" outlineLevel="2">
      <c r="A205" s="215"/>
      <c r="B205" s="217"/>
      <c r="C205" s="60" t="str">
        <f t="shared" si="21"/>
        <v>Total biomasse agricole</v>
      </c>
      <c r="D205" s="32"/>
      <c r="E205" s="329" t="s">
        <v>408</v>
      </c>
      <c r="F205" s="181">
        <v>0</v>
      </c>
      <c r="G205" s="157">
        <v>0</v>
      </c>
      <c r="H205" s="157"/>
      <c r="I205" s="157">
        <v>0</v>
      </c>
      <c r="J205" s="157"/>
      <c r="K205" s="294">
        <v>0</v>
      </c>
      <c r="L205" s="32"/>
      <c r="M205" s="32"/>
      <c r="N205" s="89"/>
    </row>
    <row r="206" spans="1:15" s="158" customFormat="1" outlineLevel="2">
      <c r="A206" s="215"/>
      <c r="B206" s="217"/>
      <c r="C206" s="60" t="str">
        <f t="shared" si="21"/>
        <v>STEP</v>
      </c>
      <c r="D206" s="32"/>
      <c r="E206" s="329" t="s">
        <v>409</v>
      </c>
      <c r="F206" s="181">
        <v>1.8545963833883956</v>
      </c>
      <c r="G206" s="157">
        <v>6.1746923663795839</v>
      </c>
      <c r="H206" s="157"/>
      <c r="I206" s="157">
        <v>11.389651256980164</v>
      </c>
      <c r="J206" s="157"/>
      <c r="K206" s="294">
        <v>16.604610147580743</v>
      </c>
      <c r="L206" s="32"/>
      <c r="M206" s="32"/>
      <c r="N206" s="89"/>
    </row>
    <row r="207" spans="1:15" s="158" customFormat="1" outlineLevel="2">
      <c r="A207" s="215"/>
      <c r="B207" s="217"/>
      <c r="C207" s="60" t="str">
        <f t="shared" si="21"/>
        <v>Décharges</v>
      </c>
      <c r="D207" s="32"/>
      <c r="E207" s="331" t="s">
        <v>415</v>
      </c>
      <c r="F207" s="179">
        <f>SUM(F200:F206)</f>
        <v>4.752948263009098</v>
      </c>
      <c r="G207" s="179">
        <f t="shared" ref="G207:K207" si="23">SUM(G200:G206)</f>
        <v>32.82176979053034</v>
      </c>
      <c r="H207" s="179"/>
      <c r="I207" s="179">
        <f t="shared" si="23"/>
        <v>60.464697173012404</v>
      </c>
      <c r="J207" s="179"/>
      <c r="K207" s="709">
        <f t="shared" si="23"/>
        <v>88.107624555494453</v>
      </c>
      <c r="L207" s="32"/>
      <c r="M207" s="32"/>
      <c r="N207" s="89"/>
    </row>
    <row r="208" spans="1:15" s="158" customFormat="1" outlineLevel="2">
      <c r="A208" s="215"/>
      <c r="B208" s="217"/>
      <c r="C208" s="60" t="str">
        <f t="shared" si="21"/>
        <v>Déchets lipidiques</v>
      </c>
      <c r="D208" s="32"/>
      <c r="E208" s="329" t="s">
        <v>410</v>
      </c>
      <c r="F208" s="181">
        <v>0.72415475379216609</v>
      </c>
      <c r="G208" s="157">
        <v>0.74979047835226442</v>
      </c>
      <c r="H208" s="157"/>
      <c r="I208" s="157">
        <v>0.75774661808772359</v>
      </c>
      <c r="J208" s="157"/>
      <c r="K208" s="294">
        <v>0.76202617816004981</v>
      </c>
      <c r="L208" s="32"/>
      <c r="M208" s="32"/>
      <c r="N208" s="89"/>
    </row>
    <row r="209" spans="1:15" s="158" customFormat="1" outlineLevel="2">
      <c r="A209" s="215"/>
      <c r="B209" s="217"/>
      <c r="C209" s="60" t="str">
        <f t="shared" si="21"/>
        <v>Déchets alimentaires</v>
      </c>
      <c r="D209" s="32"/>
      <c r="E209" s="329" t="s">
        <v>411</v>
      </c>
      <c r="F209" s="181">
        <v>1.8043911662569645</v>
      </c>
      <c r="G209" s="157">
        <v>1.9219460341662791</v>
      </c>
      <c r="H209" s="157"/>
      <c r="I209" s="157">
        <v>1.4280782576485676</v>
      </c>
      <c r="J209" s="157"/>
      <c r="K209" s="294">
        <v>1.0768197021225818</v>
      </c>
      <c r="L209" s="32"/>
      <c r="M209" s="32"/>
      <c r="N209" s="89"/>
    </row>
    <row r="210" spans="1:15" s="158" customFormat="1" outlineLevel="2">
      <c r="A210" s="215"/>
      <c r="B210" s="217"/>
      <c r="C210" s="60" t="str">
        <f t="shared" si="21"/>
        <v>Autres déchets industriels</v>
      </c>
      <c r="D210" s="32"/>
      <c r="E210" s="329" t="s">
        <v>412</v>
      </c>
      <c r="F210" s="181">
        <v>0</v>
      </c>
      <c r="G210" s="157">
        <v>0</v>
      </c>
      <c r="H210" s="157"/>
      <c r="I210" s="157">
        <v>0</v>
      </c>
      <c r="J210" s="157"/>
      <c r="K210" s="294">
        <v>0</v>
      </c>
      <c r="L210" s="32"/>
      <c r="M210" s="32"/>
      <c r="N210" s="89"/>
    </row>
    <row r="211" spans="1:15" s="158" customFormat="1" outlineLevel="2">
      <c r="A211" s="215"/>
      <c r="B211" s="217"/>
      <c r="C211" s="60" t="str">
        <f>IF(ISBLANK(E214),IF(ISBLANK(F214),"",F214),E214)</f>
        <v>Total Déchets</v>
      </c>
      <c r="D211" s="32"/>
      <c r="E211" s="329" t="s">
        <v>413</v>
      </c>
      <c r="F211" s="181">
        <v>0.24237264416571594</v>
      </c>
      <c r="G211" s="157">
        <v>0.57459192411023752</v>
      </c>
      <c r="H211" s="157"/>
      <c r="I211" s="157">
        <v>0.86971659022070325</v>
      </c>
      <c r="J211" s="157"/>
      <c r="K211" s="294">
        <v>1.164841256331169</v>
      </c>
      <c r="L211" s="32"/>
      <c r="M211" s="32"/>
      <c r="N211" s="89"/>
    </row>
    <row r="212" spans="1:15" s="158" customFormat="1" outlineLevel="2">
      <c r="A212" s="215"/>
      <c r="B212" s="217"/>
      <c r="C212" s="60" t="e">
        <f>IF(ISBLANK(#REF!),IF(ISBLANK(#REF!),"",#REF!),#REF!)</f>
        <v>#REF!</v>
      </c>
      <c r="D212" s="32"/>
      <c r="E212" s="329" t="s">
        <v>414</v>
      </c>
      <c r="F212" s="181">
        <v>0.247</v>
      </c>
      <c r="G212" s="157">
        <v>1.584137931034483</v>
      </c>
      <c r="H212" s="157"/>
      <c r="I212" s="157">
        <v>2.7920689655172413</v>
      </c>
      <c r="J212" s="157"/>
      <c r="K212" s="294">
        <v>4</v>
      </c>
      <c r="L212" s="32"/>
      <c r="M212" s="32"/>
      <c r="N212" s="89"/>
    </row>
    <row r="213" spans="1:15" s="403" customFormat="1" outlineLevel="2">
      <c r="A213" s="215"/>
      <c r="B213" s="217"/>
      <c r="C213" s="60"/>
      <c r="D213" s="32"/>
      <c r="E213" s="795" t="s">
        <v>936</v>
      </c>
      <c r="F213" s="181">
        <v>0</v>
      </c>
      <c r="G213" s="157">
        <v>0</v>
      </c>
      <c r="H213" s="157"/>
      <c r="I213" s="157">
        <v>0</v>
      </c>
      <c r="J213" s="157"/>
      <c r="K213" s="294">
        <v>2</v>
      </c>
      <c r="L213" s="32"/>
      <c r="M213" s="32"/>
      <c r="N213" s="89"/>
    </row>
    <row r="214" spans="1:15" s="158" customFormat="1" outlineLevel="2">
      <c r="A214" s="215"/>
      <c r="B214" s="217"/>
      <c r="C214" s="60" t="str">
        <f>IF(ISBLANK(E215),IF(ISBLANK(F215),"",F215),E215)</f>
        <v xml:space="preserve">Total biomasse  </v>
      </c>
      <c r="D214" s="32"/>
      <c r="E214" s="331" t="s">
        <v>416</v>
      </c>
      <c r="F214" s="179">
        <f>SUM(F208:F213)</f>
        <v>3.0179185642148463</v>
      </c>
      <c r="G214" s="179">
        <f t="shared" ref="G214:K214" si="24">SUM(G208:G213)</f>
        <v>4.8304663676632638</v>
      </c>
      <c r="H214" s="179"/>
      <c r="I214" s="179">
        <f t="shared" si="24"/>
        <v>5.8476104314742354</v>
      </c>
      <c r="J214" s="179"/>
      <c r="K214" s="179">
        <f t="shared" si="24"/>
        <v>9.0036871366138005</v>
      </c>
      <c r="L214" s="32"/>
      <c r="M214" s="32"/>
      <c r="N214" s="89"/>
    </row>
    <row r="215" spans="1:15" ht="15" outlineLevel="1" thickBot="1">
      <c r="A215" s="215"/>
      <c r="B215" s="217"/>
      <c r="C215" s="60" t="str">
        <f>IF(ISBLANK(E217),IF(ISBLANK(F217),"",F217),E217)</f>
        <v/>
      </c>
      <c r="D215" s="32"/>
      <c r="E215" s="332" t="s">
        <v>417</v>
      </c>
      <c r="F215" s="802">
        <f>SUM(F199,F207,F214)</f>
        <v>7.7708668272239443</v>
      </c>
      <c r="G215" s="802">
        <f>SUM(G199,G207,G214)</f>
        <v>37.959229420636063</v>
      </c>
      <c r="H215" s="802"/>
      <c r="I215" s="802">
        <f>SUM(I199,I207,I214)</f>
        <v>66.917212243518449</v>
      </c>
      <c r="J215" s="802"/>
      <c r="K215" s="803">
        <f>SUM(K199,K207,K214)</f>
        <v>100.25097664912735</v>
      </c>
      <c r="L215" s="32"/>
      <c r="M215" s="32"/>
      <c r="N215" s="230"/>
    </row>
    <row r="216" spans="1:15" s="241" customFormat="1" ht="30.6" customHeight="1">
      <c r="A216" s="215"/>
      <c r="B216" s="217"/>
      <c r="C216" s="60" t="str">
        <f>IF(ISBLANK(E218),IF(ISBLANK(F218),"",F218),E218)</f>
        <v>Capture et stockage du carbone</v>
      </c>
      <c r="D216" s="32"/>
      <c r="E216" s="886" t="s">
        <v>946</v>
      </c>
      <c r="F216" s="886"/>
      <c r="G216" s="886"/>
      <c r="H216" s="886"/>
      <c r="I216" s="886"/>
      <c r="J216" s="886"/>
      <c r="K216" s="886"/>
      <c r="L216" s="32"/>
      <c r="M216" s="32"/>
    </row>
    <row r="217" spans="1:15" s="241" customFormat="1">
      <c r="A217" s="215"/>
      <c r="B217" s="217"/>
      <c r="C217" s="60" t="str">
        <f t="shared" si="21"/>
        <v/>
      </c>
      <c r="D217" s="32"/>
      <c r="E217" s="55"/>
      <c r="F217" s="55"/>
      <c r="G217" s="55"/>
      <c r="H217" s="55"/>
      <c r="I217" s="55"/>
      <c r="J217" s="55"/>
      <c r="K217" s="55"/>
      <c r="L217" s="55"/>
      <c r="M217" s="32"/>
    </row>
    <row r="218" spans="1:15" s="241" customFormat="1" ht="28.8" outlineLevel="1" thickBot="1">
      <c r="A218" s="215"/>
      <c r="B218" s="217"/>
      <c r="C218" s="60" t="str">
        <f t="shared" si="21"/>
        <v/>
      </c>
      <c r="D218" s="221"/>
      <c r="E218" s="222"/>
      <c r="F218" s="397" t="s">
        <v>236</v>
      </c>
      <c r="G218" s="389"/>
      <c r="H218" s="389"/>
      <c r="I218" s="389"/>
      <c r="J218" s="389"/>
      <c r="K218" s="389"/>
      <c r="L218" s="389"/>
      <c r="M218" s="389"/>
    </row>
    <row r="219" spans="1:15" s="241" customFormat="1" ht="15" outlineLevel="1" thickTop="1">
      <c r="A219" s="215"/>
      <c r="B219" s="217"/>
      <c r="C219" s="60" t="str">
        <f t="shared" si="21"/>
        <v xml:space="preserve">Commentaire
IGCE = 
Diffus = </v>
      </c>
      <c r="D219" s="32"/>
      <c r="E219" s="32"/>
      <c r="F219" s="32"/>
      <c r="G219" s="32"/>
      <c r="H219" s="32"/>
      <c r="I219" s="32"/>
      <c r="J219" s="32"/>
      <c r="K219" s="32"/>
      <c r="L219" s="32"/>
      <c r="M219" s="32"/>
    </row>
    <row r="220" spans="1:15" s="241" customFormat="1" ht="15.6" customHeight="1" outlineLevel="1">
      <c r="A220" s="215"/>
      <c r="B220" s="217"/>
      <c r="C220" s="60" t="str">
        <f t="shared" si="21"/>
        <v>Parmi les quantités de CO₂ captées, les émissions fossiles sont distinguées des émissions biogéniques (les secondes permettant de générer des émissions négatives), et les quantités stockées sont distinguées de celles qui sont utilisées (principalement pour la fabrication des carburants de synthèse).</v>
      </c>
      <c r="D220" s="32"/>
      <c r="E220" s="32"/>
      <c r="F220" s="32"/>
      <c r="G220" s="32"/>
      <c r="H220" s="32"/>
      <c r="I220" s="32"/>
      <c r="J220" s="32"/>
      <c r="K220" s="32"/>
      <c r="L220" s="32"/>
      <c r="M220" s="32"/>
    </row>
    <row r="221" spans="1:15" s="241" customFormat="1" ht="19.2" outlineLevel="1">
      <c r="A221" s="215"/>
      <c r="B221" s="217"/>
      <c r="C221" s="60" t="str">
        <f>IF(ISBLANK(E224),IF(ISBLANK(F224),"",F224),E224)</f>
        <v>Capture et stockage par filière de production d'énergie et pour le Direct Air Capture (Mt CO₂)</v>
      </c>
      <c r="D221" s="32"/>
      <c r="E221" s="852" t="s">
        <v>122</v>
      </c>
      <c r="F221" s="853"/>
      <c r="G221" s="853"/>
      <c r="H221" s="853"/>
      <c r="I221" s="853"/>
      <c r="J221" s="853"/>
      <c r="K221" s="853"/>
      <c r="L221" s="853"/>
      <c r="M221" s="32"/>
    </row>
    <row r="222" spans="1:15" s="241" customFormat="1" ht="48" customHeight="1" outlineLevel="2">
      <c r="A222" s="215"/>
      <c r="B222" s="217"/>
      <c r="C222" s="60">
        <f>IF(ISBLANK(E225),IF(ISBLANK(F225),"",F225),E225)</f>
        <v>2021</v>
      </c>
      <c r="D222" s="32"/>
      <c r="E222" s="855" t="s">
        <v>993</v>
      </c>
      <c r="F222" s="856"/>
      <c r="G222" s="856"/>
      <c r="H222" s="856"/>
      <c r="I222" s="856"/>
      <c r="J222" s="856"/>
      <c r="K222" s="856"/>
      <c r="L222" s="856"/>
      <c r="M222" s="32"/>
      <c r="N222" s="437"/>
      <c r="O222" s="88"/>
    </row>
    <row r="223" spans="1:15" s="403" customFormat="1" ht="12.6" customHeight="1" outlineLevel="2">
      <c r="A223" s="215"/>
      <c r="B223" s="217"/>
      <c r="C223" s="60"/>
      <c r="D223" s="32"/>
      <c r="E223" s="509"/>
      <c r="F223" s="510"/>
      <c r="G223" s="510"/>
      <c r="H223" s="510"/>
      <c r="I223" s="510"/>
      <c r="J223" s="510"/>
      <c r="K223" s="510"/>
      <c r="L223" s="510"/>
      <c r="M223" s="32"/>
      <c r="N223" s="437"/>
      <c r="O223" s="88"/>
    </row>
    <row r="224" spans="1:15" s="241" customFormat="1" ht="15" outlineLevel="2" thickBot="1">
      <c r="A224" s="215"/>
      <c r="B224" s="217"/>
      <c r="C224" s="60" t="str">
        <f t="shared" si="21"/>
        <v>Production d'électricité (Mt CO₂)</v>
      </c>
      <c r="D224" s="32"/>
      <c r="E224" s="851" t="s">
        <v>1005</v>
      </c>
      <c r="F224" s="851"/>
      <c r="G224" s="851"/>
      <c r="H224" s="851"/>
      <c r="I224" s="851"/>
      <c r="J224" s="851"/>
      <c r="K224" s="851"/>
      <c r="L224" s="851"/>
      <c r="M224" s="32"/>
      <c r="O224" s="89"/>
    </row>
    <row r="225" spans="1:17" s="241" customFormat="1" outlineLevel="2">
      <c r="A225" s="215"/>
      <c r="B225" s="217"/>
      <c r="C225" s="60"/>
      <c r="D225" s="32"/>
      <c r="E225" s="182"/>
      <c r="F225" s="183">
        <v>2021</v>
      </c>
      <c r="G225" s="183">
        <v>2030</v>
      </c>
      <c r="H225" s="183">
        <v>2035</v>
      </c>
      <c r="I225" s="183">
        <v>2040</v>
      </c>
      <c r="J225" s="183">
        <v>2045</v>
      </c>
      <c r="K225" s="184">
        <v>2050</v>
      </c>
      <c r="L225" s="32"/>
      <c r="M225" s="32"/>
      <c r="N225" s="89"/>
      <c r="Q225" s="403"/>
    </row>
    <row r="226" spans="1:17" s="241" customFormat="1" outlineLevel="2">
      <c r="A226" s="215"/>
      <c r="B226" s="217"/>
      <c r="C226" s="60"/>
      <c r="D226" s="32"/>
      <c r="E226" s="185" t="s">
        <v>994</v>
      </c>
      <c r="F226" s="83">
        <v>0</v>
      </c>
      <c r="G226" s="84">
        <v>0</v>
      </c>
      <c r="H226" s="84">
        <v>0</v>
      </c>
      <c r="I226" s="84">
        <v>0</v>
      </c>
      <c r="J226" s="84">
        <v>0</v>
      </c>
      <c r="K226" s="355">
        <v>0</v>
      </c>
      <c r="L226" s="32"/>
      <c r="M226" s="32"/>
      <c r="N226" s="89"/>
      <c r="Q226" s="403"/>
    </row>
    <row r="227" spans="1:17" s="403" customFormat="1" outlineLevel="2">
      <c r="A227" s="215"/>
      <c r="B227" s="217"/>
      <c r="C227" s="60"/>
      <c r="D227" s="32"/>
      <c r="E227" s="185" t="s">
        <v>995</v>
      </c>
      <c r="F227" s="83"/>
      <c r="G227" s="82">
        <v>0</v>
      </c>
      <c r="H227" s="82">
        <v>0</v>
      </c>
      <c r="I227" s="82">
        <v>0</v>
      </c>
      <c r="J227" s="82">
        <v>0</v>
      </c>
      <c r="K227" s="250">
        <v>0</v>
      </c>
      <c r="L227" s="32"/>
      <c r="M227" s="32"/>
      <c r="N227" s="89"/>
    </row>
    <row r="228" spans="1:17" s="403" customFormat="1" outlineLevel="2">
      <c r="A228" s="215"/>
      <c r="B228" s="217"/>
      <c r="C228" s="60"/>
      <c r="D228" s="32"/>
      <c r="E228" s="190" t="s">
        <v>996</v>
      </c>
      <c r="F228" s="83"/>
      <c r="G228" s="82">
        <v>0</v>
      </c>
      <c r="H228" s="82">
        <v>0</v>
      </c>
      <c r="I228" s="82">
        <v>0</v>
      </c>
      <c r="J228" s="82">
        <v>0</v>
      </c>
      <c r="K228" s="250">
        <v>0</v>
      </c>
      <c r="L228" s="32"/>
      <c r="M228" s="32"/>
      <c r="N228" s="89"/>
    </row>
    <row r="229" spans="1:17" s="241" customFormat="1" outlineLevel="2">
      <c r="A229" s="215"/>
      <c r="B229" s="217"/>
      <c r="C229" s="60"/>
      <c r="D229" s="32"/>
      <c r="E229" s="190" t="s">
        <v>997</v>
      </c>
      <c r="F229" s="78"/>
      <c r="G229" s="75">
        <v>0</v>
      </c>
      <c r="H229" s="75">
        <v>0</v>
      </c>
      <c r="I229" s="75">
        <v>0</v>
      </c>
      <c r="J229" s="75">
        <v>0</v>
      </c>
      <c r="K229" s="191">
        <v>0</v>
      </c>
      <c r="L229" s="32"/>
      <c r="M229" s="32"/>
      <c r="N229" s="89"/>
      <c r="Q229" s="403"/>
    </row>
    <row r="230" spans="1:17" s="241" customFormat="1" outlineLevel="2">
      <c r="A230" s="215"/>
      <c r="B230" s="217"/>
      <c r="C230" s="60"/>
      <c r="D230" s="32"/>
      <c r="E230" s="190" t="s">
        <v>998</v>
      </c>
      <c r="F230" s="78"/>
      <c r="G230" s="75">
        <v>0</v>
      </c>
      <c r="H230" s="75">
        <v>0</v>
      </c>
      <c r="I230" s="75">
        <v>0</v>
      </c>
      <c r="J230" s="75">
        <v>0</v>
      </c>
      <c r="K230" s="191">
        <v>0</v>
      </c>
      <c r="L230" s="32"/>
      <c r="M230" s="32"/>
      <c r="N230" s="89"/>
      <c r="Q230" s="403"/>
    </row>
    <row r="231" spans="1:17" s="241" customFormat="1" outlineLevel="2">
      <c r="A231" s="215"/>
      <c r="B231" s="217"/>
      <c r="C231" s="60"/>
      <c r="D231" s="32"/>
      <c r="E231" s="190" t="s">
        <v>999</v>
      </c>
      <c r="F231" s="78"/>
      <c r="G231" s="75">
        <v>0</v>
      </c>
      <c r="H231" s="75">
        <v>0</v>
      </c>
      <c r="I231" s="75">
        <v>0</v>
      </c>
      <c r="J231" s="75">
        <v>0</v>
      </c>
      <c r="K231" s="191">
        <v>0</v>
      </c>
      <c r="L231" s="32"/>
      <c r="M231" s="32"/>
      <c r="N231" s="89"/>
      <c r="Q231" s="403"/>
    </row>
    <row r="232" spans="1:17" s="241" customFormat="1" outlineLevel="2">
      <c r="A232" s="215"/>
      <c r="B232" s="217"/>
      <c r="C232" s="60"/>
      <c r="D232" s="32"/>
      <c r="E232" s="185" t="s">
        <v>1001</v>
      </c>
      <c r="F232" s="83">
        <v>0</v>
      </c>
      <c r="G232" s="84">
        <v>0</v>
      </c>
      <c r="H232" s="84">
        <v>1</v>
      </c>
      <c r="I232" s="84">
        <v>3</v>
      </c>
      <c r="J232" s="84">
        <v>6</v>
      </c>
      <c r="K232" s="355">
        <v>8.1999999999999993</v>
      </c>
      <c r="L232" s="32"/>
      <c r="M232" s="32"/>
      <c r="N232" s="89"/>
      <c r="Q232" s="403"/>
    </row>
    <row r="233" spans="1:17" s="241" customFormat="1" outlineLevel="2">
      <c r="A233" s="215"/>
      <c r="B233" s="217"/>
      <c r="C233" s="60"/>
      <c r="D233" s="32"/>
      <c r="E233" s="185" t="s">
        <v>995</v>
      </c>
      <c r="F233" s="78"/>
      <c r="G233" s="75">
        <v>0</v>
      </c>
      <c r="H233" s="75">
        <v>1</v>
      </c>
      <c r="I233" s="75">
        <v>1</v>
      </c>
      <c r="J233" s="75">
        <v>1</v>
      </c>
      <c r="K233" s="191">
        <v>1</v>
      </c>
      <c r="L233" s="32"/>
      <c r="M233" s="32"/>
      <c r="N233" s="89"/>
      <c r="Q233" s="403"/>
    </row>
    <row r="234" spans="1:17" s="241" customFormat="1" outlineLevel="2">
      <c r="A234" s="215"/>
      <c r="B234" s="217"/>
      <c r="C234" s="60"/>
      <c r="D234" s="32"/>
      <c r="E234" s="190" t="s">
        <v>996</v>
      </c>
      <c r="F234" s="78"/>
      <c r="G234" s="75">
        <v>0</v>
      </c>
      <c r="H234" s="75">
        <v>0.7</v>
      </c>
      <c r="I234" s="75">
        <v>0.87</v>
      </c>
      <c r="J234" s="75">
        <v>0.85</v>
      </c>
      <c r="K234" s="191">
        <v>0.7</v>
      </c>
      <c r="L234" s="32"/>
      <c r="M234" s="32"/>
      <c r="N234" s="89"/>
    </row>
    <row r="235" spans="1:17" s="403" customFormat="1" outlineLevel="2">
      <c r="A235" s="215"/>
      <c r="B235" s="217"/>
      <c r="C235" s="60"/>
      <c r="D235" s="32"/>
      <c r="E235" s="190" t="s">
        <v>997</v>
      </c>
      <c r="F235" s="78"/>
      <c r="G235" s="75">
        <v>0</v>
      </c>
      <c r="H235" s="75">
        <v>0.3</v>
      </c>
      <c r="I235" s="75">
        <v>0.13</v>
      </c>
      <c r="J235" s="75">
        <v>0.15</v>
      </c>
      <c r="K235" s="191">
        <v>0.3</v>
      </c>
      <c r="L235" s="32"/>
      <c r="M235" s="32"/>
      <c r="N235" s="89"/>
    </row>
    <row r="236" spans="1:17" s="403" customFormat="1" outlineLevel="2">
      <c r="A236" s="215"/>
      <c r="B236" s="217"/>
      <c r="C236" s="60"/>
      <c r="D236" s="32"/>
      <c r="E236" s="190" t="s">
        <v>998</v>
      </c>
      <c r="F236" s="78"/>
      <c r="G236" s="75">
        <v>0</v>
      </c>
      <c r="H236" s="75">
        <v>0</v>
      </c>
      <c r="I236" s="75">
        <v>0</v>
      </c>
      <c r="J236" s="75">
        <v>0</v>
      </c>
      <c r="K236" s="191">
        <v>0</v>
      </c>
      <c r="L236" s="32"/>
      <c r="M236" s="32"/>
      <c r="N236" s="89"/>
    </row>
    <row r="237" spans="1:17" s="241" customFormat="1" outlineLevel="2">
      <c r="A237" s="215"/>
      <c r="B237" s="217"/>
      <c r="C237" s="60"/>
      <c r="D237" s="32"/>
      <c r="E237" s="190" t="s">
        <v>999</v>
      </c>
      <c r="F237" s="78"/>
      <c r="G237" s="75">
        <v>0</v>
      </c>
      <c r="H237" s="75">
        <v>0</v>
      </c>
      <c r="I237" s="75">
        <v>0</v>
      </c>
      <c r="J237" s="75">
        <v>0</v>
      </c>
      <c r="K237" s="191">
        <v>0</v>
      </c>
      <c r="L237" s="32"/>
      <c r="M237" s="32"/>
      <c r="N237" s="89"/>
    </row>
    <row r="238" spans="1:17" s="403" customFormat="1" outlineLevel="2">
      <c r="A238" s="215"/>
      <c r="B238" s="217"/>
      <c r="C238" s="60"/>
      <c r="D238" s="32"/>
      <c r="E238" s="185" t="s">
        <v>1000</v>
      </c>
      <c r="F238" s="404">
        <v>0</v>
      </c>
      <c r="G238" s="84">
        <v>0</v>
      </c>
      <c r="H238" s="84">
        <v>0</v>
      </c>
      <c r="I238" s="84">
        <v>2</v>
      </c>
      <c r="J238" s="84">
        <v>3.8</v>
      </c>
      <c r="K238" s="84">
        <v>3.8</v>
      </c>
      <c r="L238" s="32"/>
      <c r="M238" s="32"/>
      <c r="N238" s="89"/>
    </row>
    <row r="239" spans="1:17" s="403" customFormat="1" outlineLevel="2">
      <c r="A239" s="215"/>
      <c r="B239" s="217"/>
      <c r="C239" s="60"/>
      <c r="D239" s="32"/>
      <c r="E239" s="185" t="s">
        <v>995</v>
      </c>
      <c r="F239" s="78"/>
      <c r="G239" s="75">
        <v>0</v>
      </c>
      <c r="H239" s="75">
        <v>0</v>
      </c>
      <c r="I239" s="75">
        <v>0.16892314475014109</v>
      </c>
      <c r="J239" s="75">
        <v>0.69250541877396765</v>
      </c>
      <c r="K239" s="191">
        <v>0.80552095704313065</v>
      </c>
      <c r="L239" s="32"/>
      <c r="M239" s="32"/>
      <c r="N239" s="89"/>
    </row>
    <row r="240" spans="1:17" s="403" customFormat="1" outlineLevel="2">
      <c r="A240" s="215"/>
      <c r="B240" s="217"/>
      <c r="C240" s="60"/>
      <c r="D240" s="32"/>
      <c r="E240" s="190" t="s">
        <v>996</v>
      </c>
      <c r="F240" s="78"/>
      <c r="G240" s="75">
        <v>0</v>
      </c>
      <c r="H240" s="75">
        <v>0</v>
      </c>
      <c r="I240" s="75">
        <v>0.16892314475014109</v>
      </c>
      <c r="J240" s="75">
        <v>0.61250541877396769</v>
      </c>
      <c r="K240" s="191">
        <v>0.60552095704313058</v>
      </c>
      <c r="L240" s="32"/>
      <c r="M240" s="32"/>
      <c r="N240" s="89"/>
    </row>
    <row r="241" spans="1:14" s="403" customFormat="1" outlineLevel="2">
      <c r="A241" s="215"/>
      <c r="B241" s="217"/>
      <c r="C241" s="60"/>
      <c r="D241" s="32"/>
      <c r="E241" s="190" t="s">
        <v>997</v>
      </c>
      <c r="F241" s="78"/>
      <c r="G241" s="75">
        <v>0</v>
      </c>
      <c r="H241" s="75">
        <v>0</v>
      </c>
      <c r="I241" s="75">
        <v>0</v>
      </c>
      <c r="J241" s="75">
        <v>0.08</v>
      </c>
      <c r="K241" s="191">
        <v>0.2</v>
      </c>
      <c r="L241" s="32"/>
      <c r="M241" s="32"/>
      <c r="N241" s="89"/>
    </row>
    <row r="242" spans="1:14" s="403" customFormat="1" outlineLevel="2">
      <c r="A242" s="215"/>
      <c r="B242" s="217"/>
      <c r="C242" s="60"/>
      <c r="D242" s="32"/>
      <c r="E242" s="190" t="s">
        <v>998</v>
      </c>
      <c r="F242" s="78"/>
      <c r="G242" s="75">
        <v>0</v>
      </c>
      <c r="H242" s="75">
        <v>0</v>
      </c>
      <c r="I242" s="75">
        <v>0.83107685524985886</v>
      </c>
      <c r="J242" s="75">
        <v>0.30749458122603235</v>
      </c>
      <c r="K242" s="191">
        <v>0.19447904295686946</v>
      </c>
      <c r="L242" s="32"/>
      <c r="M242" s="32"/>
      <c r="N242" s="89"/>
    </row>
    <row r="243" spans="1:14" s="403" customFormat="1" outlineLevel="2">
      <c r="A243" s="215"/>
      <c r="B243" s="217"/>
      <c r="C243" s="60"/>
      <c r="D243" s="32"/>
      <c r="E243" s="190" t="s">
        <v>999</v>
      </c>
      <c r="F243" s="78"/>
      <c r="G243" s="75">
        <v>0</v>
      </c>
      <c r="H243" s="75">
        <v>0</v>
      </c>
      <c r="I243" s="75">
        <v>0</v>
      </c>
      <c r="J243" s="75">
        <v>0</v>
      </c>
      <c r="K243" s="191">
        <v>0</v>
      </c>
      <c r="L243" s="32"/>
      <c r="M243" s="32"/>
      <c r="N243" s="89"/>
    </row>
    <row r="244" spans="1:14" s="241" customFormat="1" outlineLevel="2">
      <c r="A244" s="215"/>
      <c r="B244" s="217"/>
      <c r="C244" s="60"/>
      <c r="D244" s="32"/>
      <c r="E244" s="185" t="s">
        <v>1002</v>
      </c>
      <c r="F244" s="83">
        <v>0</v>
      </c>
      <c r="G244" s="84">
        <v>0</v>
      </c>
      <c r="H244" s="84">
        <v>1</v>
      </c>
      <c r="I244" s="84">
        <v>2.5</v>
      </c>
      <c r="J244" s="84">
        <v>3.5</v>
      </c>
      <c r="K244" s="355">
        <v>4</v>
      </c>
      <c r="L244" s="32"/>
      <c r="M244" s="32"/>
      <c r="N244" s="89"/>
    </row>
    <row r="245" spans="1:14" s="241" customFormat="1" outlineLevel="2">
      <c r="A245" s="215"/>
      <c r="B245" s="217"/>
      <c r="C245" s="60"/>
      <c r="D245" s="32"/>
      <c r="E245" s="185" t="s">
        <v>995</v>
      </c>
      <c r="F245" s="78"/>
      <c r="G245" s="75">
        <v>0</v>
      </c>
      <c r="H245" s="75">
        <v>0.52867064520966456</v>
      </c>
      <c r="I245" s="75">
        <v>0.52058005746947167</v>
      </c>
      <c r="J245" s="75">
        <v>0.51235002662497653</v>
      </c>
      <c r="K245" s="191">
        <v>0.50566316353697915</v>
      </c>
      <c r="L245" s="32"/>
      <c r="M245" s="32"/>
      <c r="N245" s="89"/>
    </row>
    <row r="246" spans="1:14" s="241" customFormat="1" outlineLevel="2">
      <c r="A246" s="215"/>
      <c r="B246" s="217"/>
      <c r="C246" s="60"/>
      <c r="D246" s="32"/>
      <c r="E246" s="190" t="s">
        <v>996</v>
      </c>
      <c r="F246" s="78"/>
      <c r="G246" s="75">
        <v>0</v>
      </c>
      <c r="H246" s="75">
        <v>0.38867064520966454</v>
      </c>
      <c r="I246" s="75">
        <v>0.40058005746947167</v>
      </c>
      <c r="J246" s="75">
        <v>0.36235002662497651</v>
      </c>
      <c r="K246" s="191">
        <v>0.20566316353697917</v>
      </c>
      <c r="L246" s="32"/>
      <c r="M246" s="32"/>
      <c r="N246" s="89"/>
    </row>
    <row r="247" spans="1:14" s="241" customFormat="1" outlineLevel="2">
      <c r="A247" s="215"/>
      <c r="B247" s="217"/>
      <c r="C247" s="60"/>
      <c r="D247" s="32"/>
      <c r="E247" s="190" t="s">
        <v>997</v>
      </c>
      <c r="F247" s="78"/>
      <c r="G247" s="75">
        <v>0</v>
      </c>
      <c r="H247" s="75">
        <v>0.14000000000000001</v>
      </c>
      <c r="I247" s="75">
        <v>0.12</v>
      </c>
      <c r="J247" s="75">
        <v>0.15</v>
      </c>
      <c r="K247" s="191">
        <v>0.3</v>
      </c>
      <c r="L247" s="32"/>
      <c r="M247" s="32"/>
      <c r="N247" s="89"/>
    </row>
    <row r="248" spans="1:14" s="403" customFormat="1" outlineLevel="2">
      <c r="A248" s="215"/>
      <c r="B248" s="217"/>
      <c r="C248" s="60"/>
      <c r="D248" s="32"/>
      <c r="E248" s="190" t="s">
        <v>998</v>
      </c>
      <c r="F248" s="78"/>
      <c r="G248" s="75">
        <v>0</v>
      </c>
      <c r="H248" s="75">
        <v>0.47132935479033544</v>
      </c>
      <c r="I248" s="75">
        <v>0.47941994253052833</v>
      </c>
      <c r="J248" s="75">
        <v>0.48764997337502347</v>
      </c>
      <c r="K248" s="191">
        <v>0.49433683646302085</v>
      </c>
      <c r="L248" s="32"/>
      <c r="M248" s="32"/>
      <c r="N248" s="89"/>
    </row>
    <row r="249" spans="1:14" s="403" customFormat="1" outlineLevel="2">
      <c r="A249" s="215"/>
      <c r="B249" s="217"/>
      <c r="C249" s="60"/>
      <c r="D249" s="32"/>
      <c r="E249" s="190" t="s">
        <v>999</v>
      </c>
      <c r="F249" s="78"/>
      <c r="G249" s="75">
        <v>0</v>
      </c>
      <c r="H249" s="75">
        <v>0</v>
      </c>
      <c r="I249" s="75">
        <v>0</v>
      </c>
      <c r="J249" s="75">
        <v>0</v>
      </c>
      <c r="K249" s="191">
        <v>0</v>
      </c>
      <c r="L249" s="32"/>
      <c r="M249" s="32"/>
      <c r="N249" s="89"/>
    </row>
    <row r="250" spans="1:14" s="403" customFormat="1" outlineLevel="2">
      <c r="A250" s="215"/>
      <c r="B250" s="217"/>
      <c r="C250" s="60"/>
      <c r="D250" s="32"/>
      <c r="E250" s="185" t="s">
        <v>1003</v>
      </c>
      <c r="F250" s="83">
        <v>0</v>
      </c>
      <c r="G250" s="84">
        <v>0</v>
      </c>
      <c r="H250" s="84">
        <v>0</v>
      </c>
      <c r="I250" s="84">
        <v>1</v>
      </c>
      <c r="J250" s="84">
        <v>1</v>
      </c>
      <c r="K250" s="355">
        <v>1</v>
      </c>
      <c r="L250" s="32"/>
      <c r="M250" s="32"/>
      <c r="N250" s="89"/>
    </row>
    <row r="251" spans="1:14" s="403" customFormat="1" outlineLevel="2">
      <c r="A251" s="215"/>
      <c r="B251" s="217"/>
      <c r="C251" s="60"/>
      <c r="D251" s="32"/>
      <c r="E251" s="185" t="s">
        <v>995</v>
      </c>
      <c r="F251" s="78"/>
      <c r="G251" s="75">
        <v>0</v>
      </c>
      <c r="H251" s="75">
        <v>1</v>
      </c>
      <c r="I251" s="75">
        <v>1</v>
      </c>
      <c r="J251" s="75">
        <v>1</v>
      </c>
      <c r="K251" s="191">
        <v>1</v>
      </c>
      <c r="L251" s="32"/>
      <c r="M251" s="32"/>
      <c r="N251" s="89"/>
    </row>
    <row r="252" spans="1:14" s="403" customFormat="1" outlineLevel="2">
      <c r="A252" s="215"/>
      <c r="B252" s="217"/>
      <c r="C252" s="60"/>
      <c r="D252" s="32"/>
      <c r="E252" s="190" t="s">
        <v>996</v>
      </c>
      <c r="F252" s="78"/>
      <c r="G252" s="75">
        <v>0</v>
      </c>
      <c r="H252" s="75">
        <v>0</v>
      </c>
      <c r="I252" s="75">
        <v>0</v>
      </c>
      <c r="J252" s="75">
        <v>0</v>
      </c>
      <c r="K252" s="191">
        <v>0</v>
      </c>
      <c r="L252" s="32"/>
      <c r="M252" s="32"/>
      <c r="N252" s="89"/>
    </row>
    <row r="253" spans="1:14" s="403" customFormat="1" outlineLevel="2">
      <c r="A253" s="215"/>
      <c r="B253" s="217"/>
      <c r="C253" s="60"/>
      <c r="D253" s="32"/>
      <c r="E253" s="190" t="s">
        <v>997</v>
      </c>
      <c r="F253" s="78"/>
      <c r="G253" s="75">
        <v>0</v>
      </c>
      <c r="H253" s="75">
        <v>1</v>
      </c>
      <c r="I253" s="75">
        <v>1</v>
      </c>
      <c r="J253" s="75">
        <v>1</v>
      </c>
      <c r="K253" s="191">
        <v>1</v>
      </c>
      <c r="L253" s="32"/>
      <c r="M253" s="32"/>
      <c r="N253" s="89"/>
    </row>
    <row r="254" spans="1:14" s="403" customFormat="1" outlineLevel="2">
      <c r="A254" s="215"/>
      <c r="B254" s="217"/>
      <c r="C254" s="60"/>
      <c r="D254" s="32"/>
      <c r="E254" s="190" t="s">
        <v>998</v>
      </c>
      <c r="F254" s="78"/>
      <c r="G254" s="75">
        <v>0</v>
      </c>
      <c r="H254" s="75">
        <v>0</v>
      </c>
      <c r="I254" s="75">
        <v>0</v>
      </c>
      <c r="J254" s="75">
        <v>0</v>
      </c>
      <c r="K254" s="191">
        <v>0</v>
      </c>
      <c r="L254" s="32"/>
      <c r="M254" s="32"/>
      <c r="N254" s="89"/>
    </row>
    <row r="255" spans="1:14" s="403" customFormat="1" outlineLevel="2">
      <c r="A255" s="215"/>
      <c r="B255" s="217"/>
      <c r="C255" s="60"/>
      <c r="D255" s="32"/>
      <c r="E255" s="190" t="s">
        <v>999</v>
      </c>
      <c r="F255" s="78"/>
      <c r="G255" s="75">
        <v>0</v>
      </c>
      <c r="H255" s="75">
        <v>0</v>
      </c>
      <c r="I255" s="75">
        <v>0</v>
      </c>
      <c r="J255" s="75">
        <v>0</v>
      </c>
      <c r="K255" s="191">
        <v>0</v>
      </c>
      <c r="L255" s="32"/>
      <c r="M255" s="32"/>
      <c r="N255" s="89"/>
    </row>
    <row r="256" spans="1:14" s="241" customFormat="1" outlineLevel="2">
      <c r="A256" s="215"/>
      <c r="B256" s="217"/>
      <c r="C256" s="60"/>
      <c r="D256" s="32"/>
      <c r="E256" s="185" t="s">
        <v>1004</v>
      </c>
      <c r="F256" s="83">
        <v>0</v>
      </c>
      <c r="G256" s="84">
        <v>0</v>
      </c>
      <c r="H256" s="84">
        <v>0</v>
      </c>
      <c r="I256" s="84">
        <v>2</v>
      </c>
      <c r="J256" s="84">
        <v>4</v>
      </c>
      <c r="K256" s="355">
        <v>6</v>
      </c>
      <c r="L256" s="32"/>
      <c r="M256" s="32"/>
      <c r="N256" s="89"/>
    </row>
    <row r="257" spans="1:22" s="241" customFormat="1" outlineLevel="2">
      <c r="A257" s="215"/>
      <c r="B257" s="217"/>
      <c r="C257" s="60"/>
      <c r="D257" s="32"/>
      <c r="E257" s="190" t="s">
        <v>691</v>
      </c>
      <c r="F257" s="78"/>
      <c r="G257" s="75">
        <v>0</v>
      </c>
      <c r="H257" s="75">
        <v>0</v>
      </c>
      <c r="I257" s="75">
        <v>1</v>
      </c>
      <c r="J257" s="75">
        <v>1</v>
      </c>
      <c r="K257" s="191">
        <v>1</v>
      </c>
      <c r="L257" s="32"/>
      <c r="M257" s="32"/>
      <c r="N257" s="89"/>
    </row>
    <row r="258" spans="1:22" s="241" customFormat="1" ht="15" outlineLevel="1" thickBot="1">
      <c r="A258" s="215"/>
      <c r="B258" s="217"/>
      <c r="C258" s="60" t="str">
        <f t="shared" si="21"/>
        <v/>
      </c>
      <c r="D258" s="32"/>
      <c r="E258" s="192" t="s">
        <v>692</v>
      </c>
      <c r="F258" s="193"/>
      <c r="G258" s="194">
        <v>0</v>
      </c>
      <c r="H258" s="194">
        <v>0</v>
      </c>
      <c r="I258" s="194">
        <v>0</v>
      </c>
      <c r="J258" s="194">
        <v>0</v>
      </c>
      <c r="K258" s="195">
        <v>0</v>
      </c>
      <c r="L258" s="32"/>
      <c r="M258" s="32"/>
      <c r="N258" s="89"/>
      <c r="O258" s="89"/>
      <c r="P258" s="89"/>
      <c r="Q258" s="89"/>
      <c r="R258" s="89"/>
      <c r="S258" s="89"/>
      <c r="T258" s="89"/>
      <c r="U258" s="89"/>
    </row>
    <row r="259" spans="1:22" s="241" customFormat="1" outlineLevel="1">
      <c r="A259" s="215"/>
      <c r="B259" s="217"/>
      <c r="C259" s="60" t="str">
        <f t="shared" si="21"/>
        <v>Captage et valorisation du carbone dans les filières de production d'énergie et par le DAC au total (Mt CO₂)</v>
      </c>
      <c r="D259" s="32"/>
      <c r="E259" s="858"/>
      <c r="F259" s="858"/>
      <c r="G259" s="858"/>
      <c r="H259" s="858"/>
      <c r="I259" s="858"/>
      <c r="J259" s="858"/>
      <c r="K259" s="858"/>
      <c r="L259" s="858"/>
      <c r="M259" s="32"/>
    </row>
    <row r="260" spans="1:22" s="241" customFormat="1" outlineLevel="2">
      <c r="A260" s="215"/>
      <c r="B260" s="217"/>
      <c r="C260" s="60" t="str">
        <f t="shared" si="21"/>
        <v>Mt CO₂e (CCUS inclus)</v>
      </c>
      <c r="D260" s="32"/>
      <c r="E260" s="858"/>
      <c r="F260" s="858"/>
      <c r="G260" s="858"/>
      <c r="H260" s="858"/>
      <c r="I260" s="858"/>
      <c r="J260" s="858"/>
      <c r="K260" s="858"/>
      <c r="L260" s="858"/>
      <c r="M260" s="32"/>
      <c r="N260" s="437"/>
    </row>
    <row r="261" spans="1:22" s="241" customFormat="1" ht="15" outlineLevel="2" thickBot="1">
      <c r="A261" s="215"/>
      <c r="B261" s="217"/>
      <c r="C261" s="60" t="str">
        <f t="shared" si="21"/>
        <v>Total CO₂ capté</v>
      </c>
      <c r="D261" s="32"/>
      <c r="E261" s="890" t="s">
        <v>1006</v>
      </c>
      <c r="F261" s="890"/>
      <c r="G261" s="890"/>
      <c r="H261" s="890"/>
      <c r="I261" s="890"/>
      <c r="J261" s="890"/>
      <c r="K261" s="890"/>
      <c r="L261" s="890"/>
      <c r="M261" s="32"/>
    </row>
    <row r="262" spans="1:22" s="241" customFormat="1" outlineLevel="2">
      <c r="A262" s="215"/>
      <c r="B262" s="217"/>
      <c r="C262" s="60" t="str">
        <f t="shared" si="21"/>
        <v>Dont CCS fossile</v>
      </c>
      <c r="D262" s="32"/>
      <c r="E262" s="182" t="s">
        <v>1007</v>
      </c>
      <c r="F262" s="423">
        <v>2019</v>
      </c>
      <c r="G262" s="423">
        <v>2030</v>
      </c>
      <c r="H262" s="423">
        <v>2035</v>
      </c>
      <c r="I262" s="423">
        <v>2040</v>
      </c>
      <c r="J262" s="423">
        <v>2045</v>
      </c>
      <c r="K262" s="424">
        <v>2050</v>
      </c>
      <c r="L262" s="32"/>
      <c r="M262" s="32"/>
    </row>
    <row r="263" spans="1:22" s="241" customFormat="1" outlineLevel="2">
      <c r="A263" s="215"/>
      <c r="B263" s="217"/>
      <c r="C263" s="60" t="str">
        <f t="shared" si="21"/>
        <v>Dont CCU fossile</v>
      </c>
      <c r="D263" s="32"/>
      <c r="E263" s="420" t="s">
        <v>1008</v>
      </c>
      <c r="F263" s="425">
        <f>SUM(F226,F232,F238,F244,F250,F256)</f>
        <v>0</v>
      </c>
      <c r="G263" s="676">
        <f t="shared" ref="G263:K263" si="25">SUM(G226,G232,G238,G244,G250,G256)</f>
        <v>0</v>
      </c>
      <c r="H263" s="676">
        <f t="shared" si="25"/>
        <v>2</v>
      </c>
      <c r="I263" s="676">
        <f t="shared" si="25"/>
        <v>10.5</v>
      </c>
      <c r="J263" s="676">
        <f t="shared" si="25"/>
        <v>18.3</v>
      </c>
      <c r="K263" s="677">
        <f t="shared" si="25"/>
        <v>23</v>
      </c>
      <c r="L263" s="32"/>
      <c r="M263" s="32"/>
    </row>
    <row r="264" spans="1:22" s="241" customFormat="1" outlineLevel="2">
      <c r="A264" s="215"/>
      <c r="B264" s="217"/>
      <c r="C264" s="60" t="str">
        <f t="shared" si="21"/>
        <v>Dont BECCS</v>
      </c>
      <c r="D264" s="32"/>
      <c r="E264" s="421" t="s">
        <v>237</v>
      </c>
      <c r="F264" s="367">
        <v>0</v>
      </c>
      <c r="G264" s="368">
        <f>G232*G236+G238*G242+G244*G248+G250*G254</f>
        <v>0</v>
      </c>
      <c r="H264" s="368">
        <f>H232*H236+H238*H242+H244*H248+H250*H254</f>
        <v>0.47132935479033544</v>
      </c>
      <c r="I264" s="368">
        <f>I232*I236+I238*I242+I244*I248+I250*I254</f>
        <v>2.8607035668260385</v>
      </c>
      <c r="J264" s="368">
        <f>J232*J236+J238*J242+J244*J248+J250*J254</f>
        <v>2.8752543154715049</v>
      </c>
      <c r="K264" s="426">
        <f>K232*K236+K238*K242+K244*K248+K250*K254</f>
        <v>2.7163677090881873</v>
      </c>
      <c r="L264" s="32"/>
      <c r="M264" s="32"/>
    </row>
    <row r="265" spans="1:22" s="241" customFormat="1" outlineLevel="2">
      <c r="A265" s="215"/>
      <c r="B265" s="217"/>
      <c r="C265" s="60" t="str">
        <f t="shared" si="21"/>
        <v>Dont BECCU</v>
      </c>
      <c r="D265" s="32"/>
      <c r="E265" s="421" t="s">
        <v>238</v>
      </c>
      <c r="F265" s="367">
        <v>0</v>
      </c>
      <c r="G265" s="368">
        <f>G232*G237+G238*G243+G244*G249+G250*G255</f>
        <v>0</v>
      </c>
      <c r="H265" s="368">
        <f>H232*H237+H238*H243+H244*H249+H250*H255</f>
        <v>0</v>
      </c>
      <c r="I265" s="368">
        <f>I232*I237+I238*I243+I244*I249+I250*I255</f>
        <v>0</v>
      </c>
      <c r="J265" s="368">
        <f>J232*J237+J238*J243+J244*J249+J250*J255</f>
        <v>0</v>
      </c>
      <c r="K265" s="426">
        <f>K232*K237+K238*K243+K244*K249+K250*K255</f>
        <v>0</v>
      </c>
      <c r="L265" s="32"/>
      <c r="M265" s="32"/>
    </row>
    <row r="266" spans="1:22" s="241" customFormat="1" outlineLevel="2">
      <c r="A266" s="215"/>
      <c r="B266" s="217"/>
      <c r="C266" s="60"/>
      <c r="D266" s="32"/>
      <c r="E266" s="421" t="s">
        <v>239</v>
      </c>
      <c r="F266" s="367">
        <v>0</v>
      </c>
      <c r="G266" s="368">
        <f>G232*G234+G238*G240+G244*G246+G250*G252</f>
        <v>0</v>
      </c>
      <c r="H266" s="368">
        <f>H232*H234+H238*H240+H244*H246+H250*H252</f>
        <v>1.0886706452096644</v>
      </c>
      <c r="I266" s="368">
        <f>I232*I234+I238*I240+I244*I246+I250*I252</f>
        <v>3.9492964331739611</v>
      </c>
      <c r="J266" s="368">
        <f>J232*J234+J238*J240+J244*J246+J250*J252</f>
        <v>8.6957456845284948</v>
      </c>
      <c r="K266" s="426">
        <f>K232*K234+K238*K240+K244*K246+K250*K252</f>
        <v>8.863632290911811</v>
      </c>
      <c r="L266" s="32"/>
      <c r="M266" s="32"/>
    </row>
    <row r="267" spans="1:22" s="241" customFormat="1" outlineLevel="2">
      <c r="A267" s="215"/>
      <c r="B267" s="217"/>
      <c r="C267" s="60"/>
      <c r="D267" s="32"/>
      <c r="E267" s="421" t="s">
        <v>240</v>
      </c>
      <c r="F267" s="367">
        <v>0</v>
      </c>
      <c r="G267" s="368">
        <f>G232*G235+G238*G241+G244*G247+G250*G253</f>
        <v>0</v>
      </c>
      <c r="H267" s="368">
        <f>H232*H235+H238*H241+H244*H247+H250*H253</f>
        <v>0.44</v>
      </c>
      <c r="I267" s="368">
        <f>I232*I235+I238*I241+I244*I247+I250*I253</f>
        <v>1.69</v>
      </c>
      <c r="J267" s="368">
        <f>J232*J235+J238*J241+J244*J247+J250*J253</f>
        <v>2.7290000000000001</v>
      </c>
      <c r="K267" s="426">
        <f>K232*K235+K238*K241+K244*K247+K250*K253</f>
        <v>5.42</v>
      </c>
      <c r="L267" s="32"/>
      <c r="M267" s="32"/>
    </row>
    <row r="268" spans="1:22" s="241" customFormat="1" outlineLevel="2">
      <c r="A268" s="215"/>
      <c r="B268" s="217"/>
      <c r="C268" s="60" t="str">
        <f t="shared" si="21"/>
        <v/>
      </c>
      <c r="D268" s="32"/>
      <c r="E268" s="421" t="s">
        <v>693</v>
      </c>
      <c r="F268" s="367">
        <v>0</v>
      </c>
      <c r="G268" s="368">
        <f>G256*G257</f>
        <v>0</v>
      </c>
      <c r="H268" s="368">
        <f>H256*H257</f>
        <v>0</v>
      </c>
      <c r="I268" s="368">
        <f>I256*I257</f>
        <v>2</v>
      </c>
      <c r="J268" s="368">
        <f>J256*J257</f>
        <v>4</v>
      </c>
      <c r="K268" s="426">
        <f>K256*K257</f>
        <v>6</v>
      </c>
      <c r="L268" s="32"/>
      <c r="M268" s="32"/>
    </row>
    <row r="269" spans="1:22" s="241" customFormat="1" ht="15" outlineLevel="1" thickBot="1">
      <c r="A269" s="215"/>
      <c r="B269" s="217"/>
      <c r="C269" s="60" t="str">
        <f>IF(ISBLANK(E271),IF(ISBLANK(F271),"",F271),E271)</f>
        <v/>
      </c>
      <c r="D269" s="32"/>
      <c r="E269" s="422" t="s">
        <v>694</v>
      </c>
      <c r="F269" s="369">
        <v>0</v>
      </c>
      <c r="G269" s="370">
        <f>G256*G258</f>
        <v>0</v>
      </c>
      <c r="H269" s="370">
        <f>H256*H258</f>
        <v>0</v>
      </c>
      <c r="I269" s="370">
        <f>I256*I258</f>
        <v>0</v>
      </c>
      <c r="J269" s="370">
        <f>J256*J258</f>
        <v>0</v>
      </c>
      <c r="K269" s="427">
        <f>K256*K258</f>
        <v>0</v>
      </c>
      <c r="L269" s="32"/>
      <c r="M269" s="32"/>
      <c r="N269" s="89"/>
      <c r="O269" s="89"/>
      <c r="P269" s="89"/>
      <c r="Q269" s="89"/>
      <c r="R269" s="89"/>
      <c r="S269" s="89"/>
      <c r="T269" s="89"/>
      <c r="U269" s="89"/>
    </row>
    <row r="270" spans="1:22" s="241" customFormat="1" outlineLevel="1">
      <c r="A270" s="215"/>
      <c r="B270" s="217"/>
      <c r="C270" s="60"/>
      <c r="E270" s="353"/>
      <c r="F270" s="353"/>
      <c r="G270" s="353"/>
      <c r="H270" s="353"/>
      <c r="I270" s="353"/>
      <c r="J270" s="353"/>
      <c r="K270" s="353"/>
      <c r="L270" s="353"/>
      <c r="M270" s="32"/>
      <c r="O270" s="89"/>
      <c r="P270" s="89"/>
      <c r="Q270" s="89"/>
      <c r="R270" s="89"/>
      <c r="S270" s="89"/>
      <c r="T270" s="89"/>
      <c r="U270" s="89"/>
      <c r="V270" s="89"/>
    </row>
    <row r="271" spans="1:22" s="241" customFormat="1" ht="15.6" customHeight="1">
      <c r="A271" s="225"/>
      <c r="B271" s="242"/>
      <c r="C271" s="60" t="str">
        <f>IF(ISBLANK(E272),IF(ISBLANK(F272),"",F272),E272)</f>
        <v>Résultats</v>
      </c>
      <c r="D271" s="2"/>
      <c r="E271" s="353"/>
      <c r="F271" s="353"/>
      <c r="G271" s="353"/>
      <c r="H271" s="353"/>
      <c r="I271" s="353"/>
      <c r="J271" s="353"/>
      <c r="K271" s="353"/>
      <c r="L271" s="353"/>
      <c r="M271" s="410"/>
      <c r="O271" s="89"/>
      <c r="P271" s="89"/>
      <c r="Q271" s="89"/>
      <c r="R271" s="89"/>
      <c r="S271" s="89"/>
      <c r="T271" s="89"/>
      <c r="U271" s="89"/>
      <c r="V271" s="89"/>
    </row>
    <row r="272" spans="1:22" s="241" customFormat="1" ht="28.8" thickBot="1">
      <c r="A272" s="225"/>
      <c r="B272" s="242"/>
      <c r="C272" s="60" t="str">
        <f t="shared" si="21"/>
        <v/>
      </c>
      <c r="D272" s="29"/>
      <c r="E272" s="861" t="s">
        <v>119</v>
      </c>
      <c r="F272" s="861"/>
      <c r="G272" s="861"/>
      <c r="H272" s="861"/>
      <c r="I272" s="861"/>
      <c r="J272" s="861"/>
      <c r="K272" s="861"/>
      <c r="L272" s="861"/>
      <c r="M272" s="3"/>
      <c r="O272" s="89"/>
      <c r="P272" s="89"/>
      <c r="Q272" s="89"/>
      <c r="R272" s="89"/>
      <c r="S272" s="89"/>
      <c r="T272" s="89"/>
      <c r="U272" s="89"/>
      <c r="V272" s="89"/>
    </row>
    <row r="273" spans="1:22" s="241" customFormat="1" ht="29.4" thickTop="1" thickBot="1">
      <c r="A273" s="225"/>
      <c r="B273" s="219"/>
      <c r="C273" s="60" t="str">
        <f>IF(ISBLANK(E273),IF(ISBLANK(F273),"",F273),E273)</f>
        <v>Emissions de gaz à effet de serre</v>
      </c>
      <c r="D273" s="223"/>
      <c r="E273" s="224"/>
      <c r="F273" s="388" t="s">
        <v>124</v>
      </c>
      <c r="G273" s="388"/>
      <c r="H273" s="388"/>
      <c r="I273" s="388"/>
      <c r="J273" s="388"/>
      <c r="K273" s="388"/>
      <c r="L273" s="388"/>
      <c r="M273" s="388"/>
      <c r="O273" s="89"/>
      <c r="P273" s="89"/>
      <c r="Q273" s="89"/>
      <c r="R273" s="89"/>
      <c r="S273" s="89"/>
      <c r="T273" s="89"/>
      <c r="U273" s="89"/>
      <c r="V273" s="89"/>
    </row>
    <row r="274" spans="1:22" s="241" customFormat="1" ht="16.2" thickTop="1">
      <c r="A274" s="225"/>
      <c r="B274" s="219"/>
      <c r="C274" s="60" t="e">
        <f>IF(ISBLANK(#REF!),IF(ISBLANK(#REF!),"",#REF!),#REF!)</f>
        <v>#REF!</v>
      </c>
      <c r="D274" s="352"/>
      <c r="E274" s="30"/>
      <c r="F274" s="30"/>
      <c r="G274" s="30"/>
      <c r="H274" s="30"/>
      <c r="I274" s="30"/>
      <c r="J274" s="30"/>
      <c r="K274" s="30"/>
      <c r="L274" s="30"/>
      <c r="O274" s="89"/>
      <c r="P274" s="89"/>
      <c r="Q274" s="89"/>
      <c r="R274" s="89"/>
      <c r="S274" s="89"/>
      <c r="T274" s="89"/>
      <c r="U274" s="89"/>
      <c r="V274" s="89"/>
    </row>
    <row r="275" spans="1:22" s="241" customFormat="1" outlineLevel="1">
      <c r="A275" s="225"/>
      <c r="B275" s="219"/>
      <c r="C275" s="60" t="e">
        <f>IF(ISBLANK(#REF!),IF(ISBLANK(#REF!),"",#REF!),#REF!)</f>
        <v>#REF!</v>
      </c>
      <c r="D275" s="32"/>
      <c r="E275" s="32"/>
      <c r="F275" s="32"/>
      <c r="G275" s="32"/>
      <c r="H275" s="32"/>
      <c r="I275" s="32"/>
      <c r="J275" s="32"/>
      <c r="K275" s="32"/>
      <c r="L275" s="32"/>
      <c r="M275" s="32"/>
      <c r="O275" s="89"/>
      <c r="P275" s="89"/>
      <c r="Q275" s="89"/>
      <c r="R275" s="89"/>
      <c r="S275" s="89"/>
      <c r="T275" s="89"/>
      <c r="U275" s="89"/>
      <c r="V275" s="89"/>
    </row>
    <row r="276" spans="1:22" s="241" customFormat="1" ht="15" outlineLevel="2" thickBot="1">
      <c r="A276" s="225"/>
      <c r="B276" s="219"/>
      <c r="C276" s="60" t="str">
        <f>IF(ISBLANK(E279),IF(ISBLANK(F279),"",F279),E279)</f>
        <v>Production d'électricité</v>
      </c>
      <c r="D276" s="33"/>
      <c r="E276" s="851" t="s">
        <v>140</v>
      </c>
      <c r="F276" s="851"/>
      <c r="G276" s="851"/>
      <c r="H276" s="851"/>
      <c r="I276" s="851"/>
      <c r="J276" s="851"/>
      <c r="K276" s="851"/>
      <c r="L276" s="851"/>
      <c r="M276" s="32"/>
    </row>
    <row r="277" spans="1:22" outlineLevel="2">
      <c r="A277" s="225"/>
      <c r="B277" s="219"/>
      <c r="C277" s="60" t="str">
        <f>IF(ISBLANK(E280),IF(ISBLANK(F280),"",F280),E280)</f>
        <v>Chauffage urbain</v>
      </c>
      <c r="D277" s="34"/>
      <c r="E277" s="182" t="s">
        <v>982</v>
      </c>
      <c r="F277" s="183">
        <v>2024</v>
      </c>
      <c r="G277" s="183">
        <v>2030</v>
      </c>
      <c r="H277" s="183">
        <v>2035</v>
      </c>
      <c r="I277" s="183">
        <v>2040</v>
      </c>
      <c r="J277" s="183">
        <v>2045</v>
      </c>
      <c r="K277" s="184">
        <v>2050</v>
      </c>
      <c r="L277" s="237"/>
      <c r="M277" s="32"/>
    </row>
    <row r="278" spans="1:22" s="403" customFormat="1" outlineLevel="2">
      <c r="A278" s="225"/>
      <c r="B278" s="219"/>
      <c r="C278" s="60"/>
      <c r="D278" s="34"/>
      <c r="E278" s="125" t="s">
        <v>125</v>
      </c>
      <c r="F278" s="143">
        <f>SUM(F279:F287)</f>
        <v>31.184861868989</v>
      </c>
      <c r="G278" s="143">
        <f t="shared" ref="G278:K278" si="26">SUM(G279:G287)</f>
        <v>24.73401712911258</v>
      </c>
      <c r="H278" s="143">
        <f t="shared" si="26"/>
        <v>19.925838766135467</v>
      </c>
      <c r="I278" s="143">
        <f t="shared" si="26"/>
        <v>7.7144647917162992</v>
      </c>
      <c r="J278" s="143">
        <f t="shared" si="26"/>
        <v>-1.4445887931477308</v>
      </c>
      <c r="K278" s="765">
        <f t="shared" si="26"/>
        <v>-5.689884997498563</v>
      </c>
      <c r="L278" s="237"/>
      <c r="M278" s="32"/>
    </row>
    <row r="279" spans="1:22" outlineLevel="2">
      <c r="A279" s="225"/>
      <c r="B279" s="219"/>
      <c r="C279" s="60"/>
      <c r="D279" s="34"/>
      <c r="E279" s="190" t="s">
        <v>13</v>
      </c>
      <c r="F279" s="85">
        <f>GES!F32</f>
        <v>9.7087582935093888</v>
      </c>
      <c r="G279" s="86">
        <f>GES!I32</f>
        <v>5.5295028770822228</v>
      </c>
      <c r="H279" s="86">
        <f>GES!K32</f>
        <v>4.901831898473211</v>
      </c>
      <c r="I279" s="86">
        <f>GES!M32</f>
        <v>1.9160955900540164</v>
      </c>
      <c r="J279" s="86">
        <f>GES!N32</f>
        <v>0.93182545554125673</v>
      </c>
      <c r="K279" s="521">
        <f>GES!O32</f>
        <v>7.3495222181242922E-2</v>
      </c>
      <c r="L279" s="32"/>
      <c r="M279" s="32"/>
    </row>
    <row r="280" spans="1:22" outlineLevel="2">
      <c r="A280" s="225"/>
      <c r="B280" s="219"/>
      <c r="C280" s="60"/>
      <c r="D280" s="34"/>
      <c r="E280" s="190" t="s">
        <v>14</v>
      </c>
      <c r="F280" s="85">
        <f>GES!F35</f>
        <v>4.6089377197070123</v>
      </c>
      <c r="G280" s="86">
        <f>GES!I35</f>
        <v>5.3721962900340809</v>
      </c>
      <c r="H280" s="86">
        <f>GES!K35+GES!K37</f>
        <v>4.466733365134548</v>
      </c>
      <c r="I280" s="86">
        <f>GES!M35+GES!M37</f>
        <v>0.85769331483776945</v>
      </c>
      <c r="J280" s="86">
        <f>GES!N35+GES!N37</f>
        <v>-3.0267858947639898</v>
      </c>
      <c r="K280" s="521">
        <f>GES!O35+GES!O37</f>
        <v>-5.5189130064402594</v>
      </c>
      <c r="L280" s="32"/>
      <c r="M280" s="32"/>
    </row>
    <row r="281" spans="1:22" outlineLevel="2">
      <c r="A281" s="225"/>
      <c r="B281" s="219"/>
      <c r="C281" s="60"/>
      <c r="D281" s="34"/>
      <c r="E281" s="190" t="s">
        <v>15</v>
      </c>
      <c r="F281" s="85">
        <f>GES!F38+GES!F39+GES!F40</f>
        <v>6.9069384482554979</v>
      </c>
      <c r="G281" s="86">
        <f>GES!I38</f>
        <v>4.9962991856854186</v>
      </c>
      <c r="H281" s="86">
        <f>GES!K38</f>
        <v>3.9610457501371235</v>
      </c>
      <c r="I281" s="86">
        <f>GES!M38+GES!M39+GES!M40</f>
        <v>1.0365207317602785</v>
      </c>
      <c r="J281" s="86">
        <f>GES!N38+GES!N39+GES!N40</f>
        <v>-1.3460672222902381</v>
      </c>
      <c r="K281" s="521">
        <f>GES!O38+GES!O39+GES!O40</f>
        <v>-1.7758329858847877</v>
      </c>
      <c r="L281" s="32"/>
      <c r="M281" s="32"/>
    </row>
    <row r="282" spans="1:22" outlineLevel="2">
      <c r="A282" s="225"/>
      <c r="B282" s="219"/>
      <c r="C282" s="60"/>
      <c r="D282" s="34"/>
      <c r="E282" s="190" t="s">
        <v>25</v>
      </c>
      <c r="F282" s="85">
        <f>GES!F41</f>
        <v>1.761153633973332</v>
      </c>
      <c r="G282" s="86">
        <f>GES!I41</f>
        <v>1.0940053588438836</v>
      </c>
      <c r="H282" s="86">
        <f>GES!K41</f>
        <v>0.75423869534726329</v>
      </c>
      <c r="I282" s="86">
        <f>GES!M41</f>
        <v>0.52478052962202626</v>
      </c>
      <c r="J282" s="86">
        <f>GES!N41</f>
        <v>1.0906529605321253E-3</v>
      </c>
      <c r="K282" s="521">
        <f>GES!O41</f>
        <v>1.0906529605321253E-3</v>
      </c>
      <c r="L282" s="32"/>
      <c r="M282" s="32"/>
    </row>
    <row r="283" spans="1:22" outlineLevel="2">
      <c r="A283" s="225"/>
      <c r="B283" s="219"/>
      <c r="C283" s="60"/>
      <c r="D283" s="34"/>
      <c r="E283" s="190" t="s">
        <v>16</v>
      </c>
      <c r="F283" s="85">
        <f>GES!F42</f>
        <v>1.8760000000000001E-3</v>
      </c>
      <c r="G283" s="86">
        <f>GES!I42</f>
        <v>1.313199999999997E-3</v>
      </c>
      <c r="H283" s="86">
        <f>GES!K42</f>
        <v>1.313199999999997E-3</v>
      </c>
      <c r="I283" s="86">
        <f>GES!M42</f>
        <v>1.313199999999997E-3</v>
      </c>
      <c r="J283" s="86">
        <f>GES!N42</f>
        <v>1.313199999999997E-3</v>
      </c>
      <c r="K283" s="521">
        <f>GES!O42</f>
        <v>1.313199999999997E-3</v>
      </c>
      <c r="L283" s="32"/>
      <c r="M283" s="32"/>
    </row>
    <row r="284" spans="1:22" outlineLevel="2">
      <c r="A284" s="225"/>
      <c r="B284" s="219"/>
      <c r="C284" s="60" t="str">
        <f>IF(ISBLANK(E287),IF(ISBLANK(F287),"",F287),E287)</f>
        <v>Valorisation énergétique des déchets</v>
      </c>
      <c r="D284" s="34"/>
      <c r="E284" s="190" t="s">
        <v>17</v>
      </c>
      <c r="F284" s="85">
        <f>GES!F43</f>
        <v>8.7072063651540785E-2</v>
      </c>
      <c r="G284" s="86">
        <f>GES!I43</f>
        <v>8.710951770872627E-2</v>
      </c>
      <c r="H284" s="86">
        <f>GES!K43</f>
        <v>4.8611833107348422E-2</v>
      </c>
      <c r="I284" s="86">
        <f>GES!M43</f>
        <v>1.0683058317873684E-2</v>
      </c>
      <c r="J284" s="86">
        <f>GES!N43</f>
        <v>6.2884393310052265E-3</v>
      </c>
      <c r="K284" s="521">
        <f>GES!O43</f>
        <v>4.6172325755693862E-3</v>
      </c>
      <c r="L284" s="32"/>
      <c r="M284" s="32"/>
    </row>
    <row r="285" spans="1:22" outlineLevel="2">
      <c r="A285" s="225"/>
      <c r="B285" s="219"/>
      <c r="C285" s="60" t="str">
        <f>IF(ISBLANK(E288),IF(ISBLANK(F288),"",F288),E288)</f>
        <v>Source : SECTEN 2026, Projections DGEC ; Puits technologiques (BECCS) inclus, périmètre Kyoto</v>
      </c>
      <c r="D285" s="32"/>
      <c r="E285" s="190" t="s">
        <v>18</v>
      </c>
      <c r="F285" s="85">
        <f>GES!F44</f>
        <v>0.9876958334792596</v>
      </c>
      <c r="G285" s="86">
        <f>GES!I44</f>
        <v>0.89221190845960341</v>
      </c>
      <c r="H285" s="86">
        <f>GES!K44</f>
        <v>0.70616534034321876</v>
      </c>
      <c r="I285" s="86">
        <f>GES!M44</f>
        <v>0.45214053329667581</v>
      </c>
      <c r="J285" s="86">
        <f>GES!N44</f>
        <v>0.31109354076564516</v>
      </c>
      <c r="K285" s="521">
        <f>GES!O44</f>
        <v>0.15204509424979326</v>
      </c>
      <c r="L285" s="32"/>
      <c r="M285" s="32"/>
    </row>
    <row r="286" spans="1:22" s="403" customFormat="1" outlineLevel="2">
      <c r="A286" s="225"/>
      <c r="B286" s="219"/>
      <c r="C286" s="60"/>
      <c r="D286" s="32"/>
      <c r="E286" s="190" t="s">
        <v>42</v>
      </c>
      <c r="F286" s="85">
        <f>GES!F45</f>
        <v>1.7438817605321254E-3</v>
      </c>
      <c r="G286" s="86">
        <f>GES!I45</f>
        <v>6.39184E-4</v>
      </c>
      <c r="H286" s="86">
        <f>GES!K45</f>
        <v>6.39184E-4</v>
      </c>
      <c r="I286" s="86">
        <f>GES!M45</f>
        <v>6.39184E-4</v>
      </c>
      <c r="J286" s="86">
        <f>GES!N45</f>
        <v>6.39184E-4</v>
      </c>
      <c r="K286" s="521">
        <f>GES!O45</f>
        <v>6.39184E-4</v>
      </c>
      <c r="L286" s="32"/>
      <c r="M286" s="32"/>
    </row>
    <row r="287" spans="1:22" s="158" customFormat="1" ht="15" outlineLevel="4" thickBot="1">
      <c r="A287" s="225"/>
      <c r="B287" s="219"/>
      <c r="C287" s="60"/>
      <c r="D287" s="32"/>
      <c r="E287" s="192" t="s">
        <v>19</v>
      </c>
      <c r="F287" s="551">
        <f>GES!F46</f>
        <v>7.1206859946524341</v>
      </c>
      <c r="G287" s="552">
        <f>GES!I46</f>
        <v>6.760739607298647</v>
      </c>
      <c r="H287" s="552">
        <f>GES!K46+GES!K47+GES!K48</f>
        <v>5.0852594995927527</v>
      </c>
      <c r="I287" s="552">
        <f>GES!M46+GES!M47+GES!M48</f>
        <v>2.914598649827659</v>
      </c>
      <c r="J287" s="552">
        <f>GES!N46+GES!N47+GES!N48</f>
        <v>1.6760138513080578</v>
      </c>
      <c r="K287" s="553">
        <f>GES!O46+GES!O47+GES!O48</f>
        <v>1.3716604088593465</v>
      </c>
      <c r="L287" s="237"/>
      <c r="M287" s="32"/>
    </row>
    <row r="288" spans="1:22" s="158" customFormat="1" outlineLevel="4">
      <c r="A288" s="225"/>
      <c r="B288" s="219"/>
      <c r="C288" s="60"/>
      <c r="D288" s="32"/>
      <c r="E288" s="858" t="s">
        <v>976</v>
      </c>
      <c r="F288" s="858"/>
      <c r="G288" s="858"/>
      <c r="H288" s="858"/>
      <c r="I288" s="858"/>
      <c r="J288" s="858"/>
      <c r="K288" s="858"/>
      <c r="L288" s="858"/>
      <c r="M288" s="32"/>
    </row>
    <row r="289" spans="1:13" outlineLevel="1">
      <c r="A289" s="225"/>
      <c r="B289" s="219"/>
      <c r="C289" s="60" t="str">
        <f t="shared" ref="C289" si="27">IF(ISBLANK(E291),IF(ISBLANK(F291),"",F291),E291)</f>
        <v/>
      </c>
      <c r="D289" s="32"/>
      <c r="E289" s="162"/>
      <c r="F289" s="162"/>
      <c r="G289" s="162"/>
      <c r="H289" s="162"/>
      <c r="I289" s="162"/>
      <c r="J289" s="162"/>
      <c r="K289" s="162"/>
      <c r="L289" s="162"/>
      <c r="M289" s="32"/>
    </row>
    <row r="290" spans="1:13">
      <c r="E290" s="162"/>
      <c r="F290" s="162"/>
      <c r="G290" s="162"/>
      <c r="H290" s="162"/>
      <c r="I290" s="162"/>
      <c r="J290" s="162"/>
      <c r="K290" s="162"/>
      <c r="L290" s="162"/>
      <c r="M290" s="32"/>
    </row>
    <row r="291" spans="1:13">
      <c r="E291" s="32"/>
      <c r="F291" s="32"/>
      <c r="G291" s="32"/>
      <c r="H291" s="32"/>
      <c r="I291" s="32"/>
      <c r="J291" s="32"/>
      <c r="K291" s="32"/>
      <c r="L291" s="32"/>
      <c r="M291" s="32"/>
    </row>
  </sheetData>
  <mergeCells count="43">
    <mergeCell ref="E288:L288"/>
    <mergeCell ref="E272:L272"/>
    <mergeCell ref="E221:L221"/>
    <mergeCell ref="E222:L222"/>
    <mergeCell ref="E224:L224"/>
    <mergeCell ref="E260:L260"/>
    <mergeCell ref="E261:L261"/>
    <mergeCell ref="E259:L259"/>
    <mergeCell ref="E117:L117"/>
    <mergeCell ref="E102:K102"/>
    <mergeCell ref="E109:K109"/>
    <mergeCell ref="E194:K194"/>
    <mergeCell ref="E276:L276"/>
    <mergeCell ref="E216:K216"/>
    <mergeCell ref="E168:K168"/>
    <mergeCell ref="E170:K170"/>
    <mergeCell ref="E192:K192"/>
    <mergeCell ref="E120:K120"/>
    <mergeCell ref="E144:K144"/>
    <mergeCell ref="E146:K146"/>
    <mergeCell ref="E118:L118"/>
    <mergeCell ref="E119:L119"/>
    <mergeCell ref="F67:M67"/>
    <mergeCell ref="E107:L107"/>
    <mergeCell ref="E108:L108"/>
    <mergeCell ref="F94:M94"/>
    <mergeCell ref="E70:K70"/>
    <mergeCell ref="E82:K82"/>
    <mergeCell ref="E88:K88"/>
    <mergeCell ref="E98:K98"/>
    <mergeCell ref="E1:M1"/>
    <mergeCell ref="E50:K50"/>
    <mergeCell ref="E35:K35"/>
    <mergeCell ref="E31:L31"/>
    <mergeCell ref="E32:L32"/>
    <mergeCell ref="E4:L4"/>
    <mergeCell ref="F7:M7"/>
    <mergeCell ref="F28:M28"/>
    <mergeCell ref="E10:L10"/>
    <mergeCell ref="E11:L11"/>
    <mergeCell ref="E13:K13"/>
    <mergeCell ref="E24:K24"/>
    <mergeCell ref="G15:K2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C3988"/>
  </sheetPr>
  <dimension ref="A1:AR370"/>
  <sheetViews>
    <sheetView showGridLines="0" zoomScale="77" zoomScaleNormal="85" workbookViewId="0">
      <pane ySplit="2" topLeftCell="A3" activePane="bottomLeft" state="frozen"/>
      <selection activeCell="P8" sqref="P8"/>
      <selection pane="bottomLeft" activeCell="M296" sqref="M296"/>
    </sheetView>
  </sheetViews>
  <sheetFormatPr baseColWidth="10" defaultColWidth="11.5546875" defaultRowHeight="14.4" outlineLevelRow="3"/>
  <cols>
    <col min="1" max="1" width="3.109375" style="158" customWidth="1"/>
    <col min="2" max="2" width="3.109375" style="31" customWidth="1"/>
    <col min="3" max="3" width="3.109375" style="158" customWidth="1"/>
    <col min="4" max="4" width="7.33203125" style="158" customWidth="1"/>
    <col min="5" max="5" width="32.6640625" style="158" customWidth="1"/>
    <col min="6" max="7" width="11.5546875" style="158"/>
    <col min="8" max="8" width="11.5546875" style="158" customWidth="1"/>
    <col min="9" max="9" width="11.5546875" style="158"/>
    <col min="10" max="10" width="11.5546875" style="158" customWidth="1"/>
    <col min="11" max="12" width="11.5546875" style="158"/>
    <col min="13" max="13" width="9.33203125" style="158" customWidth="1"/>
    <col min="14" max="14" width="28.88671875" style="158" bestFit="1" customWidth="1"/>
    <col min="15" max="15" width="13.5546875" style="158" customWidth="1"/>
    <col min="16" max="16" width="13" style="158" customWidth="1"/>
    <col min="17" max="16384" width="11.5546875" style="158"/>
  </cols>
  <sheetData>
    <row r="1" spans="1:44" ht="25.95" customHeight="1" thickBot="1">
      <c r="D1" s="220"/>
      <c r="E1" s="849" t="s">
        <v>111</v>
      </c>
      <c r="F1" s="849"/>
      <c r="G1" s="849"/>
      <c r="H1" s="849"/>
      <c r="I1" s="849"/>
      <c r="J1" s="849"/>
      <c r="K1" s="849"/>
      <c r="L1" s="849"/>
      <c r="M1" s="849"/>
      <c r="O1" s="536"/>
    </row>
    <row r="2" spans="1:44" ht="22.2" customHeight="1" thickTop="1">
      <c r="D2" s="2"/>
      <c r="E2" s="59"/>
      <c r="F2" s="59"/>
      <c r="G2" s="59"/>
      <c r="H2" s="59"/>
      <c r="I2" s="59"/>
      <c r="J2" s="59"/>
      <c r="K2" s="59"/>
      <c r="L2" s="59"/>
      <c r="M2" s="59"/>
    </row>
    <row r="4" spans="1:44" ht="32.4" customHeight="1" thickBot="1">
      <c r="A4" s="215"/>
      <c r="C4" s="60" t="str">
        <f>IF(ISBLANK(E4),IF(ISBLANK(F4),"",F4),E4)</f>
        <v>Hypothèses</v>
      </c>
      <c r="D4" s="221"/>
      <c r="E4" s="854" t="s">
        <v>116</v>
      </c>
      <c r="F4" s="854"/>
      <c r="G4" s="854"/>
      <c r="H4" s="854"/>
      <c r="I4" s="854"/>
      <c r="J4" s="854"/>
      <c r="K4" s="854"/>
      <c r="L4" s="854"/>
      <c r="M4" s="221"/>
      <c r="N4" s="58"/>
    </row>
    <row r="5" spans="1:44" ht="15" thickTop="1">
      <c r="A5" s="215"/>
      <c r="C5" s="60" t="str">
        <f t="shared" ref="C5:C64" si="0">IF(ISBLANK(E5),IF(ISBLANK(F5),"",F5),E5)</f>
        <v/>
      </c>
      <c r="D5" s="3"/>
      <c r="E5" s="3"/>
      <c r="F5" s="3"/>
      <c r="G5" s="3"/>
      <c r="H5" s="3"/>
      <c r="I5" s="3"/>
      <c r="J5" s="3"/>
      <c r="K5" s="3"/>
      <c r="L5" s="3"/>
      <c r="M5" s="3"/>
    </row>
    <row r="6" spans="1:44" s="436" customFormat="1" ht="14.4" customHeight="1">
      <c r="C6" s="731" t="str">
        <f t="shared" si="0"/>
        <v/>
      </c>
      <c r="D6" s="732"/>
      <c r="E6" s="733"/>
      <c r="F6" s="733"/>
      <c r="G6" s="733"/>
      <c r="H6" s="733"/>
      <c r="I6" s="733"/>
      <c r="J6" s="733"/>
      <c r="K6" s="733"/>
      <c r="L6" s="733"/>
      <c r="M6" s="732"/>
    </row>
    <row r="7" spans="1:44" ht="28.8" thickBot="1">
      <c r="A7" s="215"/>
      <c r="B7" s="216"/>
      <c r="C7" s="60" t="str">
        <f t="shared" si="0"/>
        <v>Parc de logements / tertiaire</v>
      </c>
      <c r="D7" s="221"/>
      <c r="E7" s="222"/>
      <c r="F7" s="854" t="s">
        <v>891</v>
      </c>
      <c r="G7" s="854"/>
      <c r="H7" s="854"/>
      <c r="I7" s="854"/>
      <c r="J7" s="854"/>
      <c r="K7" s="854"/>
      <c r="L7" s="854"/>
      <c r="M7" s="854"/>
    </row>
    <row r="8" spans="1:44" ht="15" thickTop="1">
      <c r="A8" s="215"/>
      <c r="B8" s="216"/>
      <c r="C8" s="60" t="str">
        <f t="shared" si="0"/>
        <v/>
      </c>
    </row>
    <row r="9" spans="1:44" outlineLevel="1">
      <c r="A9" s="215"/>
      <c r="B9" s="216"/>
      <c r="C9" s="60"/>
      <c r="D9" s="32"/>
      <c r="E9" s="162"/>
      <c r="F9" s="162"/>
      <c r="G9" s="162"/>
      <c r="H9" s="162"/>
      <c r="I9" s="162"/>
      <c r="J9" s="162"/>
      <c r="K9" s="162"/>
      <c r="L9" s="162"/>
      <c r="M9" s="32"/>
    </row>
    <row r="10" spans="1:44" outlineLevel="1">
      <c r="A10" s="215"/>
      <c r="B10" s="216"/>
      <c r="C10" s="60" t="str">
        <f t="shared" ref="C10:C13" si="1">IF(ISBLANK(E10),IF(ISBLANK(F10),"",F10),E10)</f>
        <v xml:space="preserve">Construction neuve pour le parc résidentiel </v>
      </c>
      <c r="D10" s="32"/>
      <c r="E10" s="851" t="s">
        <v>443</v>
      </c>
      <c r="F10" s="851"/>
      <c r="G10" s="851"/>
      <c r="H10" s="851"/>
      <c r="I10" s="851"/>
      <c r="J10" s="851"/>
      <c r="K10" s="851"/>
      <c r="L10" s="851"/>
      <c r="M10" s="32"/>
    </row>
    <row r="11" spans="1:44" outlineLevel="2">
      <c r="A11" s="215"/>
      <c r="B11" s="216"/>
      <c r="C11" s="60" t="str">
        <f t="shared" si="1"/>
        <v>Hypothèse</v>
      </c>
      <c r="D11" s="32"/>
      <c r="E11" s="99" t="s">
        <v>441</v>
      </c>
      <c r="F11" s="100" t="s">
        <v>444</v>
      </c>
      <c r="G11" s="100" t="s">
        <v>445</v>
      </c>
      <c r="H11" s="544" t="s">
        <v>783</v>
      </c>
      <c r="I11" s="100" t="s">
        <v>446</v>
      </c>
      <c r="J11" s="100" t="s">
        <v>784</v>
      </c>
      <c r="K11" s="101" t="s">
        <v>447</v>
      </c>
      <c r="L11" s="32"/>
      <c r="M11" s="32"/>
      <c r="O11" s="403"/>
      <c r="P11" s="403"/>
      <c r="Q11" s="403"/>
      <c r="R11" s="403"/>
      <c r="S11" s="403"/>
      <c r="T11" s="403"/>
      <c r="U11" s="403"/>
      <c r="V11" s="403"/>
      <c r="W11" s="403"/>
      <c r="X11" s="403"/>
      <c r="Y11" s="403"/>
      <c r="Z11" s="403"/>
      <c r="AA11" s="403"/>
      <c r="AB11" s="403"/>
      <c r="AC11" s="403"/>
      <c r="AD11" s="403"/>
      <c r="AE11" s="403"/>
      <c r="AF11" s="403"/>
      <c r="AG11" s="403"/>
      <c r="AH11" s="403"/>
      <c r="AI11" s="403"/>
      <c r="AJ11" s="403"/>
      <c r="AK11" s="403"/>
      <c r="AL11" s="403"/>
      <c r="AM11" s="403"/>
      <c r="AN11" s="403"/>
      <c r="AO11" s="403"/>
      <c r="AP11" s="403"/>
      <c r="AQ11" s="403"/>
    </row>
    <row r="12" spans="1:44" ht="28.8" outlineLevel="2">
      <c r="A12" s="215"/>
      <c r="B12" s="216"/>
      <c r="C12" s="60" t="str">
        <f t="shared" si="1"/>
        <v>Construction neuve (logements/an en moyenne sur la décennie)</v>
      </c>
      <c r="D12" s="32"/>
      <c r="E12" s="545" t="s">
        <v>706</v>
      </c>
      <c r="F12" s="546">
        <v>351990</v>
      </c>
      <c r="G12" s="547" t="s">
        <v>942</v>
      </c>
      <c r="H12" s="548"/>
      <c r="I12" s="547" t="s">
        <v>943</v>
      </c>
      <c r="J12" s="548"/>
      <c r="K12" s="547" t="s">
        <v>944</v>
      </c>
      <c r="L12" s="32"/>
      <c r="M12" s="32"/>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3"/>
    </row>
    <row r="13" spans="1:44" ht="14.4" customHeight="1" outlineLevel="2">
      <c r="A13" s="215"/>
      <c r="B13" s="216"/>
      <c r="C13" s="60" t="str">
        <f t="shared" si="1"/>
        <v xml:space="preserve"> Périmètre hexagone</v>
      </c>
      <c r="D13" s="32"/>
      <c r="E13" s="889" t="s">
        <v>628</v>
      </c>
      <c r="F13" s="889"/>
      <c r="G13" s="889"/>
      <c r="H13" s="889"/>
      <c r="I13" s="889"/>
      <c r="J13" s="889"/>
      <c r="K13" s="889"/>
      <c r="L13" s="889"/>
      <c r="M13" s="32"/>
      <c r="P13" s="403"/>
      <c r="Q13" s="403"/>
      <c r="R13" s="403"/>
      <c r="S13" s="403"/>
      <c r="T13" s="403"/>
      <c r="U13" s="403"/>
      <c r="V13" s="403"/>
      <c r="W13" s="403"/>
      <c r="X13" s="403"/>
      <c r="Y13" s="403"/>
      <c r="Z13" s="403"/>
      <c r="AA13" s="403"/>
      <c r="AB13" s="403"/>
      <c r="AC13" s="403"/>
      <c r="AD13" s="403"/>
      <c r="AE13" s="403"/>
      <c r="AF13" s="403"/>
      <c r="AG13" s="403"/>
      <c r="AH13" s="403"/>
      <c r="AI13" s="403"/>
      <c r="AJ13" s="403"/>
      <c r="AK13" s="403"/>
      <c r="AL13" s="403"/>
      <c r="AM13" s="403"/>
      <c r="AN13" s="403"/>
      <c r="AO13" s="403"/>
      <c r="AP13" s="403"/>
      <c r="AQ13" s="403"/>
      <c r="AR13" s="403"/>
    </row>
    <row r="14" spans="1:44" s="403" customFormat="1" ht="14.4" customHeight="1" outlineLevel="2">
      <c r="A14" s="215"/>
      <c r="B14" s="216"/>
      <c r="C14" s="60"/>
      <c r="D14" s="32"/>
      <c r="E14" s="722"/>
      <c r="F14" s="722"/>
      <c r="G14" s="722"/>
      <c r="H14" s="722"/>
      <c r="I14" s="722"/>
      <c r="J14" s="722"/>
      <c r="K14" s="722"/>
      <c r="L14" s="722"/>
      <c r="M14" s="32"/>
    </row>
    <row r="15" spans="1:44" s="403" customFormat="1" ht="14.4" customHeight="1" outlineLevel="2" thickBot="1">
      <c r="A15" s="215"/>
      <c r="B15" s="216"/>
      <c r="C15" s="60"/>
      <c r="D15" s="32"/>
      <c r="E15" s="851" t="s">
        <v>892</v>
      </c>
      <c r="F15" s="851"/>
      <c r="G15" s="851"/>
      <c r="H15" s="851"/>
      <c r="I15" s="851"/>
      <c r="J15" s="851"/>
      <c r="K15" s="851"/>
      <c r="L15" s="851"/>
      <c r="M15" s="32"/>
    </row>
    <row r="16" spans="1:44" s="403" customFormat="1" ht="14.4" customHeight="1" outlineLevel="2">
      <c r="A16" s="215"/>
      <c r="B16" s="216"/>
      <c r="C16" s="60"/>
      <c r="D16" s="32"/>
      <c r="E16" s="287" t="s">
        <v>112</v>
      </c>
      <c r="F16" s="183">
        <v>2019</v>
      </c>
      <c r="G16" s="183">
        <v>2030</v>
      </c>
      <c r="H16" s="183">
        <v>2035</v>
      </c>
      <c r="I16" s="183">
        <v>2040</v>
      </c>
      <c r="J16" s="183">
        <v>2045</v>
      </c>
      <c r="K16" s="184">
        <v>2050</v>
      </c>
      <c r="L16" s="32"/>
      <c r="M16" s="32"/>
    </row>
    <row r="17" spans="1:44" s="403" customFormat="1" ht="14.4" customHeight="1" outlineLevel="2">
      <c r="A17" s="215"/>
      <c r="B17" s="216"/>
      <c r="C17" s="60"/>
      <c r="D17" s="32"/>
      <c r="E17" s="113" t="s">
        <v>898</v>
      </c>
      <c r="F17" s="81">
        <v>0.09</v>
      </c>
      <c r="G17" s="82">
        <v>0.25</v>
      </c>
      <c r="H17" s="799"/>
      <c r="I17" s="82">
        <v>0.32500000000000001</v>
      </c>
      <c r="J17" s="799"/>
      <c r="K17" s="250">
        <v>0.4</v>
      </c>
      <c r="L17" s="32"/>
      <c r="M17" s="32"/>
    </row>
    <row r="18" spans="1:44" s="403" customFormat="1" ht="14.4" customHeight="1" outlineLevel="2">
      <c r="A18" s="215"/>
      <c r="B18" s="216"/>
      <c r="C18" s="60"/>
      <c r="D18" s="32"/>
      <c r="E18" s="113" t="s">
        <v>893</v>
      </c>
      <c r="F18" s="81">
        <v>0.01</v>
      </c>
      <c r="G18" s="82">
        <v>0.02</v>
      </c>
      <c r="H18" s="799"/>
      <c r="I18" s="82">
        <v>4.5000000000000005E-2</v>
      </c>
      <c r="J18" s="799"/>
      <c r="K18" s="250">
        <v>7.0000000000000007E-2</v>
      </c>
      <c r="L18" s="32"/>
      <c r="M18" s="32"/>
    </row>
    <row r="19" spans="1:44" s="403" customFormat="1" ht="14.4" customHeight="1" outlineLevel="2">
      <c r="A19" s="215"/>
      <c r="B19" s="216"/>
      <c r="C19" s="60"/>
      <c r="D19" s="32"/>
      <c r="E19" s="113" t="s">
        <v>894</v>
      </c>
      <c r="F19" s="81">
        <v>0.05</v>
      </c>
      <c r="G19" s="82">
        <v>0.15</v>
      </c>
      <c r="H19" s="799"/>
      <c r="I19" s="82">
        <v>0.26500000000000001</v>
      </c>
      <c r="J19" s="799"/>
      <c r="K19" s="250">
        <v>0.38</v>
      </c>
      <c r="L19" s="32"/>
      <c r="M19" s="32"/>
    </row>
    <row r="20" spans="1:44" s="403" customFormat="1" ht="14.4" customHeight="1" outlineLevel="2">
      <c r="A20" s="215"/>
      <c r="B20" s="216"/>
      <c r="C20" s="60"/>
      <c r="D20" s="32"/>
      <c r="E20" s="113" t="s">
        <v>895</v>
      </c>
      <c r="F20" s="81">
        <v>0.01</v>
      </c>
      <c r="G20" s="82">
        <v>0.02</v>
      </c>
      <c r="H20" s="799"/>
      <c r="I20" s="82">
        <v>4.5000000000000005E-2</v>
      </c>
      <c r="J20" s="799"/>
      <c r="K20" s="250">
        <v>7.0000000000000007E-2</v>
      </c>
      <c r="L20" s="32"/>
      <c r="M20" s="32"/>
    </row>
    <row r="21" spans="1:44" s="403" customFormat="1" ht="14.4" customHeight="1" outlineLevel="2">
      <c r="A21" s="215"/>
      <c r="B21" s="216"/>
      <c r="C21" s="60"/>
      <c r="D21" s="32"/>
      <c r="E21" s="113" t="s">
        <v>896</v>
      </c>
      <c r="F21" s="81">
        <v>0.02</v>
      </c>
      <c r="G21" s="82">
        <v>0.15000000000000002</v>
      </c>
      <c r="H21" s="799"/>
      <c r="I21" s="82">
        <v>0.2</v>
      </c>
      <c r="J21" s="799"/>
      <c r="K21" s="250">
        <v>0.25</v>
      </c>
      <c r="L21" s="32"/>
      <c r="M21" s="32"/>
    </row>
    <row r="22" spans="1:44" s="403" customFormat="1" ht="14.4" customHeight="1" outlineLevel="2" thickBot="1">
      <c r="A22" s="215"/>
      <c r="B22" s="216"/>
      <c r="C22" s="60"/>
      <c r="D22" s="32"/>
      <c r="E22" s="115" t="s">
        <v>897</v>
      </c>
      <c r="F22" s="323">
        <v>0.01</v>
      </c>
      <c r="G22" s="313">
        <v>0.02</v>
      </c>
      <c r="H22" s="313"/>
      <c r="I22" s="313">
        <v>4.5000000000000005E-2</v>
      </c>
      <c r="J22" s="313"/>
      <c r="K22" s="324">
        <v>7.0000000000000007E-2</v>
      </c>
      <c r="L22" s="32"/>
      <c r="M22" s="32"/>
    </row>
    <row r="23" spans="1:44" s="403" customFormat="1" ht="14.4" customHeight="1" outlineLevel="2">
      <c r="A23" s="215"/>
      <c r="B23" s="216"/>
      <c r="C23" s="60"/>
      <c r="D23" s="32"/>
      <c r="E23" s="886" t="s">
        <v>899</v>
      </c>
      <c r="F23" s="886"/>
      <c r="G23" s="886"/>
      <c r="H23" s="886"/>
      <c r="I23" s="886"/>
      <c r="J23" s="886"/>
      <c r="K23" s="886"/>
      <c r="L23" s="493"/>
      <c r="M23" s="32"/>
    </row>
    <row r="24" spans="1:44" s="403" customFormat="1" ht="14.4" customHeight="1" outlineLevel="2">
      <c r="A24" s="215"/>
      <c r="B24" s="216"/>
      <c r="C24" s="60"/>
      <c r="D24" s="32"/>
      <c r="E24" s="163"/>
      <c r="F24" s="238"/>
      <c r="G24" s="238"/>
      <c r="H24" s="238"/>
      <c r="I24" s="238"/>
      <c r="J24" s="238"/>
      <c r="K24" s="238"/>
      <c r="L24" s="722"/>
      <c r="M24" s="32"/>
    </row>
    <row r="25" spans="1:44" s="241" customFormat="1" ht="15" outlineLevel="1" thickBot="1">
      <c r="A25" s="215"/>
      <c r="B25" s="217"/>
      <c r="C25" s="60"/>
      <c r="D25" s="32"/>
      <c r="E25" s="851" t="s">
        <v>577</v>
      </c>
      <c r="F25" s="851"/>
      <c r="G25" s="851"/>
      <c r="H25" s="851"/>
      <c r="I25" s="851"/>
      <c r="J25" s="851"/>
      <c r="K25" s="851"/>
      <c r="L25" s="851"/>
      <c r="M25" s="32"/>
      <c r="P25" s="403"/>
      <c r="Q25" s="403"/>
      <c r="R25" s="403"/>
      <c r="S25" s="403"/>
      <c r="T25" s="403"/>
      <c r="U25" s="403"/>
      <c r="V25" s="403"/>
      <c r="W25" s="403"/>
      <c r="X25" s="403"/>
      <c r="Y25" s="403"/>
      <c r="Z25" s="403"/>
      <c r="AA25" s="403"/>
      <c r="AB25" s="403"/>
      <c r="AC25" s="403"/>
      <c r="AD25" s="403"/>
      <c r="AE25" s="403"/>
      <c r="AF25" s="403"/>
      <c r="AG25" s="403"/>
      <c r="AH25" s="403"/>
      <c r="AI25" s="403"/>
      <c r="AJ25" s="403"/>
      <c r="AK25" s="403"/>
      <c r="AL25" s="403"/>
      <c r="AM25" s="403"/>
      <c r="AN25" s="403"/>
      <c r="AO25" s="403"/>
      <c r="AP25" s="403"/>
      <c r="AQ25" s="403"/>
      <c r="AR25" s="403"/>
    </row>
    <row r="26" spans="1:44" s="241" customFormat="1" outlineLevel="2">
      <c r="A26" s="215"/>
      <c r="B26" s="217"/>
      <c r="C26" s="60"/>
      <c r="D26" s="32"/>
      <c r="E26" s="287" t="s">
        <v>578</v>
      </c>
      <c r="F26" s="183">
        <v>2020</v>
      </c>
      <c r="G26" s="268">
        <v>2030</v>
      </c>
      <c r="H26" s="183">
        <v>2035</v>
      </c>
      <c r="I26" s="268">
        <v>2040</v>
      </c>
      <c r="J26" s="183">
        <v>2045</v>
      </c>
      <c r="K26" s="269">
        <v>2050</v>
      </c>
      <c r="L26" s="32"/>
      <c r="M26" s="32"/>
      <c r="O26" s="403"/>
      <c r="P26" s="403"/>
      <c r="Q26" s="494"/>
      <c r="R26" s="494"/>
      <c r="S26" s="494"/>
      <c r="T26" s="494"/>
      <c r="U26" s="494"/>
      <c r="V26" s="494"/>
      <c r="W26" s="495"/>
      <c r="X26" s="495"/>
      <c r="Y26" s="495"/>
      <c r="Z26" s="495"/>
      <c r="AA26" s="495"/>
      <c r="AB26" s="495"/>
      <c r="AC26" s="495"/>
      <c r="AD26" s="495"/>
      <c r="AE26" s="495"/>
      <c r="AF26" s="495"/>
      <c r="AG26" s="494"/>
      <c r="AH26" s="492"/>
      <c r="AI26" s="492"/>
      <c r="AJ26" s="492"/>
      <c r="AK26" s="492"/>
      <c r="AL26" s="492"/>
      <c r="AM26" s="492"/>
      <c r="AN26" s="492"/>
      <c r="AO26" s="492"/>
      <c r="AP26" s="492"/>
      <c r="AQ26" s="492"/>
    </row>
    <row r="27" spans="1:44" s="241" customFormat="1" ht="15" outlineLevel="2" thickBot="1">
      <c r="A27" s="215"/>
      <c r="B27" s="217"/>
      <c r="C27" s="60"/>
      <c r="D27" s="32"/>
      <c r="E27" s="115" t="s">
        <v>449</v>
      </c>
      <c r="F27" s="139">
        <v>28.109898954794737</v>
      </c>
      <c r="G27" s="140">
        <v>26.28275552273308</v>
      </c>
      <c r="H27" s="140"/>
      <c r="I27" s="140">
        <v>24.968617746596426</v>
      </c>
      <c r="J27" s="140"/>
      <c r="K27" s="141">
        <v>23.720186859266605</v>
      </c>
      <c r="L27" s="32"/>
      <c r="M27" s="32"/>
    </row>
    <row r="28" spans="1:44" s="241" customFormat="1" outlineLevel="1">
      <c r="A28" s="215"/>
      <c r="B28" s="217"/>
      <c r="C28" s="60"/>
      <c r="D28" s="32"/>
      <c r="E28" s="889" t="s">
        <v>628</v>
      </c>
      <c r="F28" s="889"/>
      <c r="G28" s="889"/>
      <c r="H28" s="889"/>
      <c r="I28" s="889"/>
      <c r="J28" s="889"/>
      <c r="K28" s="889"/>
      <c r="L28" s="889"/>
      <c r="M28" s="32"/>
    </row>
    <row r="29" spans="1:44" s="241" customFormat="1" outlineLevel="1">
      <c r="A29" s="215"/>
      <c r="B29" s="217"/>
      <c r="C29" s="60"/>
      <c r="D29" s="32"/>
      <c r="E29" s="244"/>
      <c r="F29" s="244"/>
      <c r="G29" s="244"/>
      <c r="H29" s="244"/>
      <c r="I29" s="244"/>
      <c r="J29" s="244"/>
      <c r="K29" s="244"/>
      <c r="L29" s="244"/>
      <c r="M29" s="32"/>
    </row>
    <row r="30" spans="1:44" ht="15" outlineLevel="1" thickBot="1">
      <c r="A30" s="215"/>
      <c r="B30" s="217"/>
      <c r="C30" s="60" t="str">
        <f t="shared" si="0"/>
        <v>Evolution du parc tertiaire (milliers de m^2)</v>
      </c>
      <c r="D30" s="32"/>
      <c r="E30" s="851" t="s">
        <v>940</v>
      </c>
      <c r="F30" s="851"/>
      <c r="G30" s="851"/>
      <c r="H30" s="851"/>
      <c r="I30" s="851"/>
      <c r="J30" s="851"/>
      <c r="K30" s="851"/>
      <c r="L30" s="851"/>
      <c r="M30" s="32"/>
    </row>
    <row r="31" spans="1:44" outlineLevel="2">
      <c r="A31" s="215"/>
      <c r="B31" s="217"/>
      <c r="C31" s="60" t="str">
        <f t="shared" si="0"/>
        <v>milliers de m2</v>
      </c>
      <c r="D31" s="32"/>
      <c r="E31" s="287" t="s">
        <v>448</v>
      </c>
      <c r="F31" s="183">
        <v>2020</v>
      </c>
      <c r="G31" s="183">
        <v>2030</v>
      </c>
      <c r="H31" s="183">
        <v>2035</v>
      </c>
      <c r="I31" s="183">
        <v>2040</v>
      </c>
      <c r="J31" s="183">
        <v>2045</v>
      </c>
      <c r="K31" s="184">
        <v>2050</v>
      </c>
      <c r="L31" s="32"/>
      <c r="M31" s="32"/>
    </row>
    <row r="32" spans="1:44" outlineLevel="2">
      <c r="A32" s="215"/>
      <c r="B32" s="217"/>
      <c r="C32" s="60" t="str">
        <f t="shared" si="0"/>
        <v>Total</v>
      </c>
      <c r="D32" s="32"/>
      <c r="E32" s="185" t="s">
        <v>125</v>
      </c>
      <c r="F32" s="173">
        <v>983437.0555157949</v>
      </c>
      <c r="G32" s="174">
        <v>997814.67942536168</v>
      </c>
      <c r="H32" s="174"/>
      <c r="I32" s="174">
        <v>997744.31483630615</v>
      </c>
      <c r="J32" s="174"/>
      <c r="K32" s="186">
        <v>964688.22647932591</v>
      </c>
      <c r="L32" s="32"/>
      <c r="M32" s="32"/>
    </row>
    <row r="33" spans="1:13" outlineLevel="2">
      <c r="A33" s="215"/>
      <c r="B33" s="217"/>
      <c r="C33" s="60" t="str">
        <f t="shared" si="0"/>
        <v>Bureaux Administration</v>
      </c>
      <c r="D33" s="32"/>
      <c r="E33" s="190" t="s">
        <v>449</v>
      </c>
      <c r="F33" s="175">
        <v>287333.79208712652</v>
      </c>
      <c r="G33" s="176">
        <v>274114.5318987302</v>
      </c>
      <c r="H33" s="176"/>
      <c r="I33" s="176">
        <v>260363.23380433657</v>
      </c>
      <c r="J33" s="176"/>
      <c r="K33" s="405">
        <v>238873.30956649425</v>
      </c>
      <c r="L33" s="32"/>
      <c r="M33" s="32"/>
    </row>
    <row r="34" spans="1:13" outlineLevel="2">
      <c r="A34" s="215"/>
      <c r="B34" s="217"/>
      <c r="C34" s="60" t="str">
        <f t="shared" si="0"/>
        <v>Café Hôtel Restaurant</v>
      </c>
      <c r="D34" s="32"/>
      <c r="E34" s="190" t="s">
        <v>450</v>
      </c>
      <c r="F34" s="175">
        <v>67243.869415029592</v>
      </c>
      <c r="G34" s="176">
        <v>69499.574904758236</v>
      </c>
      <c r="H34" s="176"/>
      <c r="I34" s="176">
        <v>70400.361355721587</v>
      </c>
      <c r="J34" s="176"/>
      <c r="K34" s="405">
        <v>68894.249503047919</v>
      </c>
      <c r="L34" s="32"/>
      <c r="M34" s="32"/>
    </row>
    <row r="35" spans="1:13" outlineLevel="2">
      <c r="A35" s="215"/>
      <c r="B35" s="217"/>
      <c r="C35" s="60" t="str">
        <f t="shared" si="0"/>
        <v>Commerce</v>
      </c>
      <c r="D35" s="32"/>
      <c r="E35" s="190" t="s">
        <v>451</v>
      </c>
      <c r="F35" s="175">
        <v>184229.64520786435</v>
      </c>
      <c r="G35" s="176">
        <v>187867.27447352451</v>
      </c>
      <c r="H35" s="176"/>
      <c r="I35" s="176">
        <v>187726.8956963571</v>
      </c>
      <c r="J35" s="176"/>
      <c r="K35" s="405">
        <v>181190.51804162841</v>
      </c>
      <c r="L35" s="32"/>
      <c r="M35" s="32"/>
    </row>
    <row r="36" spans="1:13" outlineLevel="2">
      <c r="A36" s="215"/>
      <c r="B36" s="217"/>
      <c r="C36" s="60" t="str">
        <f t="shared" si="0"/>
        <v>Enseignement Recherche</v>
      </c>
      <c r="D36" s="32"/>
      <c r="E36" s="190" t="s">
        <v>452</v>
      </c>
      <c r="F36" s="175">
        <v>167106.71056882737</v>
      </c>
      <c r="G36" s="176">
        <v>168706.2324204118</v>
      </c>
      <c r="H36" s="176"/>
      <c r="I36" s="176">
        <v>166834.81937003729</v>
      </c>
      <c r="J36" s="176"/>
      <c r="K36" s="405">
        <v>159294.42944009311</v>
      </c>
      <c r="L36" s="32"/>
      <c r="M36" s="32"/>
    </row>
    <row r="37" spans="1:13" outlineLevel="2">
      <c r="A37" s="215"/>
      <c r="B37" s="217"/>
      <c r="C37" s="60" t="str">
        <f t="shared" si="0"/>
        <v>Santé Action Sociale</v>
      </c>
      <c r="D37" s="32"/>
      <c r="E37" s="190" t="s">
        <v>453</v>
      </c>
      <c r="F37" s="175">
        <v>179200</v>
      </c>
      <c r="G37" s="176">
        <v>196005.76671201803</v>
      </c>
      <c r="H37" s="176"/>
      <c r="I37" s="176">
        <v>209480.58833950156</v>
      </c>
      <c r="J37" s="176"/>
      <c r="K37" s="405">
        <v>215699.51918408886</v>
      </c>
      <c r="L37" s="32"/>
      <c r="M37" s="32"/>
    </row>
    <row r="38" spans="1:13" outlineLevel="2">
      <c r="A38" s="215"/>
      <c r="B38" s="217"/>
      <c r="C38" s="60" t="str">
        <f t="shared" si="0"/>
        <v>Sport Loisir Culture</v>
      </c>
      <c r="D38" s="32"/>
      <c r="E38" s="190" t="s">
        <v>454</v>
      </c>
      <c r="F38" s="175">
        <v>56508.434021496723</v>
      </c>
      <c r="G38" s="176">
        <v>58404.017751985768</v>
      </c>
      <c r="H38" s="176"/>
      <c r="I38" s="176">
        <v>59160.994293855387</v>
      </c>
      <c r="J38" s="176"/>
      <c r="K38" s="405">
        <v>57895.332115337398</v>
      </c>
      <c r="L38" s="32"/>
      <c r="M38" s="32"/>
    </row>
    <row r="39" spans="1:13" ht="15" outlineLevel="2" thickBot="1">
      <c r="A39" s="215"/>
      <c r="B39" s="217"/>
      <c r="C39" s="60" t="str">
        <f t="shared" si="0"/>
        <v>Transport</v>
      </c>
      <c r="D39" s="32"/>
      <c r="E39" s="192" t="s">
        <v>1</v>
      </c>
      <c r="F39" s="406">
        <v>41814.604215450461</v>
      </c>
      <c r="G39" s="407">
        <v>43217.281263933044</v>
      </c>
      <c r="H39" s="407"/>
      <c r="I39" s="407">
        <v>43777.42197649672</v>
      </c>
      <c r="J39" s="407"/>
      <c r="K39" s="408">
        <v>42840.868628636097</v>
      </c>
      <c r="L39" s="32"/>
      <c r="M39" s="32"/>
    </row>
    <row r="40" spans="1:13" outlineLevel="2">
      <c r="A40" s="215"/>
      <c r="B40" s="217"/>
      <c r="C40" s="60" t="str">
        <f t="shared" si="0"/>
        <v xml:space="preserve"> Périmètre hexagone</v>
      </c>
      <c r="D40" s="32"/>
      <c r="E40" s="889" t="s">
        <v>628</v>
      </c>
      <c r="F40" s="889"/>
      <c r="G40" s="889"/>
      <c r="H40" s="889"/>
      <c r="I40" s="889"/>
      <c r="J40" s="889"/>
      <c r="K40" s="889"/>
      <c r="L40" s="889"/>
      <c r="M40" s="32"/>
    </row>
    <row r="41" spans="1:13" outlineLevel="1">
      <c r="A41" s="215"/>
      <c r="B41" s="217"/>
      <c r="C41" s="60" t="str">
        <f t="shared" si="0"/>
        <v/>
      </c>
      <c r="D41" s="32"/>
      <c r="E41" s="162"/>
      <c r="F41" s="162"/>
      <c r="G41" s="162"/>
      <c r="H41" s="162"/>
      <c r="I41" s="162"/>
      <c r="J41" s="162"/>
      <c r="K41" s="162"/>
      <c r="L41" s="162"/>
      <c r="M41" s="32"/>
    </row>
    <row r="42" spans="1:13" s="241" customFormat="1" ht="15" outlineLevel="1" thickBot="1">
      <c r="A42" s="215"/>
      <c r="B42" s="217"/>
      <c r="C42" s="60"/>
      <c r="D42" s="32"/>
      <c r="E42" s="851" t="s">
        <v>575</v>
      </c>
      <c r="F42" s="851"/>
      <c r="G42" s="851"/>
      <c r="H42" s="851"/>
      <c r="I42" s="851"/>
      <c r="J42" s="851"/>
      <c r="K42" s="851"/>
      <c r="L42" s="851"/>
      <c r="M42" s="32"/>
    </row>
    <row r="43" spans="1:13" s="241" customFormat="1" outlineLevel="2">
      <c r="A43" s="215"/>
      <c r="B43" s="217"/>
      <c r="C43" s="60"/>
      <c r="D43" s="32"/>
      <c r="E43" s="287" t="s">
        <v>576</v>
      </c>
      <c r="F43" s="183">
        <v>2020</v>
      </c>
      <c r="G43" s="183">
        <v>2030</v>
      </c>
      <c r="H43" s="183">
        <v>2035</v>
      </c>
      <c r="I43" s="183">
        <v>2040</v>
      </c>
      <c r="J43" s="183">
        <v>2045</v>
      </c>
      <c r="K43" s="184">
        <v>2050</v>
      </c>
      <c r="L43" s="32"/>
      <c r="M43" s="32"/>
    </row>
    <row r="44" spans="1:13" s="241" customFormat="1" outlineLevel="2">
      <c r="A44" s="215"/>
      <c r="B44" s="217"/>
      <c r="C44" s="60"/>
      <c r="D44" s="32"/>
      <c r="E44" s="190" t="s">
        <v>449</v>
      </c>
      <c r="F44" s="78">
        <v>0.8</v>
      </c>
      <c r="G44" s="75">
        <v>0.8</v>
      </c>
      <c r="H44" s="75"/>
      <c r="I44" s="75">
        <v>0.8</v>
      </c>
      <c r="J44" s="75"/>
      <c r="K44" s="191">
        <v>0.8</v>
      </c>
      <c r="L44" s="32"/>
      <c r="M44" s="32"/>
    </row>
    <row r="45" spans="1:13" s="241" customFormat="1" outlineLevel="2">
      <c r="A45" s="215"/>
      <c r="B45" s="217"/>
      <c r="C45" s="60"/>
      <c r="D45" s="32"/>
      <c r="E45" s="190" t="s">
        <v>450</v>
      </c>
      <c r="F45" s="78">
        <v>1</v>
      </c>
      <c r="G45" s="75">
        <v>1</v>
      </c>
      <c r="H45" s="75"/>
      <c r="I45" s="75">
        <v>1</v>
      </c>
      <c r="J45" s="75"/>
      <c r="K45" s="191">
        <v>1</v>
      </c>
      <c r="L45" s="32"/>
      <c r="M45" s="32"/>
    </row>
    <row r="46" spans="1:13" s="241" customFormat="1" outlineLevel="2">
      <c r="A46" s="215"/>
      <c r="B46" s="217"/>
      <c r="C46" s="60"/>
      <c r="D46" s="32"/>
      <c r="E46" s="190" t="s">
        <v>451</v>
      </c>
      <c r="F46" s="78">
        <v>1</v>
      </c>
      <c r="G46" s="75">
        <v>1</v>
      </c>
      <c r="H46" s="75"/>
      <c r="I46" s="75">
        <v>1</v>
      </c>
      <c r="J46" s="75"/>
      <c r="K46" s="191">
        <v>1</v>
      </c>
      <c r="L46" s="32"/>
      <c r="M46" s="32"/>
    </row>
    <row r="47" spans="1:13" s="241" customFormat="1" outlineLevel="2">
      <c r="A47" s="215"/>
      <c r="B47" s="217"/>
      <c r="C47" s="60"/>
      <c r="D47" s="32"/>
      <c r="E47" s="190" t="s">
        <v>452</v>
      </c>
      <c r="F47" s="78">
        <v>0.21</v>
      </c>
      <c r="G47" s="75">
        <v>0.21</v>
      </c>
      <c r="H47" s="75"/>
      <c r="I47" s="75">
        <v>0.21</v>
      </c>
      <c r="J47" s="75"/>
      <c r="K47" s="191">
        <v>0.21</v>
      </c>
      <c r="L47" s="32"/>
      <c r="M47" s="32"/>
    </row>
    <row r="48" spans="1:13" s="241" customFormat="1" outlineLevel="2">
      <c r="A48" s="215"/>
      <c r="B48" s="217"/>
      <c r="C48" s="60"/>
      <c r="D48" s="32"/>
      <c r="E48" s="190" t="s">
        <v>453</v>
      </c>
      <c r="F48" s="78">
        <v>0.32</v>
      </c>
      <c r="G48" s="75">
        <v>0.32</v>
      </c>
      <c r="H48" s="75"/>
      <c r="I48" s="75">
        <v>0.32</v>
      </c>
      <c r="J48" s="75"/>
      <c r="K48" s="191">
        <v>0.32</v>
      </c>
      <c r="L48" s="32"/>
      <c r="M48" s="32"/>
    </row>
    <row r="49" spans="1:14" s="241" customFormat="1" outlineLevel="2">
      <c r="A49" s="215"/>
      <c r="B49" s="217"/>
      <c r="C49" s="60"/>
      <c r="D49" s="32"/>
      <c r="E49" s="190" t="s">
        <v>454</v>
      </c>
      <c r="F49" s="78">
        <v>0.09</v>
      </c>
      <c r="G49" s="75">
        <v>0.09</v>
      </c>
      <c r="H49" s="75"/>
      <c r="I49" s="75">
        <v>0.09</v>
      </c>
      <c r="J49" s="75"/>
      <c r="K49" s="191">
        <v>0.09</v>
      </c>
      <c r="L49" s="32"/>
      <c r="M49" s="32"/>
    </row>
    <row r="50" spans="1:14" s="241" customFormat="1" ht="15" outlineLevel="2" thickBot="1">
      <c r="A50" s="215"/>
      <c r="B50" s="217"/>
      <c r="C50" s="60"/>
      <c r="D50" s="32"/>
      <c r="E50" s="192" t="s">
        <v>1</v>
      </c>
      <c r="F50" s="193">
        <v>0.5</v>
      </c>
      <c r="G50" s="194">
        <v>0.5</v>
      </c>
      <c r="H50" s="194"/>
      <c r="I50" s="194">
        <v>0.5</v>
      </c>
      <c r="J50" s="194"/>
      <c r="K50" s="195">
        <v>0.5</v>
      </c>
      <c r="L50" s="32"/>
      <c r="M50" s="32"/>
    </row>
    <row r="51" spans="1:14" s="241" customFormat="1" outlineLevel="2">
      <c r="A51" s="215"/>
      <c r="B51" s="217"/>
      <c r="C51" s="60"/>
      <c r="D51" s="32"/>
      <c r="E51" s="889" t="s">
        <v>628</v>
      </c>
      <c r="F51" s="889"/>
      <c r="G51" s="889"/>
      <c r="H51" s="889"/>
      <c r="I51" s="889"/>
      <c r="J51" s="889"/>
      <c r="K51" s="889"/>
      <c r="L51" s="889"/>
      <c r="M51" s="32"/>
    </row>
    <row r="52" spans="1:14" s="241" customFormat="1" outlineLevel="1">
      <c r="A52" s="215"/>
      <c r="B52" s="217"/>
      <c r="C52" s="60"/>
      <c r="D52" s="32"/>
      <c r="E52" s="244"/>
      <c r="F52" s="244"/>
      <c r="G52" s="244"/>
      <c r="H52" s="244"/>
      <c r="I52" s="244"/>
      <c r="J52" s="244"/>
      <c r="K52" s="244"/>
      <c r="L52" s="244"/>
      <c r="M52" s="32"/>
    </row>
    <row r="53" spans="1:14" s="241" customFormat="1" outlineLevel="1">
      <c r="A53" s="215"/>
      <c r="B53" s="217"/>
      <c r="C53" s="60"/>
      <c r="D53" s="32"/>
      <c r="E53" s="244"/>
      <c r="F53" s="244"/>
      <c r="G53" s="244"/>
      <c r="H53" s="244"/>
      <c r="I53" s="244"/>
      <c r="J53" s="244"/>
      <c r="K53" s="244"/>
      <c r="L53" s="244"/>
      <c r="M53" s="32"/>
    </row>
    <row r="54" spans="1:14" ht="15" outlineLevel="1" thickBot="1">
      <c r="A54" s="215"/>
      <c r="B54" s="217"/>
      <c r="C54" s="60" t="str">
        <f t="shared" si="0"/>
        <v>Constuction neuve pour le parc tertiaire (milliers de m^2) post 2020</v>
      </c>
      <c r="D54" s="32"/>
      <c r="E54" s="851" t="s">
        <v>941</v>
      </c>
      <c r="F54" s="851"/>
      <c r="G54" s="851"/>
      <c r="H54" s="851"/>
      <c r="I54" s="851"/>
      <c r="J54" s="851"/>
      <c r="K54" s="851"/>
      <c r="L54" s="851"/>
      <c r="M54" s="32"/>
    </row>
    <row r="55" spans="1:14" outlineLevel="2">
      <c r="A55" s="215"/>
      <c r="B55" s="217"/>
      <c r="C55" s="60" t="str">
        <f t="shared" si="0"/>
        <v>milliers de m2</v>
      </c>
      <c r="D55" s="32"/>
      <c r="E55" s="287" t="s">
        <v>448</v>
      </c>
      <c r="F55" s="183">
        <v>2020</v>
      </c>
      <c r="G55" s="183" t="s">
        <v>445</v>
      </c>
      <c r="H55" s="183"/>
      <c r="I55" s="183" t="s">
        <v>446</v>
      </c>
      <c r="J55" s="183"/>
      <c r="K55" s="184" t="s">
        <v>447</v>
      </c>
      <c r="L55" s="32"/>
      <c r="M55" s="32"/>
      <c r="N55" s="241"/>
    </row>
    <row r="56" spans="1:14" outlineLevel="2">
      <c r="A56" s="215"/>
      <c r="B56" s="217"/>
      <c r="C56" s="60" t="str">
        <f t="shared" si="0"/>
        <v>Total sur la période (10 ans)</v>
      </c>
      <c r="D56" s="32"/>
      <c r="E56" s="185" t="s">
        <v>455</v>
      </c>
      <c r="F56" s="173"/>
      <c r="G56" s="174">
        <f>SUM(G57:G63)</f>
        <v>54509</v>
      </c>
      <c r="H56" s="174"/>
      <c r="I56" s="174">
        <f>SUM(I57:I63)</f>
        <v>43094</v>
      </c>
      <c r="J56" s="174"/>
      <c r="K56" s="186">
        <f>SUM(K57:K63)</f>
        <v>33684</v>
      </c>
      <c r="L56" s="32"/>
      <c r="M56" s="32"/>
      <c r="N56" s="241"/>
    </row>
    <row r="57" spans="1:14" outlineLevel="2">
      <c r="A57" s="215"/>
      <c r="B57" s="217"/>
      <c r="C57" s="60" t="str">
        <f t="shared" si="0"/>
        <v>Bureaux Administration</v>
      </c>
      <c r="D57" s="32"/>
      <c r="E57" s="190" t="s">
        <v>449</v>
      </c>
      <c r="F57" s="175"/>
      <c r="G57" s="176">
        <v>6206</v>
      </c>
      <c r="H57" s="176"/>
      <c r="I57" s="176">
        <v>5921</v>
      </c>
      <c r="J57" s="176"/>
      <c r="K57" s="405">
        <v>5624</v>
      </c>
      <c r="L57" s="32"/>
      <c r="M57" s="32"/>
      <c r="N57" s="241"/>
    </row>
    <row r="58" spans="1:14" outlineLevel="2">
      <c r="A58" s="215"/>
      <c r="B58" s="217"/>
      <c r="C58" s="60" t="str">
        <f t="shared" si="0"/>
        <v>Café Hôtel Restaurant</v>
      </c>
      <c r="D58" s="32"/>
      <c r="E58" s="190" t="s">
        <v>450</v>
      </c>
      <c r="F58" s="175"/>
      <c r="G58" s="176">
        <v>4192</v>
      </c>
      <c r="H58" s="176"/>
      <c r="I58" s="176">
        <v>2902</v>
      </c>
      <c r="J58" s="176"/>
      <c r="K58" s="405">
        <v>2028</v>
      </c>
      <c r="L58" s="32"/>
      <c r="M58" s="32"/>
      <c r="N58" s="241"/>
    </row>
    <row r="59" spans="1:14" outlineLevel="2">
      <c r="A59" s="215"/>
      <c r="B59" s="217"/>
      <c r="C59" s="60" t="str">
        <f t="shared" si="0"/>
        <v>Commerce</v>
      </c>
      <c r="D59" s="32"/>
      <c r="E59" s="190" t="s">
        <v>451</v>
      </c>
      <c r="F59" s="175"/>
      <c r="G59" s="176">
        <v>12186</v>
      </c>
      <c r="H59" s="176"/>
      <c r="I59" s="176">
        <v>8717</v>
      </c>
      <c r="J59" s="176"/>
      <c r="K59" s="405">
        <v>8711</v>
      </c>
      <c r="L59" s="32"/>
      <c r="M59" s="32"/>
      <c r="N59" s="241"/>
    </row>
    <row r="60" spans="1:14" outlineLevel="2">
      <c r="A60" s="215"/>
      <c r="B60" s="217"/>
      <c r="C60" s="60" t="str">
        <f t="shared" si="0"/>
        <v>Enseignement Recherche</v>
      </c>
      <c r="D60" s="32"/>
      <c r="E60" s="190" t="s">
        <v>452</v>
      </c>
      <c r="F60" s="175"/>
      <c r="G60" s="176">
        <v>4962</v>
      </c>
      <c r="H60" s="176"/>
      <c r="I60" s="176">
        <v>3395</v>
      </c>
      <c r="J60" s="176"/>
      <c r="K60" s="405">
        <v>3357</v>
      </c>
      <c r="L60" s="32"/>
      <c r="M60" s="32"/>
      <c r="N60" s="241"/>
    </row>
    <row r="61" spans="1:14" outlineLevel="2">
      <c r="A61" s="215"/>
      <c r="B61" s="217"/>
      <c r="C61" s="60" t="str">
        <f t="shared" si="0"/>
        <v>Santé Action Sociale</v>
      </c>
      <c r="D61" s="32"/>
      <c r="E61" s="190" t="s">
        <v>453</v>
      </c>
      <c r="F61" s="175"/>
      <c r="G61" s="176">
        <v>21440</v>
      </c>
      <c r="H61" s="176"/>
      <c r="I61" s="176">
        <v>18543</v>
      </c>
      <c r="J61" s="176"/>
      <c r="K61" s="405">
        <v>11636</v>
      </c>
      <c r="L61" s="32"/>
      <c r="M61" s="32"/>
      <c r="N61" s="241"/>
    </row>
    <row r="62" spans="1:14" outlineLevel="2">
      <c r="A62" s="215"/>
      <c r="B62" s="217"/>
      <c r="C62" s="60" t="str">
        <f t="shared" si="0"/>
        <v>Sport Loisir Culture</v>
      </c>
      <c r="D62" s="32"/>
      <c r="E62" s="190" t="s">
        <v>454</v>
      </c>
      <c r="F62" s="175"/>
      <c r="G62" s="176">
        <v>3033</v>
      </c>
      <c r="H62" s="176"/>
      <c r="I62" s="176">
        <v>1932</v>
      </c>
      <c r="J62" s="176"/>
      <c r="K62" s="405">
        <v>1190</v>
      </c>
      <c r="L62" s="32"/>
      <c r="M62" s="32"/>
      <c r="N62" s="390"/>
    </row>
    <row r="63" spans="1:14" ht="15" outlineLevel="2" thickBot="1">
      <c r="A63" s="215"/>
      <c r="B63" s="217"/>
      <c r="C63" s="60" t="str">
        <f t="shared" si="0"/>
        <v>Transport</v>
      </c>
      <c r="D63" s="32"/>
      <c r="E63" s="192" t="s">
        <v>1</v>
      </c>
      <c r="F63" s="406"/>
      <c r="G63" s="407">
        <v>2490</v>
      </c>
      <c r="H63" s="407"/>
      <c r="I63" s="407">
        <v>1684</v>
      </c>
      <c r="J63" s="407"/>
      <c r="K63" s="408">
        <v>1138</v>
      </c>
      <c r="L63" s="32"/>
      <c r="M63" s="32"/>
    </row>
    <row r="64" spans="1:14" outlineLevel="2">
      <c r="A64" s="215"/>
      <c r="B64" s="217"/>
      <c r="C64" s="60" t="str">
        <f t="shared" si="0"/>
        <v xml:space="preserve"> Périmètre hexagone</v>
      </c>
      <c r="D64" s="32"/>
      <c r="E64" s="889" t="s">
        <v>628</v>
      </c>
      <c r="F64" s="889"/>
      <c r="G64" s="889"/>
      <c r="H64" s="889"/>
      <c r="I64" s="889"/>
      <c r="J64" s="889"/>
      <c r="K64" s="889"/>
      <c r="L64" s="889"/>
      <c r="M64" s="32"/>
    </row>
    <row r="65" spans="1:42" outlineLevel="1">
      <c r="A65" s="215"/>
      <c r="B65" s="217"/>
      <c r="C65" s="60"/>
      <c r="D65" s="32"/>
      <c r="E65" s="162"/>
      <c r="F65" s="162"/>
      <c r="G65" s="162"/>
      <c r="H65" s="162"/>
      <c r="I65" s="162"/>
      <c r="J65" s="162"/>
      <c r="K65" s="162"/>
      <c r="L65" s="162"/>
      <c r="M65" s="32"/>
    </row>
    <row r="66" spans="1:42" ht="28.8" thickBot="1">
      <c r="A66" s="215"/>
      <c r="B66" s="217"/>
      <c r="C66" s="60" t="str">
        <f t="shared" ref="C66:C136" si="2">IF(ISBLANK(E66),IF(ISBLANK(F66),"",F66),E66)</f>
        <v>Chauffage</v>
      </c>
      <c r="D66" s="221"/>
      <c r="E66" s="222"/>
      <c r="F66" s="854" t="s">
        <v>456</v>
      </c>
      <c r="G66" s="854"/>
      <c r="H66" s="854"/>
      <c r="I66" s="854"/>
      <c r="J66" s="854"/>
      <c r="K66" s="854"/>
      <c r="L66" s="854"/>
      <c r="M66" s="854"/>
    </row>
    <row r="67" spans="1:42" ht="15" thickTop="1">
      <c r="A67" s="215"/>
      <c r="B67" s="217"/>
      <c r="C67" s="60" t="str">
        <f t="shared" si="2"/>
        <v/>
      </c>
      <c r="D67" s="161"/>
      <c r="E67" s="161"/>
      <c r="F67" s="161"/>
    </row>
    <row r="68" spans="1:42" outlineLevel="1">
      <c r="A68" s="215"/>
      <c r="B68" s="217"/>
      <c r="C68" s="60" t="str">
        <f t="shared" si="2"/>
        <v/>
      </c>
      <c r="D68" s="32"/>
      <c r="E68" s="32"/>
      <c r="F68" s="32"/>
      <c r="G68" s="32"/>
      <c r="H68" s="32"/>
      <c r="I68" s="32"/>
      <c r="J68" s="32"/>
      <c r="K68" s="32"/>
      <c r="L68" s="32"/>
      <c r="M68" s="32"/>
    </row>
    <row r="69" spans="1:42" ht="19.2" outlineLevel="1">
      <c r="A69" s="215"/>
      <c r="B69" s="217"/>
      <c r="C69" s="60" t="str">
        <f t="shared" si="2"/>
        <v xml:space="preserve">Commentaire
IGCE = 
Diffus = </v>
      </c>
      <c r="D69" s="32"/>
      <c r="E69" s="852" t="s">
        <v>122</v>
      </c>
      <c r="F69" s="853"/>
      <c r="G69" s="853"/>
      <c r="H69" s="853"/>
      <c r="I69" s="853"/>
      <c r="J69" s="853"/>
      <c r="K69" s="853"/>
      <c r="L69" s="853"/>
      <c r="M69" s="32"/>
    </row>
    <row r="70" spans="1:42" ht="204" customHeight="1" outlineLevel="1">
      <c r="A70" s="215"/>
      <c r="B70" s="217"/>
      <c r="C70" s="60" t="str">
        <f t="shared" si="2"/>
        <v xml:space="preserve">Les consommations énergétiques pour le chauffage sont estimées avec le modèle Res IRF, développé par le CIRED. Celui-ci vise à décrire l’effet des politiques d’efficacité énergétique sur la dynamique de rénovation énergétique. Le modèle intègre un certain nombre de barrières à l’efficacité énergétique, comme l’effet rebond, les contraintes de crédit, le dilemme propriétaire-locataire et les coûts cachés de la rénovation. Il se concentre actuellement sur les consommations d’énergie (électricité, gaz naturel, fioul domestique, bois-énergie) pour le chauffage.  
Le modèle tertiaire Vivaldi de l’ADEME a été utilisé pour calculer l’évolution des consommations de chauffage des bâtiments tertiaires. Ce modèle donne une représentation technique du parc de bâtiments pour chaque branche et modélise l’évolution des intensités de consommation (en kWh/m²/an). Ces intensités évoluent en fonction d’hypothèses sur le mix énergétique et sur le respect du décret tertiaire. Elles permettent ensuite de calculer une consommation finale du parc tertiaire. Cette méthodologie de modélisation basée sur les intensités de consommation (en kWh/m²/an), elles-mêmes conditionnées au respect du décret tertiaire, permet de prendre en compte implicitement les effets du réchauffement climatique, de la sobriété et d’un potentiel effet rebond sur la consommation finale du secteur. </v>
      </c>
      <c r="D70" s="32"/>
      <c r="E70" s="855" t="s">
        <v>767</v>
      </c>
      <c r="F70" s="856"/>
      <c r="G70" s="856"/>
      <c r="H70" s="856"/>
      <c r="I70" s="856"/>
      <c r="J70" s="856"/>
      <c r="K70" s="856"/>
      <c r="L70" s="856"/>
      <c r="M70" s="32"/>
    </row>
    <row r="71" spans="1:42" outlineLevel="1">
      <c r="A71" s="215"/>
      <c r="B71" s="217"/>
      <c r="C71" s="60" t="str">
        <f t="shared" si="2"/>
        <v/>
      </c>
      <c r="D71" s="32"/>
      <c r="E71" s="162"/>
      <c r="F71" s="162"/>
      <c r="G71" s="162"/>
      <c r="H71" s="162"/>
      <c r="I71" s="162"/>
      <c r="J71" s="162"/>
      <c r="K71" s="162"/>
      <c r="L71" s="162"/>
      <c r="M71" s="32"/>
    </row>
    <row r="72" spans="1:42" ht="15" outlineLevel="1" thickBot="1">
      <c r="A72" s="215"/>
      <c r="B72" s="217"/>
      <c r="C72" s="60" t="str">
        <f t="shared" si="2"/>
        <v>Nombre de rénovations énergétiques d'ampleur (milliers par an) pour le parc résidentiel</v>
      </c>
      <c r="D72" s="32"/>
      <c r="E72" s="529" t="s">
        <v>737</v>
      </c>
      <c r="F72" s="529"/>
      <c r="G72" s="529"/>
      <c r="H72" s="529"/>
      <c r="I72" s="529"/>
      <c r="J72" s="529"/>
      <c r="K72" s="529"/>
      <c r="L72" s="32"/>
      <c r="M72" s="32"/>
      <c r="N72" s="403"/>
      <c r="O72" s="403"/>
      <c r="P72" s="403"/>
      <c r="Q72" s="403"/>
      <c r="R72" s="403"/>
      <c r="S72" s="403"/>
      <c r="T72" s="403"/>
      <c r="U72" s="403"/>
      <c r="V72" s="403"/>
      <c r="W72" s="403"/>
      <c r="X72" s="403"/>
      <c r="Y72" s="403"/>
      <c r="Z72" s="403"/>
      <c r="AA72" s="403"/>
      <c r="AB72" s="403"/>
      <c r="AC72" s="403"/>
      <c r="AD72" s="403"/>
      <c r="AE72" s="403"/>
      <c r="AF72" s="403"/>
      <c r="AG72" s="403"/>
      <c r="AH72" s="403"/>
      <c r="AI72" s="403"/>
      <c r="AJ72" s="403"/>
      <c r="AK72" s="403"/>
      <c r="AL72" s="403"/>
      <c r="AM72" s="403"/>
      <c r="AN72" s="403"/>
      <c r="AO72" s="403"/>
      <c r="AP72" s="403"/>
    </row>
    <row r="73" spans="1:42" outlineLevel="2">
      <c r="A73" s="215"/>
      <c r="B73" s="217"/>
      <c r="C73" s="60" t="str">
        <f t="shared" si="2"/>
        <v>Moyenne annuelle</v>
      </c>
      <c r="D73" s="32"/>
      <c r="E73" s="112" t="s">
        <v>458</v>
      </c>
      <c r="F73" s="268"/>
      <c r="G73" s="268" t="s">
        <v>754</v>
      </c>
      <c r="H73" s="268"/>
      <c r="I73" s="268"/>
      <c r="J73" s="268"/>
      <c r="K73" s="269" t="s">
        <v>762</v>
      </c>
      <c r="L73" s="32"/>
      <c r="M73" s="32"/>
      <c r="N73" s="403"/>
      <c r="O73" s="403"/>
      <c r="P73" s="403"/>
      <c r="Q73" s="403"/>
      <c r="R73" s="403"/>
      <c r="S73" s="403"/>
      <c r="T73" s="403"/>
      <c r="U73" s="403"/>
      <c r="V73" s="403"/>
      <c r="W73" s="403"/>
      <c r="X73" s="403"/>
      <c r="Y73" s="403"/>
      <c r="Z73" s="403"/>
      <c r="AA73" s="403"/>
      <c r="AB73" s="403"/>
      <c r="AC73" s="403"/>
      <c r="AD73" s="403"/>
      <c r="AE73" s="403"/>
      <c r="AF73" s="403"/>
      <c r="AG73" s="403"/>
      <c r="AH73" s="403"/>
      <c r="AI73" s="403"/>
      <c r="AJ73" s="403"/>
      <c r="AK73" s="403"/>
      <c r="AL73" s="403"/>
      <c r="AM73" s="403"/>
      <c r="AN73" s="403"/>
      <c r="AO73" s="403"/>
      <c r="AP73" s="403"/>
    </row>
    <row r="74" spans="1:42" s="403" customFormat="1" outlineLevel="2">
      <c r="A74" s="215"/>
      <c r="B74" s="217"/>
      <c r="C74" s="60"/>
      <c r="D74" s="32"/>
      <c r="E74" s="451" t="s">
        <v>755</v>
      </c>
      <c r="F74" s="496"/>
      <c r="G74" s="137">
        <v>700</v>
      </c>
      <c r="H74" s="137"/>
      <c r="I74" s="137"/>
      <c r="J74" s="137"/>
      <c r="K74" s="138">
        <v>430</v>
      </c>
      <c r="L74" s="32"/>
      <c r="M74" s="32"/>
    </row>
    <row r="75" spans="1:42" ht="15" outlineLevel="2" thickBot="1">
      <c r="A75" s="215"/>
      <c r="B75" s="217"/>
      <c r="C75" s="60" t="str">
        <f t="shared" si="2"/>
        <v>Nombre de rénovations d'ampleur (en milliers/an)</v>
      </c>
      <c r="D75" s="32"/>
      <c r="E75" s="457" t="s">
        <v>730</v>
      </c>
      <c r="F75" s="526"/>
      <c r="G75" s="140">
        <v>250</v>
      </c>
      <c r="H75" s="140"/>
      <c r="I75" s="140"/>
      <c r="J75" s="140"/>
      <c r="K75" s="141">
        <v>165</v>
      </c>
      <c r="L75" s="32"/>
      <c r="M75" s="32"/>
      <c r="N75" s="403"/>
      <c r="O75" s="403"/>
      <c r="P75" s="403"/>
      <c r="Q75" s="403"/>
      <c r="R75" s="403"/>
      <c r="S75" s="403"/>
      <c r="T75" s="403"/>
      <c r="U75" s="403"/>
      <c r="V75" s="403"/>
      <c r="W75" s="403"/>
      <c r="X75" s="403"/>
      <c r="Y75" s="403"/>
      <c r="Z75" s="403"/>
      <c r="AA75" s="403"/>
      <c r="AB75" s="403"/>
      <c r="AC75" s="403"/>
      <c r="AD75" s="403"/>
      <c r="AE75" s="403"/>
      <c r="AF75" s="403"/>
      <c r="AG75" s="403"/>
      <c r="AH75" s="403"/>
      <c r="AI75" s="403"/>
      <c r="AJ75" s="403"/>
      <c r="AK75" s="403"/>
      <c r="AL75" s="403"/>
      <c r="AM75" s="403"/>
      <c r="AN75" s="403"/>
      <c r="AO75" s="403"/>
      <c r="AP75" s="403"/>
    </row>
    <row r="76" spans="1:42" outlineLevel="2">
      <c r="A76" s="215"/>
      <c r="B76" s="217"/>
      <c r="C76" s="60" t="str">
        <f t="shared" si="2"/>
        <v>Rénovations d'ampleur aidées et non aidées, pour le parc privé et social. Périmètre hexagone</v>
      </c>
      <c r="D76" s="32"/>
      <c r="E76" s="858" t="s">
        <v>739</v>
      </c>
      <c r="F76" s="858"/>
      <c r="G76" s="858"/>
      <c r="H76" s="858"/>
      <c r="I76" s="858"/>
      <c r="J76" s="858"/>
      <c r="K76" s="858"/>
      <c r="L76" s="32"/>
      <c r="M76" s="32"/>
      <c r="N76" s="403"/>
      <c r="O76" s="403"/>
      <c r="P76" s="403"/>
      <c r="Q76" s="403"/>
      <c r="R76" s="403"/>
      <c r="S76" s="403"/>
      <c r="T76" s="403"/>
      <c r="U76" s="403"/>
      <c r="V76" s="403"/>
      <c r="W76" s="403"/>
      <c r="X76" s="403"/>
      <c r="Y76" s="403"/>
      <c r="Z76" s="403"/>
      <c r="AA76" s="403"/>
      <c r="AB76" s="403"/>
      <c r="AC76" s="403"/>
      <c r="AD76" s="403"/>
      <c r="AE76" s="403"/>
      <c r="AF76" s="403"/>
      <c r="AG76" s="403"/>
      <c r="AH76" s="403"/>
      <c r="AI76" s="403"/>
      <c r="AJ76" s="403"/>
      <c r="AK76" s="403"/>
      <c r="AL76" s="403"/>
      <c r="AM76" s="403"/>
      <c r="AN76" s="403"/>
      <c r="AO76" s="403"/>
      <c r="AP76" s="403"/>
    </row>
    <row r="77" spans="1:42" outlineLevel="1">
      <c r="A77" s="215"/>
      <c r="B77" s="217"/>
      <c r="C77" s="60" t="str">
        <f t="shared" si="2"/>
        <v/>
      </c>
      <c r="D77" s="32"/>
      <c r="E77" s="162"/>
      <c r="F77" s="162"/>
      <c r="G77" s="162"/>
      <c r="H77" s="162"/>
      <c r="I77" s="162"/>
      <c r="J77" s="162"/>
      <c r="K77" s="162"/>
      <c r="L77" s="162"/>
      <c r="M77" s="32"/>
      <c r="N77" s="403"/>
      <c r="O77" s="403"/>
      <c r="P77" s="403"/>
      <c r="Q77" s="403"/>
      <c r="R77" s="403"/>
      <c r="S77" s="403"/>
      <c r="T77" s="403"/>
      <c r="U77" s="403"/>
      <c r="V77" s="403"/>
      <c r="W77" s="403"/>
      <c r="X77" s="403"/>
      <c r="Y77" s="403"/>
      <c r="Z77" s="403"/>
      <c r="AA77" s="403"/>
      <c r="AB77" s="403"/>
      <c r="AC77" s="403"/>
      <c r="AD77" s="403"/>
      <c r="AE77" s="403"/>
      <c r="AF77" s="403"/>
      <c r="AG77" s="403"/>
      <c r="AH77" s="403"/>
      <c r="AI77" s="403"/>
      <c r="AJ77" s="403"/>
      <c r="AK77" s="403"/>
      <c r="AL77" s="403"/>
      <c r="AM77" s="403"/>
      <c r="AN77" s="403"/>
      <c r="AO77" s="403"/>
      <c r="AP77" s="403"/>
    </row>
    <row r="78" spans="1:42" s="403" customFormat="1" ht="15" outlineLevel="1" thickBot="1">
      <c r="A78" s="215"/>
      <c r="B78" s="217"/>
      <c r="C78" s="60"/>
      <c r="D78" s="32"/>
      <c r="E78" s="851" t="s">
        <v>962</v>
      </c>
      <c r="F78" s="851"/>
      <c r="G78" s="851"/>
      <c r="H78" s="851"/>
      <c r="I78" s="851"/>
      <c r="J78" s="851"/>
      <c r="K78" s="851"/>
      <c r="L78" s="32"/>
      <c r="M78" s="32"/>
    </row>
    <row r="79" spans="1:42" s="403" customFormat="1" outlineLevel="2">
      <c r="A79" s="215"/>
      <c r="B79" s="217"/>
      <c r="C79" s="60"/>
      <c r="D79" s="32"/>
      <c r="E79" s="287" t="s">
        <v>970</v>
      </c>
      <c r="F79" s="183">
        <v>2023</v>
      </c>
      <c r="G79" s="183">
        <v>2030</v>
      </c>
      <c r="H79" s="183">
        <v>2035</v>
      </c>
      <c r="I79" s="183">
        <v>2040</v>
      </c>
      <c r="J79" s="183">
        <v>2045</v>
      </c>
      <c r="K79" s="184">
        <v>2050</v>
      </c>
      <c r="L79" s="32"/>
      <c r="M79" s="32"/>
    </row>
    <row r="80" spans="1:42" s="403" customFormat="1" outlineLevel="2">
      <c r="A80" s="215"/>
      <c r="B80" s="217"/>
      <c r="C80" s="60"/>
      <c r="D80" s="32"/>
      <c r="E80" s="185" t="s">
        <v>125</v>
      </c>
      <c r="F80" s="834">
        <f>SUM(F81:F87)</f>
        <v>30.225999999999999</v>
      </c>
      <c r="G80" s="834">
        <f t="shared" ref="G80:K80" si="3">SUM(G81:G87)</f>
        <v>32.342999999999996</v>
      </c>
      <c r="H80" s="834">
        <f t="shared" si="3"/>
        <v>33.413000000000004</v>
      </c>
      <c r="I80" s="834">
        <f t="shared" si="3"/>
        <v>34.391000000000005</v>
      </c>
      <c r="J80" s="834">
        <f t="shared" si="3"/>
        <v>35.01700000000001</v>
      </c>
      <c r="K80" s="835">
        <f t="shared" si="3"/>
        <v>35.634</v>
      </c>
      <c r="L80" s="32"/>
      <c r="M80" s="32"/>
    </row>
    <row r="81" spans="1:42" s="403" customFormat="1" outlineLevel="2">
      <c r="A81" s="215"/>
      <c r="B81" s="217"/>
      <c r="C81" s="60"/>
      <c r="D81" s="32"/>
      <c r="E81" s="190" t="s">
        <v>963</v>
      </c>
      <c r="F81" s="831">
        <v>0.39700000000000002</v>
      </c>
      <c r="G81" s="832">
        <v>4.5940000000000003</v>
      </c>
      <c r="H81" s="832">
        <v>6.633</v>
      </c>
      <c r="I81" s="832">
        <v>8.7669999999999995</v>
      </c>
      <c r="J81" s="832">
        <v>10.432</v>
      </c>
      <c r="K81" s="833">
        <v>11.693</v>
      </c>
      <c r="L81" s="32"/>
      <c r="M81" s="32"/>
    </row>
    <row r="82" spans="1:42" s="403" customFormat="1" outlineLevel="2">
      <c r="A82" s="215"/>
      <c r="B82" s="217"/>
      <c r="C82" s="60"/>
      <c r="D82" s="32"/>
      <c r="E82" s="190" t="s">
        <v>964</v>
      </c>
      <c r="F82" s="831">
        <v>2.1560000000000001</v>
      </c>
      <c r="G82" s="832">
        <v>4.2949999999999999</v>
      </c>
      <c r="H82" s="832">
        <v>6.5730000000000004</v>
      </c>
      <c r="I82" s="832">
        <v>8.5060000000000002</v>
      </c>
      <c r="J82" s="832">
        <v>9.8659999999999997</v>
      </c>
      <c r="K82" s="833">
        <v>10.675000000000001</v>
      </c>
      <c r="L82" s="32"/>
      <c r="M82" s="32"/>
    </row>
    <row r="83" spans="1:42" s="403" customFormat="1" outlineLevel="2">
      <c r="A83" s="215"/>
      <c r="B83" s="217"/>
      <c r="C83" s="60"/>
      <c r="D83" s="32"/>
      <c r="E83" s="132" t="s">
        <v>965</v>
      </c>
      <c r="F83" s="831">
        <v>5.55</v>
      </c>
      <c r="G83" s="832">
        <v>9.3290000000000006</v>
      </c>
      <c r="H83" s="832">
        <v>10.667999999999999</v>
      </c>
      <c r="I83" s="832">
        <v>10.561999999999999</v>
      </c>
      <c r="J83" s="832">
        <v>9.8849999999999998</v>
      </c>
      <c r="K83" s="833">
        <v>9.3390000000000004</v>
      </c>
      <c r="L83" s="32"/>
      <c r="M83" s="32"/>
    </row>
    <row r="84" spans="1:42" s="403" customFormat="1" outlineLevel="2">
      <c r="A84" s="215"/>
      <c r="B84" s="217"/>
      <c r="C84" s="60"/>
      <c r="D84" s="32"/>
      <c r="E84" s="132" t="s">
        <v>966</v>
      </c>
      <c r="F84" s="831">
        <v>12.773999999999999</v>
      </c>
      <c r="G84" s="832">
        <v>9.4440000000000008</v>
      </c>
      <c r="H84" s="832">
        <v>6.9550000000000001</v>
      </c>
      <c r="I84" s="832">
        <v>5.0049999999999999</v>
      </c>
      <c r="J84" s="832">
        <v>4.133</v>
      </c>
      <c r="K84" s="833">
        <v>3.6629999999999998</v>
      </c>
      <c r="L84" s="32"/>
      <c r="M84" s="32"/>
    </row>
    <row r="85" spans="1:42" s="403" customFormat="1" outlineLevel="2">
      <c r="A85" s="215"/>
      <c r="B85" s="217"/>
      <c r="C85" s="60"/>
      <c r="D85" s="32"/>
      <c r="E85" s="132" t="s">
        <v>967</v>
      </c>
      <c r="F85" s="831">
        <v>5.024</v>
      </c>
      <c r="G85" s="832">
        <v>3.56</v>
      </c>
      <c r="H85" s="832">
        <v>2.1469999999999998</v>
      </c>
      <c r="I85" s="832">
        <v>1.3540000000000001</v>
      </c>
      <c r="J85" s="832">
        <v>0.58699999999999997</v>
      </c>
      <c r="K85" s="833">
        <v>0.21199999999999999</v>
      </c>
      <c r="L85" s="32"/>
      <c r="M85" s="32"/>
    </row>
    <row r="86" spans="1:42" s="403" customFormat="1" outlineLevel="2">
      <c r="A86" s="215"/>
      <c r="B86" s="217"/>
      <c r="C86" s="60"/>
      <c r="D86" s="32"/>
      <c r="E86" s="132" t="s">
        <v>968</v>
      </c>
      <c r="F86" s="831">
        <v>2.927</v>
      </c>
      <c r="G86" s="832">
        <v>0.874</v>
      </c>
      <c r="H86" s="832">
        <v>0.40100000000000002</v>
      </c>
      <c r="I86" s="832">
        <v>0.183</v>
      </c>
      <c r="J86" s="832">
        <v>0.109</v>
      </c>
      <c r="K86" s="833">
        <v>0.05</v>
      </c>
      <c r="L86" s="32"/>
      <c r="M86" s="32"/>
    </row>
    <row r="87" spans="1:42" s="403" customFormat="1" ht="15" outlineLevel="2" thickBot="1">
      <c r="A87" s="215"/>
      <c r="B87" s="217"/>
      <c r="C87" s="60"/>
      <c r="D87" s="32"/>
      <c r="E87" s="135" t="s">
        <v>969</v>
      </c>
      <c r="F87" s="836">
        <v>1.3979999999999999</v>
      </c>
      <c r="G87" s="837">
        <v>0.247</v>
      </c>
      <c r="H87" s="837">
        <v>3.5999999999999997E-2</v>
      </c>
      <c r="I87" s="837">
        <v>1.4E-2</v>
      </c>
      <c r="J87" s="837">
        <v>5.0000000000000001E-3</v>
      </c>
      <c r="K87" s="838">
        <v>2E-3</v>
      </c>
      <c r="L87" s="32"/>
      <c r="M87" s="32"/>
    </row>
    <row r="88" spans="1:42" s="403" customFormat="1" outlineLevel="1">
      <c r="A88" s="215"/>
      <c r="B88" s="217"/>
      <c r="C88" s="60"/>
      <c r="D88" s="32"/>
      <c r="E88" s="805"/>
      <c r="F88" s="805"/>
      <c r="G88" s="805"/>
      <c r="H88" s="805" t="s">
        <v>971</v>
      </c>
      <c r="I88" s="805"/>
      <c r="J88" s="805"/>
      <c r="K88" s="805"/>
      <c r="L88" s="805"/>
      <c r="M88" s="32"/>
    </row>
    <row r="89" spans="1:42" s="403" customFormat="1" outlineLevel="1">
      <c r="A89" s="215"/>
      <c r="B89" s="217"/>
      <c r="C89" s="60"/>
      <c r="D89" s="32"/>
      <c r="E89" s="805"/>
      <c r="F89" s="805"/>
      <c r="G89" s="805"/>
      <c r="H89" s="805"/>
      <c r="I89" s="805"/>
      <c r="J89" s="805"/>
      <c r="K89" s="805"/>
      <c r="L89" s="805"/>
      <c r="M89" s="32"/>
    </row>
    <row r="90" spans="1:42" s="241" customFormat="1" ht="15" outlineLevel="1" thickBot="1">
      <c r="A90" s="215"/>
      <c r="B90" s="217"/>
      <c r="C90" s="60"/>
      <c r="D90" s="32"/>
      <c r="E90" s="851" t="s">
        <v>704</v>
      </c>
      <c r="F90" s="851"/>
      <c r="G90" s="851"/>
      <c r="H90" s="851"/>
      <c r="I90" s="851"/>
      <c r="J90" s="851"/>
      <c r="K90" s="851"/>
      <c r="L90" s="32"/>
      <c r="M90" s="32"/>
    </row>
    <row r="91" spans="1:42" s="241" customFormat="1" outlineLevel="2">
      <c r="A91" s="215"/>
      <c r="B91" s="217"/>
      <c r="C91" s="60"/>
      <c r="D91" s="32"/>
      <c r="E91" s="287" t="s">
        <v>112</v>
      </c>
      <c r="F91" s="183">
        <v>2023</v>
      </c>
      <c r="G91" s="183">
        <v>2030</v>
      </c>
      <c r="H91" s="183">
        <v>2035</v>
      </c>
      <c r="I91" s="183">
        <v>2040</v>
      </c>
      <c r="J91" s="183">
        <v>2045</v>
      </c>
      <c r="K91" s="184">
        <v>2050</v>
      </c>
      <c r="L91" s="32"/>
      <c r="M91" s="32"/>
      <c r="T91" s="393"/>
      <c r="U91" s="393"/>
      <c r="V91" s="393"/>
      <c r="W91" s="393"/>
      <c r="X91" s="393"/>
      <c r="Y91" s="393"/>
      <c r="Z91" s="393"/>
      <c r="AA91" s="393"/>
      <c r="AB91" s="393"/>
      <c r="AC91" s="393"/>
      <c r="AD91" s="393"/>
      <c r="AE91" s="393"/>
      <c r="AF91" s="393"/>
      <c r="AG91" s="393"/>
      <c r="AH91" s="393"/>
      <c r="AI91" s="393"/>
      <c r="AJ91" s="393"/>
      <c r="AK91" s="393"/>
      <c r="AL91" s="393"/>
      <c r="AM91" s="393"/>
      <c r="AN91" s="393"/>
      <c r="AO91" s="393"/>
      <c r="AP91" s="393"/>
    </row>
    <row r="92" spans="1:42" s="241" customFormat="1" outlineLevel="2">
      <c r="A92" s="215"/>
      <c r="B92" s="217"/>
      <c r="C92" s="60"/>
      <c r="D92" s="32"/>
      <c r="E92" s="185" t="s">
        <v>125</v>
      </c>
      <c r="F92" s="385">
        <f t="shared" ref="F92:K92" si="4">F93+F94+F95+F96+F101+F102</f>
        <v>1</v>
      </c>
      <c r="G92" s="385">
        <f t="shared" si="4"/>
        <v>1</v>
      </c>
      <c r="H92" s="385">
        <f t="shared" si="4"/>
        <v>1</v>
      </c>
      <c r="I92" s="385">
        <f t="shared" si="4"/>
        <v>1</v>
      </c>
      <c r="J92" s="385">
        <f t="shared" si="4"/>
        <v>1</v>
      </c>
      <c r="K92" s="524">
        <f t="shared" si="4"/>
        <v>1</v>
      </c>
      <c r="L92" s="32"/>
      <c r="M92" s="32"/>
      <c r="T92" s="393"/>
      <c r="U92" s="393"/>
      <c r="V92" s="393"/>
      <c r="W92" s="393"/>
      <c r="X92" s="393"/>
      <c r="Y92" s="393"/>
      <c r="Z92" s="393"/>
      <c r="AA92" s="393"/>
      <c r="AB92" s="393"/>
      <c r="AC92" s="393"/>
      <c r="AD92" s="393"/>
      <c r="AE92" s="393"/>
      <c r="AF92" s="393"/>
      <c r="AG92" s="393"/>
      <c r="AH92" s="393"/>
      <c r="AI92" s="393"/>
      <c r="AJ92" s="393"/>
      <c r="AK92" s="393"/>
      <c r="AL92" s="393"/>
      <c r="AM92" s="393"/>
      <c r="AN92" s="393"/>
      <c r="AO92" s="393"/>
      <c r="AP92" s="393"/>
    </row>
    <row r="93" spans="1:42" s="241" customFormat="1" outlineLevel="2">
      <c r="A93" s="215"/>
      <c r="B93" s="217"/>
      <c r="C93" s="60"/>
      <c r="D93" s="32"/>
      <c r="E93" s="190" t="s">
        <v>216</v>
      </c>
      <c r="F93" s="383">
        <v>0.39070306038047975</v>
      </c>
      <c r="G93" s="82">
        <v>0.29125313050737411</v>
      </c>
      <c r="H93" s="82">
        <v>0.21127139949718665</v>
      </c>
      <c r="I93" s="82">
        <v>0.15082872928176796</v>
      </c>
      <c r="J93" s="82">
        <v>0.12150893826032326</v>
      </c>
      <c r="K93" s="250">
        <v>9.8669809732278166E-2</v>
      </c>
      <c r="L93" s="32"/>
      <c r="M93" s="32"/>
      <c r="N93" s="403"/>
      <c r="O93" s="403"/>
      <c r="P93" s="403"/>
      <c r="Q93" s="403"/>
      <c r="R93" s="403"/>
      <c r="S93" s="403"/>
      <c r="T93" s="393"/>
      <c r="U93" s="393"/>
      <c r="V93" s="393"/>
      <c r="W93" s="393"/>
      <c r="X93" s="393"/>
      <c r="Y93" s="393"/>
      <c r="Z93" s="393"/>
      <c r="AA93" s="393"/>
      <c r="AB93" s="393"/>
      <c r="AC93" s="393"/>
      <c r="AD93" s="393"/>
      <c r="AE93" s="393"/>
      <c r="AF93" s="393"/>
      <c r="AG93" s="393"/>
      <c r="AH93" s="393"/>
      <c r="AI93" s="393"/>
      <c r="AJ93" s="393"/>
      <c r="AK93" s="393"/>
      <c r="AL93" s="393"/>
      <c r="AM93" s="393"/>
      <c r="AN93" s="393"/>
      <c r="AO93" s="393"/>
      <c r="AP93" s="393"/>
    </row>
    <row r="94" spans="1:42" s="241" customFormat="1" outlineLevel="2">
      <c r="A94" s="215"/>
      <c r="B94" s="217"/>
      <c r="C94" s="60"/>
      <c r="D94" s="32"/>
      <c r="E94" s="190" t="s">
        <v>234</v>
      </c>
      <c r="F94" s="383">
        <v>0.10087675765095121</v>
      </c>
      <c r="G94" s="82">
        <v>3.8617320594873702E-2</v>
      </c>
      <c r="H94" s="82">
        <v>0</v>
      </c>
      <c r="I94" s="82">
        <v>0</v>
      </c>
      <c r="J94" s="82">
        <v>0</v>
      </c>
      <c r="K94" s="250">
        <v>0</v>
      </c>
      <c r="L94" s="32"/>
      <c r="M94" s="32"/>
      <c r="N94" s="403"/>
      <c r="O94" s="403"/>
      <c r="P94" s="403"/>
      <c r="Q94" s="403"/>
      <c r="R94" s="403"/>
      <c r="S94" s="403"/>
      <c r="T94" s="393"/>
      <c r="U94" s="393"/>
      <c r="V94" s="393"/>
      <c r="W94" s="393"/>
      <c r="X94" s="393"/>
      <c r="Y94" s="393"/>
      <c r="Z94" s="393"/>
      <c r="AA94" s="393"/>
      <c r="AB94" s="393"/>
      <c r="AC94" s="393"/>
      <c r="AD94" s="393"/>
      <c r="AE94" s="393"/>
      <c r="AF94" s="393"/>
      <c r="AG94" s="393"/>
      <c r="AH94" s="393"/>
      <c r="AI94" s="393"/>
      <c r="AJ94" s="393"/>
      <c r="AK94" s="393"/>
      <c r="AL94" s="393"/>
      <c r="AM94" s="393"/>
      <c r="AN94" s="393"/>
      <c r="AO94" s="393"/>
      <c r="AP94" s="393"/>
    </row>
    <row r="95" spans="1:42" s="241" customFormat="1" outlineLevel="2">
      <c r="A95" s="215"/>
      <c r="B95" s="217"/>
      <c r="C95" s="60"/>
      <c r="D95" s="32"/>
      <c r="E95" s="132" t="s">
        <v>756</v>
      </c>
      <c r="F95" s="383">
        <v>0.27516956162117456</v>
      </c>
      <c r="G95" s="82">
        <v>0.18860340722876667</v>
      </c>
      <c r="H95" s="82">
        <v>0.13138991978929726</v>
      </c>
      <c r="I95" s="82">
        <v>8.1680721139866241E-2</v>
      </c>
      <c r="J95" s="82">
        <v>4.9945742189730996E-2</v>
      </c>
      <c r="K95" s="250">
        <v>4.2824268956614467E-2</v>
      </c>
      <c r="L95" s="32"/>
      <c r="M95" s="32"/>
      <c r="N95" s="403"/>
      <c r="O95" s="403"/>
      <c r="P95" s="403"/>
      <c r="Q95" s="403"/>
      <c r="R95" s="403"/>
      <c r="S95" s="403"/>
      <c r="T95" s="393"/>
      <c r="U95" s="393"/>
      <c r="V95" s="393"/>
      <c r="W95" s="393"/>
      <c r="X95" s="393"/>
      <c r="Y95" s="393"/>
      <c r="Z95" s="393"/>
      <c r="AA95" s="393"/>
      <c r="AB95" s="393"/>
      <c r="AC95" s="393"/>
      <c r="AD95" s="393"/>
      <c r="AE95" s="393"/>
      <c r="AF95" s="393"/>
      <c r="AG95" s="393"/>
      <c r="AH95" s="393"/>
      <c r="AI95" s="393"/>
      <c r="AJ95" s="393"/>
      <c r="AK95" s="393"/>
      <c r="AL95" s="393"/>
      <c r="AM95" s="393"/>
      <c r="AN95" s="393"/>
      <c r="AO95" s="393"/>
      <c r="AP95" s="393"/>
    </row>
    <row r="96" spans="1:42" s="241" customFormat="1" outlineLevel="2">
      <c r="A96" s="215"/>
      <c r="B96" s="217"/>
      <c r="C96" s="60"/>
      <c r="D96" s="32"/>
      <c r="E96" s="132" t="s">
        <v>757</v>
      </c>
      <c r="F96" s="383">
        <v>9.5814722911497105E-2</v>
      </c>
      <c r="G96" s="82">
        <v>0.28086448381411744</v>
      </c>
      <c r="H96" s="82">
        <v>0.39180533939901829</v>
      </c>
      <c r="I96" s="82">
        <v>0.48624600174469323</v>
      </c>
      <c r="J96" s="82">
        <v>0.5484036781084014</v>
      </c>
      <c r="K96" s="250">
        <v>0.58101812875343772</v>
      </c>
      <c r="L96" s="32"/>
      <c r="M96" s="32"/>
      <c r="N96" s="403"/>
      <c r="O96" s="403"/>
      <c r="P96" s="403"/>
      <c r="Q96" s="403"/>
      <c r="R96" s="403"/>
      <c r="S96" s="403"/>
      <c r="T96" s="393"/>
      <c r="U96" s="393"/>
      <c r="V96" s="393"/>
      <c r="W96" s="393"/>
      <c r="X96" s="393"/>
      <c r="Y96" s="393"/>
      <c r="Z96" s="393"/>
      <c r="AA96" s="393"/>
      <c r="AB96" s="393"/>
      <c r="AC96" s="393"/>
      <c r="AD96" s="393"/>
      <c r="AE96" s="393"/>
      <c r="AF96" s="393"/>
      <c r="AG96" s="393"/>
      <c r="AH96" s="393"/>
      <c r="AI96" s="393"/>
      <c r="AJ96" s="393"/>
      <c r="AK96" s="393"/>
      <c r="AL96" s="393"/>
      <c r="AM96" s="393"/>
      <c r="AN96" s="393"/>
      <c r="AO96" s="393"/>
      <c r="AP96" s="393"/>
    </row>
    <row r="97" spans="1:43" s="403" customFormat="1" outlineLevel="2">
      <c r="A97" s="215"/>
      <c r="B97" s="217"/>
      <c r="C97" s="60"/>
      <c r="D97" s="32"/>
      <c r="E97" s="522" t="s">
        <v>874</v>
      </c>
      <c r="F97" s="383">
        <v>1.9156327543424317E-2</v>
      </c>
      <c r="G97" s="82">
        <v>8.9787589277432522E-2</v>
      </c>
      <c r="H97" s="82">
        <v>0.13085119118879446</v>
      </c>
      <c r="I97" s="82">
        <v>0.16661820296597848</v>
      </c>
      <c r="J97" s="82">
        <v>0.18733222913929978</v>
      </c>
      <c r="K97" s="250">
        <v>0.19618903294606274</v>
      </c>
      <c r="L97" s="32"/>
      <c r="M97" s="32"/>
    </row>
    <row r="98" spans="1:43" s="403" customFormat="1" outlineLevel="2">
      <c r="A98" s="215"/>
      <c r="B98" s="217"/>
      <c r="C98" s="60"/>
      <c r="D98" s="32"/>
      <c r="E98" s="522" t="s">
        <v>761</v>
      </c>
      <c r="F98" s="383">
        <v>6.3036419729434051E-2</v>
      </c>
      <c r="G98" s="82">
        <v>0.15663007855028446</v>
      </c>
      <c r="H98" s="82">
        <v>0.19884522717429592</v>
      </c>
      <c r="I98" s="82">
        <v>0.24077696571529578</v>
      </c>
      <c r="J98" s="82">
        <v>0.26468260949809075</v>
      </c>
      <c r="K98" s="250">
        <v>0.2712071483659082</v>
      </c>
      <c r="L98" s="32"/>
      <c r="M98" s="32"/>
    </row>
    <row r="99" spans="1:43" s="403" customFormat="1" outlineLevel="2">
      <c r="A99" s="215"/>
      <c r="B99" s="217"/>
      <c r="C99" s="60"/>
      <c r="D99" s="32"/>
      <c r="E99" s="522" t="s">
        <v>759</v>
      </c>
      <c r="F99" s="383">
        <v>1.2629419807373235E-2</v>
      </c>
      <c r="G99" s="82">
        <v>3.1354956851502656E-2</v>
      </c>
      <c r="H99" s="82">
        <v>5.0137174358087622E-2</v>
      </c>
      <c r="I99" s="82">
        <v>5.6586608967266978E-2</v>
      </c>
      <c r="J99" s="82">
        <v>6.3995974849006945E-2</v>
      </c>
      <c r="K99" s="250">
        <v>7.1527318716092067E-2</v>
      </c>
      <c r="L99" s="32"/>
      <c r="M99" s="32"/>
    </row>
    <row r="100" spans="1:43" s="403" customFormat="1" outlineLevel="2">
      <c r="A100" s="215"/>
      <c r="B100" s="217"/>
      <c r="C100" s="60"/>
      <c r="D100" s="32"/>
      <c r="E100" s="522" t="s">
        <v>760</v>
      </c>
      <c r="F100" s="383">
        <v>9.9255583126550868E-4</v>
      </c>
      <c r="G100" s="82">
        <v>3.0918591348978145E-3</v>
      </c>
      <c r="H100" s="82">
        <v>1.1971746677840298E-2</v>
      </c>
      <c r="I100" s="82">
        <v>2.2293302316564897E-2</v>
      </c>
      <c r="J100" s="82">
        <v>3.2364307879757082E-2</v>
      </c>
      <c r="K100" s="250">
        <v>4.2094628725374644E-2</v>
      </c>
      <c r="L100" s="32"/>
      <c r="M100" s="32"/>
    </row>
    <row r="101" spans="1:43" s="241" customFormat="1" outlineLevel="2">
      <c r="A101" s="215"/>
      <c r="B101" s="217"/>
      <c r="C101" s="60"/>
      <c r="D101" s="32"/>
      <c r="E101" s="190" t="s">
        <v>462</v>
      </c>
      <c r="F101" s="383">
        <v>9.0421836228287852E-2</v>
      </c>
      <c r="G101" s="82">
        <v>9.1395356027579394E-2</v>
      </c>
      <c r="H101" s="82">
        <v>9.2391954986232497E-2</v>
      </c>
      <c r="I101" s="82">
        <v>9.2207036929339917E-2</v>
      </c>
      <c r="J101" s="82">
        <v>9.1238791478668105E-2</v>
      </c>
      <c r="K101" s="250">
        <v>8.9100297468709649E-2</v>
      </c>
      <c r="L101" s="32"/>
      <c r="M101" s="32"/>
      <c r="N101" s="403"/>
      <c r="O101" s="403"/>
      <c r="P101" s="403"/>
      <c r="Q101" s="403"/>
      <c r="R101" s="403"/>
      <c r="S101" s="403"/>
      <c r="T101" s="393"/>
      <c r="U101" s="393"/>
      <c r="V101" s="393"/>
      <c r="W101" s="393"/>
      <c r="X101" s="393"/>
      <c r="Y101" s="393"/>
      <c r="Z101" s="393"/>
      <c r="AA101" s="393"/>
      <c r="AB101" s="393"/>
      <c r="AC101" s="393"/>
      <c r="AD101" s="393"/>
      <c r="AE101" s="393"/>
      <c r="AF101" s="393"/>
      <c r="AG101" s="393"/>
      <c r="AH101" s="393"/>
      <c r="AI101" s="393"/>
      <c r="AJ101" s="393"/>
      <c r="AK101" s="393"/>
      <c r="AL101" s="393"/>
      <c r="AM101" s="393"/>
      <c r="AN101" s="393"/>
      <c r="AO101" s="393"/>
      <c r="AP101" s="393"/>
    </row>
    <row r="102" spans="1:43" s="241" customFormat="1" ht="15" outlineLevel="2" thickBot="1">
      <c r="A102" s="215"/>
      <c r="B102" s="217"/>
      <c r="C102" s="60"/>
      <c r="D102" s="32"/>
      <c r="E102" s="192" t="s">
        <v>463</v>
      </c>
      <c r="F102" s="526">
        <v>4.7014061207609599E-2</v>
      </c>
      <c r="G102" s="313">
        <v>0.10926630182728876</v>
      </c>
      <c r="H102" s="313">
        <v>0.17314138632826531</v>
      </c>
      <c r="I102" s="313">
        <v>0.18903751090433266</v>
      </c>
      <c r="J102" s="313">
        <v>0.18890284996287623</v>
      </c>
      <c r="K102" s="324">
        <v>0.18838749508895999</v>
      </c>
      <c r="L102" s="32"/>
      <c r="M102" s="32"/>
      <c r="N102" s="403"/>
      <c r="O102" s="403"/>
      <c r="P102" s="403"/>
      <c r="Q102" s="403"/>
      <c r="R102" s="403"/>
      <c r="S102" s="403"/>
      <c r="T102" s="393"/>
      <c r="U102" s="393"/>
      <c r="V102" s="393"/>
      <c r="W102" s="393"/>
      <c r="X102" s="393"/>
      <c r="Y102" s="393"/>
      <c r="Z102" s="393"/>
      <c r="AA102" s="393"/>
      <c r="AB102" s="393"/>
      <c r="AC102" s="393"/>
      <c r="AD102" s="393"/>
      <c r="AE102" s="393"/>
      <c r="AF102" s="393"/>
      <c r="AG102" s="393"/>
      <c r="AH102" s="393"/>
      <c r="AI102" s="393"/>
      <c r="AJ102" s="393"/>
      <c r="AK102" s="393"/>
      <c r="AL102" s="393"/>
      <c r="AM102" s="393"/>
      <c r="AN102" s="393"/>
      <c r="AO102" s="393"/>
      <c r="AP102" s="393"/>
    </row>
    <row r="103" spans="1:43" s="241" customFormat="1" outlineLevel="1">
      <c r="A103" s="215"/>
      <c r="B103" s="217"/>
      <c r="C103" s="60"/>
      <c r="D103" s="32"/>
      <c r="E103" s="381"/>
      <c r="F103" s="381"/>
      <c r="G103" s="381"/>
      <c r="H103" s="381"/>
      <c r="I103" s="381"/>
      <c r="J103" s="381"/>
      <c r="K103" s="381"/>
      <c r="L103" s="32"/>
      <c r="M103" s="32"/>
      <c r="N103" s="403"/>
      <c r="O103" s="403"/>
      <c r="P103" s="403"/>
      <c r="Q103" s="403"/>
      <c r="R103" s="403"/>
      <c r="S103" s="403"/>
      <c r="T103" s="393"/>
      <c r="U103" s="393"/>
      <c r="V103" s="393"/>
      <c r="W103" s="393"/>
      <c r="X103" s="393"/>
      <c r="Y103" s="393"/>
      <c r="Z103" s="393"/>
      <c r="AA103" s="393"/>
      <c r="AB103" s="393"/>
      <c r="AC103" s="393"/>
      <c r="AD103" s="393"/>
      <c r="AE103" s="393"/>
      <c r="AF103" s="393"/>
      <c r="AG103" s="393"/>
      <c r="AH103" s="393"/>
      <c r="AI103" s="393"/>
      <c r="AJ103" s="393"/>
      <c r="AK103" s="393"/>
      <c r="AL103" s="393"/>
      <c r="AM103" s="393"/>
      <c r="AN103" s="393"/>
      <c r="AO103" s="393"/>
      <c r="AP103" s="393"/>
    </row>
    <row r="104" spans="1:43" s="241" customFormat="1" outlineLevel="1">
      <c r="A104" s="215"/>
      <c r="B104" s="217"/>
      <c r="C104" s="60"/>
      <c r="D104" s="32"/>
      <c r="E104" s="381"/>
      <c r="F104" s="381"/>
      <c r="G104" s="381"/>
      <c r="H104" s="381"/>
      <c r="I104" s="381"/>
      <c r="J104" s="381"/>
      <c r="K104" s="381"/>
      <c r="L104" s="32"/>
      <c r="M104" s="32"/>
      <c r="N104" s="403"/>
      <c r="O104" s="403"/>
      <c r="P104" s="403"/>
      <c r="Q104" s="403"/>
      <c r="R104" s="403"/>
      <c r="S104" s="403"/>
      <c r="T104" s="393"/>
      <c r="U104" s="393"/>
      <c r="V104" s="393"/>
      <c r="W104" s="393"/>
      <c r="X104" s="393"/>
      <c r="Y104" s="393"/>
      <c r="Z104" s="393"/>
      <c r="AA104" s="393"/>
      <c r="AB104" s="393"/>
      <c r="AC104" s="393"/>
      <c r="AD104" s="393"/>
      <c r="AE104" s="393"/>
      <c r="AF104" s="393"/>
      <c r="AG104" s="393"/>
      <c r="AH104" s="393"/>
      <c r="AI104" s="393"/>
      <c r="AJ104" s="393"/>
      <c r="AK104" s="393"/>
      <c r="AL104" s="393"/>
      <c r="AM104" s="393"/>
      <c r="AN104" s="393"/>
      <c r="AO104" s="393"/>
      <c r="AP104" s="393"/>
      <c r="AQ104" s="393"/>
    </row>
    <row r="105" spans="1:43" s="241" customFormat="1" ht="15" outlineLevel="1" thickBot="1">
      <c r="A105" s="215"/>
      <c r="B105" s="217"/>
      <c r="C105" s="60"/>
      <c r="D105" s="32"/>
      <c r="E105" s="851" t="s">
        <v>705</v>
      </c>
      <c r="F105" s="851"/>
      <c r="G105" s="851"/>
      <c r="H105" s="851"/>
      <c r="I105" s="851"/>
      <c r="J105" s="851"/>
      <c r="K105" s="851"/>
      <c r="L105" s="32"/>
      <c r="M105" s="32"/>
      <c r="N105" s="403"/>
      <c r="O105" s="403"/>
      <c r="P105" s="403"/>
      <c r="Q105" s="403"/>
      <c r="R105" s="403"/>
      <c r="S105" s="403"/>
      <c r="T105" s="394"/>
      <c r="U105" s="394"/>
      <c r="V105" s="394"/>
      <c r="W105" s="394"/>
      <c r="X105" s="394"/>
      <c r="Y105" s="394"/>
      <c r="Z105" s="394"/>
      <c r="AA105" s="394"/>
      <c r="AB105" s="394"/>
      <c r="AC105" s="394"/>
      <c r="AD105" s="394"/>
      <c r="AE105" s="394"/>
      <c r="AF105" s="394"/>
      <c r="AG105" s="394"/>
      <c r="AH105" s="394"/>
      <c r="AI105" s="394"/>
      <c r="AJ105" s="394"/>
      <c r="AK105" s="394"/>
      <c r="AL105" s="394"/>
      <c r="AM105" s="394"/>
      <c r="AN105" s="394"/>
      <c r="AO105" s="393"/>
      <c r="AP105" s="393"/>
    </row>
    <row r="106" spans="1:43" s="241" customFormat="1" outlineLevel="2">
      <c r="A106" s="215"/>
      <c r="B106" s="217"/>
      <c r="C106" s="60"/>
      <c r="D106" s="32"/>
      <c r="E106" s="112" t="s">
        <v>112</v>
      </c>
      <c r="F106" s="268">
        <v>2020</v>
      </c>
      <c r="G106" s="268">
        <v>2030</v>
      </c>
      <c r="H106" s="268">
        <v>2035</v>
      </c>
      <c r="I106" s="268">
        <v>2040</v>
      </c>
      <c r="J106" s="268">
        <v>2045</v>
      </c>
      <c r="K106" s="269">
        <v>2050</v>
      </c>
      <c r="L106" s="32"/>
      <c r="M106" s="32"/>
      <c r="N106" s="403"/>
      <c r="O106" s="403"/>
      <c r="P106" s="403"/>
      <c r="Q106" s="403"/>
      <c r="R106" s="403"/>
      <c r="W106" s="394"/>
      <c r="X106" s="394"/>
      <c r="Y106" s="394"/>
      <c r="Z106" s="394"/>
      <c r="AA106" s="394"/>
      <c r="AB106" s="394"/>
      <c r="AC106" s="394"/>
      <c r="AD106" s="394"/>
      <c r="AE106" s="394"/>
      <c r="AF106" s="394"/>
      <c r="AG106" s="394"/>
      <c r="AH106" s="394"/>
      <c r="AI106" s="394"/>
      <c r="AJ106" s="394"/>
      <c r="AK106" s="394"/>
      <c r="AL106" s="394"/>
      <c r="AM106" s="394"/>
      <c r="AN106" s="394"/>
      <c r="AO106" s="393"/>
      <c r="AP106" s="393"/>
    </row>
    <row r="107" spans="1:43" s="241" customFormat="1" outlineLevel="2">
      <c r="A107" s="215"/>
      <c r="B107" s="217"/>
      <c r="C107" s="60"/>
      <c r="D107" s="32"/>
      <c r="E107" s="449" t="s">
        <v>125</v>
      </c>
      <c r="F107" s="382">
        <f>SUM(F108:F111,F115:F116)</f>
        <v>1</v>
      </c>
      <c r="G107" s="382">
        <f>SUM(G108:G111,G115:G116)</f>
        <v>1.0000000000000002</v>
      </c>
      <c r="H107" s="443"/>
      <c r="I107" s="382">
        <f>SUM(I108:I111,I115:I116)</f>
        <v>1</v>
      </c>
      <c r="J107" s="443"/>
      <c r="K107" s="530">
        <f>SUM(K108:K111,K115:K116)</f>
        <v>1</v>
      </c>
      <c r="L107" s="32"/>
      <c r="M107" s="32"/>
      <c r="N107" s="403"/>
      <c r="O107" s="403"/>
      <c r="P107" s="403"/>
      <c r="Q107" s="403"/>
      <c r="R107" s="403"/>
      <c r="S107" s="403"/>
      <c r="T107" s="394"/>
      <c r="U107" s="394"/>
      <c r="V107" s="394"/>
      <c r="W107" s="394"/>
      <c r="X107" s="394"/>
      <c r="Y107" s="394"/>
      <c r="Z107" s="394"/>
      <c r="AA107" s="394"/>
      <c r="AB107" s="394"/>
      <c r="AC107" s="394"/>
      <c r="AD107" s="394"/>
      <c r="AE107" s="394"/>
      <c r="AF107" s="394"/>
      <c r="AG107" s="394"/>
      <c r="AH107" s="394"/>
      <c r="AI107" s="394"/>
      <c r="AJ107" s="394"/>
      <c r="AK107" s="394"/>
      <c r="AL107" s="394"/>
      <c r="AM107" s="394"/>
      <c r="AN107" s="394"/>
      <c r="AO107" s="393"/>
      <c r="AP107" s="393"/>
    </row>
    <row r="108" spans="1:43" s="241" customFormat="1" outlineLevel="2">
      <c r="A108" s="215"/>
      <c r="B108" s="217"/>
      <c r="C108" s="60"/>
      <c r="D108" s="32"/>
      <c r="E108" s="451" t="s">
        <v>216</v>
      </c>
      <c r="F108" s="383">
        <v>0.46207211727013742</v>
      </c>
      <c r="G108" s="384">
        <v>0.37662971838169323</v>
      </c>
      <c r="H108" s="384"/>
      <c r="I108" s="384">
        <v>0.22232584607637576</v>
      </c>
      <c r="J108" s="384"/>
      <c r="K108" s="525">
        <v>6.7431527083029796E-2</v>
      </c>
      <c r="L108" s="32"/>
      <c r="M108" s="32"/>
      <c r="N108" s="403"/>
      <c r="O108" s="403"/>
      <c r="P108" s="403"/>
      <c r="Q108" s="403"/>
      <c r="R108" s="403"/>
      <c r="S108" s="403"/>
      <c r="T108" s="394"/>
      <c r="U108" s="394"/>
      <c r="V108" s="394"/>
      <c r="W108" s="394"/>
      <c r="X108" s="394"/>
      <c r="Y108" s="394"/>
      <c r="Z108" s="394"/>
      <c r="AA108" s="394"/>
      <c r="AB108" s="394"/>
      <c r="AC108" s="394"/>
      <c r="AD108" s="394"/>
      <c r="AE108" s="394"/>
      <c r="AF108" s="394"/>
      <c r="AG108" s="394"/>
      <c r="AH108" s="394"/>
      <c r="AI108" s="394"/>
      <c r="AJ108" s="394"/>
      <c r="AK108" s="394"/>
      <c r="AL108" s="394"/>
      <c r="AM108" s="394"/>
      <c r="AN108" s="394"/>
      <c r="AO108" s="393"/>
      <c r="AP108" s="393"/>
    </row>
    <row r="109" spans="1:43" s="241" customFormat="1" outlineLevel="2">
      <c r="A109" s="215"/>
      <c r="B109" s="217"/>
      <c r="C109" s="60"/>
      <c r="D109" s="32"/>
      <c r="E109" s="451" t="s">
        <v>234</v>
      </c>
      <c r="F109" s="383">
        <v>0.15862667989118279</v>
      </c>
      <c r="G109" s="384">
        <v>2.3145852573415185E-2</v>
      </c>
      <c r="H109" s="384"/>
      <c r="I109" s="384">
        <v>6.1883523367059507E-3</v>
      </c>
      <c r="J109" s="384"/>
      <c r="K109" s="525">
        <v>7.4974387885171263E-4</v>
      </c>
      <c r="L109" s="32"/>
      <c r="M109" s="32"/>
      <c r="N109" s="403"/>
      <c r="O109" s="403"/>
      <c r="P109" s="403"/>
      <c r="Q109" s="403"/>
      <c r="R109" s="403"/>
      <c r="S109" s="403"/>
      <c r="T109" s="394"/>
      <c r="U109" s="394"/>
      <c r="V109" s="394"/>
      <c r="W109" s="394"/>
      <c r="X109" s="394"/>
      <c r="Y109" s="394"/>
      <c r="Z109" s="394"/>
      <c r="AA109" s="394"/>
      <c r="AB109" s="394"/>
      <c r="AC109" s="394"/>
      <c r="AD109" s="394"/>
      <c r="AE109" s="394"/>
      <c r="AF109" s="394"/>
      <c r="AG109" s="394"/>
      <c r="AH109" s="394"/>
      <c r="AI109" s="394"/>
      <c r="AJ109" s="394"/>
      <c r="AK109" s="394"/>
      <c r="AL109" s="394"/>
      <c r="AM109" s="394"/>
      <c r="AN109" s="394"/>
      <c r="AO109" s="393"/>
      <c r="AP109" s="393"/>
    </row>
    <row r="110" spans="1:43" s="241" customFormat="1" outlineLevel="2">
      <c r="A110" s="215"/>
      <c r="B110" s="217"/>
      <c r="C110" s="60"/>
      <c r="D110" s="32"/>
      <c r="E110" s="456" t="s">
        <v>756</v>
      </c>
      <c r="F110" s="383">
        <v>0.23405118404696107</v>
      </c>
      <c r="G110" s="384">
        <v>0.15485654694032888</v>
      </c>
      <c r="H110" s="384"/>
      <c r="I110" s="384">
        <v>0.1093046570541662</v>
      </c>
      <c r="J110" s="384"/>
      <c r="K110" s="525">
        <v>0.10502741852531887</v>
      </c>
      <c r="L110" s="32"/>
      <c r="M110" s="32"/>
      <c r="N110" s="403"/>
      <c r="O110" s="403"/>
      <c r="P110" s="403"/>
      <c r="Q110" s="403"/>
      <c r="R110" s="403"/>
      <c r="S110" s="403"/>
      <c r="T110" s="394"/>
      <c r="U110" s="394"/>
      <c r="V110" s="394"/>
      <c r="W110" s="394"/>
      <c r="X110" s="394"/>
      <c r="Y110" s="394"/>
      <c r="Z110" s="394"/>
      <c r="AA110" s="394"/>
      <c r="AB110" s="394"/>
      <c r="AC110" s="394"/>
      <c r="AD110" s="394"/>
      <c r="AE110" s="394"/>
      <c r="AF110" s="394"/>
      <c r="AG110" s="394"/>
      <c r="AH110" s="394"/>
      <c r="AI110" s="394"/>
      <c r="AJ110" s="394"/>
      <c r="AK110" s="394"/>
      <c r="AL110" s="394"/>
      <c r="AM110" s="394"/>
      <c r="AN110" s="394"/>
      <c r="AO110" s="393"/>
      <c r="AP110" s="393"/>
    </row>
    <row r="111" spans="1:43" s="241" customFormat="1" outlineLevel="2">
      <c r="A111" s="215"/>
      <c r="B111" s="217"/>
      <c r="C111" s="60"/>
      <c r="D111" s="32"/>
      <c r="E111" s="456" t="s">
        <v>757</v>
      </c>
      <c r="F111" s="383">
        <f>SUM(F112:F114)</f>
        <v>5.9663580012675764E-2</v>
      </c>
      <c r="G111" s="384">
        <v>0.2352366929483348</v>
      </c>
      <c r="H111" s="384"/>
      <c r="I111" s="384">
        <v>0.4015096536844146</v>
      </c>
      <c r="J111" s="384"/>
      <c r="K111" s="525">
        <v>0.53424213922906671</v>
      </c>
      <c r="L111" s="32"/>
      <c r="M111" s="32"/>
      <c r="N111" s="403"/>
      <c r="O111" s="403"/>
      <c r="P111" s="403"/>
      <c r="Q111" s="403"/>
      <c r="R111" s="403"/>
      <c r="S111" s="403"/>
      <c r="T111" s="403"/>
      <c r="U111" s="394"/>
      <c r="V111" s="394"/>
      <c r="W111" s="394"/>
      <c r="X111" s="394"/>
      <c r="Y111" s="394"/>
      <c r="Z111" s="394"/>
      <c r="AA111" s="394"/>
      <c r="AB111" s="394"/>
      <c r="AC111" s="394"/>
      <c r="AD111" s="394"/>
      <c r="AE111" s="394"/>
      <c r="AF111" s="394"/>
      <c r="AG111" s="394"/>
      <c r="AH111" s="394"/>
      <c r="AI111" s="394"/>
      <c r="AJ111" s="394"/>
      <c r="AK111" s="394"/>
      <c r="AL111" s="394"/>
      <c r="AM111" s="394"/>
      <c r="AN111" s="394"/>
      <c r="AO111" s="393"/>
      <c r="AP111" s="393"/>
    </row>
    <row r="112" spans="1:43" s="403" customFormat="1" outlineLevel="2">
      <c r="A112" s="215"/>
      <c r="B112" s="217"/>
      <c r="C112" s="60"/>
      <c r="D112" s="32"/>
      <c r="E112" s="453" t="s">
        <v>758</v>
      </c>
      <c r="F112" s="383">
        <v>5.9663580012675764E-2</v>
      </c>
      <c r="G112" s="384">
        <v>0.1886268991623033</v>
      </c>
      <c r="H112" s="384"/>
      <c r="I112" s="384">
        <v>0.30352927359187259</v>
      </c>
      <c r="J112" s="384"/>
      <c r="K112" s="525">
        <v>0.39479564057293914</v>
      </c>
      <c r="L112" s="32"/>
      <c r="M112" s="32"/>
    </row>
    <row r="113" spans="1:43" s="403" customFormat="1" outlineLevel="2">
      <c r="A113" s="215"/>
      <c r="B113" s="217"/>
      <c r="C113" s="60"/>
      <c r="D113" s="32"/>
      <c r="E113" s="453" t="s">
        <v>759</v>
      </c>
      <c r="F113" s="383">
        <v>0</v>
      </c>
      <c r="G113" s="384">
        <v>4.4257426856548161E-2</v>
      </c>
      <c r="H113" s="384"/>
      <c r="I113" s="384">
        <v>8.9950187018853697E-2</v>
      </c>
      <c r="J113" s="384"/>
      <c r="K113" s="525">
        <v>0.11807681308696491</v>
      </c>
      <c r="L113" s="32"/>
      <c r="M113" s="32"/>
    </row>
    <row r="114" spans="1:43" s="403" customFormat="1" outlineLevel="2">
      <c r="A114" s="215"/>
      <c r="B114" s="217"/>
      <c r="C114" s="60"/>
      <c r="D114" s="32"/>
      <c r="E114" s="453" t="s">
        <v>760</v>
      </c>
      <c r="F114" s="383">
        <v>0</v>
      </c>
      <c r="G114" s="384">
        <v>2.3523669294833482E-3</v>
      </c>
      <c r="H114" s="384"/>
      <c r="I114" s="384">
        <v>8.030193073688293E-3</v>
      </c>
      <c r="J114" s="384"/>
      <c r="K114" s="525">
        <v>2.1369685569162668E-2</v>
      </c>
      <c r="L114" s="32"/>
      <c r="M114" s="32"/>
    </row>
    <row r="115" spans="1:43" s="403" customFormat="1" outlineLevel="2">
      <c r="A115" s="215"/>
      <c r="B115" s="217"/>
      <c r="C115" s="60"/>
      <c r="D115" s="32"/>
      <c r="E115" s="456" t="s">
        <v>725</v>
      </c>
      <c r="F115" s="383">
        <v>1.2930081270142413E-2</v>
      </c>
      <c r="G115" s="384">
        <v>2.1937965138159505E-2</v>
      </c>
      <c r="H115" s="384"/>
      <c r="I115" s="384">
        <v>3.2523663759082173E-2</v>
      </c>
      <c r="J115" s="384"/>
      <c r="K115" s="525">
        <v>4.7631318813019748E-2</v>
      </c>
      <c r="L115" s="32"/>
      <c r="M115" s="32"/>
    </row>
    <row r="116" spans="1:43" s="241" customFormat="1" ht="15" outlineLevel="2" thickBot="1">
      <c r="A116" s="215"/>
      <c r="B116" s="217"/>
      <c r="C116" s="60"/>
      <c r="D116" s="32"/>
      <c r="E116" s="457" t="s">
        <v>463</v>
      </c>
      <c r="F116" s="526">
        <v>7.2656357508900593E-2</v>
      </c>
      <c r="G116" s="527">
        <v>0.18819322401806851</v>
      </c>
      <c r="H116" s="527"/>
      <c r="I116" s="527">
        <v>0.22814782708925541</v>
      </c>
      <c r="J116" s="527"/>
      <c r="K116" s="528">
        <v>0.24491785247071321</v>
      </c>
      <c r="L116" s="32"/>
      <c r="M116" s="32"/>
      <c r="N116" s="403"/>
      <c r="O116" s="403"/>
      <c r="P116" s="403"/>
      <c r="Q116" s="403"/>
      <c r="R116" s="403"/>
      <c r="S116" s="403"/>
      <c r="T116" s="403"/>
      <c r="U116" s="394"/>
      <c r="V116" s="394"/>
      <c r="W116" s="394"/>
      <c r="X116" s="394"/>
      <c r="Y116" s="394"/>
      <c r="Z116" s="394"/>
      <c r="AA116" s="394"/>
      <c r="AB116" s="394"/>
      <c r="AC116" s="394"/>
      <c r="AD116" s="394"/>
      <c r="AE116" s="394"/>
      <c r="AF116" s="394"/>
      <c r="AG116" s="394"/>
      <c r="AH116" s="394"/>
      <c r="AI116" s="394"/>
      <c r="AJ116" s="394"/>
      <c r="AK116" s="394"/>
      <c r="AL116" s="394"/>
      <c r="AM116" s="394"/>
      <c r="AN116" s="394"/>
      <c r="AO116" s="393"/>
      <c r="AP116" s="393"/>
    </row>
    <row r="117" spans="1:43" s="241" customFormat="1" outlineLevel="1">
      <c r="A117" s="215"/>
      <c r="B117" s="217"/>
      <c r="C117" s="60"/>
      <c r="D117" s="32"/>
      <c r="E117" s="381"/>
      <c r="F117" s="381"/>
      <c r="G117" s="381"/>
      <c r="H117" s="381"/>
      <c r="I117" s="381"/>
      <c r="J117" s="381"/>
      <c r="K117" s="381"/>
      <c r="L117" s="32"/>
      <c r="M117" s="32"/>
      <c r="N117" s="403"/>
      <c r="O117" s="403"/>
      <c r="P117" s="403"/>
      <c r="Q117" s="403"/>
      <c r="R117" s="403"/>
      <c r="T117" s="394"/>
      <c r="U117" s="394"/>
      <c r="V117" s="394"/>
      <c r="W117" s="394"/>
      <c r="X117" s="394"/>
      <c r="Y117" s="394"/>
      <c r="Z117" s="394"/>
      <c r="AA117" s="394"/>
      <c r="AB117" s="394"/>
      <c r="AC117" s="394"/>
      <c r="AD117" s="394"/>
      <c r="AE117" s="394"/>
      <c r="AF117" s="394"/>
      <c r="AG117" s="394"/>
      <c r="AH117" s="394"/>
      <c r="AI117" s="394"/>
      <c r="AJ117" s="394"/>
      <c r="AK117" s="394"/>
      <c r="AL117" s="394"/>
      <c r="AM117" s="394"/>
      <c r="AN117" s="394"/>
      <c r="AO117" s="393"/>
      <c r="AP117" s="393"/>
    </row>
    <row r="118" spans="1:43" s="241" customFormat="1" outlineLevel="1">
      <c r="A118" s="215"/>
      <c r="B118" s="217"/>
      <c r="C118" s="60"/>
      <c r="D118" s="32"/>
      <c r="E118" s="381"/>
      <c r="F118" s="381"/>
      <c r="G118" s="381"/>
      <c r="H118" s="381"/>
      <c r="I118" s="381"/>
      <c r="J118" s="381"/>
      <c r="K118" s="381"/>
      <c r="L118" s="381"/>
      <c r="M118" s="32"/>
      <c r="T118" s="394"/>
      <c r="U118" s="394"/>
      <c r="V118" s="394"/>
      <c r="W118" s="394"/>
      <c r="X118" s="394"/>
      <c r="Y118" s="394"/>
      <c r="Z118" s="394"/>
      <c r="AA118" s="394"/>
      <c r="AB118" s="394"/>
      <c r="AC118" s="394"/>
      <c r="AD118" s="394"/>
      <c r="AE118" s="394"/>
      <c r="AF118" s="394"/>
      <c r="AG118" s="394"/>
      <c r="AH118" s="394"/>
      <c r="AI118" s="394"/>
      <c r="AJ118" s="394"/>
      <c r="AK118" s="394"/>
      <c r="AL118" s="394"/>
      <c r="AM118" s="394"/>
      <c r="AN118" s="394"/>
      <c r="AO118" s="394"/>
      <c r="AP118" s="393"/>
      <c r="AQ118" s="393"/>
    </row>
    <row r="119" spans="1:43" ht="30" customHeight="1" outlineLevel="1" thickBot="1">
      <c r="A119" s="215"/>
      <c r="B119" s="217"/>
      <c r="C119" s="60" t="str">
        <f t="shared" si="2"/>
        <v>Consommation énergétique de chauffage du parc résidentiel avant recalibration sur les données historiques (TWh Ef/an)</v>
      </c>
      <c r="D119" s="32"/>
      <c r="E119" s="892" t="s">
        <v>873</v>
      </c>
      <c r="F119" s="892"/>
      <c r="G119" s="892"/>
      <c r="H119" s="892"/>
      <c r="I119" s="892"/>
      <c r="J119" s="892"/>
      <c r="K119" s="892"/>
      <c r="L119" s="32"/>
      <c r="M119" s="32"/>
      <c r="S119" s="394"/>
      <c r="T119" s="394"/>
      <c r="U119" s="394"/>
      <c r="V119" s="394"/>
      <c r="W119" s="394"/>
      <c r="X119" s="394"/>
      <c r="Y119" s="394"/>
      <c r="Z119" s="394"/>
      <c r="AA119" s="394"/>
      <c r="AB119" s="394"/>
      <c r="AC119" s="394"/>
      <c r="AD119" s="394"/>
      <c r="AE119" s="394"/>
      <c r="AF119" s="394"/>
      <c r="AG119" s="394"/>
      <c r="AH119" s="394"/>
      <c r="AI119" s="394"/>
      <c r="AJ119" s="394"/>
      <c r="AK119" s="394"/>
      <c r="AL119" s="394"/>
      <c r="AM119" s="394"/>
      <c r="AN119" s="394"/>
      <c r="AO119" s="393"/>
      <c r="AP119" s="393"/>
    </row>
    <row r="120" spans="1:43" outlineLevel="2">
      <c r="A120" s="215"/>
      <c r="B120" s="217"/>
      <c r="C120" s="60" t="str">
        <f t="shared" si="2"/>
        <v>TWh EF/an</v>
      </c>
      <c r="D120" s="32"/>
      <c r="E120" s="112" t="s">
        <v>459</v>
      </c>
      <c r="F120" s="268">
        <v>2023</v>
      </c>
      <c r="G120" s="268">
        <v>2030</v>
      </c>
      <c r="H120" s="268">
        <v>2035</v>
      </c>
      <c r="I120" s="268">
        <v>2040</v>
      </c>
      <c r="J120" s="268">
        <v>2045</v>
      </c>
      <c r="K120" s="269">
        <v>2050</v>
      </c>
      <c r="L120" s="32"/>
      <c r="M120" s="32"/>
      <c r="S120" s="394"/>
      <c r="T120" s="394"/>
      <c r="U120" s="394"/>
      <c r="V120" s="394"/>
      <c r="W120" s="394"/>
      <c r="X120" s="394"/>
      <c r="Y120" s="394"/>
      <c r="Z120" s="394"/>
      <c r="AA120" s="394"/>
      <c r="AB120" s="394"/>
      <c r="AC120" s="394"/>
      <c r="AD120" s="394"/>
      <c r="AE120" s="394"/>
      <c r="AF120" s="394"/>
      <c r="AG120" s="394"/>
      <c r="AH120" s="394"/>
      <c r="AI120" s="394"/>
      <c r="AJ120" s="394"/>
      <c r="AK120" s="394"/>
      <c r="AL120" s="394"/>
      <c r="AM120" s="394"/>
      <c r="AN120" s="394"/>
      <c r="AO120" s="393"/>
      <c r="AP120" s="393"/>
    </row>
    <row r="121" spans="1:43" outlineLevel="2">
      <c r="A121" s="215"/>
      <c r="B121" s="217"/>
      <c r="C121" s="60" t="str">
        <f t="shared" si="2"/>
        <v>Total (hors chaleur environnement)</v>
      </c>
      <c r="D121" s="32"/>
      <c r="E121" s="449" t="s">
        <v>790</v>
      </c>
      <c r="F121" s="443">
        <f>SUM(F122:F124,F127:F128)</f>
        <v>260.51256711571011</v>
      </c>
      <c r="G121" s="445">
        <f t="shared" ref="G121:K121" si="5">SUM(G122:G124,G127:G128)</f>
        <v>205.01907298578632</v>
      </c>
      <c r="H121" s="445">
        <f t="shared" si="5"/>
        <v>178.11784504126265</v>
      </c>
      <c r="I121" s="445">
        <f t="shared" si="5"/>
        <v>151.71024156219568</v>
      </c>
      <c r="J121" s="445">
        <f t="shared" si="5"/>
        <v>143.26452233225874</v>
      </c>
      <c r="K121" s="531">
        <f t="shared" si="5"/>
        <v>133.61291678834172</v>
      </c>
      <c r="L121" s="32"/>
      <c r="M121" s="32"/>
      <c r="N121" s="394"/>
      <c r="O121" s="394"/>
      <c r="P121" s="394"/>
      <c r="Q121" s="394"/>
      <c r="R121" s="394"/>
      <c r="S121" s="394"/>
      <c r="T121" s="394"/>
      <c r="U121" s="394"/>
      <c r="V121" s="394"/>
      <c r="W121" s="394"/>
      <c r="X121" s="394"/>
      <c r="Y121" s="394"/>
      <c r="Z121" s="394"/>
      <c r="AA121" s="394"/>
      <c r="AB121" s="394"/>
      <c r="AC121" s="394"/>
      <c r="AD121" s="394"/>
      <c r="AE121" s="394"/>
      <c r="AF121" s="394"/>
      <c r="AG121" s="394"/>
      <c r="AH121" s="394"/>
      <c r="AI121" s="394"/>
      <c r="AJ121" s="394"/>
      <c r="AK121" s="394"/>
      <c r="AL121" s="394"/>
      <c r="AM121" s="394"/>
      <c r="AN121" s="394"/>
      <c r="AO121" s="393"/>
      <c r="AP121" s="393"/>
    </row>
    <row r="122" spans="1:43" outlineLevel="2">
      <c r="A122" s="215"/>
      <c r="B122" s="217"/>
      <c r="C122" s="60" t="str">
        <f t="shared" si="2"/>
        <v>Gaz de réseau</v>
      </c>
      <c r="D122" s="32"/>
      <c r="E122" s="451" t="s">
        <v>216</v>
      </c>
      <c r="F122" s="446">
        <v>91.077606564565443</v>
      </c>
      <c r="G122" s="444">
        <v>64.879123431710326</v>
      </c>
      <c r="H122" s="444">
        <v>45.789372938374591</v>
      </c>
      <c r="I122" s="444">
        <v>26.395634583456978</v>
      </c>
      <c r="J122" s="444">
        <v>24.761638238295738</v>
      </c>
      <c r="K122" s="452">
        <v>20.579901873372634</v>
      </c>
      <c r="L122" s="32"/>
      <c r="M122" s="32"/>
      <c r="N122" s="394"/>
      <c r="O122" s="394"/>
      <c r="P122" s="394"/>
      <c r="Q122" s="394"/>
      <c r="R122" s="394"/>
      <c r="S122" s="394"/>
      <c r="T122" s="394"/>
      <c r="U122" s="394"/>
      <c r="V122" s="394"/>
      <c r="W122" s="394"/>
      <c r="X122" s="394"/>
      <c r="Y122" s="394"/>
      <c r="Z122" s="394"/>
      <c r="AA122" s="394"/>
      <c r="AB122" s="394"/>
      <c r="AC122" s="394"/>
      <c r="AD122" s="394"/>
      <c r="AE122" s="394"/>
      <c r="AF122" s="394"/>
      <c r="AG122" s="394"/>
      <c r="AH122" s="394"/>
      <c r="AI122" s="394"/>
      <c r="AJ122" s="394"/>
      <c r="AK122" s="394"/>
      <c r="AL122" s="394"/>
      <c r="AM122" s="394"/>
      <c r="AN122" s="394"/>
      <c r="AO122" s="393"/>
    </row>
    <row r="123" spans="1:43" outlineLevel="2">
      <c r="A123" s="215"/>
      <c r="B123" s="217"/>
      <c r="C123" s="60" t="str">
        <f t="shared" si="2"/>
        <v>Produits pétroliers</v>
      </c>
      <c r="D123" s="32"/>
      <c r="E123" s="451" t="s">
        <v>234</v>
      </c>
      <c r="F123" s="446">
        <v>31</v>
      </c>
      <c r="G123" s="444">
        <v>10.142129368000003</v>
      </c>
      <c r="H123" s="444">
        <v>0</v>
      </c>
      <c r="I123" s="444">
        <v>0</v>
      </c>
      <c r="J123" s="444">
        <v>0</v>
      </c>
      <c r="K123" s="452">
        <v>0</v>
      </c>
      <c r="L123" s="32"/>
      <c r="M123" s="32"/>
      <c r="N123" s="394"/>
      <c r="O123" s="394"/>
      <c r="P123" s="394"/>
      <c r="Q123" s="394"/>
      <c r="R123" s="394"/>
      <c r="S123" s="394"/>
      <c r="T123" s="394"/>
      <c r="U123" s="394"/>
      <c r="V123" s="394"/>
      <c r="W123" s="394"/>
      <c r="X123" s="394"/>
      <c r="Y123" s="394"/>
      <c r="Z123" s="394"/>
      <c r="AA123" s="394"/>
      <c r="AB123" s="394"/>
      <c r="AC123" s="394"/>
      <c r="AD123" s="394"/>
      <c r="AE123" s="394"/>
      <c r="AF123" s="394"/>
      <c r="AG123" s="394"/>
      <c r="AH123" s="394"/>
      <c r="AI123" s="394"/>
      <c r="AJ123" s="394"/>
      <c r="AK123" s="394"/>
      <c r="AL123" s="394"/>
      <c r="AM123" s="394"/>
      <c r="AN123" s="394"/>
    </row>
    <row r="124" spans="1:43" outlineLevel="2">
      <c r="A124" s="215"/>
      <c r="B124" s="217"/>
      <c r="C124" s="60"/>
      <c r="D124" s="32"/>
      <c r="E124" s="451" t="s">
        <v>217</v>
      </c>
      <c r="F124" s="446">
        <v>50.873960551144627</v>
      </c>
      <c r="G124" s="444">
        <v>47.812305838075964</v>
      </c>
      <c r="H124" s="444">
        <v>47.000467618846386</v>
      </c>
      <c r="I124" s="444">
        <v>44.671492054572042</v>
      </c>
      <c r="J124" s="444">
        <v>42.209314368338042</v>
      </c>
      <c r="K124" s="452">
        <v>41.446857848302393</v>
      </c>
      <c r="L124" s="32"/>
      <c r="M124" s="32"/>
      <c r="N124" s="394"/>
      <c r="O124" s="394"/>
      <c r="P124" s="394"/>
      <c r="Q124" s="394"/>
      <c r="R124" s="394"/>
      <c r="S124" s="394"/>
      <c r="T124" s="394"/>
      <c r="U124" s="394"/>
      <c r="V124" s="394"/>
      <c r="W124" s="394"/>
      <c r="X124" s="394"/>
      <c r="Y124" s="394"/>
      <c r="Z124" s="394"/>
      <c r="AA124" s="394"/>
      <c r="AB124" s="394"/>
      <c r="AC124" s="394"/>
      <c r="AD124" s="394"/>
      <c r="AE124" s="394"/>
      <c r="AF124" s="394"/>
      <c r="AG124" s="394"/>
      <c r="AH124" s="394"/>
      <c r="AI124" s="394"/>
      <c r="AJ124" s="394"/>
      <c r="AK124" s="394"/>
      <c r="AL124" s="394"/>
      <c r="AM124" s="394"/>
      <c r="AN124" s="394"/>
    </row>
    <row r="125" spans="1:43" outlineLevel="3">
      <c r="A125" s="215"/>
      <c r="B125" s="217"/>
      <c r="C125" s="60" t="str">
        <f t="shared" si="2"/>
        <v>Dont électricité joule</v>
      </c>
      <c r="D125" s="32"/>
      <c r="E125" s="453" t="s">
        <v>460</v>
      </c>
      <c r="F125" s="447">
        <v>43.912999999999997</v>
      </c>
      <c r="G125" s="448">
        <v>28.278355499100005</v>
      </c>
      <c r="H125" s="448">
        <v>19.024987071781254</v>
      </c>
      <c r="I125" s="448">
        <v>11.024107790849998</v>
      </c>
      <c r="J125" s="448">
        <v>5.9949027061874967</v>
      </c>
      <c r="K125" s="454">
        <v>4.7651167200000009</v>
      </c>
      <c r="L125" s="32"/>
      <c r="M125" s="32"/>
      <c r="N125" s="394"/>
      <c r="O125" s="394"/>
      <c r="P125" s="394"/>
      <c r="Q125" s="394"/>
      <c r="R125" s="394"/>
      <c r="S125" s="394"/>
      <c r="T125" s="394"/>
      <c r="U125" s="394"/>
      <c r="V125" s="394"/>
      <c r="W125" s="394"/>
      <c r="X125" s="394"/>
      <c r="Y125" s="394"/>
      <c r="Z125" s="394"/>
      <c r="AA125" s="394"/>
      <c r="AB125" s="394"/>
      <c r="AC125" s="394"/>
      <c r="AD125" s="394"/>
      <c r="AE125" s="394"/>
      <c r="AF125" s="394"/>
      <c r="AG125" s="394"/>
      <c r="AH125" s="394"/>
      <c r="AI125" s="394"/>
      <c r="AJ125" s="394"/>
      <c r="AK125" s="394"/>
      <c r="AL125" s="394"/>
      <c r="AM125" s="394"/>
      <c r="AN125" s="394"/>
    </row>
    <row r="126" spans="1:43" outlineLevel="3">
      <c r="A126" s="215"/>
      <c r="B126" s="217"/>
      <c r="C126" s="60" t="str">
        <f t="shared" si="2"/>
        <v>Dont électricité Pompe à Chaleur</v>
      </c>
      <c r="D126" s="32"/>
      <c r="E126" s="453" t="s">
        <v>461</v>
      </c>
      <c r="F126" s="447">
        <v>6.9609605511446322</v>
      </c>
      <c r="G126" s="448">
        <v>21.924565630879759</v>
      </c>
      <c r="H126" s="448">
        <v>30.325503928007453</v>
      </c>
      <c r="I126" s="448">
        <v>35.880958866450648</v>
      </c>
      <c r="J126" s="448">
        <v>38.324877380567443</v>
      </c>
      <c r="K126" s="454">
        <v>38.754084020717514</v>
      </c>
      <c r="L126" s="32"/>
      <c r="M126" s="32"/>
      <c r="N126" s="394"/>
      <c r="O126" s="394"/>
      <c r="P126" s="394"/>
      <c r="Q126" s="394"/>
      <c r="R126" s="394"/>
      <c r="S126" s="394"/>
      <c r="T126" s="394"/>
      <c r="U126" s="394"/>
      <c r="V126" s="394"/>
      <c r="W126" s="394"/>
      <c r="X126" s="394"/>
      <c r="Y126" s="394"/>
      <c r="Z126" s="394"/>
      <c r="AA126" s="394"/>
      <c r="AB126" s="394"/>
      <c r="AC126" s="394"/>
      <c r="AD126" s="394"/>
      <c r="AE126" s="394"/>
      <c r="AF126" s="394"/>
      <c r="AG126" s="394"/>
      <c r="AH126" s="394"/>
      <c r="AI126" s="394"/>
      <c r="AJ126" s="394"/>
      <c r="AK126" s="394"/>
      <c r="AL126" s="394"/>
      <c r="AM126" s="394"/>
      <c r="AN126" s="394"/>
    </row>
    <row r="127" spans="1:43" outlineLevel="2">
      <c r="A127" s="215"/>
      <c r="B127" s="217"/>
      <c r="C127" s="60" t="str">
        <f t="shared" si="2"/>
        <v>Bois</v>
      </c>
      <c r="D127" s="32"/>
      <c r="E127" s="451" t="s">
        <v>462</v>
      </c>
      <c r="F127" s="446">
        <v>76.102999999999994</v>
      </c>
      <c r="G127" s="444">
        <v>59.437422128000016</v>
      </c>
      <c r="H127" s="444">
        <v>50.55151473779167</v>
      </c>
      <c r="I127" s="444">
        <v>44.241043115499991</v>
      </c>
      <c r="J127" s="444">
        <v>42.049283854374977</v>
      </c>
      <c r="K127" s="452">
        <v>39.287187333333343</v>
      </c>
      <c r="L127" s="32"/>
      <c r="M127" s="32"/>
      <c r="N127" s="394"/>
      <c r="O127" s="394"/>
      <c r="P127" s="394"/>
      <c r="Q127" s="394"/>
      <c r="R127" s="394"/>
      <c r="S127" s="394"/>
      <c r="T127" s="394"/>
      <c r="U127" s="394"/>
      <c r="V127" s="394"/>
      <c r="W127" s="394"/>
      <c r="X127" s="394"/>
      <c r="Y127" s="394"/>
      <c r="Z127" s="394"/>
      <c r="AA127" s="394"/>
      <c r="AB127" s="394"/>
      <c r="AC127" s="394"/>
      <c r="AD127" s="394"/>
      <c r="AE127" s="394"/>
      <c r="AF127" s="394"/>
      <c r="AG127" s="394"/>
      <c r="AH127" s="394"/>
      <c r="AI127" s="394"/>
      <c r="AJ127" s="394"/>
      <c r="AK127" s="394"/>
      <c r="AL127" s="394"/>
      <c r="AM127" s="394"/>
      <c r="AN127" s="394"/>
    </row>
    <row r="128" spans="1:43" outlineLevel="2">
      <c r="A128" s="215"/>
      <c r="B128" s="217"/>
      <c r="C128" s="60" t="str">
        <f t="shared" si="2"/>
        <v>Réseau de chaleur</v>
      </c>
      <c r="D128" s="32"/>
      <c r="E128" s="451" t="s">
        <v>463</v>
      </c>
      <c r="F128" s="446">
        <v>11.458</v>
      </c>
      <c r="G128" s="444">
        <v>22.748092220000007</v>
      </c>
      <c r="H128" s="444">
        <v>34.77648974625</v>
      </c>
      <c r="I128" s="444">
        <v>36.402071808666655</v>
      </c>
      <c r="J128" s="444">
        <v>34.244285871249978</v>
      </c>
      <c r="K128" s="452">
        <v>32.298969733333344</v>
      </c>
      <c r="L128" s="32"/>
      <c r="M128" s="32"/>
      <c r="N128" s="394"/>
      <c r="O128" s="394"/>
      <c r="P128" s="394"/>
      <c r="Q128" s="394"/>
      <c r="R128" s="394"/>
      <c r="S128" s="394"/>
      <c r="T128" s="394"/>
      <c r="U128" s="394"/>
      <c r="V128" s="394"/>
      <c r="W128" s="394"/>
      <c r="X128" s="394"/>
      <c r="Y128" s="394"/>
      <c r="Z128" s="394"/>
      <c r="AA128" s="394"/>
      <c r="AB128" s="394"/>
      <c r="AC128" s="394"/>
      <c r="AD128" s="394"/>
      <c r="AE128" s="394"/>
      <c r="AF128" s="394"/>
      <c r="AG128" s="394"/>
      <c r="AH128" s="394"/>
      <c r="AI128" s="394"/>
      <c r="AJ128" s="394"/>
      <c r="AK128" s="394"/>
      <c r="AL128" s="394"/>
      <c r="AM128" s="394"/>
      <c r="AN128" s="394"/>
    </row>
    <row r="129" spans="1:40" ht="15" outlineLevel="2" thickBot="1">
      <c r="A129" s="215"/>
      <c r="B129" s="217"/>
      <c r="C129" s="60" t="str">
        <f t="shared" si="2"/>
        <v>Chaleur de l'environnement</v>
      </c>
      <c r="D129" s="32"/>
      <c r="E129" s="457" t="s">
        <v>162</v>
      </c>
      <c r="F129" s="458">
        <v>15.364800000000001</v>
      </c>
      <c r="G129" s="459">
        <v>46.096220077600009</v>
      </c>
      <c r="H129" s="459">
        <v>64.154813259074999</v>
      </c>
      <c r="I129" s="459">
        <v>76.27035054356665</v>
      </c>
      <c r="J129" s="459">
        <v>81.80917192524997</v>
      </c>
      <c r="K129" s="460">
        <v>83.090527520000023</v>
      </c>
      <c r="L129" s="32"/>
      <c r="M129" s="32"/>
      <c r="N129" s="394"/>
      <c r="O129" s="394"/>
      <c r="P129" s="394"/>
      <c r="Q129" s="394"/>
      <c r="R129" s="394"/>
      <c r="S129" s="394"/>
      <c r="T129" s="394"/>
      <c r="U129" s="394"/>
      <c r="V129" s="394"/>
      <c r="W129" s="394"/>
      <c r="X129" s="394"/>
      <c r="Y129" s="394"/>
      <c r="Z129" s="394"/>
      <c r="AA129" s="394"/>
      <c r="AB129" s="394"/>
      <c r="AC129" s="394"/>
      <c r="AD129" s="394"/>
      <c r="AE129" s="394"/>
      <c r="AF129" s="394"/>
      <c r="AG129" s="394"/>
      <c r="AH129" s="394"/>
      <c r="AI129" s="394"/>
      <c r="AJ129" s="394"/>
      <c r="AK129" s="394"/>
      <c r="AL129" s="394"/>
      <c r="AM129" s="394"/>
      <c r="AN129" s="394"/>
    </row>
    <row r="130" spans="1:40" outlineLevel="2">
      <c r="A130" s="215"/>
      <c r="B130" s="217"/>
      <c r="C130" s="60" t="str">
        <f t="shared" si="2"/>
        <v>Sorties du modèle ResIRF, avant recalibration sur les données historiques. Périmètre hexagone. Corrigé du climat</v>
      </c>
      <c r="D130" s="32"/>
      <c r="E130" s="858" t="s">
        <v>768</v>
      </c>
      <c r="F130" s="858"/>
      <c r="G130" s="858"/>
      <c r="H130" s="858"/>
      <c r="I130" s="858"/>
      <c r="J130" s="858"/>
      <c r="K130" s="858"/>
      <c r="L130" s="32"/>
      <c r="M130" s="32"/>
      <c r="N130" s="394"/>
      <c r="O130" s="394"/>
      <c r="P130" s="394"/>
      <c r="Q130" s="394"/>
      <c r="R130" s="394"/>
      <c r="S130" s="394"/>
      <c r="T130" s="394"/>
      <c r="U130" s="394"/>
      <c r="V130" s="394"/>
      <c r="W130" s="394"/>
      <c r="X130" s="394"/>
      <c r="Y130" s="394"/>
      <c r="Z130" s="394"/>
      <c r="AA130" s="394"/>
      <c r="AB130" s="394"/>
      <c r="AC130" s="394"/>
      <c r="AD130" s="394"/>
      <c r="AE130" s="394"/>
      <c r="AF130" s="394"/>
      <c r="AG130" s="394"/>
      <c r="AH130" s="394"/>
      <c r="AI130" s="394"/>
      <c r="AJ130" s="394"/>
      <c r="AK130" s="394"/>
      <c r="AL130" s="394"/>
      <c r="AM130" s="394"/>
      <c r="AN130" s="394"/>
    </row>
    <row r="131" spans="1:40" outlineLevel="1">
      <c r="A131" s="215"/>
      <c r="B131" s="217"/>
      <c r="C131" s="60" t="str">
        <f t="shared" si="2"/>
        <v/>
      </c>
      <c r="D131" s="32"/>
      <c r="E131" s="162"/>
      <c r="F131" s="162"/>
      <c r="G131" s="162"/>
      <c r="H131" s="162"/>
      <c r="I131" s="162"/>
      <c r="J131" s="162"/>
      <c r="K131" s="162"/>
      <c r="L131" s="32"/>
      <c r="M131" s="32"/>
      <c r="N131" s="394"/>
      <c r="O131" s="394"/>
      <c r="P131" s="394"/>
      <c r="Q131" s="394"/>
      <c r="R131" s="394"/>
      <c r="S131" s="394"/>
      <c r="T131" s="394"/>
      <c r="U131" s="394"/>
      <c r="V131" s="394"/>
      <c r="W131" s="394"/>
      <c r="X131" s="394"/>
      <c r="Y131" s="394"/>
      <c r="Z131" s="394"/>
      <c r="AA131" s="394"/>
      <c r="AB131" s="394"/>
      <c r="AC131" s="394"/>
      <c r="AD131" s="394"/>
      <c r="AE131" s="394"/>
      <c r="AF131" s="394"/>
      <c r="AG131" s="394"/>
      <c r="AH131" s="394"/>
      <c r="AI131" s="394"/>
      <c r="AJ131" s="394"/>
      <c r="AK131" s="394"/>
      <c r="AL131" s="394"/>
      <c r="AM131" s="394"/>
      <c r="AN131" s="394"/>
    </row>
    <row r="132" spans="1:40" ht="30.75" customHeight="1" outlineLevel="1" thickBot="1">
      <c r="A132" s="215"/>
      <c r="B132" s="217"/>
      <c r="C132" s="60" t="str">
        <f t="shared" si="2"/>
        <v>Consommation énergétique de chauffage du parc tertiaire avant recalibration sur les données historiques (TWh Ef/an)</v>
      </c>
      <c r="D132" s="32"/>
      <c r="E132" s="892" t="s">
        <v>738</v>
      </c>
      <c r="F132" s="892"/>
      <c r="G132" s="892"/>
      <c r="H132" s="892"/>
      <c r="I132" s="892"/>
      <c r="J132" s="892"/>
      <c r="K132" s="892"/>
      <c r="L132" s="32"/>
      <c r="M132" s="32"/>
      <c r="N132" s="394"/>
      <c r="O132" s="394"/>
      <c r="P132" s="394"/>
      <c r="Q132" s="394"/>
      <c r="R132" s="394"/>
      <c r="S132" s="394"/>
      <c r="T132" s="394"/>
      <c r="U132" s="394"/>
      <c r="V132" s="394"/>
      <c r="W132" s="394"/>
      <c r="X132" s="394"/>
      <c r="Y132" s="394"/>
      <c r="Z132" s="394"/>
      <c r="AA132" s="394"/>
      <c r="AB132" s="394"/>
      <c r="AC132" s="394"/>
      <c r="AD132" s="394"/>
      <c r="AE132" s="394"/>
      <c r="AF132" s="394"/>
      <c r="AG132" s="394"/>
      <c r="AH132" s="394"/>
      <c r="AI132" s="394"/>
      <c r="AJ132" s="394"/>
      <c r="AK132" s="394"/>
      <c r="AL132" s="394"/>
      <c r="AM132" s="394"/>
      <c r="AN132" s="394"/>
    </row>
    <row r="133" spans="1:40" outlineLevel="2">
      <c r="A133" s="215"/>
      <c r="B133" s="217"/>
      <c r="C133" s="60" t="str">
        <f t="shared" si="2"/>
        <v>TWh EF/an</v>
      </c>
      <c r="D133" s="32"/>
      <c r="E133" s="287" t="s">
        <v>459</v>
      </c>
      <c r="F133" s="183">
        <v>2023</v>
      </c>
      <c r="G133" s="183">
        <v>2030</v>
      </c>
      <c r="H133" s="183">
        <v>2035</v>
      </c>
      <c r="I133" s="183">
        <v>2040</v>
      </c>
      <c r="J133" s="183">
        <v>2045</v>
      </c>
      <c r="K133" s="184">
        <v>2050</v>
      </c>
      <c r="L133" s="32"/>
      <c r="M133" s="32"/>
      <c r="N133" s="403"/>
      <c r="O133" s="403"/>
      <c r="P133" s="403"/>
      <c r="Q133" s="403"/>
      <c r="R133" s="403"/>
    </row>
    <row r="134" spans="1:40" outlineLevel="2">
      <c r="A134" s="215"/>
      <c r="B134" s="217"/>
      <c r="C134" s="60" t="str">
        <f t="shared" si="2"/>
        <v>Total (hors chaleur environnement)</v>
      </c>
      <c r="D134" s="32"/>
      <c r="E134" s="185" t="s">
        <v>790</v>
      </c>
      <c r="F134" s="179">
        <v>107.54353591143249</v>
      </c>
      <c r="G134" s="180">
        <f>SUM(G135:G137,G140:G143)</f>
        <v>107.89033345799159</v>
      </c>
      <c r="H134" s="180">
        <f t="shared" ref="H134:K134" si="6">SUM(H135:H137,H140:H143)</f>
        <v>108.5605510112776</v>
      </c>
      <c r="I134" s="180">
        <f t="shared" si="6"/>
        <v>106.42511098878691</v>
      </c>
      <c r="J134" s="180">
        <f t="shared" si="6"/>
        <v>105.90084018981906</v>
      </c>
      <c r="K134" s="532">
        <f t="shared" si="6"/>
        <v>105.3765693908512</v>
      </c>
      <c r="L134" s="32"/>
      <c r="M134" s="32"/>
      <c r="N134" s="403"/>
      <c r="O134" s="403"/>
      <c r="P134" s="403"/>
      <c r="Q134" s="403"/>
      <c r="R134" s="403"/>
    </row>
    <row r="135" spans="1:40" outlineLevel="2">
      <c r="A135" s="215"/>
      <c r="B135" s="217"/>
      <c r="C135" s="60" t="str">
        <f t="shared" si="2"/>
        <v>Gaz de réseau</v>
      </c>
      <c r="D135" s="32"/>
      <c r="E135" s="113" t="s">
        <v>216</v>
      </c>
      <c r="F135" s="181">
        <v>51.485652106330207</v>
      </c>
      <c r="G135" s="157">
        <v>41.405844112010598</v>
      </c>
      <c r="H135" s="157">
        <v>31.44442205600528</v>
      </c>
      <c r="I135" s="157">
        <v>21.483000000000001</v>
      </c>
      <c r="J135" s="157">
        <v>13.956</v>
      </c>
      <c r="K135" s="294">
        <v>6.4290000000000003</v>
      </c>
      <c r="L135" s="32"/>
      <c r="M135" s="32"/>
      <c r="N135" s="403"/>
      <c r="O135" s="403"/>
      <c r="P135" s="403"/>
      <c r="Q135" s="403"/>
      <c r="R135" s="403"/>
    </row>
    <row r="136" spans="1:40" outlineLevel="2">
      <c r="A136" s="215"/>
      <c r="B136" s="217"/>
      <c r="C136" s="60" t="str">
        <f t="shared" si="2"/>
        <v>Produits pétroliers</v>
      </c>
      <c r="D136" s="32"/>
      <c r="E136" s="113" t="s">
        <v>234</v>
      </c>
      <c r="F136" s="181">
        <v>13.888700023239036</v>
      </c>
      <c r="G136" s="157">
        <v>2.1746810811196426</v>
      </c>
      <c r="H136" s="157">
        <v>1.2967208494623566</v>
      </c>
      <c r="I136" s="157">
        <v>0.4187606178050704</v>
      </c>
      <c r="J136" s="157">
        <v>0.23080421644541971</v>
      </c>
      <c r="K136" s="294">
        <v>4.2847815085769014E-2</v>
      </c>
      <c r="L136" s="32"/>
      <c r="M136" s="32"/>
      <c r="N136" s="403"/>
      <c r="O136" s="403"/>
      <c r="P136" s="403"/>
      <c r="Q136" s="403"/>
      <c r="R136" s="403"/>
    </row>
    <row r="137" spans="1:40" outlineLevel="2">
      <c r="A137" s="215"/>
      <c r="B137" s="217"/>
      <c r="C137" s="60"/>
      <c r="D137" s="32"/>
      <c r="E137" s="113" t="s">
        <v>217</v>
      </c>
      <c r="F137" s="181">
        <v>18.439992504922316</v>
      </c>
      <c r="G137" s="157">
        <v>20.439996919972948</v>
      </c>
      <c r="H137" s="157">
        <v>20.99193848137887</v>
      </c>
      <c r="I137" s="157">
        <v>21.543880042784789</v>
      </c>
      <c r="J137" s="157">
        <v>22.436223764371231</v>
      </c>
      <c r="K137" s="294">
        <v>23.32856748595767</v>
      </c>
      <c r="L137" s="32"/>
      <c r="M137" s="32"/>
      <c r="N137" s="403"/>
      <c r="O137" s="403"/>
      <c r="P137" s="403"/>
      <c r="Q137" s="403"/>
      <c r="R137" s="403"/>
    </row>
    <row r="138" spans="1:40" outlineLevel="3">
      <c r="A138" s="215"/>
      <c r="B138" s="217"/>
      <c r="C138" s="60" t="str">
        <f t="shared" ref="C138:C144" si="7">IF(ISBLANK(E138),IF(ISBLANK(F138),"",F138),E138)</f>
        <v>Dont électricité joule</v>
      </c>
      <c r="D138" s="32"/>
      <c r="E138" s="522" t="s">
        <v>460</v>
      </c>
      <c r="F138" s="181">
        <v>13.087216171175386</v>
      </c>
      <c r="G138" s="157">
        <v>9.5399969199729497</v>
      </c>
      <c r="H138" s="157">
        <v>7.5779384813788688</v>
      </c>
      <c r="I138" s="157">
        <v>5.6158800427847888</v>
      </c>
      <c r="J138" s="157">
        <v>5.19322376437123</v>
      </c>
      <c r="K138" s="294">
        <v>4.7705674859576712</v>
      </c>
      <c r="L138" s="32"/>
      <c r="M138" s="32"/>
      <c r="N138" s="403"/>
      <c r="O138" s="403"/>
      <c r="P138" s="403"/>
      <c r="Q138" s="403"/>
      <c r="R138" s="403"/>
    </row>
    <row r="139" spans="1:40" outlineLevel="3">
      <c r="A139" s="215"/>
      <c r="B139" s="217"/>
      <c r="C139" s="60" t="str">
        <f t="shared" si="7"/>
        <v>Dont électricité Pompe à Chaleur</v>
      </c>
      <c r="D139" s="32"/>
      <c r="E139" s="522" t="s">
        <v>461</v>
      </c>
      <c r="F139" s="181">
        <v>5.3527763337469274</v>
      </c>
      <c r="G139" s="157">
        <v>10.9</v>
      </c>
      <c r="H139" s="157">
        <v>13.414000000000001</v>
      </c>
      <c r="I139" s="157">
        <v>15.928000000000001</v>
      </c>
      <c r="J139" s="157">
        <v>17.243000000000002</v>
      </c>
      <c r="K139" s="294">
        <v>18.558</v>
      </c>
      <c r="L139" s="32"/>
      <c r="M139" s="32"/>
      <c r="N139" s="403"/>
      <c r="O139" s="403"/>
      <c r="P139" s="403"/>
      <c r="Q139" s="403"/>
      <c r="R139" s="403"/>
    </row>
    <row r="140" spans="1:40" outlineLevel="2">
      <c r="A140" s="215"/>
      <c r="B140" s="217"/>
      <c r="C140" s="60" t="str">
        <f t="shared" si="7"/>
        <v>Biomasse solide</v>
      </c>
      <c r="D140" s="32"/>
      <c r="E140" s="113" t="s">
        <v>159</v>
      </c>
      <c r="F140" s="181">
        <v>0</v>
      </c>
      <c r="G140" s="157">
        <v>0</v>
      </c>
      <c r="H140" s="157">
        <v>0</v>
      </c>
      <c r="I140" s="157">
        <v>0</v>
      </c>
      <c r="J140" s="157">
        <v>0</v>
      </c>
      <c r="K140" s="294">
        <v>0</v>
      </c>
      <c r="L140" s="32"/>
      <c r="M140" s="32"/>
      <c r="N140" s="403"/>
      <c r="O140" s="403"/>
      <c r="P140" s="403"/>
      <c r="Q140" s="403"/>
      <c r="R140" s="403"/>
    </row>
    <row r="141" spans="1:40" outlineLevel="2">
      <c r="A141" s="215"/>
      <c r="B141" s="217"/>
      <c r="C141" s="60" t="str">
        <f t="shared" si="7"/>
        <v>Réseau de chaleur</v>
      </c>
      <c r="D141" s="32"/>
      <c r="E141" s="113" t="s">
        <v>463</v>
      </c>
      <c r="F141" s="181">
        <v>9.6762413830211447</v>
      </c>
      <c r="G141" s="157">
        <v>14.97444582558326</v>
      </c>
      <c r="H141" s="157">
        <v>16.034663537021792</v>
      </c>
      <c r="I141" s="157">
        <v>16.388069440834634</v>
      </c>
      <c r="J141" s="157">
        <v>16.044755269543778</v>
      </c>
      <c r="K141" s="294">
        <v>15.701441098252918</v>
      </c>
      <c r="L141" s="32"/>
      <c r="M141" s="32"/>
      <c r="N141" s="403"/>
      <c r="O141" s="403"/>
      <c r="P141" s="403"/>
      <c r="Q141" s="403"/>
      <c r="R141" s="403"/>
    </row>
    <row r="142" spans="1:40" outlineLevel="2">
      <c r="A142" s="215"/>
      <c r="B142" s="217"/>
      <c r="C142" s="60"/>
      <c r="D142" s="32"/>
      <c r="E142" s="113" t="s">
        <v>163</v>
      </c>
      <c r="F142" s="181">
        <v>2.9464603731708223</v>
      </c>
      <c r="G142" s="157">
        <v>6.8006293510602953</v>
      </c>
      <c r="H142" s="157">
        <v>9.9488980032868817</v>
      </c>
      <c r="I142" s="157">
        <v>10.998320887362413</v>
      </c>
      <c r="J142" s="157">
        <v>12.036516939458631</v>
      </c>
      <c r="K142" s="294">
        <v>13.074712991554847</v>
      </c>
      <c r="L142" s="32"/>
      <c r="M142" s="32"/>
      <c r="N142" s="403"/>
      <c r="O142" s="403"/>
      <c r="P142" s="403"/>
      <c r="Q142" s="403"/>
      <c r="R142" s="403"/>
    </row>
    <row r="143" spans="1:40" ht="15" outlineLevel="2" thickBot="1">
      <c r="A143" s="215"/>
      <c r="B143" s="217"/>
      <c r="C143" s="60" t="str">
        <f t="shared" si="7"/>
        <v>Chaleur de l'environnement</v>
      </c>
      <c r="D143" s="32"/>
      <c r="E143" s="115" t="s">
        <v>162</v>
      </c>
      <c r="F143" s="506">
        <v>11.21052878471669</v>
      </c>
      <c r="G143" s="295">
        <v>22.094736168244832</v>
      </c>
      <c r="H143" s="295">
        <v>28.843908084122418</v>
      </c>
      <c r="I143" s="295">
        <v>35.59308</v>
      </c>
      <c r="J143" s="295">
        <v>41.196539999999999</v>
      </c>
      <c r="K143" s="296">
        <v>46.8</v>
      </c>
      <c r="L143" s="32"/>
      <c r="M143" s="32"/>
      <c r="N143" s="403"/>
      <c r="O143" s="403"/>
      <c r="P143" s="403"/>
      <c r="Q143" s="403"/>
      <c r="R143" s="403"/>
    </row>
    <row r="144" spans="1:40" outlineLevel="2">
      <c r="A144" s="215"/>
      <c r="B144" s="217"/>
      <c r="C144" s="60" t="str">
        <f t="shared" si="7"/>
        <v>Périmètre hexagone</v>
      </c>
      <c r="D144" s="32"/>
      <c r="E144" s="862" t="s">
        <v>629</v>
      </c>
      <c r="F144" s="862"/>
      <c r="G144" s="862"/>
      <c r="H144" s="862"/>
      <c r="I144" s="862"/>
      <c r="J144" s="862"/>
      <c r="K144" s="862"/>
      <c r="L144" s="32"/>
      <c r="M144" s="32"/>
      <c r="N144" s="403"/>
      <c r="O144" s="403"/>
      <c r="P144" s="403"/>
      <c r="Q144" s="403"/>
      <c r="R144" s="403"/>
    </row>
    <row r="145" spans="1:25" outlineLevel="1">
      <c r="A145" s="215"/>
      <c r="B145" s="217"/>
      <c r="C145" s="60"/>
      <c r="D145" s="32"/>
      <c r="E145" s="162"/>
      <c r="F145" s="162"/>
      <c r="G145" s="162"/>
      <c r="H145" s="162"/>
      <c r="I145" s="162"/>
      <c r="J145" s="162"/>
      <c r="K145" s="162"/>
      <c r="L145" s="32"/>
      <c r="M145" s="32"/>
      <c r="N145" s="403"/>
      <c r="O145" s="403"/>
      <c r="P145" s="403"/>
      <c r="Q145" s="403"/>
      <c r="R145" s="403"/>
    </row>
    <row r="146" spans="1:25" s="241" customFormat="1" ht="15" outlineLevel="1" thickBot="1">
      <c r="A146" s="215"/>
      <c r="B146" s="217"/>
      <c r="C146" s="60"/>
      <c r="D146" s="32"/>
      <c r="E146" s="851" t="s">
        <v>878</v>
      </c>
      <c r="F146" s="851"/>
      <c r="G146" s="851"/>
      <c r="H146" s="851"/>
      <c r="I146" s="851"/>
      <c r="J146" s="851"/>
      <c r="K146" s="851"/>
      <c r="L146" s="32"/>
      <c r="M146" s="32"/>
    </row>
    <row r="147" spans="1:25" s="241" customFormat="1" outlineLevel="2">
      <c r="A147" s="215"/>
      <c r="B147" s="217"/>
      <c r="C147" s="60"/>
      <c r="D147" s="32"/>
      <c r="E147" s="287" t="s">
        <v>112</v>
      </c>
      <c r="F147" s="183">
        <v>2020</v>
      </c>
      <c r="G147" s="183">
        <v>2030</v>
      </c>
      <c r="H147" s="183">
        <v>2035</v>
      </c>
      <c r="I147" s="183">
        <v>2040</v>
      </c>
      <c r="J147" s="183">
        <v>2045</v>
      </c>
      <c r="K147" s="184">
        <v>2050</v>
      </c>
      <c r="L147" s="32"/>
      <c r="M147" s="32"/>
    </row>
    <row r="148" spans="1:25" s="241" customFormat="1" outlineLevel="2">
      <c r="A148" s="215"/>
      <c r="B148" s="217"/>
      <c r="C148" s="60"/>
      <c r="D148" s="32"/>
      <c r="E148" s="113" t="s">
        <v>571</v>
      </c>
      <c r="F148" s="78"/>
      <c r="G148" s="75">
        <v>0.92482203671704166</v>
      </c>
      <c r="H148" s="75">
        <v>0.92482203671704166</v>
      </c>
      <c r="I148" s="75">
        <v>0.92482203671704166</v>
      </c>
      <c r="J148" s="75">
        <v>0.92482203671704166</v>
      </c>
      <c r="K148" s="191">
        <v>0.92482203671704166</v>
      </c>
      <c r="L148" s="32"/>
      <c r="M148" s="32"/>
    </row>
    <row r="149" spans="1:25" s="241" customFormat="1" ht="15" outlineLevel="2" thickBot="1">
      <c r="A149" s="215"/>
      <c r="B149" s="217"/>
      <c r="C149" s="60"/>
      <c r="D149" s="32"/>
      <c r="E149" s="115" t="s">
        <v>572</v>
      </c>
      <c r="F149" s="193"/>
      <c r="G149" s="194">
        <v>0.87187345624743762</v>
      </c>
      <c r="H149" s="194">
        <v>0.87187345624743762</v>
      </c>
      <c r="I149" s="194">
        <v>0.87187345624743762</v>
      </c>
      <c r="J149" s="194">
        <v>0.87187345624743762</v>
      </c>
      <c r="K149" s="195">
        <v>0.87187345624743762</v>
      </c>
      <c r="L149" s="32"/>
      <c r="M149" s="32"/>
    </row>
    <row r="150" spans="1:25" s="241" customFormat="1" outlineLevel="1">
      <c r="A150" s="215"/>
      <c r="B150" s="217"/>
      <c r="C150" s="60"/>
      <c r="D150" s="32"/>
      <c r="E150" s="244"/>
      <c r="F150" s="244"/>
      <c r="G150" s="244"/>
      <c r="H150" s="244"/>
      <c r="I150" s="244"/>
      <c r="J150" s="244"/>
      <c r="K150" s="244"/>
      <c r="L150" s="32"/>
      <c r="M150" s="32"/>
    </row>
    <row r="151" spans="1:25" s="241" customFormat="1" outlineLevel="1">
      <c r="A151" s="215"/>
      <c r="B151" s="217"/>
      <c r="C151" s="60"/>
      <c r="D151" s="32"/>
      <c r="E151" s="244"/>
      <c r="F151" s="244"/>
      <c r="G151" s="244"/>
      <c r="H151" s="244"/>
      <c r="I151" s="244"/>
      <c r="J151" s="244"/>
      <c r="K151" s="244"/>
      <c r="L151" s="244"/>
      <c r="M151" s="32"/>
    </row>
    <row r="152" spans="1:25" s="241" customFormat="1" outlineLevel="1">
      <c r="A152" s="215"/>
      <c r="B152" s="217"/>
      <c r="C152" s="60"/>
      <c r="D152" s="32"/>
      <c r="E152" s="244"/>
      <c r="F152" s="244"/>
      <c r="G152" s="244"/>
      <c r="H152" s="244"/>
      <c r="I152" s="244"/>
      <c r="J152" s="244"/>
      <c r="K152" s="244"/>
      <c r="L152" s="244"/>
      <c r="M152" s="32"/>
    </row>
    <row r="153" spans="1:25" s="241" customFormat="1" outlineLevel="1">
      <c r="A153" s="215"/>
      <c r="B153" s="217"/>
      <c r="C153" s="60"/>
      <c r="D153" s="32"/>
      <c r="E153" s="244"/>
      <c r="F153" s="244"/>
      <c r="G153" s="244"/>
      <c r="H153" s="244"/>
      <c r="I153" s="244"/>
      <c r="J153" s="244"/>
      <c r="K153" s="244"/>
      <c r="L153" s="244"/>
      <c r="M153" s="32"/>
    </row>
    <row r="154" spans="1:25" ht="28.8" thickBot="1">
      <c r="A154" s="215"/>
      <c r="B154" s="217"/>
      <c r="C154" s="60" t="str">
        <f t="shared" ref="C154:C196" si="8">IF(ISBLANK(E154),IF(ISBLANK(F154),"",F154),E154)</f>
        <v>Eau chaude sanitaire</v>
      </c>
      <c r="D154" s="221"/>
      <c r="E154" s="222"/>
      <c r="F154" s="854" t="s">
        <v>464</v>
      </c>
      <c r="G154" s="854"/>
      <c r="H154" s="854"/>
      <c r="I154" s="854"/>
      <c r="J154" s="854"/>
      <c r="K154" s="854"/>
      <c r="L154" s="854"/>
      <c r="M154" s="854"/>
      <c r="P154" s="242"/>
      <c r="Q154" s="242"/>
      <c r="R154" s="242"/>
      <c r="S154" s="242"/>
      <c r="T154" s="242"/>
      <c r="U154" s="242"/>
      <c r="V154" s="242"/>
      <c r="W154" s="242"/>
      <c r="X154" s="242"/>
      <c r="Y154" s="242"/>
    </row>
    <row r="155" spans="1:25" ht="15" thickTop="1">
      <c r="A155" s="215"/>
      <c r="B155" s="217"/>
      <c r="C155" s="60" t="str">
        <f t="shared" si="8"/>
        <v/>
      </c>
      <c r="D155" s="161"/>
      <c r="E155" s="161"/>
      <c r="F155" s="161"/>
      <c r="P155" s="499"/>
      <c r="Q155" s="500"/>
      <c r="R155" s="500"/>
      <c r="S155" s="500"/>
      <c r="T155" s="500"/>
      <c r="U155" s="500"/>
      <c r="V155" s="500"/>
      <c r="W155" s="500"/>
      <c r="X155" s="242"/>
      <c r="Y155" s="242"/>
    </row>
    <row r="156" spans="1:25" outlineLevel="1">
      <c r="A156" s="215"/>
      <c r="B156" s="217"/>
      <c r="C156" s="60" t="str">
        <f t="shared" si="8"/>
        <v/>
      </c>
      <c r="D156" s="32"/>
      <c r="E156" s="32"/>
      <c r="F156" s="32"/>
      <c r="G156" s="32"/>
      <c r="H156" s="32"/>
      <c r="I156" s="32"/>
      <c r="J156" s="32"/>
      <c r="K156" s="32"/>
      <c r="L156" s="32"/>
      <c r="M156" s="32"/>
      <c r="P156" s="499"/>
      <c r="Q156" s="500"/>
      <c r="R156" s="500"/>
      <c r="S156" s="500"/>
      <c r="T156" s="500"/>
      <c r="U156" s="500"/>
      <c r="V156" s="500"/>
      <c r="W156" s="500"/>
      <c r="X156" s="242"/>
      <c r="Y156" s="242"/>
    </row>
    <row r="157" spans="1:25" ht="15.6" customHeight="1" outlineLevel="1">
      <c r="A157" s="215"/>
      <c r="B157" s="217"/>
      <c r="C157" s="60" t="str">
        <f t="shared" si="8"/>
        <v xml:space="preserve">Commentaire
IGCE = 
Diffus = </v>
      </c>
      <c r="D157" s="32"/>
      <c r="E157" s="852" t="s">
        <v>122</v>
      </c>
      <c r="F157" s="853"/>
      <c r="G157" s="853"/>
      <c r="H157" s="853"/>
      <c r="I157" s="853"/>
      <c r="J157" s="853"/>
      <c r="K157" s="853"/>
      <c r="L157" s="853"/>
      <c r="M157" s="32"/>
      <c r="P157" s="501"/>
      <c r="Q157" s="500"/>
      <c r="R157" s="500"/>
      <c r="S157" s="500"/>
      <c r="T157" s="500"/>
      <c r="U157" s="500"/>
      <c r="V157" s="500"/>
      <c r="W157" s="500"/>
      <c r="X157" s="242"/>
      <c r="Y157" s="242"/>
    </row>
    <row r="158" spans="1:25" ht="155.4" customHeight="1" outlineLevel="1">
      <c r="A158" s="215"/>
      <c r="B158" s="217"/>
      <c r="C158" s="60" t="str">
        <f t="shared" si="8"/>
        <v xml:space="preserve">Pour le résidentiel, l’évolution de la population est utilisée comme proxy pour évaluer la consommation énergétique du hors-chauffage, à partir des valeurs estimées de consommation par habitant.
Pour le tertiaire, c’est l’évolution de la surface totale qui est utilisée comme proxy pour évaluer la consommation énergétique du hors-chauffage ainsi que les trajectoires d’économies d’énergie retenues pour le décret tertiaire. En effet, on considère d’une part les bâtiments qui ne respectent pas le décret tertiaire : dans ce cas, l’intensité de consommation en kWh/m²/an reste constante dans le temps et la consommation finale évolue car indexée sur l’évolution de la surface totale. D’autre part, on considère les bâtiments qui respectent le décret tertiaire : dans ce cas, on applique les gains énergétiques présentés ci-dessus aux consommations par m² et on indexe également sur l’évolution de la surface totale pour obtenir la consommation finale. En sommant ces deux valeurs, on obtient la consommation finale totale des bâtiments tertiaires pour les usages hors chauffage. </v>
      </c>
      <c r="D158" s="32"/>
      <c r="E158" s="855" t="s">
        <v>538</v>
      </c>
      <c r="F158" s="855"/>
      <c r="G158" s="855"/>
      <c r="H158" s="855"/>
      <c r="I158" s="855"/>
      <c r="J158" s="855"/>
      <c r="K158" s="855"/>
      <c r="L158" s="855"/>
      <c r="M158" s="32"/>
      <c r="P158" s="502"/>
      <c r="Q158" s="500"/>
      <c r="R158" s="500"/>
      <c r="S158" s="500"/>
      <c r="T158" s="500"/>
      <c r="U158" s="500"/>
      <c r="V158" s="500"/>
      <c r="W158" s="500"/>
      <c r="X158" s="242"/>
      <c r="Y158" s="242"/>
    </row>
    <row r="159" spans="1:25" outlineLevel="1">
      <c r="A159" s="215"/>
      <c r="B159" s="217"/>
      <c r="C159" s="60" t="str">
        <f t="shared" si="8"/>
        <v/>
      </c>
      <c r="D159" s="32"/>
      <c r="E159" s="162"/>
      <c r="F159" s="162"/>
      <c r="G159" s="162"/>
      <c r="H159" s="162"/>
      <c r="I159" s="162"/>
      <c r="J159" s="162"/>
      <c r="K159" s="162"/>
      <c r="L159" s="32"/>
      <c r="M159" s="32"/>
      <c r="N159" s="403"/>
      <c r="O159" s="403"/>
      <c r="P159" s="502"/>
      <c r="Q159" s="500"/>
      <c r="R159" s="500"/>
      <c r="S159" s="500"/>
      <c r="T159" s="500"/>
      <c r="U159" s="500"/>
      <c r="V159" s="500"/>
      <c r="W159" s="500"/>
      <c r="X159" s="242"/>
      <c r="Y159" s="242"/>
    </row>
    <row r="160" spans="1:25" ht="15" outlineLevel="1" thickBot="1">
      <c r="A160" s="215"/>
      <c r="B160" s="217"/>
      <c r="C160" s="60" t="str">
        <f t="shared" si="8"/>
        <v>Consommation d’eau chaude sanitaire dans le résidentiel</v>
      </c>
      <c r="D160" s="32"/>
      <c r="E160" s="864" t="s">
        <v>769</v>
      </c>
      <c r="F160" s="864"/>
      <c r="G160" s="864"/>
      <c r="H160" s="864"/>
      <c r="I160" s="864"/>
      <c r="J160" s="864"/>
      <c r="K160" s="864"/>
      <c r="L160" s="32"/>
      <c r="M160" s="32"/>
      <c r="N160" s="403"/>
      <c r="O160" s="403"/>
      <c r="P160" s="502"/>
      <c r="Q160" s="500"/>
      <c r="R160" s="500"/>
      <c r="S160" s="500"/>
      <c r="T160" s="500"/>
      <c r="U160" s="500"/>
      <c r="V160" s="500"/>
      <c r="W160" s="500"/>
      <c r="X160" s="242"/>
      <c r="Y160" s="242"/>
    </row>
    <row r="161" spans="1:25" outlineLevel="2">
      <c r="A161" s="215"/>
      <c r="B161" s="217"/>
      <c r="C161" s="60">
        <f t="shared" si="8"/>
        <v>2020</v>
      </c>
      <c r="D161" s="32"/>
      <c r="E161" s="182"/>
      <c r="F161" s="183">
        <v>2020</v>
      </c>
      <c r="G161" s="183">
        <v>2030</v>
      </c>
      <c r="H161" s="183">
        <v>2035</v>
      </c>
      <c r="I161" s="183">
        <v>2040</v>
      </c>
      <c r="J161" s="183">
        <v>2045</v>
      </c>
      <c r="K161" s="184">
        <v>2050</v>
      </c>
      <c r="L161" s="32"/>
      <c r="M161" s="32"/>
      <c r="P161" s="242"/>
      <c r="Q161" s="242"/>
      <c r="R161" s="242"/>
      <c r="S161" s="242"/>
      <c r="T161" s="242"/>
      <c r="U161" s="242"/>
      <c r="V161" s="242"/>
      <c r="W161" s="242"/>
      <c r="X161" s="242"/>
      <c r="Y161" s="242"/>
    </row>
    <row r="162" spans="1:25" outlineLevel="2">
      <c r="A162" s="215"/>
      <c r="B162" s="217"/>
      <c r="C162" s="60" t="str">
        <f>IF(ISBLANK(E176),IF(ISBLANK(#REF!),"",#REF!),E176)</f>
        <v>Surface tertiaire (Mm²)</v>
      </c>
      <c r="D162" s="32"/>
      <c r="E162" s="185" t="s">
        <v>465</v>
      </c>
      <c r="F162" s="173">
        <v>732</v>
      </c>
      <c r="G162" s="174">
        <v>700</v>
      </c>
      <c r="H162" s="174">
        <v>637.5</v>
      </c>
      <c r="I162" s="174">
        <v>575</v>
      </c>
      <c r="J162" s="174">
        <v>512.5</v>
      </c>
      <c r="K162" s="186">
        <v>450</v>
      </c>
      <c r="L162" s="32"/>
      <c r="M162" s="32"/>
      <c r="P162" s="242"/>
      <c r="Q162" s="242"/>
      <c r="R162" s="242"/>
      <c r="S162" s="242"/>
      <c r="T162" s="242"/>
      <c r="U162" s="242"/>
      <c r="V162" s="242"/>
      <c r="W162" s="242"/>
      <c r="X162" s="242"/>
      <c r="Y162" s="242"/>
    </row>
    <row r="163" spans="1:25" outlineLevel="2">
      <c r="A163" s="215"/>
      <c r="B163" s="217"/>
      <c r="C163" s="60"/>
      <c r="D163" s="32"/>
      <c r="E163" s="185" t="s">
        <v>466</v>
      </c>
      <c r="F163" s="187">
        <v>47.814380086747313</v>
      </c>
      <c r="G163" s="188">
        <v>46.515945320473193</v>
      </c>
      <c r="H163" s="188">
        <v>42.607892045454548</v>
      </c>
      <c r="I163" s="188">
        <v>38.537873001588885</v>
      </c>
      <c r="J163" s="188">
        <v>34.39357288148603</v>
      </c>
      <c r="K163" s="189">
        <v>30.149622353137335</v>
      </c>
      <c r="L163" s="32"/>
      <c r="M163" s="32"/>
      <c r="P163" s="242"/>
      <c r="Q163" s="242"/>
      <c r="R163" s="242"/>
      <c r="S163" s="242"/>
      <c r="T163" s="242"/>
      <c r="U163" s="242"/>
      <c r="V163" s="242"/>
      <c r="W163" s="242"/>
      <c r="X163" s="242"/>
      <c r="Y163" s="242"/>
    </row>
    <row r="164" spans="1:25" outlineLevel="2">
      <c r="A164" s="215"/>
      <c r="B164" s="217"/>
      <c r="C164" s="60">
        <f>IF(ISBLANK(P157),IF(ISBLANK(F164),"",F164),P157)</f>
        <v>0.41599999999999998</v>
      </c>
      <c r="D164" s="32"/>
      <c r="E164" s="190" t="s">
        <v>467</v>
      </c>
      <c r="F164" s="78">
        <v>0.41599999999999998</v>
      </c>
      <c r="G164" s="75">
        <v>0.48</v>
      </c>
      <c r="H164" s="75">
        <v>0.41499999999999998</v>
      </c>
      <c r="I164" s="75">
        <v>0.37</v>
      </c>
      <c r="J164" s="75">
        <v>0.3</v>
      </c>
      <c r="K164" s="191">
        <v>0.245</v>
      </c>
      <c r="L164" s="32"/>
      <c r="M164" s="32"/>
      <c r="P164" s="242"/>
      <c r="Q164" s="242"/>
      <c r="R164" s="242"/>
      <c r="S164" s="242"/>
      <c r="T164" s="242"/>
      <c r="U164" s="242"/>
      <c r="V164" s="242"/>
      <c r="W164" s="242"/>
      <c r="X164" s="242"/>
      <c r="Y164" s="242"/>
    </row>
    <row r="165" spans="1:25" s="403" customFormat="1" outlineLevel="2">
      <c r="A165" s="215"/>
      <c r="B165" s="217"/>
      <c r="C165" s="60"/>
      <c r="D165" s="32"/>
      <c r="E165" s="190" t="s">
        <v>753</v>
      </c>
      <c r="F165" s="78">
        <v>0.04</v>
      </c>
      <c r="G165" s="75">
        <v>8.5000000000000006E-2</v>
      </c>
      <c r="H165" s="75">
        <v>0.125</v>
      </c>
      <c r="I165" s="75">
        <v>0.19</v>
      </c>
      <c r="J165" s="75">
        <v>0.28000000000000003</v>
      </c>
      <c r="K165" s="191">
        <v>0.37</v>
      </c>
      <c r="L165" s="32"/>
      <c r="M165" s="32"/>
      <c r="P165" s="242"/>
      <c r="Q165" s="499"/>
      <c r="R165" s="499"/>
      <c r="S165" s="501"/>
      <c r="T165" s="502"/>
      <c r="U165" s="502"/>
      <c r="V165" s="502"/>
      <c r="W165" s="242"/>
      <c r="X165" s="242"/>
      <c r="Y165" s="242"/>
    </row>
    <row r="166" spans="1:25" outlineLevel="2">
      <c r="A166" s="215"/>
      <c r="B166" s="217"/>
      <c r="C166" s="60">
        <f>IF(ISBLANK(P158),IF(ISBLANK(F166),"",F166),P158)</f>
        <v>8.0399999999999999E-2</v>
      </c>
      <c r="D166" s="32"/>
      <c r="E166" s="190" t="s">
        <v>468</v>
      </c>
      <c r="F166" s="78">
        <v>8.0399999999999999E-2</v>
      </c>
      <c r="G166" s="75">
        <v>0.12</v>
      </c>
      <c r="H166" s="75">
        <v>0.14499999999999999</v>
      </c>
      <c r="I166" s="75">
        <v>0.15</v>
      </c>
      <c r="J166" s="75">
        <v>0.15</v>
      </c>
      <c r="K166" s="191">
        <v>0.15</v>
      </c>
      <c r="L166" s="32"/>
      <c r="M166" s="32"/>
      <c r="P166" s="242"/>
      <c r="Q166" s="500"/>
      <c r="R166" s="500"/>
      <c r="S166" s="500"/>
      <c r="T166" s="500"/>
      <c r="U166" s="500"/>
      <c r="V166" s="500"/>
      <c r="W166" s="242"/>
      <c r="X166" s="242"/>
      <c r="Y166" s="242"/>
    </row>
    <row r="167" spans="1:25" outlineLevel="2">
      <c r="A167" s="215"/>
      <c r="B167" s="217"/>
      <c r="C167" s="60">
        <f>IF(ISBLANK(P159),IF(ISBLANK(F167),"",F167),P159)</f>
        <v>0.1176</v>
      </c>
      <c r="D167" s="32"/>
      <c r="E167" s="190" t="s">
        <v>469</v>
      </c>
      <c r="F167" s="78">
        <v>0.1176</v>
      </c>
      <c r="G167" s="75">
        <v>0.01</v>
      </c>
      <c r="H167" s="75">
        <v>5.0000000000000001E-3</v>
      </c>
      <c r="I167" s="75">
        <v>0</v>
      </c>
      <c r="J167" s="75">
        <v>0</v>
      </c>
      <c r="K167" s="191">
        <v>0</v>
      </c>
      <c r="L167" s="32"/>
      <c r="M167" s="32"/>
      <c r="P167" s="242"/>
      <c r="Q167" s="500"/>
      <c r="R167" s="500"/>
      <c r="S167" s="500"/>
      <c r="T167" s="500"/>
      <c r="U167" s="500"/>
      <c r="V167" s="500"/>
      <c r="W167" s="242"/>
      <c r="X167" s="242"/>
      <c r="Y167" s="242"/>
    </row>
    <row r="168" spans="1:25" outlineLevel="2">
      <c r="A168" s="215"/>
      <c r="B168" s="217"/>
      <c r="C168" s="60">
        <f>IF(ISBLANK(P160),IF(ISBLANK(F168),"",F168),P160)</f>
        <v>0.32800000000000001</v>
      </c>
      <c r="D168" s="32"/>
      <c r="E168" s="190" t="s">
        <v>470</v>
      </c>
      <c r="F168" s="78">
        <v>0.32800000000000001</v>
      </c>
      <c r="G168" s="75">
        <v>0.24</v>
      </c>
      <c r="H168" s="75">
        <v>0.21</v>
      </c>
      <c r="I168" s="75">
        <v>0.18</v>
      </c>
      <c r="J168" s="75">
        <v>0.15</v>
      </c>
      <c r="K168" s="191">
        <v>0.1</v>
      </c>
      <c r="L168" s="32"/>
      <c r="M168" s="32"/>
      <c r="P168" s="242"/>
      <c r="Q168" s="500"/>
      <c r="R168" s="500"/>
      <c r="S168" s="500"/>
      <c r="T168" s="500"/>
      <c r="U168" s="500"/>
      <c r="V168" s="500"/>
      <c r="W168" s="242"/>
      <c r="X168" s="242"/>
      <c r="Y168" s="242"/>
    </row>
    <row r="169" spans="1:25" outlineLevel="2">
      <c r="A169" s="215"/>
      <c r="B169" s="217"/>
      <c r="C169" s="60" t="e">
        <f>IF(ISBLANK(#REF!),IF(ISBLANK(F169),"",F169),#REF!)</f>
        <v>#REF!</v>
      </c>
      <c r="D169" s="32"/>
      <c r="E169" s="190" t="s">
        <v>471</v>
      </c>
      <c r="F169" s="78">
        <v>1.4999999999999999E-2</v>
      </c>
      <c r="G169" s="75">
        <v>3.5000000000000003E-2</v>
      </c>
      <c r="H169" s="75">
        <v>0.04</v>
      </c>
      <c r="I169" s="75">
        <v>4.4999999999999998E-2</v>
      </c>
      <c r="J169" s="75">
        <v>0.05</v>
      </c>
      <c r="K169" s="191">
        <v>5.5E-2</v>
      </c>
      <c r="L169" s="32"/>
      <c r="M169" s="32"/>
      <c r="N169" s="403"/>
      <c r="O169" s="403"/>
      <c r="P169" s="242"/>
      <c r="Q169" s="500"/>
      <c r="R169" s="500"/>
      <c r="S169" s="500"/>
      <c r="T169" s="500"/>
      <c r="U169" s="500"/>
      <c r="V169" s="500"/>
      <c r="W169" s="242"/>
      <c r="X169" s="242"/>
      <c r="Y169" s="242"/>
    </row>
    <row r="170" spans="1:25" ht="15" outlineLevel="2" thickBot="1">
      <c r="A170" s="215"/>
      <c r="B170" s="217"/>
      <c r="C170" s="60">
        <f>IF(ISBLANK(M169),IF(ISBLANK(F170),"",F170),M169)</f>
        <v>3.0000000000000001E-3</v>
      </c>
      <c r="D170" s="32"/>
      <c r="E170" s="192" t="s">
        <v>472</v>
      </c>
      <c r="F170" s="193">
        <v>3.0000000000000001E-3</v>
      </c>
      <c r="G170" s="194">
        <v>0.03</v>
      </c>
      <c r="H170" s="194">
        <v>0.06</v>
      </c>
      <c r="I170" s="194">
        <v>6.5000000000000002E-2</v>
      </c>
      <c r="J170" s="194">
        <v>7.0000000000000007E-2</v>
      </c>
      <c r="K170" s="195">
        <v>0.08</v>
      </c>
      <c r="L170" s="32"/>
      <c r="M170" s="32"/>
      <c r="N170" s="403"/>
      <c r="O170" s="403"/>
      <c r="P170" s="242"/>
      <c r="Q170" s="500"/>
      <c r="R170" s="500"/>
      <c r="S170" s="500"/>
      <c r="T170" s="500"/>
      <c r="U170" s="500"/>
      <c r="V170" s="500"/>
      <c r="W170" s="242"/>
      <c r="X170" s="242"/>
      <c r="Y170" s="242"/>
    </row>
    <row r="171" spans="1:25" outlineLevel="2">
      <c r="A171" s="215"/>
      <c r="B171" s="217"/>
      <c r="C171" s="60" t="str">
        <f t="shared" si="8"/>
        <v>Périmètre hexagone. Avant recalibration sur les données historiques</v>
      </c>
      <c r="D171" s="32"/>
      <c r="E171" s="862" t="s">
        <v>770</v>
      </c>
      <c r="F171" s="862"/>
      <c r="G171" s="862"/>
      <c r="H171" s="862"/>
      <c r="I171" s="862"/>
      <c r="J171" s="862"/>
      <c r="K171" s="862"/>
      <c r="L171" s="32"/>
      <c r="M171" s="32"/>
      <c r="N171" s="403"/>
      <c r="O171" s="403"/>
      <c r="P171" s="242"/>
      <c r="Q171" s="500"/>
      <c r="R171" s="500"/>
      <c r="S171" s="500"/>
      <c r="T171" s="500"/>
      <c r="U171" s="500"/>
      <c r="V171" s="500"/>
      <c r="W171" s="242"/>
      <c r="X171" s="242"/>
      <c r="Y171" s="242"/>
    </row>
    <row r="172" spans="1:25" outlineLevel="1">
      <c r="A172" s="215"/>
      <c r="B172" s="217"/>
      <c r="C172" s="60" t="str">
        <f t="shared" si="8"/>
        <v/>
      </c>
      <c r="D172" s="32"/>
      <c r="E172" s="162"/>
      <c r="F172" s="162"/>
      <c r="G172" s="162"/>
      <c r="H172" s="162"/>
      <c r="I172" s="162"/>
      <c r="J172" s="162"/>
      <c r="K172" s="162"/>
      <c r="L172" s="32"/>
      <c r="M172" s="32"/>
      <c r="N172" s="403"/>
      <c r="O172" s="403"/>
      <c r="P172" s="242"/>
      <c r="Q172" s="500"/>
      <c r="R172" s="500"/>
      <c r="S172" s="500"/>
      <c r="T172" s="500"/>
      <c r="U172" s="500"/>
      <c r="V172" s="500"/>
      <c r="W172" s="242"/>
      <c r="X172" s="242"/>
      <c r="Y172" s="242"/>
    </row>
    <row r="173" spans="1:25" ht="15" outlineLevel="1" thickBot="1">
      <c r="A173" s="215"/>
      <c r="B173" s="217"/>
      <c r="C173" s="60" t="str">
        <f t="shared" si="8"/>
        <v>Consommation d’eau chaude sanitaire dans le tertiaire</v>
      </c>
      <c r="D173" s="32"/>
      <c r="E173" s="864" t="s">
        <v>771</v>
      </c>
      <c r="F173" s="864"/>
      <c r="G173" s="864"/>
      <c r="H173" s="864"/>
      <c r="I173" s="864"/>
      <c r="J173" s="864"/>
      <c r="K173" s="864"/>
      <c r="L173" s="32"/>
      <c r="M173" s="32"/>
      <c r="N173" s="403"/>
      <c r="O173" s="403"/>
      <c r="P173" s="242"/>
      <c r="Q173" s="242"/>
      <c r="R173" s="242"/>
      <c r="S173" s="242"/>
      <c r="T173" s="242"/>
      <c r="U173" s="242"/>
      <c r="V173" s="242"/>
      <c r="W173" s="242"/>
      <c r="X173" s="242"/>
      <c r="Y173" s="242"/>
    </row>
    <row r="174" spans="1:25" outlineLevel="2">
      <c r="A174" s="215"/>
      <c r="B174" s="217"/>
      <c r="C174" s="60">
        <f t="shared" si="8"/>
        <v>2020</v>
      </c>
      <c r="D174" s="32"/>
      <c r="E174" s="182"/>
      <c r="F174" s="183">
        <v>2020</v>
      </c>
      <c r="G174" s="183">
        <v>2030</v>
      </c>
      <c r="H174" s="183">
        <v>2035</v>
      </c>
      <c r="I174" s="183">
        <v>2040</v>
      </c>
      <c r="J174" s="183">
        <v>2045</v>
      </c>
      <c r="K174" s="184">
        <v>2050</v>
      </c>
      <c r="L174" s="32"/>
      <c r="M174" s="32"/>
      <c r="N174" s="403"/>
      <c r="O174" s="403"/>
      <c r="P174" s="242"/>
      <c r="Q174" s="242"/>
      <c r="R174" s="242"/>
      <c r="S174" s="242"/>
      <c r="T174" s="242"/>
      <c r="U174" s="242"/>
      <c r="V174" s="242"/>
      <c r="W174" s="242"/>
      <c r="X174" s="242"/>
      <c r="Y174" s="242"/>
    </row>
    <row r="175" spans="1:25" outlineLevel="2">
      <c r="A175" s="215"/>
      <c r="B175" s="217"/>
      <c r="C175" s="60"/>
      <c r="D175" s="32"/>
      <c r="E175" s="185" t="s">
        <v>726</v>
      </c>
      <c r="F175" s="173">
        <v>24.157052121600081</v>
      </c>
      <c r="G175" s="174">
        <v>19.021172974569762</v>
      </c>
      <c r="H175" s="174">
        <v>17.16366430915231</v>
      </c>
      <c r="I175" s="174">
        <v>15.306155643734861</v>
      </c>
      <c r="J175" s="174">
        <v>14.123218242175824</v>
      </c>
      <c r="K175" s="186">
        <v>12.940280840616786</v>
      </c>
      <c r="L175" s="32"/>
      <c r="M175" s="32"/>
      <c r="N175" s="403"/>
      <c r="O175" s="403"/>
      <c r="P175" s="242"/>
      <c r="Q175" s="242"/>
      <c r="R175" s="242"/>
      <c r="S175" s="242"/>
      <c r="T175" s="242"/>
      <c r="U175" s="242"/>
      <c r="V175" s="242"/>
      <c r="W175" s="242"/>
      <c r="X175" s="242"/>
      <c r="Y175" s="242"/>
    </row>
    <row r="176" spans="1:25" outlineLevel="2">
      <c r="A176" s="215"/>
      <c r="B176" s="217"/>
      <c r="C176" s="60" t="e">
        <f>IF(ISBLANK(#REF!),IF(ISBLANK(F176),"",F176),#REF!)</f>
        <v>#REF!</v>
      </c>
      <c r="D176" s="32"/>
      <c r="E176" s="190" t="s">
        <v>473</v>
      </c>
      <c r="F176" s="196">
        <v>983.4370555157949</v>
      </c>
      <c r="G176" s="197">
        <v>997.81467942536165</v>
      </c>
      <c r="H176" s="197">
        <v>997.77949713083387</v>
      </c>
      <c r="I176" s="197">
        <v>997.7443148363061</v>
      </c>
      <c r="J176" s="197">
        <v>981.21627065781604</v>
      </c>
      <c r="K176" s="198">
        <v>964.68822647932586</v>
      </c>
      <c r="L176" s="32"/>
      <c r="M176" s="32"/>
      <c r="N176" s="403"/>
      <c r="O176" s="403"/>
      <c r="P176" s="242"/>
      <c r="Q176" s="242"/>
      <c r="R176" s="242"/>
      <c r="S176" s="242"/>
      <c r="T176" s="242"/>
      <c r="U176" s="242"/>
      <c r="V176" s="242"/>
      <c r="W176" s="242"/>
      <c r="X176" s="242"/>
      <c r="Y176" s="242"/>
    </row>
    <row r="177" spans="1:25" outlineLevel="2">
      <c r="A177" s="215"/>
      <c r="B177" s="217"/>
      <c r="C177" s="60" t="e">
        <f>IF(ISBLANK(#REF!),IF(ISBLANK(F177),"",F177),#REF!)</f>
        <v>#REF!</v>
      </c>
      <c r="D177" s="32"/>
      <c r="E177" s="185" t="s">
        <v>466</v>
      </c>
      <c r="F177" s="187">
        <v>23.756940208407972</v>
      </c>
      <c r="G177" s="188">
        <v>18.979605613914678</v>
      </c>
      <c r="H177" s="188">
        <v>17.125552343308435</v>
      </c>
      <c r="I177" s="188">
        <v>15.2716297755361</v>
      </c>
      <c r="J177" s="188">
        <v>13.857931533274199</v>
      </c>
      <c r="K177" s="189">
        <v>12.483336574279008</v>
      </c>
      <c r="L177" s="32"/>
      <c r="M177" s="32"/>
      <c r="P177" s="242"/>
      <c r="Q177" s="242"/>
      <c r="R177" s="242"/>
      <c r="S177" s="242"/>
      <c r="T177" s="242"/>
      <c r="U177" s="242"/>
      <c r="V177" s="242"/>
      <c r="W177" s="242"/>
      <c r="X177" s="242"/>
      <c r="Y177" s="242"/>
    </row>
    <row r="178" spans="1:25" outlineLevel="2">
      <c r="A178" s="215"/>
      <c r="B178" s="217"/>
      <c r="C178" s="60" t="str">
        <f t="shared" si="8"/>
        <v>Part d'électricité (pompes à chaleur incluses)</v>
      </c>
      <c r="D178" s="32"/>
      <c r="E178" s="190" t="s">
        <v>474</v>
      </c>
      <c r="F178" s="78">
        <v>0.30436996905591907</v>
      </c>
      <c r="G178" s="75">
        <v>0.39009323988866368</v>
      </c>
      <c r="H178" s="75">
        <v>0.45045377531362218</v>
      </c>
      <c r="I178" s="75">
        <v>0.51081431073858075</v>
      </c>
      <c r="J178" s="75">
        <v>0.5750419342464832</v>
      </c>
      <c r="K178" s="191">
        <v>0.63926955775438554</v>
      </c>
      <c r="L178" s="32"/>
      <c r="M178" s="32"/>
      <c r="P178" s="242"/>
      <c r="Q178" s="242"/>
      <c r="R178" s="242"/>
      <c r="S178" s="242"/>
      <c r="T178" s="242"/>
      <c r="U178" s="242"/>
      <c r="V178" s="242"/>
      <c r="W178" s="242"/>
      <c r="X178" s="242"/>
      <c r="Y178" s="242"/>
    </row>
    <row r="179" spans="1:25" outlineLevel="2">
      <c r="A179" s="215"/>
      <c r="B179" s="217"/>
      <c r="C179" s="60" t="str">
        <f t="shared" si="8"/>
        <v>Part de réseau de chaleur</v>
      </c>
      <c r="D179" s="32"/>
      <c r="E179" s="190" t="s">
        <v>468</v>
      </c>
      <c r="F179" s="78">
        <v>6.5264849886638152E-2</v>
      </c>
      <c r="G179" s="75">
        <v>0.185</v>
      </c>
      <c r="H179" s="75">
        <v>0.20500000000000002</v>
      </c>
      <c r="I179" s="75">
        <v>0.22500000000000001</v>
      </c>
      <c r="J179" s="75">
        <v>0.23495892623535661</v>
      </c>
      <c r="K179" s="191">
        <v>0.24491785247071321</v>
      </c>
      <c r="L179" s="32"/>
      <c r="M179" s="32"/>
      <c r="P179" s="242"/>
      <c r="Q179" s="242"/>
      <c r="R179" s="242"/>
      <c r="S179" s="242"/>
      <c r="T179" s="242"/>
      <c r="U179" s="242"/>
      <c r="V179" s="242"/>
      <c r="W179" s="242"/>
      <c r="X179" s="242"/>
      <c r="Y179" s="242"/>
    </row>
    <row r="180" spans="1:25" outlineLevel="2">
      <c r="A180" s="215"/>
      <c r="B180" s="217"/>
      <c r="C180" s="60" t="str">
        <f t="shared" si="8"/>
        <v>Part de pétrole/GPL</v>
      </c>
      <c r="D180" s="32"/>
      <c r="E180" s="190" t="s">
        <v>469</v>
      </c>
      <c r="F180" s="78">
        <v>0.14872764446813611</v>
      </c>
      <c r="G180" s="75">
        <v>1.2883303684566137E-2</v>
      </c>
      <c r="H180" s="75">
        <v>6.4416518422830684E-3</v>
      </c>
      <c r="I180" s="75">
        <v>0</v>
      </c>
      <c r="J180" s="75">
        <v>0</v>
      </c>
      <c r="K180" s="191">
        <v>0</v>
      </c>
      <c r="L180" s="32"/>
      <c r="M180" s="32"/>
      <c r="P180" s="242"/>
      <c r="Q180" s="242"/>
      <c r="R180" s="242"/>
      <c r="S180" s="242"/>
      <c r="T180" s="242"/>
      <c r="U180" s="242"/>
      <c r="V180" s="242"/>
      <c r="W180" s="242"/>
      <c r="X180" s="242"/>
      <c r="Y180" s="242"/>
    </row>
    <row r="181" spans="1:25" outlineLevel="2">
      <c r="A181" s="215"/>
      <c r="B181" s="217"/>
      <c r="C181" s="60" t="str">
        <f t="shared" si="8"/>
        <v>Part de gaz naturel</v>
      </c>
      <c r="D181" s="32"/>
      <c r="E181" s="190" t="s">
        <v>470</v>
      </c>
      <c r="F181" s="78">
        <v>0.4755949508570973</v>
      </c>
      <c r="G181" s="75">
        <v>0.37662971838169323</v>
      </c>
      <c r="H181" s="75">
        <v>0.29947778222903448</v>
      </c>
      <c r="I181" s="75">
        <v>0.22232584607637576</v>
      </c>
      <c r="J181" s="75">
        <v>0.14487868657970276</v>
      </c>
      <c r="K181" s="191">
        <v>6.7431527083029796E-2</v>
      </c>
      <c r="L181" s="32"/>
      <c r="M181" s="32"/>
      <c r="P181" s="242"/>
      <c r="Q181" s="242"/>
      <c r="R181" s="242"/>
      <c r="S181" s="242"/>
      <c r="T181" s="242"/>
      <c r="U181" s="242"/>
      <c r="V181" s="242"/>
      <c r="W181" s="242"/>
      <c r="X181" s="242"/>
      <c r="Y181" s="242"/>
    </row>
    <row r="182" spans="1:25" outlineLevel="2">
      <c r="A182" s="215"/>
      <c r="B182" s="217"/>
      <c r="C182" s="60" t="str">
        <f t="shared" si="8"/>
        <v>Part de biomasse solide</v>
      </c>
      <c r="D182" s="32"/>
      <c r="E182" s="190" t="s">
        <v>471</v>
      </c>
      <c r="F182" s="78">
        <v>6.0425857322091549E-3</v>
      </c>
      <c r="G182" s="75">
        <v>0.03</v>
      </c>
      <c r="H182" s="75">
        <v>0.03</v>
      </c>
      <c r="I182" s="75">
        <v>0.03</v>
      </c>
      <c r="J182" s="75">
        <v>0.03</v>
      </c>
      <c r="K182" s="191">
        <v>0.03</v>
      </c>
      <c r="L182" s="32"/>
      <c r="M182" s="32"/>
      <c r="P182" s="242"/>
      <c r="Q182" s="242"/>
      <c r="R182" s="242"/>
      <c r="S182" s="242"/>
      <c r="T182" s="242"/>
      <c r="U182" s="242"/>
      <c r="V182" s="242"/>
      <c r="W182" s="242"/>
      <c r="X182" s="242"/>
      <c r="Y182" s="242"/>
    </row>
    <row r="183" spans="1:25" ht="15" outlineLevel="2" thickBot="1">
      <c r="A183" s="215"/>
      <c r="B183" s="217"/>
      <c r="C183" s="60" t="str">
        <f t="shared" si="8"/>
        <v>Part de renouvelables thermiques</v>
      </c>
      <c r="D183" s="32"/>
      <c r="E183" s="192" t="s">
        <v>472</v>
      </c>
      <c r="F183" s="193">
        <v>0</v>
      </c>
      <c r="G183" s="194">
        <v>5.3937380450768124E-3</v>
      </c>
      <c r="H183" s="194">
        <v>8.6267906150601648E-3</v>
      </c>
      <c r="I183" s="194">
        <v>1.1859843185043517E-2</v>
      </c>
      <c r="J183" s="194">
        <v>1.5120452938457485E-2</v>
      </c>
      <c r="K183" s="195">
        <v>1.8381062691871453E-2</v>
      </c>
      <c r="L183" s="32"/>
      <c r="M183" s="32"/>
    </row>
    <row r="184" spans="1:25" outlineLevel="2">
      <c r="A184" s="215"/>
      <c r="B184" s="217"/>
      <c r="C184" s="60" t="str">
        <f t="shared" si="8"/>
        <v>Point 2020 : Données SDES 2023 sur 2020. Périmètre hexagone. Avant recalibration sur les données historiques</v>
      </c>
      <c r="D184" s="32"/>
      <c r="E184" s="862" t="s">
        <v>875</v>
      </c>
      <c r="F184" s="862"/>
      <c r="G184" s="862"/>
      <c r="H184" s="862"/>
      <c r="I184" s="862"/>
      <c r="J184" s="862"/>
      <c r="K184" s="862"/>
      <c r="L184" s="32"/>
      <c r="M184" s="32"/>
    </row>
    <row r="185" spans="1:25" outlineLevel="1">
      <c r="A185" s="215"/>
      <c r="B185" s="217"/>
      <c r="C185" s="60"/>
      <c r="D185" s="32"/>
      <c r="E185" s="162"/>
      <c r="F185" s="162"/>
      <c r="G185" s="162"/>
      <c r="H185" s="162"/>
      <c r="I185" s="162"/>
      <c r="J185" s="162"/>
      <c r="K185" s="162"/>
      <c r="L185" s="32"/>
      <c r="M185" s="32"/>
    </row>
    <row r="186" spans="1:25" outlineLevel="1">
      <c r="A186" s="215"/>
      <c r="B186" s="217"/>
      <c r="C186" s="60"/>
      <c r="D186" s="32"/>
      <c r="E186" s="162"/>
      <c r="F186" s="162"/>
      <c r="G186" s="162"/>
      <c r="H186" s="162"/>
      <c r="I186" s="162"/>
      <c r="J186" s="162"/>
      <c r="K186" s="162"/>
      <c r="L186" s="162"/>
      <c r="M186" s="32"/>
    </row>
    <row r="187" spans="1:25" ht="28.8" thickBot="1">
      <c r="A187" s="215"/>
      <c r="B187" s="217"/>
      <c r="C187" s="60" t="str">
        <f t="shared" si="8"/>
        <v>Cuisson</v>
      </c>
      <c r="D187" s="221"/>
      <c r="E187" s="222"/>
      <c r="F187" s="854" t="s">
        <v>475</v>
      </c>
      <c r="G187" s="854"/>
      <c r="H187" s="854"/>
      <c r="I187" s="854"/>
      <c r="J187" s="854"/>
      <c r="K187" s="854"/>
      <c r="L187" s="854"/>
      <c r="M187" s="854"/>
    </row>
    <row r="188" spans="1:25" ht="15" thickTop="1">
      <c r="A188" s="215"/>
      <c r="B188" s="217"/>
      <c r="C188" s="60" t="str">
        <f t="shared" si="8"/>
        <v/>
      </c>
      <c r="D188" s="161"/>
      <c r="E188" s="161"/>
      <c r="F188" s="161"/>
    </row>
    <row r="189" spans="1:25" outlineLevel="1">
      <c r="A189" s="215"/>
      <c r="B189" s="217"/>
      <c r="C189" s="60" t="str">
        <f t="shared" si="8"/>
        <v/>
      </c>
      <c r="D189" s="32"/>
      <c r="E189" s="32"/>
      <c r="F189" s="32"/>
      <c r="G189" s="32"/>
      <c r="H189" s="32"/>
      <c r="I189" s="32"/>
      <c r="J189" s="32"/>
      <c r="K189" s="32"/>
      <c r="L189" s="32"/>
      <c r="M189" s="32"/>
    </row>
    <row r="190" spans="1:25" outlineLevel="1">
      <c r="A190" s="215"/>
      <c r="B190" s="217"/>
      <c r="C190" s="60" t="str">
        <f t="shared" si="8"/>
        <v/>
      </c>
      <c r="D190" s="32"/>
      <c r="E190" s="162"/>
      <c r="F190" s="162"/>
      <c r="G190" s="162"/>
      <c r="H190" s="162"/>
      <c r="I190" s="162"/>
      <c r="J190" s="162"/>
      <c r="K190" s="162"/>
      <c r="L190" s="32"/>
      <c r="M190" s="32"/>
    </row>
    <row r="191" spans="1:25" ht="15" outlineLevel="1" thickBot="1">
      <c r="A191" s="215"/>
      <c r="B191" s="217"/>
      <c r="C191" s="60" t="str">
        <f t="shared" si="8"/>
        <v>Consommation d’énergie pour la cuisson dans le résidentiel</v>
      </c>
      <c r="D191" s="32"/>
      <c r="E191" s="851" t="s">
        <v>772</v>
      </c>
      <c r="F191" s="851"/>
      <c r="G191" s="851"/>
      <c r="H191" s="851"/>
      <c r="I191" s="851"/>
      <c r="J191" s="851"/>
      <c r="K191" s="851"/>
      <c r="L191" s="32"/>
      <c r="M191" s="32"/>
    </row>
    <row r="192" spans="1:25" outlineLevel="2">
      <c r="A192" s="215"/>
      <c r="B192" s="217"/>
      <c r="C192" s="60" t="str">
        <f t="shared" si="8"/>
        <v>%</v>
      </c>
      <c r="D192" s="32"/>
      <c r="E192" s="182" t="s">
        <v>112</v>
      </c>
      <c r="F192" s="314">
        <v>2020</v>
      </c>
      <c r="G192" s="314">
        <v>2030</v>
      </c>
      <c r="H192" s="314">
        <v>2035</v>
      </c>
      <c r="I192" s="314">
        <v>2040</v>
      </c>
      <c r="J192" s="314">
        <v>2045</v>
      </c>
      <c r="K192" s="315">
        <v>2050</v>
      </c>
      <c r="L192" s="32"/>
      <c r="M192" s="32"/>
    </row>
    <row r="193" spans="1:30" outlineLevel="2">
      <c r="A193" s="215"/>
      <c r="B193" s="217"/>
      <c r="C193" s="60" t="str">
        <f t="shared" si="8"/>
        <v>Cuisson (kWh/hab/an)</v>
      </c>
      <c r="D193" s="32"/>
      <c r="E193" s="185" t="s">
        <v>476</v>
      </c>
      <c r="F193" s="56">
        <v>357</v>
      </c>
      <c r="G193" s="199">
        <v>320</v>
      </c>
      <c r="H193" s="199">
        <v>302.47500000000002</v>
      </c>
      <c r="I193" s="199">
        <v>284.95</v>
      </c>
      <c r="J193" s="199">
        <v>267.42500000000001</v>
      </c>
      <c r="K193" s="700">
        <v>249.9</v>
      </c>
      <c r="L193" s="32"/>
      <c r="M193" s="32"/>
    </row>
    <row r="194" spans="1:30" outlineLevel="2">
      <c r="A194" s="215"/>
      <c r="B194" s="217"/>
      <c r="C194" s="60" t="str">
        <f t="shared" si="8"/>
        <v>Consommation (TWh énergie finale)</v>
      </c>
      <c r="D194" s="32"/>
      <c r="E194" s="185" t="s">
        <v>466</v>
      </c>
      <c r="F194" s="179">
        <v>23.319308320995614</v>
      </c>
      <c r="G194" s="180">
        <v>21.264432146502035</v>
      </c>
      <c r="H194" s="180">
        <v>20.21619160227273</v>
      </c>
      <c r="I194" s="180">
        <v>19.098029411830876</v>
      </c>
      <c r="J194" s="180">
        <v>17.946734103085664</v>
      </c>
      <c r="K194" s="532">
        <v>16.743090280108934</v>
      </c>
      <c r="L194" s="32"/>
      <c r="M194" s="32"/>
    </row>
    <row r="195" spans="1:30" outlineLevel="2">
      <c r="A195" s="215"/>
      <c r="B195" s="217"/>
      <c r="C195" s="60" t="str">
        <f t="shared" si="8"/>
        <v>Part d'électricité</v>
      </c>
      <c r="D195" s="32"/>
      <c r="E195" s="190" t="s">
        <v>467</v>
      </c>
      <c r="F195" s="78">
        <v>0.45519999999999999</v>
      </c>
      <c r="G195" s="75">
        <v>0.76500000000000001</v>
      </c>
      <c r="H195" s="75">
        <v>0.82499999999999996</v>
      </c>
      <c r="I195" s="75">
        <v>0.88500000000000001</v>
      </c>
      <c r="J195" s="75">
        <v>0.94499999999999995</v>
      </c>
      <c r="K195" s="191">
        <v>0.99</v>
      </c>
      <c r="L195" s="32"/>
      <c r="M195" s="32"/>
    </row>
    <row r="196" spans="1:30" outlineLevel="2">
      <c r="A196" s="215"/>
      <c r="B196" s="217"/>
      <c r="C196" s="60" t="str">
        <f t="shared" si="8"/>
        <v>Part de gaz naturel</v>
      </c>
      <c r="D196" s="32"/>
      <c r="E196" s="190" t="s">
        <v>470</v>
      </c>
      <c r="F196" s="78">
        <v>0.36149999999999999</v>
      </c>
      <c r="G196" s="75">
        <v>0.2</v>
      </c>
      <c r="H196" s="75">
        <v>0.15</v>
      </c>
      <c r="I196" s="75">
        <v>0.1</v>
      </c>
      <c r="J196" s="75">
        <v>0.05</v>
      </c>
      <c r="K196" s="191">
        <v>0.01</v>
      </c>
      <c r="L196" s="32"/>
      <c r="M196" s="32"/>
    </row>
    <row r="197" spans="1:30" ht="15" outlineLevel="2" thickBot="1">
      <c r="A197" s="215"/>
      <c r="B197" s="217"/>
      <c r="C197" s="60" t="str">
        <f>IF(ISBLANK(E197),IF(ISBLANK(F197),"",F197),E197)</f>
        <v>Part de pétrole/GPL</v>
      </c>
      <c r="D197" s="32"/>
      <c r="E197" s="192" t="s">
        <v>469</v>
      </c>
      <c r="F197" s="193">
        <v>0.18329999999999999</v>
      </c>
      <c r="G197" s="194">
        <v>3.5000000000000003E-2</v>
      </c>
      <c r="H197" s="194">
        <v>2.5000000000000001E-2</v>
      </c>
      <c r="I197" s="194">
        <v>1.4999999999999999E-2</v>
      </c>
      <c r="J197" s="194">
        <v>5.0000000000000001E-3</v>
      </c>
      <c r="K197" s="195">
        <v>0</v>
      </c>
      <c r="L197" s="32"/>
      <c r="M197" s="32"/>
      <c r="N197" s="89"/>
    </row>
    <row r="198" spans="1:30" outlineLevel="2">
      <c r="A198" s="215"/>
      <c r="B198" s="217"/>
      <c r="C198" s="60" t="str">
        <f>IF(ISBLANK(E198),IF(ISBLANK(F198),"",F198),E198)</f>
        <v>Périmètre hexagone. Avant recalibration sur les données historiques</v>
      </c>
      <c r="D198" s="32"/>
      <c r="E198" s="858" t="s">
        <v>770</v>
      </c>
      <c r="F198" s="858"/>
      <c r="G198" s="858"/>
      <c r="H198" s="858"/>
      <c r="I198" s="858"/>
      <c r="J198" s="858"/>
      <c r="K198" s="858"/>
      <c r="L198" s="32"/>
      <c r="M198" s="32"/>
      <c r="N198" s="89"/>
    </row>
    <row r="199" spans="1:30" outlineLevel="1">
      <c r="A199" s="215"/>
      <c r="B199" s="217"/>
      <c r="C199" s="60" t="str">
        <f>IF(ISBLANK(E199),IF(ISBLANK(F199),"",F199),E199)</f>
        <v/>
      </c>
      <c r="D199" s="32"/>
      <c r="E199" s="162"/>
      <c r="F199" s="162"/>
      <c r="G199" s="162"/>
      <c r="H199" s="162"/>
      <c r="I199" s="162"/>
      <c r="J199" s="162"/>
      <c r="K199" s="162"/>
      <c r="L199" s="32"/>
      <c r="M199" s="32"/>
    </row>
    <row r="200" spans="1:30" ht="15" outlineLevel="1" thickBot="1">
      <c r="A200" s="215"/>
      <c r="B200" s="217"/>
      <c r="C200" s="60" t="str">
        <f t="shared" ref="C200:C201" si="9">IF(ISBLANK(E200),IF(ISBLANK(F200),"",F200),E200)</f>
        <v>Consommation d’énergie pour la cuisson dans le tertiaire</v>
      </c>
      <c r="D200" s="32"/>
      <c r="E200" s="864" t="s">
        <v>773</v>
      </c>
      <c r="F200" s="864"/>
      <c r="G200" s="864"/>
      <c r="H200" s="864"/>
      <c r="I200" s="864"/>
      <c r="J200" s="864"/>
      <c r="K200" s="864"/>
      <c r="L200" s="32"/>
      <c r="M200" s="32"/>
      <c r="N200" s="241"/>
      <c r="O200" s="241"/>
      <c r="P200" s="241"/>
      <c r="Q200" s="241"/>
      <c r="R200" s="241"/>
      <c r="S200" s="241"/>
      <c r="T200" s="241"/>
      <c r="U200" s="241"/>
      <c r="V200" s="241"/>
    </row>
    <row r="201" spans="1:30" outlineLevel="2">
      <c r="A201" s="215"/>
      <c r="B201" s="217"/>
      <c r="C201" s="60">
        <f t="shared" si="9"/>
        <v>2020</v>
      </c>
      <c r="D201" s="32"/>
      <c r="E201" s="182"/>
      <c r="F201" s="183">
        <v>2020</v>
      </c>
      <c r="G201" s="183">
        <v>2030</v>
      </c>
      <c r="H201" s="183">
        <v>2035</v>
      </c>
      <c r="I201" s="183">
        <v>2040</v>
      </c>
      <c r="J201" s="183">
        <v>2045</v>
      </c>
      <c r="K201" s="184">
        <v>2050</v>
      </c>
      <c r="L201" s="32"/>
      <c r="M201" s="32"/>
      <c r="N201" s="241"/>
      <c r="O201" s="241"/>
      <c r="P201" s="241"/>
      <c r="Q201" s="241"/>
      <c r="R201" s="241"/>
      <c r="S201" s="241"/>
      <c r="T201" s="241"/>
      <c r="U201" s="241"/>
      <c r="V201" s="241"/>
      <c r="W201" s="241"/>
      <c r="X201" s="241"/>
      <c r="Y201" s="241"/>
      <c r="Z201" s="241"/>
      <c r="AA201" s="241"/>
      <c r="AB201" s="241"/>
      <c r="AC201" s="241"/>
      <c r="AD201" s="241"/>
    </row>
    <row r="202" spans="1:30" ht="15" customHeight="1" outlineLevel="2">
      <c r="A202" s="215"/>
      <c r="B202" s="217"/>
      <c r="C202" s="60"/>
      <c r="D202" s="32"/>
      <c r="E202" s="185" t="s">
        <v>727</v>
      </c>
      <c r="F202" s="200">
        <v>11.917244653309741</v>
      </c>
      <c r="G202" s="201">
        <v>9.3835941070054982</v>
      </c>
      <c r="H202" s="201">
        <v>8.4672411886115651</v>
      </c>
      <c r="I202" s="201">
        <v>7.550888270217631</v>
      </c>
      <c r="J202" s="201">
        <v>6.9673172966995338</v>
      </c>
      <c r="K202" s="202">
        <v>6.3837463231814375</v>
      </c>
      <c r="L202" s="32"/>
      <c r="M202" s="32"/>
      <c r="N202" s="241"/>
      <c r="O202" s="241"/>
      <c r="P202" s="241"/>
      <c r="Q202" s="241"/>
      <c r="R202" s="241"/>
      <c r="S202" s="241"/>
      <c r="T202" s="241"/>
      <c r="U202" s="241"/>
      <c r="V202" s="241"/>
      <c r="W202" s="241"/>
      <c r="X202" s="241"/>
      <c r="Y202" s="241"/>
      <c r="Z202" s="241"/>
      <c r="AA202" s="241"/>
      <c r="AB202" s="241"/>
      <c r="AC202" s="241"/>
      <c r="AD202" s="241"/>
    </row>
    <row r="203" spans="1:30" outlineLevel="2">
      <c r="A203" s="215"/>
      <c r="B203" s="217"/>
      <c r="C203" s="60" t="e">
        <f>IF(ISBLANK(#REF!),IF(ISBLANK(F203),"",F203),#REF!)</f>
        <v>#REF!</v>
      </c>
      <c r="D203" s="32"/>
      <c r="E203" s="190" t="s">
        <v>473</v>
      </c>
      <c r="F203" s="196">
        <v>983.4370555157949</v>
      </c>
      <c r="G203" s="197">
        <v>997.81467942536165</v>
      </c>
      <c r="H203" s="197">
        <v>997.77949713083387</v>
      </c>
      <c r="I203" s="197">
        <v>997.7443148363061</v>
      </c>
      <c r="J203" s="197">
        <v>981.21627065781604</v>
      </c>
      <c r="K203" s="198">
        <v>964.68822647932586</v>
      </c>
      <c r="L203" s="32"/>
      <c r="M203" s="32"/>
      <c r="N203" s="241"/>
      <c r="O203" s="241"/>
      <c r="P203" s="241"/>
      <c r="Q203" s="241"/>
      <c r="R203" s="241"/>
      <c r="S203" s="241"/>
      <c r="T203" s="241"/>
      <c r="U203" s="241"/>
      <c r="V203" s="241"/>
      <c r="W203" s="241"/>
      <c r="X203" s="241"/>
      <c r="Y203" s="241"/>
      <c r="Z203" s="241"/>
      <c r="AA203" s="241"/>
      <c r="AB203" s="241"/>
      <c r="AC203" s="241"/>
      <c r="AD203" s="241"/>
    </row>
    <row r="204" spans="1:30" outlineLevel="2">
      <c r="A204" s="215"/>
      <c r="B204" s="217"/>
      <c r="C204" s="60" t="e">
        <f>IF(ISBLANK(#REF!),IF(ISBLANK(F204),"",F204),#REF!)</f>
        <v>#REF!</v>
      </c>
      <c r="D204" s="32"/>
      <c r="E204" s="185" t="s">
        <v>466</v>
      </c>
      <c r="F204" s="187">
        <v>11.719859991712282</v>
      </c>
      <c r="G204" s="188">
        <v>9.3630879457394034</v>
      </c>
      <c r="H204" s="188">
        <v>8.4484396552583316</v>
      </c>
      <c r="I204" s="188">
        <v>7.5338558435737903</v>
      </c>
      <c r="J204" s="188">
        <v>6.836445094357213</v>
      </c>
      <c r="K204" s="189">
        <v>6.1583249188038183</v>
      </c>
      <c r="L204" s="32"/>
      <c r="M204" s="32"/>
      <c r="N204" s="241"/>
      <c r="O204" s="241"/>
      <c r="P204" s="241"/>
      <c r="Q204" s="241"/>
      <c r="R204" s="241"/>
      <c r="S204" s="241"/>
      <c r="T204" s="241"/>
      <c r="U204" s="241"/>
      <c r="V204" s="241"/>
      <c r="W204" s="241"/>
      <c r="X204" s="241"/>
      <c r="Y204" s="241"/>
      <c r="Z204" s="241"/>
      <c r="AA204" s="241"/>
      <c r="AB204" s="241"/>
      <c r="AC204" s="241"/>
      <c r="AD204" s="241"/>
    </row>
    <row r="205" spans="1:30" outlineLevel="2">
      <c r="A205" s="215"/>
      <c r="B205" s="217"/>
      <c r="C205" s="60" t="str">
        <f t="shared" ref="C205:C209" si="10">IF(ISBLANK(E205),IF(ISBLANK(F205),"",F205),E205)</f>
        <v>Part d'électricité</v>
      </c>
      <c r="D205" s="32"/>
      <c r="E205" s="190" t="s">
        <v>467</v>
      </c>
      <c r="F205" s="78">
        <v>0.38145894795856289</v>
      </c>
      <c r="G205" s="75">
        <v>0.71</v>
      </c>
      <c r="H205" s="75">
        <v>0.75749999999999995</v>
      </c>
      <c r="I205" s="75">
        <v>0.80500000000000005</v>
      </c>
      <c r="J205" s="75">
        <v>0.85250000000000004</v>
      </c>
      <c r="K205" s="191">
        <v>0.9</v>
      </c>
      <c r="L205" s="32"/>
      <c r="M205" s="32"/>
      <c r="W205" s="241"/>
      <c r="X205" s="241"/>
      <c r="Y205" s="241"/>
      <c r="Z205" s="241"/>
      <c r="AA205" s="241"/>
      <c r="AB205" s="241"/>
      <c r="AC205" s="241"/>
      <c r="AD205" s="241"/>
    </row>
    <row r="206" spans="1:30" outlineLevel="2">
      <c r="A206" s="215"/>
      <c r="B206" s="217"/>
      <c r="C206" s="60" t="str">
        <f t="shared" si="10"/>
        <v>Part de pétrole/GPL</v>
      </c>
      <c r="D206" s="32"/>
      <c r="E206" s="190" t="s">
        <v>469</v>
      </c>
      <c r="F206" s="78">
        <v>0.121629632897873</v>
      </c>
      <c r="G206" s="75">
        <v>0</v>
      </c>
      <c r="H206" s="75">
        <v>0</v>
      </c>
      <c r="I206" s="75">
        <v>0</v>
      </c>
      <c r="J206" s="75">
        <v>0</v>
      </c>
      <c r="K206" s="191">
        <v>0</v>
      </c>
      <c r="L206" s="32"/>
      <c r="M206" s="32"/>
    </row>
    <row r="207" spans="1:30" outlineLevel="2">
      <c r="A207" s="215"/>
      <c r="B207" s="217"/>
      <c r="C207" s="60" t="str">
        <f t="shared" si="10"/>
        <v>Part de gaz naturel</v>
      </c>
      <c r="D207" s="32"/>
      <c r="E207" s="190" t="s">
        <v>470</v>
      </c>
      <c r="F207" s="78">
        <v>0.4908480359618167</v>
      </c>
      <c r="G207" s="75">
        <v>0.28000000000000003</v>
      </c>
      <c r="H207" s="75">
        <v>0.23250000000000001</v>
      </c>
      <c r="I207" s="75">
        <v>0.185</v>
      </c>
      <c r="J207" s="75">
        <v>0.13750000000000001</v>
      </c>
      <c r="K207" s="191">
        <v>0.09</v>
      </c>
      <c r="L207" s="32"/>
      <c r="M207" s="32"/>
    </row>
    <row r="208" spans="1:30" ht="15" outlineLevel="2" thickBot="1">
      <c r="A208" s="215"/>
      <c r="B208" s="217"/>
      <c r="C208" s="60" t="str">
        <f t="shared" si="10"/>
        <v>Part de biomasse solide</v>
      </c>
      <c r="D208" s="32"/>
      <c r="E208" s="192" t="s">
        <v>471</v>
      </c>
      <c r="F208" s="193">
        <v>6.0633831817471636E-3</v>
      </c>
      <c r="G208" s="194">
        <v>0.01</v>
      </c>
      <c r="H208" s="194">
        <v>0.01</v>
      </c>
      <c r="I208" s="194">
        <v>0.01</v>
      </c>
      <c r="J208" s="194">
        <v>0.01</v>
      </c>
      <c r="K208" s="195">
        <v>0.01</v>
      </c>
      <c r="L208" s="32"/>
      <c r="M208" s="32"/>
      <c r="N208" s="89"/>
    </row>
    <row r="209" spans="1:15" outlineLevel="2">
      <c r="A209" s="215"/>
      <c r="B209" s="217"/>
      <c r="C209" s="60" t="str">
        <f t="shared" si="10"/>
        <v>Périmètre hexagone. Avant recalibration sur les données historiques.</v>
      </c>
      <c r="D209" s="32"/>
      <c r="E209" s="862" t="s">
        <v>774</v>
      </c>
      <c r="F209" s="862"/>
      <c r="G209" s="862"/>
      <c r="H209" s="862"/>
      <c r="I209" s="862"/>
      <c r="J209" s="862"/>
      <c r="K209" s="862"/>
      <c r="L209" s="32"/>
      <c r="M209" s="32"/>
      <c r="N209" s="89"/>
    </row>
    <row r="210" spans="1:15" outlineLevel="1">
      <c r="A210" s="215"/>
      <c r="B210" s="217"/>
      <c r="C210" s="60"/>
      <c r="D210" s="32"/>
      <c r="E210" s="162"/>
      <c r="F210" s="162"/>
      <c r="G210" s="162"/>
      <c r="H210" s="162"/>
      <c r="I210" s="162"/>
      <c r="J210" s="162"/>
      <c r="K210" s="162"/>
      <c r="L210" s="32"/>
      <c r="M210" s="32"/>
      <c r="O210" s="88"/>
    </row>
    <row r="211" spans="1:15" outlineLevel="1">
      <c r="A211" s="215"/>
      <c r="B211" s="217"/>
      <c r="C211" s="60"/>
      <c r="D211" s="32"/>
      <c r="E211" s="162"/>
      <c r="F211" s="162"/>
      <c r="G211" s="162"/>
      <c r="H211" s="162"/>
      <c r="I211" s="162"/>
      <c r="J211" s="162"/>
      <c r="K211" s="162"/>
      <c r="L211" s="162"/>
      <c r="M211" s="32"/>
      <c r="O211" s="88"/>
    </row>
    <row r="212" spans="1:15" ht="28.8" thickBot="1">
      <c r="A212" s="215"/>
      <c r="B212" s="217"/>
      <c r="C212" s="60" t="str">
        <f>IF(ISBLANK(E212),IF(ISBLANK(F212),"",F212),E212)</f>
        <v>Electricité spécifique</v>
      </c>
      <c r="D212" s="221"/>
      <c r="E212" s="222"/>
      <c r="F212" s="854" t="s">
        <v>477</v>
      </c>
      <c r="G212" s="854"/>
      <c r="H212" s="854"/>
      <c r="I212" s="854"/>
      <c r="J212" s="854"/>
      <c r="K212" s="854"/>
      <c r="L212" s="854"/>
      <c r="M212" s="854"/>
      <c r="O212" s="88"/>
    </row>
    <row r="213" spans="1:15" ht="15" thickTop="1">
      <c r="A213" s="215"/>
      <c r="B213" s="217"/>
      <c r="C213" s="60" t="str">
        <f>IF(ISBLANK(E213),IF(ISBLANK(F213),"",F213),E213)</f>
        <v/>
      </c>
      <c r="D213" s="161"/>
      <c r="E213" s="161"/>
      <c r="F213" s="161"/>
      <c r="O213" s="89"/>
    </row>
    <row r="214" spans="1:15" ht="14.4" customHeight="1" outlineLevel="1">
      <c r="A214" s="215"/>
      <c r="B214" s="217"/>
      <c r="C214" s="60" t="str">
        <f>IF(ISBLANK(E214),IF(ISBLANK(F214),"",F214),E214)</f>
        <v/>
      </c>
      <c r="D214" s="32"/>
      <c r="E214" s="32"/>
      <c r="F214" s="32"/>
      <c r="G214" s="32"/>
      <c r="H214" s="32"/>
      <c r="I214" s="32"/>
      <c r="J214" s="32"/>
      <c r="K214" s="32"/>
      <c r="L214" s="32"/>
      <c r="M214" s="32"/>
      <c r="N214" s="89"/>
    </row>
    <row r="215" spans="1:15" ht="14.4" customHeight="1" outlineLevel="1">
      <c r="A215" s="215"/>
      <c r="B215" s="217"/>
      <c r="C215" s="60" t="str">
        <f t="shared" ref="C215:C303" si="11">IF(ISBLANK(E215),IF(ISBLANK(F215),"",F215),E215)</f>
        <v/>
      </c>
      <c r="D215" s="32"/>
      <c r="E215" s="162"/>
      <c r="F215" s="162"/>
      <c r="G215" s="162"/>
      <c r="H215" s="162"/>
      <c r="I215" s="162"/>
      <c r="J215" s="162"/>
      <c r="K215" s="162"/>
      <c r="L215" s="32"/>
      <c r="M215" s="32"/>
      <c r="N215" s="88"/>
    </row>
    <row r="216" spans="1:15" ht="15" customHeight="1" outlineLevel="1" thickBot="1">
      <c r="A216" s="215"/>
      <c r="B216" s="217"/>
      <c r="C216" s="60" t="str">
        <f t="shared" si="11"/>
        <v>Consommation d’électricité spécifique dans le résidentiel</v>
      </c>
      <c r="D216" s="32"/>
      <c r="E216" s="864" t="s">
        <v>478</v>
      </c>
      <c r="F216" s="864"/>
      <c r="G216" s="864"/>
      <c r="H216" s="864"/>
      <c r="I216" s="864"/>
      <c r="J216" s="864"/>
      <c r="K216" s="864"/>
      <c r="L216" s="32"/>
      <c r="M216" s="32"/>
      <c r="N216" s="88"/>
    </row>
    <row r="217" spans="1:15" ht="14.4" customHeight="1" outlineLevel="2">
      <c r="A217" s="215"/>
      <c r="B217" s="217"/>
      <c r="C217" s="60">
        <f t="shared" si="11"/>
        <v>2020</v>
      </c>
      <c r="D217" s="32"/>
      <c r="E217" s="182"/>
      <c r="F217" s="183">
        <v>2020</v>
      </c>
      <c r="G217" s="183">
        <v>2030</v>
      </c>
      <c r="H217" s="183">
        <v>2035</v>
      </c>
      <c r="I217" s="183">
        <v>2040</v>
      </c>
      <c r="J217" s="183">
        <v>2045</v>
      </c>
      <c r="K217" s="184">
        <v>2050</v>
      </c>
      <c r="L217" s="32"/>
      <c r="M217" s="32"/>
      <c r="N217" s="90"/>
    </row>
    <row r="218" spans="1:15" ht="14.4" customHeight="1" outlineLevel="2">
      <c r="A218" s="215"/>
      <c r="B218" s="217"/>
      <c r="C218" s="60" t="str">
        <f t="shared" si="11"/>
        <v>Electricité spécifique (kWh/hab/an)</v>
      </c>
      <c r="D218" s="32"/>
      <c r="E218" s="185" t="s">
        <v>479</v>
      </c>
      <c r="F218" s="173">
        <v>1090</v>
      </c>
      <c r="G218" s="174">
        <v>960</v>
      </c>
      <c r="H218" s="174">
        <v>883.5</v>
      </c>
      <c r="I218" s="174">
        <v>807</v>
      </c>
      <c r="J218" s="174">
        <v>730.5</v>
      </c>
      <c r="K218" s="186">
        <v>654</v>
      </c>
      <c r="L218" s="32"/>
      <c r="M218" s="32"/>
    </row>
    <row r="219" spans="1:15" ht="14.25" customHeight="1" outlineLevel="2" thickBot="1">
      <c r="A219" s="215"/>
      <c r="B219" s="217"/>
      <c r="C219" s="60" t="str">
        <f t="shared" si="11"/>
        <v>Consommation (TWh énergie finale)</v>
      </c>
      <c r="D219" s="32"/>
      <c r="E219" s="185" t="s">
        <v>466</v>
      </c>
      <c r="F219" s="200">
        <v>71.199008599118258</v>
      </c>
      <c r="G219" s="201">
        <v>63.904228304636419</v>
      </c>
      <c r="H219" s="201">
        <v>60.546768955727288</v>
      </c>
      <c r="I219" s="201">
        <v>57.029246317296192</v>
      </c>
      <c r="J219" s="201">
        <v>53.437473427690115</v>
      </c>
      <c r="K219" s="202">
        <v>49.739851390582373</v>
      </c>
      <c r="L219" s="32"/>
      <c r="M219" s="32"/>
    </row>
    <row r="220" spans="1:15" outlineLevel="2">
      <c r="A220" s="215"/>
      <c r="B220" s="217"/>
      <c r="C220" s="60" t="str">
        <f t="shared" si="11"/>
        <v>Périmètre hexagone</v>
      </c>
      <c r="D220" s="32"/>
      <c r="E220" s="857" t="s">
        <v>629</v>
      </c>
      <c r="F220" s="857"/>
      <c r="G220" s="857"/>
      <c r="H220" s="857"/>
      <c r="I220" s="857"/>
      <c r="J220" s="857"/>
      <c r="K220" s="857"/>
      <c r="L220" s="32"/>
      <c r="M220" s="32"/>
      <c r="N220" s="89"/>
    </row>
    <row r="221" spans="1:15" outlineLevel="1">
      <c r="A221" s="215"/>
      <c r="B221" s="217"/>
      <c r="C221" s="60" t="str">
        <f t="shared" si="11"/>
        <v/>
      </c>
      <c r="D221" s="32"/>
      <c r="E221" s="162"/>
      <c r="F221" s="162"/>
      <c r="G221" s="162"/>
      <c r="H221" s="162"/>
      <c r="I221" s="162"/>
      <c r="J221" s="162"/>
      <c r="K221" s="162"/>
      <c r="L221" s="32"/>
      <c r="M221" s="32"/>
      <c r="N221" s="88"/>
    </row>
    <row r="222" spans="1:15" ht="15" customHeight="1" outlineLevel="1" thickBot="1">
      <c r="A222" s="215"/>
      <c r="B222" s="217"/>
      <c r="C222" s="60" t="str">
        <f t="shared" si="11"/>
        <v>Consommation d’électricité spécifique dans le tertiaire</v>
      </c>
      <c r="D222" s="32"/>
      <c r="E222" s="864" t="s">
        <v>480</v>
      </c>
      <c r="F222" s="864"/>
      <c r="G222" s="864"/>
      <c r="H222" s="864"/>
      <c r="I222" s="864"/>
      <c r="J222" s="864"/>
      <c r="K222" s="864"/>
      <c r="L222" s="32"/>
      <c r="M222" s="32"/>
      <c r="N222" s="88"/>
    </row>
    <row r="223" spans="1:15" ht="14.4" customHeight="1" outlineLevel="2">
      <c r="A223" s="215"/>
      <c r="B223" s="217"/>
      <c r="C223" s="60">
        <f t="shared" si="11"/>
        <v>2020</v>
      </c>
      <c r="D223" s="32"/>
      <c r="E223" s="182"/>
      <c r="F223" s="183">
        <v>2020</v>
      </c>
      <c r="G223" s="183">
        <v>2030</v>
      </c>
      <c r="H223" s="183">
        <v>2035</v>
      </c>
      <c r="I223" s="183">
        <v>2040</v>
      </c>
      <c r="J223" s="183">
        <v>2045</v>
      </c>
      <c r="K223" s="184">
        <v>2050</v>
      </c>
      <c r="L223" s="32"/>
      <c r="M223" s="32"/>
      <c r="N223" s="241"/>
    </row>
    <row r="224" spans="1:15" ht="14.4" customHeight="1" outlineLevel="2">
      <c r="A224" s="215"/>
      <c r="B224" s="217"/>
      <c r="C224" s="60" t="str">
        <f t="shared" si="11"/>
        <v>Elec spé (kWh/m²)</v>
      </c>
      <c r="D224" s="32"/>
      <c r="E224" s="185" t="s">
        <v>728</v>
      </c>
      <c r="F224" s="173">
        <v>71.486730295513496</v>
      </c>
      <c r="G224" s="174">
        <v>71.20032498840304</v>
      </c>
      <c r="H224" s="174">
        <v>72.686646864593897</v>
      </c>
      <c r="I224" s="174">
        <v>74.140367197163755</v>
      </c>
      <c r="J224" s="174">
        <v>75.919041228089313</v>
      </c>
      <c r="K224" s="186">
        <v>76.999779151169776</v>
      </c>
      <c r="L224" s="32"/>
      <c r="M224" s="32"/>
      <c r="N224" s="90"/>
    </row>
    <row r="225" spans="1:30" ht="14.4" customHeight="1" outlineLevel="2">
      <c r="A225" s="215"/>
      <c r="B225" s="217"/>
      <c r="C225" s="60" t="str">
        <f t="shared" si="11"/>
        <v>Surface tertiaire (Mm²)</v>
      </c>
      <c r="D225" s="32"/>
      <c r="E225" s="190" t="s">
        <v>473</v>
      </c>
      <c r="F225" s="196">
        <v>983.4370555157949</v>
      </c>
      <c r="G225" s="197">
        <v>997.81467942536165</v>
      </c>
      <c r="H225" s="197">
        <v>997.77949713083387</v>
      </c>
      <c r="I225" s="197">
        <v>997.7443148363061</v>
      </c>
      <c r="J225" s="197">
        <v>981.21627065781604</v>
      </c>
      <c r="K225" s="198">
        <v>964.68822647932586</v>
      </c>
      <c r="L225" s="32"/>
      <c r="M225" s="32"/>
      <c r="N225" s="241"/>
    </row>
    <row r="226" spans="1:30" ht="14.4" customHeight="1" outlineLevel="2" thickBot="1">
      <c r="A226" s="215"/>
      <c r="B226" s="217"/>
      <c r="C226" s="60" t="str">
        <f t="shared" si="11"/>
        <v>Consommation (TWh énergie finale)</v>
      </c>
      <c r="D226" s="32"/>
      <c r="E226" s="185" t="s">
        <v>466</v>
      </c>
      <c r="F226" s="187">
        <v>70.302699550271555</v>
      </c>
      <c r="G226" s="188">
        <v>54.255731174178614</v>
      </c>
      <c r="H226" s="188">
        <v>51.893699468017317</v>
      </c>
      <c r="I226" s="188">
        <v>49.499306195411521</v>
      </c>
      <c r="J226" s="188">
        <v>48.017753292809019</v>
      </c>
      <c r="K226" s="189">
        <v>45.885197425489821</v>
      </c>
      <c r="L226" s="32"/>
      <c r="M226" s="32"/>
    </row>
    <row r="227" spans="1:30" outlineLevel="2">
      <c r="A227" s="215"/>
      <c r="B227" s="217"/>
      <c r="C227" s="60" t="str">
        <f t="shared" si="11"/>
        <v>Périmètre hexagone</v>
      </c>
      <c r="D227" s="32"/>
      <c r="E227" s="857" t="s">
        <v>629</v>
      </c>
      <c r="F227" s="857"/>
      <c r="G227" s="857"/>
      <c r="H227" s="857"/>
      <c r="I227" s="857"/>
      <c r="J227" s="857"/>
      <c r="K227" s="857"/>
      <c r="L227" s="32"/>
      <c r="M227" s="32"/>
    </row>
    <row r="228" spans="1:30" outlineLevel="1">
      <c r="A228" s="215"/>
      <c r="B228" s="217"/>
      <c r="C228" s="60"/>
      <c r="D228" s="32"/>
      <c r="E228" s="162"/>
      <c r="F228" s="162"/>
      <c r="G228" s="162"/>
      <c r="H228" s="162"/>
      <c r="I228" s="162"/>
      <c r="J228" s="162"/>
      <c r="K228" s="162"/>
      <c r="L228" s="162"/>
      <c r="M228" s="32"/>
    </row>
    <row r="229" spans="1:30" ht="28.8" thickBot="1">
      <c r="A229" s="215"/>
      <c r="B229" s="217"/>
      <c r="C229" s="60" t="str">
        <f>IF(ISBLANK(E229),IF(ISBLANK(F229),"",F229),E229)</f>
        <v>Climatisation</v>
      </c>
      <c r="D229" s="221"/>
      <c r="E229" s="222"/>
      <c r="F229" s="854" t="s">
        <v>481</v>
      </c>
      <c r="G229" s="854"/>
      <c r="H229" s="854"/>
      <c r="I229" s="854"/>
      <c r="J229" s="854"/>
      <c r="K229" s="854"/>
      <c r="L229" s="854"/>
      <c r="M229" s="854"/>
    </row>
    <row r="230" spans="1:30" ht="15" thickTop="1">
      <c r="A230" s="215"/>
      <c r="B230" s="217"/>
      <c r="C230" s="60" t="str">
        <f t="shared" si="11"/>
        <v/>
      </c>
      <c r="D230" s="161"/>
      <c r="E230" s="161"/>
      <c r="F230" s="161"/>
    </row>
    <row r="231" spans="1:30" outlineLevel="1">
      <c r="A231" s="41"/>
      <c r="B231" s="35"/>
      <c r="C231" s="60" t="str">
        <f t="shared" si="11"/>
        <v/>
      </c>
      <c r="D231" s="32"/>
      <c r="E231" s="162"/>
      <c r="F231" s="162"/>
      <c r="G231" s="162"/>
      <c r="H231" s="162"/>
      <c r="I231" s="162"/>
      <c r="J231" s="162"/>
      <c r="K231" s="162"/>
      <c r="L231" s="162"/>
      <c r="M231" s="32"/>
      <c r="N231" s="241"/>
      <c r="O231" s="241"/>
      <c r="P231" s="241"/>
      <c r="Q231" s="241"/>
      <c r="R231" s="241"/>
      <c r="S231" s="241"/>
      <c r="T231" s="241"/>
      <c r="U231" s="241"/>
      <c r="V231" s="241"/>
    </row>
    <row r="232" spans="1:30" ht="15" outlineLevel="1" thickBot="1">
      <c r="A232" s="41"/>
      <c r="B232" s="35"/>
      <c r="C232" s="60" t="str">
        <f t="shared" si="11"/>
        <v>Taux d'équipements en climatiseurs par zone climatique dans le résidentiel</v>
      </c>
      <c r="D232" s="32"/>
      <c r="E232" s="851" t="s">
        <v>573</v>
      </c>
      <c r="F232" s="851"/>
      <c r="G232" s="851"/>
      <c r="H232" s="851"/>
      <c r="I232" s="851"/>
      <c r="J232" s="851"/>
      <c r="K232" s="851"/>
      <c r="L232" s="32"/>
      <c r="M232" s="32"/>
      <c r="N232" s="241"/>
      <c r="O232" s="241"/>
      <c r="P232" s="241"/>
      <c r="Q232" s="241"/>
      <c r="R232" s="241"/>
      <c r="S232" s="241"/>
      <c r="T232" s="241"/>
      <c r="U232" s="241"/>
      <c r="V232" s="241"/>
      <c r="W232" s="241"/>
      <c r="X232" s="241"/>
      <c r="Y232" s="241"/>
      <c r="Z232" s="241"/>
      <c r="AA232" s="241"/>
      <c r="AB232" s="241"/>
      <c r="AC232" s="241"/>
      <c r="AD232" s="241"/>
    </row>
    <row r="233" spans="1:30" s="241" customFormat="1" outlineLevel="2">
      <c r="A233" s="41"/>
      <c r="B233" s="35"/>
      <c r="C233" s="60"/>
      <c r="D233" s="32"/>
      <c r="E233" s="287" t="s">
        <v>112</v>
      </c>
      <c r="F233" s="183">
        <v>2020</v>
      </c>
      <c r="G233" s="183">
        <v>2030</v>
      </c>
      <c r="H233" s="183">
        <v>2035</v>
      </c>
      <c r="I233" s="183">
        <v>2040</v>
      </c>
      <c r="J233" s="183">
        <v>2045</v>
      </c>
      <c r="K233" s="184">
        <v>2050</v>
      </c>
      <c r="L233" s="32"/>
      <c r="M233" s="32"/>
    </row>
    <row r="234" spans="1:30" s="241" customFormat="1" outlineLevel="2">
      <c r="A234" s="41"/>
      <c r="B234" s="35"/>
      <c r="C234" s="60"/>
      <c r="D234" s="32"/>
      <c r="E234" s="190" t="s">
        <v>484</v>
      </c>
      <c r="F234" s="81">
        <v>0.17</v>
      </c>
      <c r="G234" s="82">
        <v>0.28999999999999998</v>
      </c>
      <c r="H234" s="82"/>
      <c r="I234" s="82">
        <v>0.43</v>
      </c>
      <c r="J234" s="82"/>
      <c r="K234" s="250">
        <v>0.79989604947113269</v>
      </c>
      <c r="L234" s="32"/>
      <c r="M234" s="32"/>
    </row>
    <row r="235" spans="1:30" s="241" customFormat="1" outlineLevel="2">
      <c r="A235" s="41"/>
      <c r="B235" s="35"/>
      <c r="C235" s="60"/>
      <c r="D235" s="32"/>
      <c r="E235" s="190" t="s">
        <v>485</v>
      </c>
      <c r="F235" s="81">
        <v>0.31</v>
      </c>
      <c r="G235" s="82">
        <v>0.39</v>
      </c>
      <c r="H235" s="82"/>
      <c r="I235" s="82">
        <v>0.56999999999999995</v>
      </c>
      <c r="J235" s="82"/>
      <c r="K235" s="250">
        <v>0.8</v>
      </c>
      <c r="L235" s="32"/>
      <c r="M235" s="32"/>
    </row>
    <row r="236" spans="1:30" s="241" customFormat="1" outlineLevel="2">
      <c r="A236" s="41"/>
      <c r="B236" s="35"/>
      <c r="C236" s="60"/>
      <c r="D236" s="32"/>
      <c r="E236" s="190" t="s">
        <v>486</v>
      </c>
      <c r="F236" s="81">
        <v>0.28000000000000003</v>
      </c>
      <c r="G236" s="82">
        <v>0.43</v>
      </c>
      <c r="H236" s="82"/>
      <c r="I236" s="82">
        <v>0.63</v>
      </c>
      <c r="J236" s="82"/>
      <c r="K236" s="250">
        <v>0.8</v>
      </c>
      <c r="L236" s="32"/>
      <c r="M236" s="32"/>
    </row>
    <row r="237" spans="1:30" s="241" customFormat="1" outlineLevel="2">
      <c r="A237" s="41"/>
      <c r="B237" s="35"/>
      <c r="C237" s="60"/>
      <c r="D237" s="32"/>
      <c r="E237" s="113" t="s">
        <v>487</v>
      </c>
      <c r="F237" s="81">
        <v>0.11</v>
      </c>
      <c r="G237" s="82">
        <v>0.26</v>
      </c>
      <c r="H237" s="82"/>
      <c r="I237" s="82">
        <v>0.4</v>
      </c>
      <c r="J237" s="82"/>
      <c r="K237" s="250">
        <v>0.8</v>
      </c>
      <c r="L237" s="32"/>
      <c r="M237" s="32"/>
    </row>
    <row r="238" spans="1:30" s="241" customFormat="1" outlineLevel="2">
      <c r="A238" s="41"/>
      <c r="B238" s="35"/>
      <c r="C238" s="60"/>
      <c r="D238" s="32"/>
      <c r="E238" s="190" t="s">
        <v>488</v>
      </c>
      <c r="F238" s="81">
        <v>0.24</v>
      </c>
      <c r="G238" s="82">
        <v>0.38</v>
      </c>
      <c r="H238" s="82"/>
      <c r="I238" s="82">
        <v>0.56000000000000005</v>
      </c>
      <c r="J238" s="82"/>
      <c r="K238" s="250">
        <v>0.75</v>
      </c>
      <c r="L238" s="32"/>
      <c r="M238" s="32"/>
    </row>
    <row r="239" spans="1:30" s="241" customFormat="1" outlineLevel="2">
      <c r="A239" s="41"/>
      <c r="B239" s="35"/>
      <c r="C239" s="60"/>
      <c r="D239" s="32"/>
      <c r="E239" s="190" t="s">
        <v>489</v>
      </c>
      <c r="F239" s="81">
        <v>0.32</v>
      </c>
      <c r="G239" s="82">
        <v>0.48</v>
      </c>
      <c r="H239" s="82"/>
      <c r="I239" s="82">
        <v>0.69</v>
      </c>
      <c r="J239" s="82"/>
      <c r="K239" s="250">
        <v>0.83</v>
      </c>
      <c r="L239" s="32"/>
      <c r="M239" s="32"/>
    </row>
    <row r="240" spans="1:30" s="241" customFormat="1" outlineLevel="2">
      <c r="A240" s="41"/>
      <c r="B240" s="35"/>
      <c r="C240" s="60"/>
      <c r="D240" s="32"/>
      <c r="E240" s="190" t="s">
        <v>490</v>
      </c>
      <c r="F240" s="81">
        <v>0.40500000000000003</v>
      </c>
      <c r="G240" s="82">
        <v>0.61</v>
      </c>
      <c r="H240" s="82"/>
      <c r="I240" s="82">
        <v>0.82</v>
      </c>
      <c r="J240" s="82"/>
      <c r="K240" s="250">
        <v>0.83</v>
      </c>
      <c r="L240" s="32"/>
      <c r="M240" s="32"/>
    </row>
    <row r="241" spans="1:13" s="241" customFormat="1" outlineLevel="2">
      <c r="A241" s="41"/>
      <c r="B241" s="35"/>
      <c r="C241" s="60"/>
      <c r="D241" s="32"/>
      <c r="E241" s="113" t="s">
        <v>491</v>
      </c>
      <c r="F241" s="81">
        <v>0.46500000000000002</v>
      </c>
      <c r="G241" s="82">
        <v>0.66</v>
      </c>
      <c r="H241" s="82"/>
      <c r="I241" s="82">
        <v>0.82</v>
      </c>
      <c r="J241" s="82"/>
      <c r="K241" s="250">
        <v>0.83</v>
      </c>
      <c r="L241" s="32"/>
      <c r="M241" s="32"/>
    </row>
    <row r="242" spans="1:13" s="241" customFormat="1" outlineLevel="2">
      <c r="A242" s="41"/>
      <c r="B242" s="35"/>
      <c r="C242" s="60"/>
      <c r="D242" s="32"/>
      <c r="E242" s="190" t="s">
        <v>492</v>
      </c>
      <c r="F242" s="81">
        <v>0.27</v>
      </c>
      <c r="G242" s="82">
        <v>0.46</v>
      </c>
      <c r="H242" s="82"/>
      <c r="I242" s="82">
        <v>0.65</v>
      </c>
      <c r="J242" s="82"/>
      <c r="K242" s="250">
        <v>0.76</v>
      </c>
      <c r="L242" s="32"/>
      <c r="M242" s="32"/>
    </row>
    <row r="243" spans="1:13" s="241" customFormat="1" outlineLevel="2">
      <c r="A243" s="41"/>
      <c r="B243" s="35"/>
      <c r="C243" s="60"/>
      <c r="D243" s="32"/>
      <c r="E243" s="190" t="s">
        <v>493</v>
      </c>
      <c r="F243" s="81">
        <v>0.5</v>
      </c>
      <c r="G243" s="82">
        <v>0.69</v>
      </c>
      <c r="H243" s="82"/>
      <c r="I243" s="82">
        <v>0.82</v>
      </c>
      <c r="J243" s="82"/>
      <c r="K243" s="250">
        <v>0.83</v>
      </c>
      <c r="L243" s="32"/>
      <c r="M243" s="32"/>
    </row>
    <row r="244" spans="1:13" s="241" customFormat="1" outlineLevel="2">
      <c r="A244" s="41"/>
      <c r="B244" s="35"/>
      <c r="C244" s="60"/>
      <c r="D244" s="32"/>
      <c r="E244" s="190" t="s">
        <v>494</v>
      </c>
      <c r="F244" s="81">
        <v>0.46</v>
      </c>
      <c r="G244" s="82">
        <v>0.65</v>
      </c>
      <c r="H244" s="82"/>
      <c r="I244" s="82">
        <v>0.82</v>
      </c>
      <c r="J244" s="82"/>
      <c r="K244" s="250">
        <v>0.83</v>
      </c>
      <c r="L244" s="32"/>
      <c r="M244" s="32"/>
    </row>
    <row r="245" spans="1:13" s="241" customFormat="1" outlineLevel="2">
      <c r="A245" s="41"/>
      <c r="B245" s="35"/>
      <c r="C245" s="60"/>
      <c r="D245" s="32"/>
      <c r="E245" s="113" t="s">
        <v>495</v>
      </c>
      <c r="F245" s="81">
        <v>0.21</v>
      </c>
      <c r="G245" s="82">
        <v>0.42</v>
      </c>
      <c r="H245" s="82"/>
      <c r="I245" s="82">
        <v>0.59</v>
      </c>
      <c r="J245" s="82"/>
      <c r="K245" s="250">
        <v>0.83</v>
      </c>
      <c r="L245" s="32"/>
      <c r="M245" s="32"/>
    </row>
    <row r="246" spans="1:13" s="241" customFormat="1" ht="15" outlineLevel="2" thickBot="1">
      <c r="A246" s="41"/>
      <c r="B246" s="35"/>
      <c r="C246" s="60"/>
      <c r="D246" s="32"/>
      <c r="E246" s="192" t="s">
        <v>496</v>
      </c>
      <c r="F246" s="323">
        <v>0.26</v>
      </c>
      <c r="G246" s="313">
        <v>0.42</v>
      </c>
      <c r="H246" s="313"/>
      <c r="I246" s="313">
        <v>0.59</v>
      </c>
      <c r="J246" s="313"/>
      <c r="K246" s="324">
        <v>0.84</v>
      </c>
      <c r="L246" s="32"/>
      <c r="M246" s="32"/>
    </row>
    <row r="247" spans="1:13" s="241" customFormat="1" outlineLevel="1">
      <c r="A247" s="41"/>
      <c r="B247" s="35"/>
      <c r="C247" s="60"/>
      <c r="D247" s="32"/>
      <c r="E247" s="244"/>
      <c r="F247" s="244"/>
      <c r="G247" s="244"/>
      <c r="H247" s="244"/>
      <c r="I247" s="244"/>
      <c r="J247" s="244"/>
      <c r="K247" s="244"/>
      <c r="L247" s="32"/>
      <c r="M247" s="32"/>
    </row>
    <row r="248" spans="1:13" s="241" customFormat="1" ht="15" outlineLevel="1" thickBot="1">
      <c r="A248" s="41"/>
      <c r="B248" s="35"/>
      <c r="C248" s="60"/>
      <c r="D248" s="32"/>
      <c r="E248" s="851" t="s">
        <v>574</v>
      </c>
      <c r="F248" s="851"/>
      <c r="G248" s="851"/>
      <c r="H248" s="851"/>
      <c r="I248" s="851"/>
      <c r="J248" s="851"/>
      <c r="K248" s="851"/>
      <c r="L248" s="32"/>
      <c r="M248" s="32"/>
    </row>
    <row r="249" spans="1:13" s="241" customFormat="1" outlineLevel="2">
      <c r="A249" s="41"/>
      <c r="B249" s="35"/>
      <c r="C249" s="60"/>
      <c r="D249" s="32"/>
      <c r="E249" s="287" t="s">
        <v>112</v>
      </c>
      <c r="F249" s="183">
        <v>2020</v>
      </c>
      <c r="G249" s="183">
        <v>2030</v>
      </c>
      <c r="H249" s="183">
        <v>2035</v>
      </c>
      <c r="I249" s="183">
        <v>2040</v>
      </c>
      <c r="J249" s="183">
        <v>2045</v>
      </c>
      <c r="K249" s="184">
        <v>2050</v>
      </c>
      <c r="L249" s="32"/>
      <c r="M249" s="32"/>
    </row>
    <row r="250" spans="1:13" s="241" customFormat="1" outlineLevel="2">
      <c r="A250" s="41"/>
      <c r="B250" s="35"/>
      <c r="C250" s="60"/>
      <c r="D250" s="32"/>
      <c r="E250" s="190" t="s">
        <v>544</v>
      </c>
      <c r="F250" s="81">
        <v>0.64</v>
      </c>
      <c r="G250" s="82">
        <v>0.69</v>
      </c>
      <c r="H250" s="82"/>
      <c r="I250" s="82">
        <v>0.75</v>
      </c>
      <c r="J250" s="82"/>
      <c r="K250" s="250">
        <v>0.8</v>
      </c>
      <c r="L250" s="32"/>
      <c r="M250" s="32"/>
    </row>
    <row r="251" spans="1:13" s="241" customFormat="1" outlineLevel="2">
      <c r="A251" s="41"/>
      <c r="B251" s="35"/>
      <c r="C251" s="60"/>
      <c r="D251" s="32"/>
      <c r="E251" s="190" t="s">
        <v>545</v>
      </c>
      <c r="F251" s="81">
        <v>0.55176919304714811</v>
      </c>
      <c r="G251" s="82">
        <v>0.61</v>
      </c>
      <c r="H251" s="82"/>
      <c r="I251" s="82">
        <v>0.71</v>
      </c>
      <c r="J251" s="82"/>
      <c r="K251" s="250">
        <v>0.8</v>
      </c>
      <c r="L251" s="32"/>
      <c r="M251" s="32"/>
    </row>
    <row r="252" spans="1:13" s="241" customFormat="1" outlineLevel="2">
      <c r="A252" s="41"/>
      <c r="B252" s="35"/>
      <c r="C252" s="60"/>
      <c r="D252" s="32"/>
      <c r="E252" s="190" t="s">
        <v>546</v>
      </c>
      <c r="F252" s="81">
        <v>0.41745265457331937</v>
      </c>
      <c r="G252" s="82">
        <v>0.53</v>
      </c>
      <c r="H252" s="82"/>
      <c r="I252" s="82">
        <v>0.68</v>
      </c>
      <c r="J252" s="82"/>
      <c r="K252" s="250">
        <v>0.88</v>
      </c>
      <c r="L252" s="32"/>
      <c r="M252" s="32"/>
    </row>
    <row r="253" spans="1:13" s="241" customFormat="1" outlineLevel="2">
      <c r="A253" s="41"/>
      <c r="B253" s="35"/>
      <c r="C253" s="60"/>
      <c r="D253" s="32"/>
      <c r="E253" s="113" t="s">
        <v>547</v>
      </c>
      <c r="F253" s="81">
        <v>0.46256223021394904</v>
      </c>
      <c r="G253" s="82">
        <v>0.54</v>
      </c>
      <c r="H253" s="82"/>
      <c r="I253" s="82">
        <v>0.65</v>
      </c>
      <c r="J253" s="82"/>
      <c r="K253" s="250">
        <v>0.8</v>
      </c>
      <c r="L253" s="32"/>
      <c r="M253" s="32"/>
    </row>
    <row r="254" spans="1:13" s="241" customFormat="1" outlineLevel="2">
      <c r="A254" s="41"/>
      <c r="B254" s="35"/>
      <c r="C254" s="60"/>
      <c r="D254" s="32"/>
      <c r="E254" s="190" t="s">
        <v>548</v>
      </c>
      <c r="F254" s="81">
        <v>0.21017455937877239</v>
      </c>
      <c r="G254" s="82">
        <v>0.31</v>
      </c>
      <c r="H254" s="82"/>
      <c r="I254" s="82">
        <v>0.49</v>
      </c>
      <c r="J254" s="82"/>
      <c r="K254" s="250">
        <v>0.8</v>
      </c>
      <c r="L254" s="32"/>
      <c r="M254" s="32"/>
    </row>
    <row r="255" spans="1:13" s="241" customFormat="1" outlineLevel="2">
      <c r="A255" s="41"/>
      <c r="B255" s="35"/>
      <c r="C255" s="60"/>
      <c r="D255" s="32"/>
      <c r="E255" s="190" t="s">
        <v>549</v>
      </c>
      <c r="F255" s="81">
        <v>6.7000000000000004E-2</v>
      </c>
      <c r="G255" s="82">
        <v>0.3</v>
      </c>
      <c r="H255" s="82"/>
      <c r="I255" s="82">
        <v>0.57999999999999996</v>
      </c>
      <c r="J255" s="82"/>
      <c r="K255" s="250">
        <v>0.8</v>
      </c>
      <c r="L255" s="32"/>
      <c r="M255" s="32"/>
    </row>
    <row r="256" spans="1:13" s="241" customFormat="1" outlineLevel="2">
      <c r="A256" s="41"/>
      <c r="B256" s="35"/>
      <c r="C256" s="60"/>
      <c r="D256" s="32"/>
      <c r="E256" s="190" t="s">
        <v>550</v>
      </c>
      <c r="F256" s="81">
        <v>0.15523075128500144</v>
      </c>
      <c r="G256" s="82">
        <v>0.26</v>
      </c>
      <c r="H256" s="82"/>
      <c r="I256" s="82">
        <v>0.46</v>
      </c>
      <c r="J256" s="82"/>
      <c r="K256" s="250">
        <v>0.8</v>
      </c>
      <c r="L256" s="32"/>
      <c r="M256" s="32"/>
    </row>
    <row r="257" spans="1:30" s="241" customFormat="1" ht="15" outlineLevel="2" thickBot="1">
      <c r="A257" s="41"/>
      <c r="B257" s="35"/>
      <c r="C257" s="60"/>
      <c r="D257" s="32"/>
      <c r="E257" s="115" t="s">
        <v>551</v>
      </c>
      <c r="F257" s="323">
        <v>0.14271082649478137</v>
      </c>
      <c r="G257" s="313">
        <v>0.23</v>
      </c>
      <c r="H257" s="313"/>
      <c r="I257" s="313">
        <v>0.35</v>
      </c>
      <c r="J257" s="313"/>
      <c r="K257" s="324">
        <v>0.65</v>
      </c>
      <c r="L257" s="32"/>
      <c r="M257" s="32"/>
      <c r="N257" s="158"/>
      <c r="O257" s="158"/>
      <c r="P257" s="158"/>
      <c r="Q257" s="158"/>
      <c r="R257" s="158"/>
      <c r="S257" s="158"/>
      <c r="T257" s="158"/>
      <c r="U257" s="158"/>
      <c r="V257" s="158"/>
    </row>
    <row r="258" spans="1:30" s="241" customFormat="1" outlineLevel="1">
      <c r="A258" s="41"/>
      <c r="B258" s="35"/>
      <c r="C258" s="60"/>
      <c r="D258" s="32"/>
      <c r="E258" s="244"/>
      <c r="F258" s="244"/>
      <c r="G258" s="244"/>
      <c r="H258" s="244"/>
      <c r="I258" s="244"/>
      <c r="J258" s="244"/>
      <c r="K258" s="244"/>
      <c r="L258" s="32"/>
      <c r="M258" s="32"/>
      <c r="N258" s="158"/>
      <c r="O258" s="158"/>
      <c r="P258" s="158"/>
      <c r="Q258" s="158"/>
      <c r="R258" s="158"/>
      <c r="S258" s="158"/>
      <c r="T258" s="158"/>
      <c r="U258" s="158"/>
      <c r="V258" s="158"/>
      <c r="W258" s="158"/>
      <c r="X258" s="158"/>
      <c r="Y258" s="158"/>
      <c r="Z258" s="158"/>
      <c r="AA258" s="158"/>
      <c r="AB258" s="158"/>
      <c r="AC258" s="158"/>
      <c r="AD258" s="158"/>
    </row>
    <row r="259" spans="1:30" ht="15" outlineLevel="1" thickBot="1">
      <c r="A259" s="41"/>
      <c r="B259" s="35"/>
      <c r="C259" s="60" t="str">
        <f t="shared" si="11"/>
        <v>Consommation de climatisation dans le résidentiel (TWh)</v>
      </c>
      <c r="D259" s="32"/>
      <c r="E259" s="851" t="s">
        <v>482</v>
      </c>
      <c r="F259" s="851"/>
      <c r="G259" s="851"/>
      <c r="H259" s="851"/>
      <c r="I259" s="851"/>
      <c r="J259" s="851"/>
      <c r="K259" s="851"/>
      <c r="L259" s="32"/>
      <c r="M259" s="32"/>
    </row>
    <row r="260" spans="1:30" outlineLevel="2">
      <c r="A260" s="41"/>
      <c r="B260" s="35"/>
      <c r="C260" s="60" t="str">
        <f t="shared" si="11"/>
        <v>TWh par zone climatique</v>
      </c>
      <c r="D260" s="32"/>
      <c r="E260" s="287" t="s">
        <v>483</v>
      </c>
      <c r="F260" s="183">
        <v>2020</v>
      </c>
      <c r="G260" s="183">
        <v>2030</v>
      </c>
      <c r="H260" s="183">
        <v>2035</v>
      </c>
      <c r="I260" s="183">
        <v>2040</v>
      </c>
      <c r="J260" s="183">
        <v>2045</v>
      </c>
      <c r="K260" s="184">
        <v>2050</v>
      </c>
      <c r="L260" s="32"/>
      <c r="M260" s="32"/>
    </row>
    <row r="261" spans="1:30" outlineLevel="2">
      <c r="A261" s="41"/>
      <c r="B261" s="35"/>
      <c r="C261" s="60" t="str">
        <f t="shared" si="11"/>
        <v>Total</v>
      </c>
      <c r="D261" s="32"/>
      <c r="E261" s="185" t="s">
        <v>125</v>
      </c>
      <c r="F261" s="46">
        <f>SUM(F262:F274)</f>
        <v>4.0149781504997808</v>
      </c>
      <c r="G261" s="47">
        <f>SUM(G262:G274)</f>
        <v>4.5439896727699889</v>
      </c>
      <c r="H261" s="47"/>
      <c r="I261" s="47">
        <f>SUM(I262:I274)</f>
        <v>5.6524239915659109</v>
      </c>
      <c r="J261" s="47"/>
      <c r="K261" s="289">
        <f>SUM(K262:K274)</f>
        <v>4.6880678381336729</v>
      </c>
      <c r="L261" s="32"/>
      <c r="M261" s="32"/>
    </row>
    <row r="262" spans="1:30" outlineLevel="2">
      <c r="A262" s="41"/>
      <c r="B262" s="35"/>
      <c r="C262" s="60" t="str">
        <f t="shared" si="11"/>
        <v>H1A</v>
      </c>
      <c r="D262" s="32"/>
      <c r="E262" s="190" t="s">
        <v>484</v>
      </c>
      <c r="F262" s="159">
        <v>0.12134029168889195</v>
      </c>
      <c r="G262" s="160">
        <v>0.11410521043491346</v>
      </c>
      <c r="H262" s="160"/>
      <c r="I262" s="160">
        <v>0.18983819783766936</v>
      </c>
      <c r="J262" s="160"/>
      <c r="K262" s="297">
        <v>0.35185059961458731</v>
      </c>
      <c r="L262" s="32"/>
      <c r="M262" s="32"/>
    </row>
    <row r="263" spans="1:30" outlineLevel="2">
      <c r="A263" s="41"/>
      <c r="B263" s="35"/>
      <c r="C263" s="60" t="str">
        <f t="shared" si="11"/>
        <v>H1B</v>
      </c>
      <c r="D263" s="32"/>
      <c r="E263" s="190" t="s">
        <v>485</v>
      </c>
      <c r="F263" s="159">
        <v>0.14736560700092211</v>
      </c>
      <c r="G263" s="160">
        <v>0.14029699224161232</v>
      </c>
      <c r="H263" s="160"/>
      <c r="I263" s="160">
        <v>0.17991513004056808</v>
      </c>
      <c r="J263" s="160"/>
      <c r="K263" s="297">
        <v>0.20851123814916342</v>
      </c>
      <c r="L263" s="32"/>
      <c r="M263" s="32"/>
    </row>
    <row r="264" spans="1:30" outlineLevel="2">
      <c r="A264" s="41"/>
      <c r="B264" s="35"/>
      <c r="C264" s="60" t="str">
        <f t="shared" si="11"/>
        <v>H1C</v>
      </c>
      <c r="D264" s="32"/>
      <c r="E264" s="190" t="s">
        <v>486</v>
      </c>
      <c r="F264" s="159">
        <v>0.46487264225628144</v>
      </c>
      <c r="G264" s="160">
        <v>0.48954063491004662</v>
      </c>
      <c r="H264" s="160"/>
      <c r="I264" s="160">
        <v>0.64953997806947106</v>
      </c>
      <c r="J264" s="160"/>
      <c r="K264" s="297">
        <v>0.7031605720167412</v>
      </c>
      <c r="L264" s="32"/>
      <c r="M264" s="32"/>
    </row>
    <row r="265" spans="1:30" outlineLevel="2">
      <c r="A265" s="41"/>
      <c r="B265" s="35"/>
      <c r="C265" s="60" t="str">
        <f t="shared" si="11"/>
        <v>H2A</v>
      </c>
      <c r="D265" s="32"/>
      <c r="E265" s="113" t="s">
        <v>487</v>
      </c>
      <c r="F265" s="159">
        <v>9.9080639011415728E-3</v>
      </c>
      <c r="G265" s="160">
        <v>1.4835248232737993E-2</v>
      </c>
      <c r="H265" s="160"/>
      <c r="I265" s="160">
        <v>1.3741873421014756E-2</v>
      </c>
      <c r="J265" s="160"/>
      <c r="K265" s="297">
        <v>2.4705066743107722E-2</v>
      </c>
      <c r="L265" s="32"/>
      <c r="M265" s="32"/>
    </row>
    <row r="266" spans="1:30" outlineLevel="2">
      <c r="A266" s="41"/>
      <c r="B266" s="35"/>
      <c r="C266" s="60" t="str">
        <f t="shared" si="11"/>
        <v>H2B</v>
      </c>
      <c r="D266" s="32"/>
      <c r="E266" s="190" t="s">
        <v>488</v>
      </c>
      <c r="F266" s="159">
        <v>0.1054745839754344</v>
      </c>
      <c r="G266" s="160">
        <v>0.11576571140586669</v>
      </c>
      <c r="H266" s="160"/>
      <c r="I266" s="160">
        <v>0.14821096653137</v>
      </c>
      <c r="J266" s="160"/>
      <c r="K266" s="297">
        <v>0.2100379659645692</v>
      </c>
      <c r="L266" s="32"/>
      <c r="M266" s="32"/>
    </row>
    <row r="267" spans="1:30" outlineLevel="2">
      <c r="A267" s="41"/>
      <c r="B267" s="35"/>
      <c r="C267" s="60" t="str">
        <f t="shared" si="11"/>
        <v>H2C</v>
      </c>
      <c r="D267" s="32"/>
      <c r="E267" s="190" t="s">
        <v>489</v>
      </c>
      <c r="F267" s="159">
        <v>0.3779063457207274</v>
      </c>
      <c r="G267" s="160">
        <v>0.43066460622135466</v>
      </c>
      <c r="H267" s="160"/>
      <c r="I267" s="160">
        <v>0.5384594565123485</v>
      </c>
      <c r="J267" s="160"/>
      <c r="K267" s="297">
        <v>0.43611097518721309</v>
      </c>
      <c r="L267" s="32"/>
      <c r="M267" s="32"/>
    </row>
    <row r="268" spans="1:30" outlineLevel="2">
      <c r="A268" s="41"/>
      <c r="B268" s="35"/>
      <c r="C268" s="60" t="str">
        <f t="shared" si="11"/>
        <v>H2D</v>
      </c>
      <c r="D268" s="32"/>
      <c r="E268" s="190" t="s">
        <v>490</v>
      </c>
      <c r="F268" s="159">
        <v>0.29312462125615379</v>
      </c>
      <c r="G268" s="160">
        <v>0.34062659449014732</v>
      </c>
      <c r="H268" s="160"/>
      <c r="I268" s="160">
        <v>0.35834853667645905</v>
      </c>
      <c r="J268" s="160"/>
      <c r="K268" s="297">
        <v>0.31379549331932788</v>
      </c>
      <c r="L268" s="32"/>
      <c r="M268" s="32"/>
    </row>
    <row r="269" spans="1:30" outlineLevel="2">
      <c r="A269" s="41"/>
      <c r="B269" s="35"/>
      <c r="C269" s="60" t="str">
        <f t="shared" si="11"/>
        <v>H3</v>
      </c>
      <c r="D269" s="32"/>
      <c r="E269" s="113" t="s">
        <v>491</v>
      </c>
      <c r="F269" s="159">
        <v>1.9773605862016643</v>
      </c>
      <c r="G269" s="160">
        <v>2.1081224018450921</v>
      </c>
      <c r="H269" s="160"/>
      <c r="I269" s="160">
        <v>2.3323732348062745</v>
      </c>
      <c r="J269" s="160"/>
      <c r="K269" s="297">
        <v>1.5751128470240618</v>
      </c>
      <c r="L269" s="32"/>
      <c r="M269" s="32"/>
    </row>
    <row r="270" spans="1:30" outlineLevel="2">
      <c r="A270" s="41"/>
      <c r="B270" s="35"/>
      <c r="C270" s="60" t="str">
        <f t="shared" si="11"/>
        <v>Martinique</v>
      </c>
      <c r="D270" s="32"/>
      <c r="E270" s="190" t="s">
        <v>492</v>
      </c>
      <c r="F270" s="159">
        <v>8.5272441996814802E-2</v>
      </c>
      <c r="G270" s="160">
        <v>0.13683252894632836</v>
      </c>
      <c r="H270" s="160"/>
      <c r="I270" s="160">
        <v>0.21337759789055774</v>
      </c>
      <c r="J270" s="160"/>
      <c r="K270" s="297">
        <v>0.13784445966660869</v>
      </c>
      <c r="L270" s="32"/>
      <c r="M270" s="32"/>
    </row>
    <row r="271" spans="1:30" outlineLevel="2">
      <c r="A271" s="41"/>
      <c r="B271" s="35"/>
      <c r="C271" s="60" t="str">
        <f t="shared" si="11"/>
        <v>Guadeloupe</v>
      </c>
      <c r="D271" s="32"/>
      <c r="E271" s="190" t="s">
        <v>493</v>
      </c>
      <c r="F271" s="159">
        <v>0.17465150371818758</v>
      </c>
      <c r="G271" s="160">
        <v>0.22765487215019753</v>
      </c>
      <c r="H271" s="160"/>
      <c r="I271" s="160">
        <v>0.29862587423783382</v>
      </c>
      <c r="J271" s="160"/>
      <c r="K271" s="297">
        <v>0.15368644838376919</v>
      </c>
      <c r="L271" s="32"/>
      <c r="M271" s="32"/>
    </row>
    <row r="272" spans="1:30" outlineLevel="2">
      <c r="A272" s="41"/>
      <c r="B272" s="35"/>
      <c r="C272" s="60" t="str">
        <f t="shared" si="11"/>
        <v>Guyane</v>
      </c>
      <c r="D272" s="32"/>
      <c r="E272" s="190" t="s">
        <v>494</v>
      </c>
      <c r="F272" s="159">
        <v>7.1950097479989941E-2</v>
      </c>
      <c r="G272" s="160">
        <v>9.6201354503800601E-2</v>
      </c>
      <c r="H272" s="160"/>
      <c r="I272" s="160">
        <v>0.13388500520486762</v>
      </c>
      <c r="J272" s="160"/>
      <c r="K272" s="297">
        <v>6.9397802119868013E-2</v>
      </c>
      <c r="L272" s="32"/>
      <c r="M272" s="32"/>
    </row>
    <row r="273" spans="1:13" outlineLevel="2">
      <c r="A273" s="41"/>
      <c r="B273" s="35"/>
      <c r="C273" s="60" t="str">
        <f t="shared" si="11"/>
        <v>Mayotte</v>
      </c>
      <c r="D273" s="32"/>
      <c r="E273" s="113" t="s">
        <v>495</v>
      </c>
      <c r="F273" s="159">
        <v>2.62475045969917E-2</v>
      </c>
      <c r="G273" s="160">
        <v>5.0920679424789589E-2</v>
      </c>
      <c r="H273" s="160"/>
      <c r="I273" s="160">
        <v>7.8880869803068757E-2</v>
      </c>
      <c r="J273" s="160"/>
      <c r="K273" s="297">
        <v>5.6931495131413733E-2</v>
      </c>
      <c r="L273" s="32"/>
      <c r="M273" s="32"/>
    </row>
    <row r="274" spans="1:13" ht="15" outlineLevel="2" thickBot="1">
      <c r="A274" s="41"/>
      <c r="B274" s="35"/>
      <c r="C274" s="60" t="str">
        <f t="shared" si="11"/>
        <v>La Réunion</v>
      </c>
      <c r="D274" s="32"/>
      <c r="E274" s="192" t="s">
        <v>496</v>
      </c>
      <c r="F274" s="298">
        <v>0.15950386070657974</v>
      </c>
      <c r="G274" s="299">
        <v>0.27842283796310124</v>
      </c>
      <c r="H274" s="299"/>
      <c r="I274" s="299">
        <v>0.51722727053440787</v>
      </c>
      <c r="J274" s="299"/>
      <c r="K274" s="300">
        <v>0.44692287481324205</v>
      </c>
      <c r="L274" s="32"/>
      <c r="M274" s="32"/>
    </row>
    <row r="275" spans="1:13" outlineLevel="2">
      <c r="A275" s="41"/>
      <c r="B275" s="35"/>
      <c r="C275" s="60" t="str">
        <f t="shared" si="11"/>
        <v/>
      </c>
      <c r="D275" s="32"/>
      <c r="E275" s="474"/>
      <c r="F275" s="474"/>
      <c r="G275" s="474"/>
      <c r="H275" s="474"/>
      <c r="I275" s="474"/>
      <c r="J275" s="474"/>
      <c r="K275" s="474"/>
      <c r="L275" s="32"/>
      <c r="M275" s="32"/>
    </row>
    <row r="276" spans="1:13" outlineLevel="1">
      <c r="A276" s="41"/>
      <c r="B276" s="35"/>
      <c r="C276" s="60" t="str">
        <f t="shared" si="11"/>
        <v/>
      </c>
      <c r="D276" s="32"/>
      <c r="E276" s="162"/>
      <c r="F276" s="162"/>
      <c r="G276" s="162"/>
      <c r="H276" s="162"/>
      <c r="I276" s="162"/>
      <c r="J276" s="162"/>
      <c r="K276" s="162"/>
      <c r="L276" s="32"/>
      <c r="M276" s="32"/>
    </row>
    <row r="277" spans="1:13" ht="15" outlineLevel="1" thickBot="1">
      <c r="A277" s="41"/>
      <c r="B277" s="35"/>
      <c r="C277" s="60" t="str">
        <f t="shared" si="11"/>
        <v>Consommation de climatisation dans le tertiaire (TWh)</v>
      </c>
      <c r="D277" s="32"/>
      <c r="E277" s="864" t="s">
        <v>497</v>
      </c>
      <c r="F277" s="864"/>
      <c r="G277" s="864"/>
      <c r="H277" s="864"/>
      <c r="I277" s="864"/>
      <c r="J277" s="864"/>
      <c r="K277" s="864"/>
      <c r="L277" s="32"/>
      <c r="M277" s="32"/>
    </row>
    <row r="278" spans="1:13" outlineLevel="2">
      <c r="A278" s="41"/>
      <c r="B278" s="35"/>
      <c r="C278" s="60" t="str">
        <f t="shared" si="11"/>
        <v>TWh par zone climatique</v>
      </c>
      <c r="D278" s="32"/>
      <c r="E278" s="287" t="s">
        <v>483</v>
      </c>
      <c r="F278" s="183">
        <v>2020</v>
      </c>
      <c r="G278" s="183">
        <v>2030</v>
      </c>
      <c r="H278" s="183">
        <v>2035</v>
      </c>
      <c r="I278" s="183">
        <v>2040</v>
      </c>
      <c r="J278" s="183">
        <v>2045</v>
      </c>
      <c r="K278" s="184">
        <v>2050</v>
      </c>
      <c r="L278" s="32"/>
      <c r="M278" s="32"/>
    </row>
    <row r="279" spans="1:13" outlineLevel="2">
      <c r="A279" s="41"/>
      <c r="B279" s="35"/>
      <c r="C279" s="60" t="str">
        <f t="shared" si="11"/>
        <v>Total</v>
      </c>
      <c r="D279" s="32"/>
      <c r="E279" s="185" t="s">
        <v>125</v>
      </c>
      <c r="F279" s="46">
        <v>11.5</v>
      </c>
      <c r="G279" s="47">
        <f>SUM(G280:G292)</f>
        <v>8.4437636957552336</v>
      </c>
      <c r="H279" s="47"/>
      <c r="I279" s="47">
        <f>SUM(I280:I292)</f>
        <v>6.8687650793014674</v>
      </c>
      <c r="J279" s="47"/>
      <c r="K279" s="48">
        <f>SUM(K280:K292)</f>
        <v>6.4997086463249136</v>
      </c>
      <c r="L279" s="32"/>
      <c r="M279" s="32"/>
    </row>
    <row r="280" spans="1:13" outlineLevel="2">
      <c r="A280" s="41"/>
      <c r="B280" s="35"/>
      <c r="C280" s="60" t="str">
        <f t="shared" si="11"/>
        <v>H1A</v>
      </c>
      <c r="D280" s="32"/>
      <c r="E280" s="190" t="s">
        <v>484</v>
      </c>
      <c r="F280" s="159">
        <v>3.1948068674499273</v>
      </c>
      <c r="G280" s="160">
        <v>2.3007850515687069</v>
      </c>
      <c r="H280" s="160"/>
      <c r="I280" s="160">
        <v>1.845092054749095</v>
      </c>
      <c r="J280" s="160"/>
      <c r="K280" s="297">
        <v>1.75575483083293</v>
      </c>
      <c r="L280" s="32"/>
      <c r="M280" s="32"/>
    </row>
    <row r="281" spans="1:13" outlineLevel="2">
      <c r="A281" s="41"/>
      <c r="B281" s="35"/>
      <c r="C281" s="60" t="str">
        <f t="shared" si="11"/>
        <v>H1B</v>
      </c>
      <c r="D281" s="32"/>
      <c r="E281" s="190" t="s">
        <v>485</v>
      </c>
      <c r="F281" s="159">
        <v>0.90642131916452451</v>
      </c>
      <c r="G281" s="160">
        <v>0.68892377147259842</v>
      </c>
      <c r="H281" s="160"/>
      <c r="I281" s="160">
        <v>0.6018981712928706</v>
      </c>
      <c r="J281" s="160"/>
      <c r="K281" s="297">
        <v>0.61368785502201761</v>
      </c>
      <c r="L281" s="32"/>
      <c r="M281" s="32"/>
    </row>
    <row r="282" spans="1:13" outlineLevel="2">
      <c r="A282" s="41"/>
      <c r="B282" s="35"/>
      <c r="C282" s="60" t="str">
        <f t="shared" si="11"/>
        <v>H1C</v>
      </c>
      <c r="D282" s="32"/>
      <c r="E282" s="190" t="s">
        <v>486</v>
      </c>
      <c r="F282" s="159">
        <v>1.3712899722102905</v>
      </c>
      <c r="G282" s="160">
        <v>1.0102265553187142</v>
      </c>
      <c r="H282" s="160"/>
      <c r="I282" s="160">
        <v>0.87654371393122299</v>
      </c>
      <c r="J282" s="160"/>
      <c r="K282" s="297">
        <v>0.88147435001443686</v>
      </c>
      <c r="L282" s="32"/>
      <c r="M282" s="32"/>
    </row>
    <row r="283" spans="1:13" outlineLevel="2">
      <c r="A283" s="41"/>
      <c r="B283" s="35"/>
      <c r="C283" s="60" t="str">
        <f t="shared" si="11"/>
        <v>H2A</v>
      </c>
      <c r="D283" s="32"/>
      <c r="E283" s="113" t="s">
        <v>487</v>
      </c>
      <c r="F283" s="159">
        <v>0.1714143473755961</v>
      </c>
      <c r="G283" s="160">
        <v>0.1211015618632594</v>
      </c>
      <c r="H283" s="160"/>
      <c r="I283" s="160">
        <v>0.11258567108136026</v>
      </c>
      <c r="J283" s="160"/>
      <c r="K283" s="297">
        <v>0.11877212824718282</v>
      </c>
      <c r="L283" s="32"/>
      <c r="M283" s="32"/>
    </row>
    <row r="284" spans="1:13" outlineLevel="2">
      <c r="A284" s="41"/>
      <c r="B284" s="35"/>
      <c r="C284" s="60" t="str">
        <f t="shared" si="11"/>
        <v>H2B</v>
      </c>
      <c r="D284" s="32"/>
      <c r="E284" s="190" t="s">
        <v>488</v>
      </c>
      <c r="F284" s="159">
        <v>0.97008721791894292</v>
      </c>
      <c r="G284" s="160">
        <v>0.70955446993267113</v>
      </c>
      <c r="H284" s="160"/>
      <c r="I284" s="160">
        <v>0.59033033594160611</v>
      </c>
      <c r="J284" s="160"/>
      <c r="K284" s="297">
        <v>0.56598241245844472</v>
      </c>
      <c r="L284" s="32"/>
      <c r="M284" s="32"/>
    </row>
    <row r="285" spans="1:13" outlineLevel="2">
      <c r="A285" s="41"/>
      <c r="B285" s="35"/>
      <c r="C285" s="60" t="str">
        <f t="shared" si="11"/>
        <v>H2C</v>
      </c>
      <c r="D285" s="32"/>
      <c r="E285" s="190" t="s">
        <v>489</v>
      </c>
      <c r="F285" s="159">
        <v>1.1908877510776446</v>
      </c>
      <c r="G285" s="160">
        <v>0.88455509405089328</v>
      </c>
      <c r="H285" s="160"/>
      <c r="I285" s="160">
        <v>0.74869800184582558</v>
      </c>
      <c r="J285" s="160"/>
      <c r="K285" s="297">
        <v>0.73291205483325439</v>
      </c>
      <c r="L285" s="32"/>
      <c r="M285" s="32"/>
    </row>
    <row r="286" spans="1:13" outlineLevel="2">
      <c r="A286" s="41"/>
      <c r="B286" s="35"/>
      <c r="C286" s="60" t="str">
        <f t="shared" si="11"/>
        <v>H2D</v>
      </c>
      <c r="D286" s="32"/>
      <c r="E286" s="190" t="s">
        <v>490</v>
      </c>
      <c r="F286" s="159">
        <v>0.36110142911649884</v>
      </c>
      <c r="G286" s="160">
        <v>0.26976344925704315</v>
      </c>
      <c r="H286" s="160"/>
      <c r="I286" s="160">
        <v>0.22103054653601245</v>
      </c>
      <c r="J286" s="160"/>
      <c r="K286" s="297">
        <v>0.20239115841799912</v>
      </c>
      <c r="L286" s="32"/>
      <c r="M286" s="32"/>
    </row>
    <row r="287" spans="1:13" outlineLevel="2">
      <c r="A287" s="41"/>
      <c r="B287" s="35"/>
      <c r="C287" s="60" t="str">
        <f t="shared" si="11"/>
        <v>H3</v>
      </c>
      <c r="D287" s="32"/>
      <c r="E287" s="113" t="s">
        <v>491</v>
      </c>
      <c r="F287" s="159">
        <v>2.2967304223455329</v>
      </c>
      <c r="G287" s="160">
        <v>1.7547315797434109</v>
      </c>
      <c r="H287" s="160"/>
      <c r="I287" s="160">
        <v>1.3620995976477868</v>
      </c>
      <c r="J287" s="160"/>
      <c r="K287" s="297">
        <v>1.1843662036668436</v>
      </c>
      <c r="L287" s="32"/>
      <c r="M287" s="32"/>
    </row>
    <row r="288" spans="1:13" outlineLevel="2">
      <c r="A288" s="41"/>
      <c r="B288" s="35"/>
      <c r="C288" s="60" t="str">
        <f t="shared" si="11"/>
        <v>Martinique</v>
      </c>
      <c r="D288" s="32"/>
      <c r="E288" s="190" t="s">
        <v>492</v>
      </c>
      <c r="F288" s="159">
        <v>0.21097527959120022</v>
      </c>
      <c r="G288" s="160">
        <v>0.14236913259456621</v>
      </c>
      <c r="H288" s="160"/>
      <c r="I288" s="160">
        <v>0.10322177806923001</v>
      </c>
      <c r="J288" s="160"/>
      <c r="K288" s="297">
        <v>8.9832650717423149E-2</v>
      </c>
      <c r="L288" s="32"/>
      <c r="M288" s="32"/>
    </row>
    <row r="289" spans="1:13" outlineLevel="2">
      <c r="A289" s="41"/>
      <c r="B289" s="35"/>
      <c r="C289" s="60" t="str">
        <f t="shared" si="11"/>
        <v>Guadeloupe</v>
      </c>
      <c r="D289" s="32"/>
      <c r="E289" s="190" t="s">
        <v>493</v>
      </c>
      <c r="F289" s="159">
        <v>0.20162401689799292</v>
      </c>
      <c r="G289" s="160">
        <v>0.13626131302245031</v>
      </c>
      <c r="H289" s="160"/>
      <c r="I289" s="160">
        <v>9.8717885709241823E-2</v>
      </c>
      <c r="J289" s="160"/>
      <c r="K289" s="297">
        <v>8.6016367610053393E-2</v>
      </c>
      <c r="L289" s="32"/>
      <c r="M289" s="32"/>
    </row>
    <row r="290" spans="1:13" outlineLevel="2">
      <c r="A290" s="41"/>
      <c r="B290" s="35"/>
      <c r="C290" s="60" t="str">
        <f t="shared" si="11"/>
        <v>Guyane</v>
      </c>
      <c r="D290" s="32"/>
      <c r="E290" s="190" t="s">
        <v>494</v>
      </c>
      <c r="F290" s="159">
        <v>0.1477063433194972</v>
      </c>
      <c r="G290" s="160">
        <v>9.977238997180464E-2</v>
      </c>
      <c r="H290" s="160"/>
      <c r="I290" s="160">
        <v>7.2351918987535999E-2</v>
      </c>
      <c r="J290" s="160"/>
      <c r="K290" s="297">
        <v>6.2499535048332021E-2</v>
      </c>
      <c r="L290" s="32"/>
      <c r="M290" s="32"/>
    </row>
    <row r="291" spans="1:13" outlineLevel="2">
      <c r="A291" s="41"/>
      <c r="B291" s="35"/>
      <c r="C291" s="60" t="str">
        <f t="shared" si="11"/>
        <v>Mayotte</v>
      </c>
      <c r="D291" s="32"/>
      <c r="E291" s="113" t="s">
        <v>495</v>
      </c>
      <c r="F291" s="159">
        <v>3.2094865616157889E-2</v>
      </c>
      <c r="G291" s="160">
        <v>2.1880278938455337E-2</v>
      </c>
      <c r="H291" s="160"/>
      <c r="I291" s="160">
        <v>1.5821206563474455E-2</v>
      </c>
      <c r="J291" s="160"/>
      <c r="K291" s="297">
        <v>1.3785188971711416E-2</v>
      </c>
      <c r="L291" s="32"/>
      <c r="M291" s="32"/>
    </row>
    <row r="292" spans="1:13" ht="15" outlineLevel="2" thickBot="1">
      <c r="A292" s="41"/>
      <c r="B292" s="35"/>
      <c r="C292" s="60" t="str">
        <f t="shared" si="11"/>
        <v>La Réunion</v>
      </c>
      <c r="D292" s="32"/>
      <c r="E292" s="192" t="s">
        <v>496</v>
      </c>
      <c r="F292" s="298">
        <v>0.44960618397765512</v>
      </c>
      <c r="G292" s="299">
        <v>0.30383904802065897</v>
      </c>
      <c r="H292" s="299"/>
      <c r="I292" s="299">
        <v>0.22037419694620469</v>
      </c>
      <c r="J292" s="299"/>
      <c r="K292" s="300">
        <v>0.19223391048428412</v>
      </c>
      <c r="L292" s="32"/>
      <c r="M292" s="32"/>
    </row>
    <row r="293" spans="1:13" outlineLevel="2">
      <c r="A293" s="41"/>
      <c r="B293" s="35"/>
      <c r="C293" s="60" t="str">
        <f t="shared" si="11"/>
        <v/>
      </c>
      <c r="D293" s="32"/>
      <c r="E293" s="474"/>
      <c r="F293" s="474"/>
      <c r="G293" s="474"/>
      <c r="H293" s="474"/>
      <c r="I293" s="474"/>
      <c r="J293" s="474"/>
      <c r="K293" s="474"/>
      <c r="L293" s="32"/>
      <c r="M293" s="32"/>
    </row>
    <row r="294" spans="1:13" outlineLevel="1">
      <c r="A294" s="41"/>
      <c r="B294" s="35"/>
      <c r="C294" s="60" t="str">
        <f t="shared" si="11"/>
        <v/>
      </c>
      <c r="D294" s="32"/>
      <c r="E294" s="851"/>
      <c r="F294" s="851"/>
      <c r="G294" s="851"/>
      <c r="H294" s="851"/>
      <c r="I294" s="851"/>
      <c r="J294" s="851"/>
      <c r="K294" s="851"/>
      <c r="L294" s="851"/>
      <c r="M294" s="32"/>
    </row>
    <row r="295" spans="1:13" s="403" customFormat="1" ht="28.8" outlineLevel="1" thickBot="1">
      <c r="A295" s="41"/>
      <c r="B295" s="35"/>
      <c r="C295" s="60"/>
      <c r="D295" s="221"/>
      <c r="E295" s="222"/>
      <c r="F295" s="854" t="s">
        <v>886</v>
      </c>
      <c r="G295" s="854"/>
      <c r="H295" s="854"/>
      <c r="I295" s="854"/>
      <c r="J295" s="854"/>
      <c r="K295" s="854"/>
      <c r="L295" s="854"/>
      <c r="M295" s="854"/>
    </row>
    <row r="296" spans="1:13" s="403" customFormat="1" ht="15" outlineLevel="1" thickTop="1">
      <c r="A296" s="41"/>
      <c r="B296" s="35"/>
      <c r="C296" s="60"/>
      <c r="D296" s="32"/>
      <c r="E296" s="708"/>
      <c r="F296" s="708"/>
      <c r="G296" s="708"/>
      <c r="H296" s="708"/>
      <c r="I296" s="708"/>
      <c r="J296" s="708"/>
      <c r="K296" s="708"/>
      <c r="L296" s="708"/>
      <c r="M296" s="32"/>
    </row>
    <row r="297" spans="1:13" s="403" customFormat="1" ht="15" outlineLevel="1" thickBot="1">
      <c r="A297" s="41"/>
      <c r="B297" s="35"/>
      <c r="C297" s="60"/>
      <c r="D297" s="32"/>
      <c r="E297" s="864" t="s">
        <v>887</v>
      </c>
      <c r="F297" s="864"/>
      <c r="G297" s="864"/>
      <c r="H297" s="864"/>
      <c r="I297" s="864"/>
      <c r="J297" s="864"/>
      <c r="K297" s="864"/>
      <c r="L297" s="708"/>
      <c r="M297" s="32"/>
    </row>
    <row r="298" spans="1:13" s="403" customFormat="1" outlineLevel="1">
      <c r="A298" s="41"/>
      <c r="B298" s="35"/>
      <c r="C298" s="60"/>
      <c r="D298" s="32"/>
      <c r="E298" s="287" t="s">
        <v>888</v>
      </c>
      <c r="F298" s="183">
        <v>2022</v>
      </c>
      <c r="G298" s="183">
        <v>2030</v>
      </c>
      <c r="H298" s="183">
        <v>2035</v>
      </c>
      <c r="I298" s="183">
        <v>2040</v>
      </c>
      <c r="J298" s="183">
        <v>2045</v>
      </c>
      <c r="K298" s="184">
        <v>2050</v>
      </c>
      <c r="L298" s="708"/>
      <c r="M298" s="32"/>
    </row>
    <row r="299" spans="1:13" s="403" customFormat="1" ht="15" outlineLevel="1" thickBot="1">
      <c r="A299" s="41"/>
      <c r="B299" s="35"/>
      <c r="C299" s="60"/>
      <c r="D299" s="32"/>
      <c r="E299" s="337" t="s">
        <v>125</v>
      </c>
      <c r="F299" s="338" t="s">
        <v>938</v>
      </c>
      <c r="G299" s="339">
        <v>20</v>
      </c>
      <c r="H299" s="339">
        <v>28</v>
      </c>
      <c r="I299" s="339">
        <v>34</v>
      </c>
      <c r="J299" s="339">
        <v>37</v>
      </c>
      <c r="K299" s="340">
        <v>40</v>
      </c>
      <c r="L299" s="708"/>
      <c r="M299" s="32"/>
    </row>
    <row r="300" spans="1:13" s="403" customFormat="1" ht="30" customHeight="1" outlineLevel="1">
      <c r="A300" s="41"/>
      <c r="B300" s="35"/>
      <c r="C300" s="60"/>
      <c r="D300" s="32"/>
      <c r="E300" s="891" t="s">
        <v>889</v>
      </c>
      <c r="F300" s="891"/>
      <c r="G300" s="891"/>
      <c r="H300" s="891"/>
      <c r="I300" s="891"/>
      <c r="J300" s="891"/>
      <c r="K300" s="891"/>
      <c r="L300" s="708"/>
      <c r="M300" s="32"/>
    </row>
    <row r="301" spans="1:13">
      <c r="A301" s="31"/>
      <c r="C301" s="60" t="str">
        <f t="shared" si="11"/>
        <v/>
      </c>
      <c r="D301" s="860"/>
      <c r="E301" s="860"/>
      <c r="F301" s="860"/>
      <c r="G301" s="860"/>
      <c r="H301" s="161"/>
      <c r="I301" s="161"/>
      <c r="J301" s="161"/>
    </row>
    <row r="302" spans="1:13" ht="28.8" thickBot="1">
      <c r="A302" s="218"/>
      <c r="C302" s="60" t="str">
        <f t="shared" si="11"/>
        <v>Résultats</v>
      </c>
      <c r="D302" s="223"/>
      <c r="E302" s="861" t="s">
        <v>119</v>
      </c>
      <c r="F302" s="861"/>
      <c r="G302" s="861"/>
      <c r="H302" s="861"/>
      <c r="I302" s="861"/>
      <c r="J302" s="861"/>
      <c r="K302" s="861"/>
      <c r="L302" s="861"/>
      <c r="M302" s="223"/>
    </row>
    <row r="303" spans="1:13" ht="15" thickTop="1">
      <c r="A303" s="218"/>
      <c r="C303" s="60" t="str">
        <f t="shared" si="11"/>
        <v/>
      </c>
      <c r="D303" s="3"/>
      <c r="E303" s="3"/>
      <c r="F303" s="3"/>
      <c r="G303" s="3"/>
      <c r="H303" s="3"/>
      <c r="I303" s="3"/>
      <c r="J303" s="3"/>
      <c r="K303" s="3"/>
      <c r="L303" s="3"/>
      <c r="M303" s="3"/>
    </row>
    <row r="304" spans="1:13" ht="15.6">
      <c r="A304" s="218"/>
      <c r="C304" s="60" t="str">
        <f t="shared" ref="C304:C370" si="12">IF(ISBLANK(E304),IF(ISBLANK(F304),"",F304),E304)</f>
        <v/>
      </c>
      <c r="D304" s="29"/>
      <c r="E304" s="30"/>
      <c r="F304" s="30"/>
      <c r="G304" s="30"/>
      <c r="H304" s="30"/>
      <c r="I304" s="30"/>
      <c r="J304" s="30"/>
      <c r="K304" s="30"/>
      <c r="L304" s="30"/>
      <c r="M304" s="3"/>
    </row>
    <row r="305" spans="1:20" ht="28.8" thickBot="1">
      <c r="A305" s="218"/>
      <c r="B305" s="226"/>
      <c r="C305" s="60" t="str">
        <f t="shared" si="12"/>
        <v>Consommations d'énergie</v>
      </c>
      <c r="D305" s="223"/>
      <c r="E305" s="224"/>
      <c r="F305" s="861" t="s">
        <v>123</v>
      </c>
      <c r="G305" s="861"/>
      <c r="H305" s="861"/>
      <c r="I305" s="861"/>
      <c r="J305" s="861"/>
      <c r="K305" s="861"/>
      <c r="L305" s="861"/>
      <c r="M305" s="861"/>
    </row>
    <row r="306" spans="1:20" ht="15" outlineLevel="1" thickTop="1">
      <c r="A306" s="218"/>
      <c r="B306" s="226"/>
      <c r="C306" s="60" t="str">
        <f t="shared" si="12"/>
        <v/>
      </c>
    </row>
    <row r="307" spans="1:20" outlineLevel="1">
      <c r="A307" s="218"/>
      <c r="B307" s="226"/>
      <c r="C307" s="60" t="str">
        <f t="shared" si="12"/>
        <v/>
      </c>
      <c r="D307" s="32"/>
      <c r="E307" s="32"/>
      <c r="F307" s="32"/>
      <c r="G307" s="32"/>
      <c r="H307" s="32"/>
      <c r="I307" s="32"/>
      <c r="J307" s="32"/>
      <c r="K307" s="32"/>
      <c r="L307" s="32"/>
      <c r="M307" s="32"/>
    </row>
    <row r="308" spans="1:20" outlineLevel="1">
      <c r="A308" s="218"/>
      <c r="B308" s="226"/>
      <c r="C308" s="60" t="str">
        <f t="shared" si="12"/>
        <v/>
      </c>
      <c r="D308" s="32"/>
      <c r="E308" s="32"/>
      <c r="F308" s="32"/>
      <c r="G308" s="32"/>
      <c r="H308" s="32"/>
      <c r="I308" s="32"/>
      <c r="J308" s="32"/>
      <c r="K308" s="32"/>
      <c r="L308" s="32"/>
      <c r="M308" s="32"/>
    </row>
    <row r="309" spans="1:20" ht="15" outlineLevel="1" thickBot="1">
      <c r="A309" s="218"/>
      <c r="B309" s="226"/>
      <c r="C309" s="60" t="str">
        <f t="shared" si="12"/>
        <v>Evolution des consommations d'énergie totales du secteur résidentiel (TWh Ef/an)</v>
      </c>
      <c r="D309" s="32"/>
      <c r="E309" s="864" t="s">
        <v>539</v>
      </c>
      <c r="F309" s="864"/>
      <c r="G309" s="864"/>
      <c r="H309" s="864"/>
      <c r="I309" s="864"/>
      <c r="J309" s="864"/>
      <c r="K309" s="864"/>
      <c r="L309" s="32"/>
      <c r="M309" s="32"/>
    </row>
    <row r="310" spans="1:20" outlineLevel="2">
      <c r="A310" s="218"/>
      <c r="B310" s="226"/>
      <c r="C310" s="60" t="str">
        <f t="shared" si="12"/>
        <v>TWh Ef PCI</v>
      </c>
      <c r="D310" s="32"/>
      <c r="E310" s="112" t="s">
        <v>958</v>
      </c>
      <c r="F310" s="268">
        <v>2024</v>
      </c>
      <c r="G310" s="268">
        <v>2030</v>
      </c>
      <c r="H310" s="268">
        <v>2035</v>
      </c>
      <c r="I310" s="268">
        <v>2040</v>
      </c>
      <c r="J310" s="268">
        <v>2045</v>
      </c>
      <c r="K310" s="269">
        <v>2050</v>
      </c>
      <c r="L310" s="32"/>
      <c r="M310" s="32"/>
      <c r="N310" s="403"/>
      <c r="O310" s="403"/>
      <c r="P310" s="403"/>
      <c r="Q310" s="403"/>
      <c r="R310" s="403"/>
      <c r="S310" s="403"/>
      <c r="T310" s="403"/>
    </row>
    <row r="311" spans="1:20" s="403" customFormat="1" outlineLevel="2">
      <c r="A311" s="218"/>
      <c r="B311" s="226"/>
      <c r="C311" s="60"/>
      <c r="D311" s="32"/>
      <c r="E311" s="759" t="s">
        <v>125</v>
      </c>
      <c r="F311" s="760">
        <f>SUM(F314,F317:F322)</f>
        <v>425.42061395679241</v>
      </c>
      <c r="G311" s="760">
        <f t="shared" ref="G311:K311" si="13">SUM(G314,G317:G322)</f>
        <v>448.15509514112756</v>
      </c>
      <c r="H311" s="760">
        <f t="shared" si="13"/>
        <v>438.05952255057588</v>
      </c>
      <c r="I311" s="760">
        <f t="shared" si="13"/>
        <v>423.04126592787924</v>
      </c>
      <c r="J311" s="760">
        <f t="shared" si="13"/>
        <v>418.90212853077082</v>
      </c>
      <c r="K311" s="761">
        <f t="shared" si="13"/>
        <v>407.50743676163074</v>
      </c>
      <c r="L311" s="32"/>
      <c r="M311" s="32"/>
    </row>
    <row r="312" spans="1:20" outlineLevel="2">
      <c r="A312" s="218"/>
      <c r="B312" s="226"/>
      <c r="C312" s="60" t="str">
        <f t="shared" si="12"/>
        <v>Total (hors chaleur environnement)</v>
      </c>
      <c r="D312" s="32"/>
      <c r="E312" s="185" t="s">
        <v>790</v>
      </c>
      <c r="F312" s="179">
        <f>SUM(F314,F317:F321)</f>
        <v>377.00694121345907</v>
      </c>
      <c r="G312" s="179">
        <f t="shared" ref="G312:K312" si="14">SUM(G314,G317:G321)</f>
        <v>363.15272629727565</v>
      </c>
      <c r="H312" s="179">
        <f t="shared" si="14"/>
        <v>330.57414065775924</v>
      </c>
      <c r="I312" s="179">
        <f t="shared" si="14"/>
        <v>295.63560362467956</v>
      </c>
      <c r="J312" s="179">
        <f t="shared" si="14"/>
        <v>277.72695923930553</v>
      </c>
      <c r="K312" s="709">
        <f t="shared" si="14"/>
        <v>258.54455056978588</v>
      </c>
      <c r="L312" s="32"/>
      <c r="M312" s="32"/>
      <c r="N312" s="403"/>
      <c r="O312" s="403"/>
      <c r="P312" s="403"/>
      <c r="Q312" s="403"/>
      <c r="R312" s="403"/>
      <c r="S312" s="403"/>
      <c r="T312" s="403"/>
    </row>
    <row r="313" spans="1:20" s="403" customFormat="1" outlineLevel="2">
      <c r="A313" s="218"/>
      <c r="B313" s="226"/>
      <c r="C313" s="60"/>
      <c r="D313" s="32"/>
      <c r="E313" s="710" t="s">
        <v>872</v>
      </c>
      <c r="F313" s="711">
        <f>SUM(F315+F317)</f>
        <v>135.19440228083846</v>
      </c>
      <c r="G313" s="711">
        <f t="shared" ref="G313:K313" si="15">SUM(G315+G317)</f>
        <v>85.515831954214335</v>
      </c>
      <c r="H313" s="711">
        <f t="shared" si="15"/>
        <v>48.753450514175043</v>
      </c>
      <c r="I313" s="711">
        <f t="shared" si="15"/>
        <v>24.151369729554432</v>
      </c>
      <c r="J313" s="711">
        <f t="shared" si="15"/>
        <v>14.410146893922102</v>
      </c>
      <c r="K313" s="712">
        <f t="shared" si="15"/>
        <v>1.33686813190731E-2</v>
      </c>
      <c r="L313" s="32"/>
      <c r="M313" s="32"/>
    </row>
    <row r="314" spans="1:20" outlineLevel="2">
      <c r="A314" s="218"/>
      <c r="B314" s="226"/>
      <c r="C314" s="60" t="str">
        <f t="shared" si="12"/>
        <v>Gaz réseau</v>
      </c>
      <c r="D314" s="32"/>
      <c r="E314" s="113" t="s">
        <v>498</v>
      </c>
      <c r="F314" s="181">
        <f>SUM(F315:F316)</f>
        <v>100.28915970930555</v>
      </c>
      <c r="G314" s="181">
        <f t="shared" ref="G314:K314" si="16">SUM(G315:G316)</f>
        <v>82.453484143244637</v>
      </c>
      <c r="H314" s="181">
        <f t="shared" si="16"/>
        <v>59.455265036313648</v>
      </c>
      <c r="I314" s="181">
        <f t="shared" si="16"/>
        <v>36.450889956698845</v>
      </c>
      <c r="J314" s="181">
        <f t="shared" si="16"/>
        <v>31.617374387746175</v>
      </c>
      <c r="K314" s="713">
        <f t="shared" si="16"/>
        <v>24.148679232692409</v>
      </c>
      <c r="L314" s="32"/>
      <c r="M314" s="32"/>
      <c r="N314" s="403"/>
      <c r="O314" s="403"/>
      <c r="P314" s="403"/>
      <c r="Q314" s="403"/>
      <c r="R314" s="403"/>
      <c r="S314" s="403"/>
      <c r="T314" s="403"/>
    </row>
    <row r="315" spans="1:20" outlineLevel="2">
      <c r="A315" s="218"/>
      <c r="B315" s="226"/>
      <c r="C315" s="60"/>
      <c r="D315" s="32"/>
      <c r="E315" s="522" t="s">
        <v>499</v>
      </c>
      <c r="F315" s="714">
        <f>'Bilans énergie'!J43</f>
        <v>96.413294515629445</v>
      </c>
      <c r="G315" s="715">
        <f>'Bilans énergie'!J79</f>
        <v>73.383600887487731</v>
      </c>
      <c r="H315" s="715">
        <f>'Bilans énergie'!J114</f>
        <v>47.564212029050921</v>
      </c>
      <c r="I315" s="715">
        <f>'Bilans énergie'!J149</f>
        <v>23.69307847185425</v>
      </c>
      <c r="J315" s="715">
        <f>'Bilans énergie'!J184</f>
        <v>14.227818474485778</v>
      </c>
      <c r="K315" s="716">
        <f>'Bilans énergie'!J219</f>
        <v>0</v>
      </c>
      <c r="L315" s="32"/>
      <c r="M315" s="32"/>
      <c r="N315" s="403"/>
      <c r="O315" s="403"/>
      <c r="P315" s="403"/>
      <c r="Q315" s="403"/>
      <c r="R315" s="403"/>
      <c r="S315" s="403"/>
      <c r="T315" s="403"/>
    </row>
    <row r="316" spans="1:20" ht="28.8" outlineLevel="2">
      <c r="A316" s="218"/>
      <c r="B316" s="226"/>
      <c r="C316" s="60"/>
      <c r="D316" s="32"/>
      <c r="E316" s="717" t="s">
        <v>500</v>
      </c>
      <c r="F316" s="714">
        <f>'Bilans énergie'!Q43+'Bilans énergie'!K43</f>
        <v>3.8758651936761064</v>
      </c>
      <c r="G316" s="715">
        <f>'Bilans énergie'!Q79+'Bilans énergie'!K79</f>
        <v>9.0698832557569098</v>
      </c>
      <c r="H316" s="715">
        <f>'Bilans énergie'!Q114+'Bilans énergie'!K114</f>
        <v>11.89105300726273</v>
      </c>
      <c r="I316" s="715">
        <f>'Bilans énergie'!Q149+'Bilans énergie'!K149</f>
        <v>12.757811484844595</v>
      </c>
      <c r="J316" s="715">
        <f>'Bilans énergie'!Q184+'Bilans énergie'!K184</f>
        <v>17.389555913260395</v>
      </c>
      <c r="K316" s="716">
        <f>'Bilans énergie'!Q219+'Bilans énergie'!K219</f>
        <v>24.148679232692409</v>
      </c>
      <c r="L316" s="32"/>
      <c r="M316" s="32"/>
      <c r="N316" s="403"/>
      <c r="O316" s="403"/>
      <c r="P316" s="403"/>
      <c r="Q316" s="403"/>
      <c r="R316" s="403"/>
      <c r="S316" s="403"/>
      <c r="T316" s="403"/>
    </row>
    <row r="317" spans="1:20" outlineLevel="2">
      <c r="A317" s="218"/>
      <c r="B317" s="226"/>
      <c r="C317" s="60" t="str">
        <f t="shared" si="12"/>
        <v>Produits pétroliers</v>
      </c>
      <c r="D317" s="32"/>
      <c r="E317" s="113" t="s">
        <v>234</v>
      </c>
      <c r="F317" s="718">
        <f>'Bilans énergie'!H43</f>
        <v>38.781107765209008</v>
      </c>
      <c r="G317" s="719">
        <f>'Bilans énergie'!H79</f>
        <v>12.132231066726602</v>
      </c>
      <c r="H317" s="719">
        <f>'Bilans énergie'!H114</f>
        <v>1.189238485124122</v>
      </c>
      <c r="I317" s="719">
        <f>'Bilans énergie'!H149</f>
        <v>0.45829125770018231</v>
      </c>
      <c r="J317" s="719">
        <f>'Bilans énergie'!H184</f>
        <v>0.1823284194363245</v>
      </c>
      <c r="K317" s="720">
        <f>'Bilans énergie'!H219</f>
        <v>1.33686813190731E-2</v>
      </c>
      <c r="L317" s="32"/>
      <c r="M317" s="32"/>
      <c r="N317" s="403"/>
      <c r="O317" s="403"/>
      <c r="P317" s="403"/>
      <c r="Q317" s="403"/>
      <c r="R317" s="403"/>
      <c r="S317" s="403"/>
      <c r="T317" s="403"/>
    </row>
    <row r="318" spans="1:20" outlineLevel="2">
      <c r="A318" s="218"/>
      <c r="B318" s="226"/>
      <c r="C318" s="60"/>
      <c r="D318" s="32"/>
      <c r="E318" s="113" t="s">
        <v>217</v>
      </c>
      <c r="F318" s="718">
        <f>'Bilans énergie'!U43</f>
        <v>150.93977711200003</v>
      </c>
      <c r="G318" s="719">
        <f>'Bilans énergie'!U79</f>
        <v>168.54249896403346</v>
      </c>
      <c r="H318" s="719">
        <f>'Bilans énergie'!U114</f>
        <v>161.73116457253164</v>
      </c>
      <c r="I318" s="719">
        <f>'Bilans énergie'!U149</f>
        <v>154.93175536163619</v>
      </c>
      <c r="J318" s="719">
        <f>'Bilans énergie'!U184</f>
        <v>146.53920105831116</v>
      </c>
      <c r="K318" s="720">
        <f>'Bilans énergie'!U219</f>
        <v>139.67534543592257</v>
      </c>
      <c r="L318" s="32"/>
      <c r="M318" s="32"/>
      <c r="N318" s="403"/>
      <c r="O318" s="403"/>
      <c r="P318" s="403"/>
      <c r="Q318" s="403"/>
      <c r="R318" s="403"/>
      <c r="S318" s="403"/>
      <c r="T318" s="403"/>
    </row>
    <row r="319" spans="1:20" outlineLevel="2">
      <c r="A319" s="218"/>
      <c r="B319" s="226"/>
      <c r="C319" s="60" t="str">
        <f t="shared" ref="C319:C323" si="17">IF(ISBLANK(E319),IF(ISBLANK(F319),"",F319),E319)</f>
        <v>Biomasse solide</v>
      </c>
      <c r="D319" s="32"/>
      <c r="E319" s="132" t="s">
        <v>159</v>
      </c>
      <c r="F319" s="718">
        <f>'Bilans énergie'!N43</f>
        <v>69.550774783055559</v>
      </c>
      <c r="G319" s="719">
        <f>'Bilans énergie'!N79</f>
        <v>62.749988444710048</v>
      </c>
      <c r="H319" s="719">
        <f>'Bilans énergie'!N114</f>
        <v>53.49499219079167</v>
      </c>
      <c r="I319" s="719">
        <f>'Bilans énergie'!N149</f>
        <v>46.775431705173069</v>
      </c>
      <c r="J319" s="719">
        <f>'Bilans énergie'!N184</f>
        <v>44.171478149174973</v>
      </c>
      <c r="K319" s="720">
        <f>'Bilans énergie'!N219</f>
        <v>40.947187333333339</v>
      </c>
      <c r="L319" s="32"/>
      <c r="M319" s="32"/>
      <c r="N319" s="403"/>
      <c r="O319" s="403"/>
      <c r="P319" s="403"/>
      <c r="Q319" s="403"/>
      <c r="R319" s="403"/>
      <c r="S319" s="403"/>
      <c r="T319" s="403"/>
    </row>
    <row r="320" spans="1:20" outlineLevel="2">
      <c r="A320" s="218"/>
      <c r="B320" s="226"/>
      <c r="C320" s="60" t="str">
        <f t="shared" si="17"/>
        <v>Réseau de chaleur</v>
      </c>
      <c r="D320" s="32"/>
      <c r="E320" s="132" t="s">
        <v>463</v>
      </c>
      <c r="F320" s="718">
        <f>'Bilans énergie'!V43</f>
        <v>14.708663888888891</v>
      </c>
      <c r="G320" s="719">
        <f>'Bilans énergie'!V79</f>
        <v>29.315915289037179</v>
      </c>
      <c r="H320" s="719">
        <f>'Bilans énergie'!V114</f>
        <v>41.978688814249999</v>
      </c>
      <c r="I320" s="719">
        <f>'Bilans énergie'!V149</f>
        <v>43.238646876134212</v>
      </c>
      <c r="J320" s="719">
        <f>'Bilans énergie'!V184</f>
        <v>40.420754555249985</v>
      </c>
      <c r="K320" s="720">
        <f>'Bilans énergie'!V219</f>
        <v>37.79533203411583</v>
      </c>
      <c r="L320" s="32"/>
      <c r="M320" s="32"/>
      <c r="N320" s="403"/>
      <c r="O320" s="403"/>
      <c r="P320" s="403"/>
      <c r="Q320" s="403"/>
      <c r="R320" s="403"/>
      <c r="S320" s="403"/>
      <c r="T320" s="403"/>
    </row>
    <row r="321" spans="1:20" outlineLevel="2">
      <c r="A321" s="218"/>
      <c r="B321" s="226"/>
      <c r="C321" s="60" t="str">
        <f t="shared" si="17"/>
        <v>Solaire thermique et géothermie</v>
      </c>
      <c r="D321" s="32"/>
      <c r="E321" s="113" t="s">
        <v>163</v>
      </c>
      <c r="F321" s="718">
        <f>'Bilans énergie'!T43</f>
        <v>2.7374579549999964</v>
      </c>
      <c r="G321" s="719">
        <f>'Bilans énergie'!T79</f>
        <v>7.9586083895237367</v>
      </c>
      <c r="H321" s="719">
        <f>'Bilans énergie'!T114</f>
        <v>12.72479155874818</v>
      </c>
      <c r="I321" s="719">
        <f>'Bilans énergie'!T149</f>
        <v>13.780588467337044</v>
      </c>
      <c r="J321" s="719">
        <f>'Bilans énergie'!T184</f>
        <v>14.795822669386936</v>
      </c>
      <c r="K321" s="720">
        <f>'Bilans énergie'!T219</f>
        <v>15.964637852402662</v>
      </c>
      <c r="L321" s="32"/>
      <c r="M321" s="32"/>
      <c r="N321" s="403"/>
      <c r="O321" s="403"/>
      <c r="P321" s="403"/>
      <c r="Q321" s="403"/>
      <c r="R321" s="403"/>
      <c r="S321" s="403"/>
      <c r="T321" s="403"/>
    </row>
    <row r="322" spans="1:20" ht="15" outlineLevel="2" thickBot="1">
      <c r="A322" s="218"/>
      <c r="B322" s="226"/>
      <c r="C322" s="60" t="str">
        <f t="shared" si="17"/>
        <v>Chaleur de l'environnement</v>
      </c>
      <c r="D322" s="32"/>
      <c r="E322" s="457" t="s">
        <v>162</v>
      </c>
      <c r="F322" s="563">
        <f>'Bilans énergie'!R43</f>
        <v>48.413672743333336</v>
      </c>
      <c r="G322" s="566">
        <f>'Bilans énergie'!R79</f>
        <v>85.002368843851912</v>
      </c>
      <c r="H322" s="566">
        <f>'Bilans énergie'!R114</f>
        <v>107.48538189281662</v>
      </c>
      <c r="I322" s="566">
        <f>'Bilans énergie'!R149</f>
        <v>127.40566230319966</v>
      </c>
      <c r="J322" s="566">
        <f>'Bilans énergie'!R184</f>
        <v>141.17516929146529</v>
      </c>
      <c r="K322" s="701">
        <f>'Bilans énergie'!R219</f>
        <v>148.96288619184489</v>
      </c>
      <c r="L322" s="32"/>
      <c r="M322" s="32"/>
      <c r="N322" s="403"/>
      <c r="O322" s="403"/>
      <c r="P322" s="403"/>
      <c r="Q322" s="403"/>
      <c r="R322" s="403"/>
      <c r="S322" s="403"/>
      <c r="T322" s="403"/>
    </row>
    <row r="323" spans="1:20" ht="45.6" customHeight="1" outlineLevel="2">
      <c r="A323" s="218"/>
      <c r="B323" s="226"/>
      <c r="C323" s="60" t="str">
        <f t="shared" si="17"/>
        <v xml:space="preserve">Périmètre Kyoto, SDES bilans d'énergie 2025, Projections DGEC. Il peut exister des différences entre ces résultats de consommation et les consommations d'énergie en sortie de chaque modèle sectoriel en raison de corrections statistiques sur les années de référence sur les bilans SDES. </v>
      </c>
      <c r="D323" s="32"/>
      <c r="E323" s="874" t="s">
        <v>980</v>
      </c>
      <c r="F323" s="874"/>
      <c r="G323" s="874"/>
      <c r="H323" s="874"/>
      <c r="I323" s="874"/>
      <c r="J323" s="874"/>
      <c r="K323" s="874"/>
      <c r="L323" s="32"/>
      <c r="M323" s="32"/>
      <c r="N323" s="403"/>
      <c r="O323" s="403"/>
      <c r="P323" s="403"/>
      <c r="Q323" s="403"/>
      <c r="R323" s="403"/>
      <c r="S323" s="403"/>
      <c r="T323" s="403"/>
    </row>
    <row r="324" spans="1:20" outlineLevel="1">
      <c r="A324" s="218"/>
      <c r="B324" s="226"/>
      <c r="C324" s="60" t="str">
        <f t="shared" si="12"/>
        <v/>
      </c>
      <c r="D324" s="32"/>
      <c r="E324" s="32"/>
      <c r="F324" s="32"/>
      <c r="G324" s="32"/>
      <c r="H324" s="32"/>
      <c r="I324" s="32"/>
      <c r="J324" s="32"/>
      <c r="K324" s="32"/>
      <c r="L324" s="32"/>
      <c r="M324" s="32"/>
      <c r="N324" s="403"/>
      <c r="O324" s="403"/>
      <c r="P324" s="403"/>
      <c r="Q324" s="403"/>
      <c r="R324" s="403"/>
      <c r="S324" s="403"/>
      <c r="T324" s="403"/>
    </row>
    <row r="325" spans="1:20" ht="15" outlineLevel="1" thickBot="1">
      <c r="A325" s="218"/>
      <c r="B325" s="226"/>
      <c r="C325" s="60" t="str">
        <f t="shared" si="12"/>
        <v>Evolution des consommations d'énergie totales du secteur tertiaire (TWh Ef)</v>
      </c>
      <c r="D325" s="32"/>
      <c r="E325" s="864" t="s">
        <v>959</v>
      </c>
      <c r="F325" s="864"/>
      <c r="G325" s="864"/>
      <c r="H325" s="864"/>
      <c r="I325" s="864"/>
      <c r="J325" s="864"/>
      <c r="K325" s="864"/>
      <c r="L325" s="32"/>
      <c r="M325" s="32"/>
      <c r="N325" s="403"/>
      <c r="O325" s="403"/>
      <c r="P325" s="403"/>
      <c r="Q325" s="403"/>
      <c r="R325" s="403"/>
      <c r="S325" s="403"/>
      <c r="T325" s="403"/>
    </row>
    <row r="326" spans="1:20" outlineLevel="2">
      <c r="A326" s="218"/>
      <c r="B326" s="226"/>
      <c r="C326" s="60" t="str">
        <f t="shared" si="12"/>
        <v>TWh Ef PCI</v>
      </c>
      <c r="D326" s="32"/>
      <c r="E326" s="112" t="s">
        <v>958</v>
      </c>
      <c r="F326" s="268">
        <v>2024</v>
      </c>
      <c r="G326" s="268">
        <v>2030</v>
      </c>
      <c r="H326" s="268">
        <v>2035</v>
      </c>
      <c r="I326" s="268">
        <v>2040</v>
      </c>
      <c r="J326" s="268">
        <v>2045</v>
      </c>
      <c r="K326" s="269">
        <v>2050</v>
      </c>
      <c r="L326" s="32"/>
      <c r="M326" s="32"/>
      <c r="N326" s="403"/>
      <c r="O326" s="403"/>
      <c r="P326" s="403"/>
      <c r="Q326" s="403"/>
      <c r="R326" s="403"/>
      <c r="S326" s="403"/>
      <c r="T326" s="403"/>
    </row>
    <row r="327" spans="1:20" s="403" customFormat="1" outlineLevel="2">
      <c r="A327" s="218"/>
      <c r="B327" s="226"/>
      <c r="C327" s="60"/>
      <c r="D327" s="32"/>
      <c r="E327" s="759" t="s">
        <v>375</v>
      </c>
      <c r="F327" s="760">
        <f>SUM(F331,F334:F339)</f>
        <v>219.56584358404749</v>
      </c>
      <c r="G327" s="760">
        <f t="shared" ref="G327:K327" si="18">SUM(G331,G334:G339)</f>
        <v>258.27007066348273</v>
      </c>
      <c r="H327" s="760">
        <f t="shared" si="18"/>
        <v>262.53257861819048</v>
      </c>
      <c r="I327" s="760">
        <f t="shared" si="18"/>
        <v>261.71546374778404</v>
      </c>
      <c r="J327" s="760">
        <f t="shared" si="18"/>
        <v>261.27665319546566</v>
      </c>
      <c r="K327" s="761">
        <f t="shared" si="18"/>
        <v>258.17491674074597</v>
      </c>
      <c r="L327" s="32"/>
      <c r="M327" s="32"/>
    </row>
    <row r="328" spans="1:20" outlineLevel="2">
      <c r="A328" s="218"/>
      <c r="B328" s="226"/>
      <c r="C328" s="60" t="str">
        <f t="shared" si="12"/>
        <v>Total (hors chaleur environnement)</v>
      </c>
      <c r="D328" s="32"/>
      <c r="E328" s="449" t="s">
        <v>790</v>
      </c>
      <c r="F328" s="443">
        <f>SUM(F331,F334:F338)</f>
        <v>216.71509686710303</v>
      </c>
      <c r="G328" s="443">
        <f>SUM(G331,G334:G338)</f>
        <v>227.71185820729048</v>
      </c>
      <c r="H328" s="443">
        <f t="shared" ref="H328:K328" si="19">SUM(H331,H334:H338)</f>
        <v>223.64548924943372</v>
      </c>
      <c r="I328" s="443">
        <f t="shared" si="19"/>
        <v>214.27427468981799</v>
      </c>
      <c r="J328" s="443">
        <f t="shared" si="19"/>
        <v>208.11870686638764</v>
      </c>
      <c r="K328" s="450">
        <f t="shared" si="19"/>
        <v>199.36539249758286</v>
      </c>
      <c r="L328" s="32"/>
      <c r="M328" s="32"/>
      <c r="N328" s="403"/>
      <c r="O328" s="403"/>
      <c r="P328" s="403"/>
      <c r="Q328" s="403"/>
      <c r="R328" s="403"/>
      <c r="S328" s="403"/>
      <c r="T328" s="403"/>
    </row>
    <row r="329" spans="1:20" s="403" customFormat="1" outlineLevel="2">
      <c r="A329" s="218"/>
      <c r="B329" s="226"/>
      <c r="C329" s="60"/>
      <c r="D329" s="32"/>
      <c r="E329" s="449" t="s">
        <v>906</v>
      </c>
      <c r="F329" s="443">
        <f>F328-7.5</f>
        <v>209.21509686710303</v>
      </c>
      <c r="G329" s="443">
        <f t="shared" ref="G329:K329" si="20">G328-G299</f>
        <v>207.71185820729048</v>
      </c>
      <c r="H329" s="443">
        <f t="shared" si="20"/>
        <v>195.64548924943372</v>
      </c>
      <c r="I329" s="443">
        <f t="shared" si="20"/>
        <v>180.27427468981799</v>
      </c>
      <c r="J329" s="443">
        <f t="shared" si="20"/>
        <v>171.11870686638764</v>
      </c>
      <c r="K329" s="450">
        <f t="shared" si="20"/>
        <v>159.36539249758286</v>
      </c>
      <c r="L329" s="32"/>
      <c r="M329" s="32"/>
    </row>
    <row r="330" spans="1:20" s="403" customFormat="1" outlineLevel="2">
      <c r="A330" s="218"/>
      <c r="B330" s="226"/>
      <c r="C330" s="60"/>
      <c r="D330" s="32"/>
      <c r="E330" s="185" t="s">
        <v>871</v>
      </c>
      <c r="F330" s="711">
        <f>SUM(F332+F334)</f>
        <v>72.17217789695367</v>
      </c>
      <c r="G330" s="711">
        <f t="shared" ref="G330:K330" si="21">SUM(G332+G334)</f>
        <v>49.736852491644413</v>
      </c>
      <c r="H330" s="711">
        <f t="shared" si="21"/>
        <v>33.36669845605249</v>
      </c>
      <c r="I330" s="711">
        <f t="shared" si="21"/>
        <v>18.004661367341875</v>
      </c>
      <c r="J330" s="711">
        <f t="shared" si="21"/>
        <v>8.0892827008971437</v>
      </c>
      <c r="K330" s="712">
        <f t="shared" si="21"/>
        <v>5.9571518115922428E-2</v>
      </c>
      <c r="L330" s="32"/>
      <c r="M330" s="32"/>
    </row>
    <row r="331" spans="1:20" outlineLevel="2">
      <c r="A331" s="218"/>
      <c r="B331" s="226"/>
      <c r="C331" s="60" t="str">
        <f t="shared" si="12"/>
        <v>Gaz réseau</v>
      </c>
      <c r="D331" s="32"/>
      <c r="E331" s="113" t="s">
        <v>498</v>
      </c>
      <c r="F331" s="181">
        <f>SUM(F332:F333)</f>
        <v>58.562265092583338</v>
      </c>
      <c r="G331" s="157">
        <f t="shared" ref="G331" si="22">SUM(G332:G333)</f>
        <v>53.352001753502392</v>
      </c>
      <c r="H331" s="157">
        <f t="shared" ref="H331" si="23">SUM(H332:H333)</f>
        <v>40.563067304917752</v>
      </c>
      <c r="I331" s="157">
        <f t="shared" ref="I331" si="24">SUM(I332:I333)</f>
        <v>28.151596460035719</v>
      </c>
      <c r="J331" s="157">
        <f t="shared" ref="J331" si="25">SUM(J332:J333)</f>
        <v>18.671689575939801</v>
      </c>
      <c r="K331" s="294">
        <f t="shared" ref="K331" si="26">SUM(K332:K333)</f>
        <v>9.4848332203713817</v>
      </c>
      <c r="L331" s="32"/>
      <c r="M331" s="32"/>
      <c r="N331" s="403"/>
      <c r="O331" s="403"/>
      <c r="P331" s="403"/>
      <c r="Q331" s="403"/>
      <c r="R331" s="403"/>
      <c r="S331" s="403"/>
      <c r="T331" s="403"/>
    </row>
    <row r="332" spans="1:20" outlineLevel="2">
      <c r="A332" s="218"/>
      <c r="B332" s="226"/>
      <c r="C332" s="60"/>
      <c r="D332" s="32"/>
      <c r="E332" s="453" t="s">
        <v>499</v>
      </c>
      <c r="F332" s="561">
        <f>'Bilans énergie'!J44</f>
        <v>54.584789328600664</v>
      </c>
      <c r="G332" s="564">
        <f>'Bilans énergie'!J80</f>
        <v>46.089006125986572</v>
      </c>
      <c r="H332" s="564">
        <f>'Bilans énergie'!J115</f>
        <v>31.197172554378643</v>
      </c>
      <c r="I332" s="564">
        <f>'Bilans énergie'!J150</f>
        <v>17.280246651259329</v>
      </c>
      <c r="J332" s="564">
        <f>'Bilans énergie'!J185</f>
        <v>7.6972895837979092</v>
      </c>
      <c r="K332" s="762">
        <f>'Bilans énergie'!J220</f>
        <v>0</v>
      </c>
      <c r="L332" s="32"/>
      <c r="M332" s="32"/>
      <c r="N332" s="403"/>
      <c r="O332" s="403"/>
      <c r="P332" s="403"/>
      <c r="Q332" s="403"/>
      <c r="R332" s="403"/>
      <c r="S332" s="403"/>
      <c r="T332" s="403"/>
    </row>
    <row r="333" spans="1:20" ht="28.8" outlineLevel="2">
      <c r="A333" s="218"/>
      <c r="B333" s="226"/>
      <c r="C333" s="60"/>
      <c r="D333" s="32"/>
      <c r="E333" s="455" t="s">
        <v>500</v>
      </c>
      <c r="F333" s="561">
        <f>'Bilans énergie'!Q44+'Bilans énergie'!K44</f>
        <v>3.9774757639826737</v>
      </c>
      <c r="G333" s="564">
        <f>'Bilans énergie'!Q80+'Bilans énergie'!K80</f>
        <v>7.262995627515819</v>
      </c>
      <c r="H333" s="564">
        <f>'Bilans énergie'!Q115+'Bilans énergie'!K115</f>
        <v>9.3658947505391055</v>
      </c>
      <c r="I333" s="564">
        <f>'Bilans énergie'!Q150+'Bilans énergie'!K150</f>
        <v>10.871349808776388</v>
      </c>
      <c r="J333" s="564">
        <f>'Bilans énergie'!Q185+'Bilans énergie'!K185</f>
        <v>10.97439999214189</v>
      </c>
      <c r="K333" s="762">
        <f>'Bilans énergie'!Q220+'Bilans énergie'!K220</f>
        <v>9.4848332203713817</v>
      </c>
      <c r="L333" s="32"/>
      <c r="M333" s="32"/>
      <c r="N333" s="403"/>
      <c r="O333" s="403"/>
      <c r="P333" s="403"/>
      <c r="Q333" s="403"/>
      <c r="R333" s="403"/>
      <c r="S333" s="403"/>
      <c r="T333" s="403"/>
    </row>
    <row r="334" spans="1:20" outlineLevel="2">
      <c r="A334" s="218"/>
      <c r="B334" s="226"/>
      <c r="C334" s="60" t="str">
        <f t="shared" ref="C334" si="27">IF(ISBLANK(E334),IF(ISBLANK(F334),"",F334),E334)</f>
        <v>Produits pétroliers</v>
      </c>
      <c r="D334" s="32"/>
      <c r="E334" s="451" t="s">
        <v>234</v>
      </c>
      <c r="F334" s="562">
        <f>'Bilans énergie'!H44</f>
        <v>17.587388568353003</v>
      </c>
      <c r="G334" s="565">
        <f>'Bilans énergie'!H80</f>
        <v>3.647846365657839</v>
      </c>
      <c r="H334" s="565">
        <f>'Bilans énergie'!H115</f>
        <v>2.1695259016738468</v>
      </c>
      <c r="I334" s="565">
        <f>'Bilans énergie'!H150</f>
        <v>0.72441471608254671</v>
      </c>
      <c r="J334" s="565">
        <f>'Bilans énergie'!H185</f>
        <v>0.39199311709923457</v>
      </c>
      <c r="K334" s="763">
        <f>'Bilans énergie'!H220</f>
        <v>5.9571518115922428E-2</v>
      </c>
      <c r="L334" s="32"/>
      <c r="M334" s="32"/>
      <c r="N334" s="403"/>
      <c r="O334" s="403"/>
      <c r="P334" s="403"/>
      <c r="Q334" s="403"/>
      <c r="R334" s="403"/>
      <c r="S334" s="403"/>
      <c r="T334" s="403"/>
    </row>
    <row r="335" spans="1:20" outlineLevel="2">
      <c r="A335" s="218"/>
      <c r="B335" s="226"/>
      <c r="C335" s="60"/>
      <c r="D335" s="32"/>
      <c r="E335" s="451" t="s">
        <v>217</v>
      </c>
      <c r="F335" s="562">
        <f>'Bilans énergie'!U44</f>
        <v>127.30016741200004</v>
      </c>
      <c r="G335" s="565">
        <f>'Bilans énergie'!U80</f>
        <v>141.26675029896396</v>
      </c>
      <c r="H335" s="565">
        <f>'Bilans énergie'!U115</f>
        <v>146.50183466156187</v>
      </c>
      <c r="I335" s="565">
        <f>'Bilans énergie'!U150</f>
        <v>149.44412886690594</v>
      </c>
      <c r="J335" s="565">
        <f>'Bilans énergie'!U185</f>
        <v>152.24966776756801</v>
      </c>
      <c r="K335" s="763">
        <f>'Bilans énergie'!U220</f>
        <v>152.19334989776706</v>
      </c>
      <c r="L335" s="32"/>
      <c r="M335" s="32"/>
      <c r="N335" s="403"/>
      <c r="O335" s="403"/>
      <c r="P335" s="403"/>
      <c r="Q335" s="403"/>
      <c r="R335" s="403"/>
      <c r="S335" s="403"/>
      <c r="T335" s="403"/>
    </row>
    <row r="336" spans="1:20" outlineLevel="2">
      <c r="A336" s="218"/>
      <c r="B336" s="226"/>
      <c r="C336" s="60" t="str">
        <f t="shared" ref="C336:C340" si="28">IF(ISBLANK(E336),IF(ISBLANK(F336),"",F336),E336)</f>
        <v>Biomasse solide</v>
      </c>
      <c r="D336" s="32"/>
      <c r="E336" s="456" t="s">
        <v>159</v>
      </c>
      <c r="F336" s="562">
        <f>'Bilans énergie'!N44</f>
        <v>3.1376073961111106</v>
      </c>
      <c r="G336" s="565">
        <f>'Bilans énergie'!N80</f>
        <v>0.66301904787483434</v>
      </c>
      <c r="H336" s="565">
        <f>'Bilans énergie'!N115</f>
        <v>0.59825096685183632</v>
      </c>
      <c r="I336" s="565">
        <f>'Bilans énergie'!N150</f>
        <v>0.53348745170182088</v>
      </c>
      <c r="J336" s="565">
        <f>'Bilans énergie'!N185</f>
        <v>0.48410239694179807</v>
      </c>
      <c r="K336" s="763">
        <f>'Bilans énergie'!N220</f>
        <v>0.43608334641640845</v>
      </c>
      <c r="L336" s="32"/>
      <c r="M336" s="32"/>
      <c r="N336" s="403"/>
      <c r="O336" s="403"/>
      <c r="P336" s="403"/>
      <c r="Q336" s="403"/>
      <c r="R336" s="403"/>
      <c r="S336" s="403"/>
      <c r="T336" s="403"/>
    </row>
    <row r="337" spans="1:20" outlineLevel="2">
      <c r="A337" s="218"/>
      <c r="B337" s="226"/>
      <c r="C337" s="60" t="str">
        <f t="shared" si="28"/>
        <v>Réseau de chaleur</v>
      </c>
      <c r="D337" s="32"/>
      <c r="E337" s="456" t="s">
        <v>463</v>
      </c>
      <c r="F337" s="562">
        <f>'Bilans énergie'!V44</f>
        <v>9.7815611111111131</v>
      </c>
      <c r="G337" s="565">
        <f>'Bilans énergie'!V80</f>
        <v>21.68981250781421</v>
      </c>
      <c r="H337" s="565">
        <f>'Bilans énergie'!V115</f>
        <v>22.933225251799822</v>
      </c>
      <c r="I337" s="565">
        <f>'Bilans énergie'!V150</f>
        <v>23.260331591038877</v>
      </c>
      <c r="J337" s="565">
        <f>'Bilans énergie'!V185</f>
        <v>22.646226401731536</v>
      </c>
      <c r="K337" s="763">
        <f>'Bilans énergie'!V220</f>
        <v>22.010319853686262</v>
      </c>
      <c r="L337" s="32"/>
      <c r="M337" s="32"/>
      <c r="N337" s="403"/>
      <c r="O337" s="403"/>
      <c r="P337" s="403"/>
      <c r="Q337" s="403"/>
      <c r="R337" s="403"/>
      <c r="S337" s="403"/>
      <c r="T337" s="403"/>
    </row>
    <row r="338" spans="1:20" outlineLevel="2">
      <c r="A338" s="218"/>
      <c r="B338" s="226"/>
      <c r="C338" s="60" t="str">
        <f t="shared" si="28"/>
        <v>Solaire thermique et géothermie</v>
      </c>
      <c r="D338" s="32"/>
      <c r="E338" s="451" t="s">
        <v>163</v>
      </c>
      <c r="F338" s="562">
        <f>'Bilans énergie'!T44</f>
        <v>0.34610728694444448</v>
      </c>
      <c r="G338" s="565">
        <f>'Bilans énergie'!T80</f>
        <v>7.0924282334772526</v>
      </c>
      <c r="H338" s="565">
        <f>'Bilans énergie'!T115</f>
        <v>10.879585162628567</v>
      </c>
      <c r="I338" s="565">
        <f>'Bilans énergie'!T150</f>
        <v>12.160315604053062</v>
      </c>
      <c r="J338" s="565">
        <f>'Bilans énergie'!T185</f>
        <v>13.675027607107253</v>
      </c>
      <c r="K338" s="763">
        <f>'Bilans énergie'!T220</f>
        <v>15.181234661225789</v>
      </c>
      <c r="L338" s="32"/>
      <c r="M338" s="32"/>
      <c r="N338" s="403"/>
      <c r="O338" s="403"/>
      <c r="P338" s="403"/>
      <c r="Q338" s="403"/>
      <c r="R338" s="403"/>
      <c r="S338" s="403"/>
      <c r="T338" s="403"/>
    </row>
    <row r="339" spans="1:20" ht="15" outlineLevel="2" thickBot="1">
      <c r="A339" s="218"/>
      <c r="B339" s="226"/>
      <c r="C339" s="60" t="str">
        <f t="shared" si="28"/>
        <v>Chaleur de l'environnement</v>
      </c>
      <c r="D339" s="32"/>
      <c r="E339" s="457" t="s">
        <v>162</v>
      </c>
      <c r="F339" s="563">
        <f>'Bilans énergie'!R44</f>
        <v>2.8507467169444443</v>
      </c>
      <c r="G339" s="566">
        <f>'Bilans énergie'!R80</f>
        <v>30.558212456192265</v>
      </c>
      <c r="H339" s="566">
        <f>'Bilans énergie'!R115</f>
        <v>38.88708936875674</v>
      </c>
      <c r="I339" s="566">
        <f>'Bilans énergie'!R150</f>
        <v>47.441189057966056</v>
      </c>
      <c r="J339" s="566">
        <f>'Bilans énergie'!R185</f>
        <v>53.157946329077987</v>
      </c>
      <c r="K339" s="701">
        <f>'Bilans énergie'!R220</f>
        <v>58.809524243163125</v>
      </c>
      <c r="L339" s="32"/>
      <c r="M339" s="32"/>
      <c r="N339" s="403"/>
      <c r="O339" s="403"/>
      <c r="P339" s="403"/>
      <c r="Q339" s="403"/>
      <c r="R339" s="403"/>
      <c r="S339" s="403"/>
      <c r="T339" s="403"/>
    </row>
    <row r="340" spans="1:20" ht="45" customHeight="1" outlineLevel="2">
      <c r="A340" s="218"/>
      <c r="B340" s="226"/>
      <c r="C340" s="60" t="str">
        <f t="shared" si="28"/>
        <v xml:space="preserve">Périmètre Kyoto, SDES bilans d'énergie 2025, Projections DGEC. Il peut exister des différences entre ces résultats de consommation et les consommations d'énergie en sortie de chaque modèle sectoriel en raison de corrections statistiques sur les années de référence sur les bilans SDES. </v>
      </c>
      <c r="D340" s="32"/>
      <c r="E340" s="874" t="s">
        <v>980</v>
      </c>
      <c r="F340" s="874"/>
      <c r="G340" s="874"/>
      <c r="H340" s="874"/>
      <c r="I340" s="874"/>
      <c r="J340" s="874"/>
      <c r="K340" s="874"/>
      <c r="L340" s="32"/>
      <c r="M340" s="32"/>
      <c r="N340" s="403"/>
      <c r="O340" s="403"/>
      <c r="P340" s="403"/>
      <c r="Q340" s="403"/>
      <c r="R340" s="403"/>
      <c r="S340" s="403"/>
      <c r="T340" s="403"/>
    </row>
    <row r="341" spans="1:20" outlineLevel="1">
      <c r="A341" s="218"/>
      <c r="B341" s="226"/>
      <c r="C341" s="60" t="str">
        <f t="shared" si="12"/>
        <v/>
      </c>
      <c r="D341" s="32"/>
      <c r="E341" s="32"/>
      <c r="F341" s="32"/>
      <c r="G341" s="32"/>
      <c r="H341" s="32"/>
      <c r="I341" s="32"/>
      <c r="J341" s="32"/>
      <c r="K341" s="32"/>
      <c r="L341" s="32"/>
      <c r="M341" s="32"/>
      <c r="N341" s="403"/>
      <c r="O341" s="403"/>
      <c r="P341" s="403"/>
      <c r="Q341" s="403"/>
      <c r="R341" s="403"/>
      <c r="S341" s="403"/>
      <c r="T341" s="403"/>
    </row>
    <row r="342" spans="1:20">
      <c r="A342" s="218"/>
      <c r="B342" s="226"/>
      <c r="C342" s="60" t="str">
        <f t="shared" si="12"/>
        <v/>
      </c>
      <c r="D342" s="860"/>
      <c r="E342" s="860"/>
      <c r="F342" s="860"/>
    </row>
    <row r="343" spans="1:20" ht="28.8" thickBot="1">
      <c r="A343" s="218"/>
      <c r="B343" s="226"/>
      <c r="C343" s="60" t="str">
        <f t="shared" si="12"/>
        <v>Emissions de gaz à effet de serre</v>
      </c>
      <c r="D343" s="223"/>
      <c r="E343" s="224"/>
      <c r="F343" s="861" t="s">
        <v>124</v>
      </c>
      <c r="G343" s="861"/>
      <c r="H343" s="861"/>
      <c r="I343" s="861"/>
      <c r="J343" s="861"/>
      <c r="K343" s="861"/>
      <c r="L343" s="861"/>
      <c r="M343" s="861"/>
    </row>
    <row r="344" spans="1:20" ht="15" thickTop="1">
      <c r="A344" s="218"/>
      <c r="B344" s="226"/>
      <c r="C344" s="60" t="str">
        <f t="shared" si="12"/>
        <v/>
      </c>
      <c r="D344" s="161"/>
      <c r="E344" s="161"/>
      <c r="F344" s="161"/>
    </row>
    <row r="345" spans="1:20" outlineLevel="1">
      <c r="A345" s="218"/>
      <c r="B345" s="226"/>
      <c r="C345" s="60" t="str">
        <f t="shared" si="12"/>
        <v/>
      </c>
      <c r="D345" s="32"/>
      <c r="E345" s="32"/>
      <c r="F345" s="32"/>
      <c r="G345" s="32"/>
      <c r="H345" s="32"/>
      <c r="I345" s="32"/>
      <c r="J345" s="32"/>
      <c r="K345" s="32"/>
      <c r="L345" s="32"/>
      <c r="M345" s="32"/>
    </row>
    <row r="346" spans="1:20" outlineLevel="1">
      <c r="A346" s="218"/>
      <c r="B346" s="226"/>
      <c r="C346" s="60" t="str">
        <f t="shared" si="12"/>
        <v/>
      </c>
      <c r="D346" s="32"/>
      <c r="E346" s="32"/>
      <c r="F346" s="32"/>
      <c r="G346" s="32"/>
      <c r="H346" s="32"/>
      <c r="I346" s="32"/>
      <c r="J346" s="32"/>
      <c r="K346" s="32"/>
      <c r="L346" s="32"/>
      <c r="M346" s="32"/>
    </row>
    <row r="347" spans="1:20" ht="15" outlineLevel="1" thickBot="1">
      <c r="A347" s="218"/>
      <c r="B347" s="226"/>
      <c r="C347" s="60" t="str">
        <f t="shared" si="12"/>
        <v>Emissions de gaz à effet de serre des secteurs résidentiel et tertiaire</v>
      </c>
      <c r="D347" s="32"/>
      <c r="E347" s="851" t="s">
        <v>556</v>
      </c>
      <c r="F347" s="851"/>
      <c r="G347" s="851"/>
      <c r="H347" s="851"/>
      <c r="I347" s="851"/>
      <c r="J347" s="851"/>
      <c r="K347" s="851"/>
      <c r="L347" s="851"/>
      <c r="M347" s="32"/>
    </row>
    <row r="348" spans="1:20" outlineLevel="2">
      <c r="A348" s="218"/>
      <c r="B348" s="226"/>
      <c r="C348" s="60" t="str">
        <f t="shared" si="12"/>
        <v>Mt CO₂e</v>
      </c>
      <c r="D348" s="32"/>
      <c r="E348" s="287" t="s">
        <v>982</v>
      </c>
      <c r="F348" s="183">
        <v>2024</v>
      </c>
      <c r="G348" s="183">
        <v>2030</v>
      </c>
      <c r="H348" s="183">
        <v>2035</v>
      </c>
      <c r="I348" s="183">
        <v>2040</v>
      </c>
      <c r="J348" s="183">
        <v>2045</v>
      </c>
      <c r="K348" s="184">
        <v>2050</v>
      </c>
      <c r="L348" s="32"/>
      <c r="M348" s="32"/>
    </row>
    <row r="349" spans="1:20" s="403" customFormat="1" outlineLevel="2">
      <c r="A349" s="218"/>
      <c r="B349" s="226"/>
      <c r="C349" s="60"/>
      <c r="D349" s="32"/>
      <c r="E349" s="125" t="s">
        <v>125</v>
      </c>
      <c r="F349" s="143">
        <f>SUM(F350,F358)</f>
        <v>56.073036238656101</v>
      </c>
      <c r="G349" s="143">
        <f t="shared" ref="G349:K349" si="29">SUM(G350,G358)</f>
        <v>36.599521776252246</v>
      </c>
      <c r="H349" s="143">
        <f t="shared" si="29"/>
        <v>23.284503128513336</v>
      </c>
      <c r="I349" s="143">
        <f t="shared" si="29"/>
        <v>13.184663806182851</v>
      </c>
      <c r="J349" s="143">
        <f t="shared" si="29"/>
        <v>8.3258519620099243</v>
      </c>
      <c r="K349" s="765">
        <f t="shared" si="29"/>
        <v>3.070096585096219</v>
      </c>
      <c r="L349" s="32"/>
      <c r="M349" s="32"/>
    </row>
    <row r="350" spans="1:20" ht="28.8" outlineLevel="2">
      <c r="A350" s="218"/>
      <c r="B350" s="226"/>
      <c r="C350" s="60" t="str">
        <f t="shared" si="12"/>
        <v>Usage des bâtiments résidentiels et activités domestiques</v>
      </c>
      <c r="D350" s="33"/>
      <c r="E350" s="288" t="s">
        <v>501</v>
      </c>
      <c r="F350" s="46">
        <f>SUM(F351:F357)</f>
        <v>36.523763584256692</v>
      </c>
      <c r="G350" s="47">
        <f t="shared" ref="G350:K350" si="30">SUM(G351:G357)</f>
        <v>23.016855088574449</v>
      </c>
      <c r="H350" s="47">
        <f t="shared" si="30"/>
        <v>13.948838152663363</v>
      </c>
      <c r="I350" s="47">
        <f t="shared" si="30"/>
        <v>7.6996355661967799</v>
      </c>
      <c r="J350" s="47">
        <f t="shared" si="30"/>
        <v>5.3070167646617623</v>
      </c>
      <c r="K350" s="289">
        <f t="shared" si="30"/>
        <v>2.2574049377185239</v>
      </c>
      <c r="L350" s="32"/>
      <c r="M350" s="32"/>
    </row>
    <row r="351" spans="1:20" ht="24.6" outlineLevel="3">
      <c r="A351" s="218"/>
      <c r="B351" s="226"/>
      <c r="C351" s="60" t="str">
        <f t="shared" si="12"/>
        <v>Chauffage, eau chaude sanitaire et cuisson domestique</v>
      </c>
      <c r="D351" s="34"/>
      <c r="E351" s="290" t="s">
        <v>23</v>
      </c>
      <c r="F351" s="49">
        <f>GES!F94</f>
        <v>32.350357624301161</v>
      </c>
      <c r="G351" s="50">
        <f>GES!I94</f>
        <v>19.474749581910881</v>
      </c>
      <c r="H351" s="50">
        <f>GES!K94</f>
        <v>10.982605349778563</v>
      </c>
      <c r="I351" s="50">
        <f>GES!M94</f>
        <v>5.6549251530222966</v>
      </c>
      <c r="J351" s="50">
        <f>GES!N94</f>
        <v>3.6505064382348462</v>
      </c>
      <c r="K351" s="291">
        <f>GES!O94</f>
        <v>0.67574868040759339</v>
      </c>
      <c r="L351" s="32"/>
      <c r="M351" s="32"/>
    </row>
    <row r="352" spans="1:20" outlineLevel="3">
      <c r="A352" s="218"/>
      <c r="B352" s="226"/>
      <c r="C352" s="60"/>
      <c r="D352" s="34"/>
      <c r="E352" s="290" t="s">
        <v>22</v>
      </c>
      <c r="F352" s="49">
        <f>GES!F95</f>
        <v>0.84566203812347307</v>
      </c>
      <c r="G352" s="50">
        <f>GES!I95</f>
        <v>0.65687309173278219</v>
      </c>
      <c r="H352" s="50">
        <f>GES!K95</f>
        <v>0.43951990891470466</v>
      </c>
      <c r="I352" s="50">
        <f>GES!M95</f>
        <v>0.17931004867502137</v>
      </c>
      <c r="J352" s="50">
        <f>GES!N95</f>
        <v>4.8290977277676395E-2</v>
      </c>
      <c r="K352" s="291">
        <f>GES!O95</f>
        <v>1.5001384826129534E-2</v>
      </c>
      <c r="L352" s="32"/>
      <c r="M352" s="32"/>
    </row>
    <row r="353" spans="1:13" outlineLevel="3">
      <c r="A353" s="218"/>
      <c r="B353" s="226"/>
      <c r="C353" s="60"/>
      <c r="D353" s="34"/>
      <c r="E353" s="290" t="s">
        <v>47</v>
      </c>
      <c r="F353" s="49">
        <f>GES!F96</f>
        <v>7.6562717793875842E-2</v>
      </c>
      <c r="G353" s="50">
        <f>GES!I96</f>
        <v>3.7959759045967788E-2</v>
      </c>
      <c r="H353" s="50">
        <f>GES!K96</f>
        <v>2.9225349989012799E-3</v>
      </c>
      <c r="I353" s="50">
        <f>GES!M96</f>
        <v>0</v>
      </c>
      <c r="J353" s="50">
        <f>GES!N96</f>
        <v>0</v>
      </c>
      <c r="K353" s="291">
        <f>GES!O96</f>
        <v>0</v>
      </c>
      <c r="L353" s="32"/>
      <c r="M353" s="32"/>
    </row>
    <row r="354" spans="1:13" ht="24.6" outlineLevel="3">
      <c r="A354" s="218"/>
      <c r="B354" s="226"/>
      <c r="C354" s="60"/>
      <c r="D354" s="34"/>
      <c r="E354" s="290" t="s">
        <v>48</v>
      </c>
      <c r="F354" s="49">
        <f>GES!F97</f>
        <v>0.96171016578389035</v>
      </c>
      <c r="G354" s="50">
        <f>GES!I97</f>
        <v>0.8309228075409878</v>
      </c>
      <c r="H354" s="50">
        <f>GES!K97</f>
        <v>0.8166677273765115</v>
      </c>
      <c r="I354" s="50">
        <f>GES!M97</f>
        <v>0.8168897919632192</v>
      </c>
      <c r="J354" s="50">
        <f>GES!N97</f>
        <v>0.81627323000878127</v>
      </c>
      <c r="K354" s="291">
        <f>GES!O97</f>
        <v>0.81387748717573893</v>
      </c>
      <c r="L354" s="32"/>
      <c r="M354" s="32"/>
    </row>
    <row r="355" spans="1:13" outlineLevel="3">
      <c r="A355" s="218"/>
      <c r="B355" s="226"/>
      <c r="C355" s="60"/>
      <c r="D355" s="34"/>
      <c r="E355" s="290" t="s">
        <v>49</v>
      </c>
      <c r="F355" s="49">
        <f>GES!F98</f>
        <v>0.3247878732058081</v>
      </c>
      <c r="G355" s="50">
        <f>GES!I98</f>
        <v>8.1995520136258951E-2</v>
      </c>
      <c r="H355" s="50">
        <f>GES!K98</f>
        <v>6.267724888354918E-3</v>
      </c>
      <c r="I355" s="50">
        <f>GES!M98</f>
        <v>1.7395196733795833E-3</v>
      </c>
      <c r="J355" s="50">
        <f>GES!N98</f>
        <v>3.6562725590276256E-4</v>
      </c>
      <c r="K355" s="291">
        <f>GES!O98</f>
        <v>5.6127619898112347E-6</v>
      </c>
      <c r="L355" s="32"/>
      <c r="M355" s="32"/>
    </row>
    <row r="356" spans="1:13" ht="24.6" outlineLevel="3">
      <c r="A356" s="218"/>
      <c r="B356" s="226"/>
      <c r="C356" s="60"/>
      <c r="D356" s="34"/>
      <c r="E356" s="290" t="s">
        <v>50</v>
      </c>
      <c r="F356" s="49">
        <f>GES!F99</f>
        <v>1.9646831650484819</v>
      </c>
      <c r="G356" s="50">
        <f>GES!I99</f>
        <v>1.9343543282075724</v>
      </c>
      <c r="H356" s="50">
        <f>GES!K99</f>
        <v>1.7008549067063274</v>
      </c>
      <c r="I356" s="50">
        <f>GES!M99</f>
        <v>1.0467710528628629</v>
      </c>
      <c r="J356" s="50">
        <f>GES!N99</f>
        <v>0.79158049188455581</v>
      </c>
      <c r="K356" s="291">
        <f>GES!O99</f>
        <v>0.75277177254707206</v>
      </c>
      <c r="L356" s="32"/>
      <c r="M356" s="32"/>
    </row>
    <row r="357" spans="1:13" ht="24.6" outlineLevel="3">
      <c r="A357" s="218"/>
      <c r="B357" s="226"/>
      <c r="C357" s="60"/>
      <c r="D357" s="34"/>
      <c r="E357" s="290" t="s">
        <v>51</v>
      </c>
      <c r="F357" s="49">
        <f>GES!F100</f>
        <v>0</v>
      </c>
      <c r="G357" s="50">
        <f>GES!I100</f>
        <v>0</v>
      </c>
      <c r="H357" s="50">
        <f>GES!K100</f>
        <v>0</v>
      </c>
      <c r="I357" s="50">
        <f>GES!M100</f>
        <v>0</v>
      </c>
      <c r="J357" s="50">
        <f>GES!N100</f>
        <v>0</v>
      </c>
      <c r="K357" s="291">
        <f>GES!O100</f>
        <v>0</v>
      </c>
      <c r="L357" s="32"/>
      <c r="M357" s="32"/>
    </row>
    <row r="358" spans="1:13" ht="28.8" outlineLevel="2">
      <c r="A358" s="218"/>
      <c r="B358" s="226"/>
      <c r="C358" s="60"/>
      <c r="D358" s="34"/>
      <c r="E358" s="288" t="s">
        <v>502</v>
      </c>
      <c r="F358" s="46">
        <f t="shared" ref="F358:K358" si="31">SUM(F359,F360:F363)</f>
        <v>19.549272654399413</v>
      </c>
      <c r="G358" s="47">
        <f t="shared" si="31"/>
        <v>13.582666687677795</v>
      </c>
      <c r="H358" s="47">
        <f t="shared" si="31"/>
        <v>9.3356649758499746</v>
      </c>
      <c r="I358" s="47">
        <f t="shared" si="31"/>
        <v>5.4850282399860717</v>
      </c>
      <c r="J358" s="47">
        <f t="shared" si="31"/>
        <v>3.0188351973481624</v>
      </c>
      <c r="K358" s="289">
        <f t="shared" si="31"/>
        <v>0.81269164737769517</v>
      </c>
      <c r="L358" s="32"/>
      <c r="M358" s="32"/>
    </row>
    <row r="359" spans="1:13" ht="21.6" outlineLevel="3">
      <c r="A359" s="218"/>
      <c r="B359" s="226"/>
      <c r="C359" s="60"/>
      <c r="D359" s="34"/>
      <c r="E359" s="292" t="s">
        <v>53</v>
      </c>
      <c r="F359" s="49">
        <f>GES!F102</f>
        <v>13.726127730108994</v>
      </c>
      <c r="G359" s="50">
        <f>GES!I102</f>
        <v>10.217694891318303</v>
      </c>
      <c r="H359" s="50">
        <f>GES!K102</f>
        <v>6.8377162663153328</v>
      </c>
      <c r="I359" s="50">
        <f>GES!M102</f>
        <v>3.6518239703647946</v>
      </c>
      <c r="J359" s="50">
        <f>GES!N102</f>
        <v>1.6561015189427286</v>
      </c>
      <c r="K359" s="291">
        <f>GES!O102</f>
        <v>2.3034747263399002E-2</v>
      </c>
      <c r="L359" s="32"/>
      <c r="M359" s="32"/>
    </row>
    <row r="360" spans="1:13" outlineLevel="3">
      <c r="A360" s="218"/>
      <c r="B360" s="226"/>
      <c r="C360" s="60"/>
      <c r="D360" s="34"/>
      <c r="E360" s="292" t="s">
        <v>54</v>
      </c>
      <c r="F360" s="49">
        <f>GES!F103</f>
        <v>1.1151498744168957</v>
      </c>
      <c r="G360" s="50">
        <f>GES!I103</f>
        <v>0.7733467589540719</v>
      </c>
      <c r="H360" s="50">
        <f>GES!K103</f>
        <v>0.48115512870603311</v>
      </c>
      <c r="I360" s="50">
        <f>GES!M103</f>
        <v>0.23352999180271011</v>
      </c>
      <c r="J360" s="50">
        <f>GES!N103</f>
        <v>7.7741225831213651E-2</v>
      </c>
      <c r="K360" s="291">
        <f>GES!O103</f>
        <v>1.5102179510610559E-2</v>
      </c>
      <c r="L360" s="32"/>
      <c r="M360" s="32"/>
    </row>
    <row r="361" spans="1:13" outlineLevel="3">
      <c r="A361" s="218"/>
      <c r="B361" s="226"/>
      <c r="C361" s="60"/>
      <c r="D361" s="34"/>
      <c r="E361" s="292" t="s">
        <v>21</v>
      </c>
      <c r="F361" s="49">
        <f>GES!F104</f>
        <v>2.3817689599042269</v>
      </c>
      <c r="G361" s="50">
        <f>GES!I104</f>
        <v>1.0125882221010347</v>
      </c>
      <c r="H361" s="50">
        <f>GES!K104</f>
        <v>0.51084459743551314</v>
      </c>
      <c r="I361" s="50">
        <f>GES!M104</f>
        <v>0.22694816826088846</v>
      </c>
      <c r="J361" s="50">
        <f>GES!N104</f>
        <v>8.6932404383901429E-2</v>
      </c>
      <c r="K361" s="291">
        <f>GES!O104</f>
        <v>-4.0706237644433214E-2</v>
      </c>
      <c r="L361" s="32"/>
      <c r="M361" s="32"/>
    </row>
    <row r="362" spans="1:13" ht="21.6" outlineLevel="3">
      <c r="A362" s="218"/>
      <c r="B362" s="226"/>
      <c r="C362" s="60"/>
      <c r="D362" s="34"/>
      <c r="E362" s="292" t="s">
        <v>55</v>
      </c>
      <c r="F362" s="96">
        <f>GES!F105</f>
        <v>0.19111170273985917</v>
      </c>
      <c r="G362" s="50">
        <f>GES!I105</f>
        <v>0.14210281525677521</v>
      </c>
      <c r="H362" s="50">
        <f>GES!K105</f>
        <v>0.13314688672068692</v>
      </c>
      <c r="I362" s="50">
        <f>GES!M105</f>
        <v>0.13143226714469891</v>
      </c>
      <c r="J362" s="50">
        <f>GES!N105</f>
        <v>0.12992365239141357</v>
      </c>
      <c r="K362" s="291">
        <f>GES!O105</f>
        <v>0.12831045434619515</v>
      </c>
      <c r="L362" s="32"/>
      <c r="M362" s="32"/>
    </row>
    <row r="363" spans="1:13" ht="22.2" outlineLevel="3" thickBot="1">
      <c r="A363" s="218"/>
      <c r="B363" s="226"/>
      <c r="C363" s="60"/>
      <c r="D363" s="34"/>
      <c r="E363" s="293" t="s">
        <v>56</v>
      </c>
      <c r="F363" s="845">
        <f>GES!F106</f>
        <v>2.1351143872294358</v>
      </c>
      <c r="G363" s="258">
        <f>GES!I106</f>
        <v>1.4369340000476114</v>
      </c>
      <c r="H363" s="258">
        <f>GES!K106</f>
        <v>1.3728020966724095</v>
      </c>
      <c r="I363" s="258">
        <f>GES!M106</f>
        <v>1.2412938424129805</v>
      </c>
      <c r="J363" s="258">
        <f>GES!N106</f>
        <v>1.0681363957989052</v>
      </c>
      <c r="K363" s="259">
        <f>GES!O106</f>
        <v>0.68695050390192369</v>
      </c>
      <c r="L363" s="32"/>
      <c r="M363" s="32"/>
    </row>
    <row r="364" spans="1:13" outlineLevel="2">
      <c r="A364" s="218"/>
      <c r="B364" s="226"/>
      <c r="C364" s="60" t="str">
        <f t="shared" si="12"/>
        <v>Source SECTEN 2026, projections DGEC, périmètre Kyoto</v>
      </c>
      <c r="D364" s="32"/>
      <c r="E364" s="858" t="s">
        <v>975</v>
      </c>
      <c r="F364" s="858"/>
      <c r="G364" s="858"/>
      <c r="H364" s="858"/>
      <c r="I364" s="858"/>
      <c r="J364" s="858"/>
      <c r="K364" s="858"/>
      <c r="L364" s="858"/>
      <c r="M364" s="32"/>
    </row>
    <row r="365" spans="1:13" s="403" customFormat="1" outlineLevel="2">
      <c r="A365" s="218"/>
      <c r="B365" s="226"/>
      <c r="C365" s="60"/>
      <c r="D365" s="32"/>
      <c r="E365" s="721"/>
      <c r="F365" s="721"/>
      <c r="G365" s="721"/>
      <c r="H365" s="721"/>
      <c r="I365" s="721"/>
      <c r="J365" s="721"/>
      <c r="K365" s="721"/>
      <c r="L365" s="721"/>
      <c r="M365" s="32"/>
    </row>
    <row r="366" spans="1:13" s="403" customFormat="1" ht="15" outlineLevel="2" thickBot="1">
      <c r="A366" s="218"/>
      <c r="B366" s="226"/>
      <c r="C366" s="60"/>
      <c r="D366" s="32"/>
      <c r="E366" s="851" t="s">
        <v>890</v>
      </c>
      <c r="F366" s="851"/>
      <c r="G366" s="851"/>
      <c r="H366" s="851"/>
      <c r="I366" s="851"/>
      <c r="J366" s="851"/>
      <c r="K366" s="851"/>
      <c r="L366" s="851"/>
      <c r="M366" s="32"/>
    </row>
    <row r="367" spans="1:13" s="403" customFormat="1" outlineLevel="2">
      <c r="A367" s="218"/>
      <c r="B367" s="226"/>
      <c r="C367" s="60"/>
      <c r="D367" s="32"/>
      <c r="E367" s="816" t="s">
        <v>982</v>
      </c>
      <c r="F367" s="817">
        <v>2024</v>
      </c>
      <c r="G367" s="817">
        <v>2030</v>
      </c>
      <c r="H367" s="817">
        <v>2035</v>
      </c>
      <c r="I367" s="817">
        <v>2040</v>
      </c>
      <c r="J367" s="817">
        <v>2045</v>
      </c>
      <c r="K367" s="818">
        <v>2050</v>
      </c>
      <c r="L367" s="32"/>
      <c r="M367" s="32"/>
    </row>
    <row r="368" spans="1:13" s="403" customFormat="1" outlineLevel="2">
      <c r="A368" s="218"/>
      <c r="B368" s="226"/>
      <c r="C368" s="60"/>
      <c r="D368" s="32"/>
      <c r="E368" s="466" t="s">
        <v>183</v>
      </c>
      <c r="F368" s="819">
        <v>1.7190709460154412</v>
      </c>
      <c r="G368" s="820">
        <v>1.1627734353968222</v>
      </c>
      <c r="H368" s="820">
        <v>0.89410956919534479</v>
      </c>
      <c r="I368" s="820">
        <v>0.63006384255696091</v>
      </c>
      <c r="J368" s="820">
        <v>0.49815546457557874</v>
      </c>
      <c r="K368" s="821">
        <v>0.46284669456606387</v>
      </c>
      <c r="L368" s="32"/>
      <c r="M368" s="32"/>
    </row>
    <row r="369" spans="1:13" s="403" customFormat="1" ht="15" outlineLevel="2" thickBot="1">
      <c r="A369" s="218"/>
      <c r="B369" s="226"/>
      <c r="C369" s="60"/>
      <c r="D369" s="32"/>
      <c r="E369" s="822" t="s">
        <v>184</v>
      </c>
      <c r="F369" s="823">
        <v>3.6552916836213467</v>
      </c>
      <c r="G369" s="824">
        <v>1.8462659810732081</v>
      </c>
      <c r="H369" s="824">
        <v>1.0428804553265054</v>
      </c>
      <c r="I369" s="824">
        <v>0.50511876243187659</v>
      </c>
      <c r="J369" s="824">
        <v>0.2077361894272601</v>
      </c>
      <c r="K369" s="825">
        <v>1.5934069919148551E-2</v>
      </c>
      <c r="L369" s="32"/>
      <c r="M369" s="32"/>
    </row>
    <row r="370" spans="1:13" outlineLevel="1">
      <c r="A370" s="218"/>
      <c r="B370" s="226"/>
      <c r="C370" s="60" t="str">
        <f t="shared" si="12"/>
        <v/>
      </c>
      <c r="D370" s="32"/>
      <c r="E370" s="32"/>
      <c r="F370" s="32"/>
      <c r="G370" s="32"/>
      <c r="H370" s="32"/>
      <c r="I370" s="32"/>
      <c r="J370" s="32"/>
      <c r="K370" s="32"/>
      <c r="L370" s="32"/>
      <c r="M370" s="32"/>
    </row>
  </sheetData>
  <mergeCells count="65">
    <mergeCell ref="E10:L10"/>
    <mergeCell ref="E325:K325"/>
    <mergeCell ref="E309:K309"/>
    <mergeCell ref="E323:K323"/>
    <mergeCell ref="E119:K119"/>
    <mergeCell ref="E171:K171"/>
    <mergeCell ref="E160:K160"/>
    <mergeCell ref="E146:K146"/>
    <mergeCell ref="E132:K132"/>
    <mergeCell ref="E130:K130"/>
    <mergeCell ref="E191:K191"/>
    <mergeCell ref="E173:K173"/>
    <mergeCell ref="E184:K184"/>
    <mergeCell ref="E220:K220"/>
    <mergeCell ref="E157:L157"/>
    <mergeCell ref="F212:M212"/>
    <mergeCell ref="E23:K23"/>
    <mergeCell ref="E232:K232"/>
    <mergeCell ref="E76:K76"/>
    <mergeCell ref="E200:K200"/>
    <mergeCell ref="E158:L158"/>
    <mergeCell ref="E78:K78"/>
    <mergeCell ref="E144:K144"/>
    <mergeCell ref="F229:M229"/>
    <mergeCell ref="E222:K222"/>
    <mergeCell ref="E216:K216"/>
    <mergeCell ref="E227:K227"/>
    <mergeCell ref="E105:K105"/>
    <mergeCell ref="E366:L366"/>
    <mergeCell ref="E209:K209"/>
    <mergeCell ref="F187:M187"/>
    <mergeCell ref="E364:L364"/>
    <mergeCell ref="F305:M305"/>
    <mergeCell ref="D342:F342"/>
    <mergeCell ref="F343:M343"/>
    <mergeCell ref="E347:L347"/>
    <mergeCell ref="E340:K340"/>
    <mergeCell ref="F295:M295"/>
    <mergeCell ref="E297:K297"/>
    <mergeCell ref="E300:K300"/>
    <mergeCell ref="D301:G301"/>
    <mergeCell ref="E259:K259"/>
    <mergeCell ref="E277:K277"/>
    <mergeCell ref="E248:K248"/>
    <mergeCell ref="E90:K90"/>
    <mergeCell ref="F154:M154"/>
    <mergeCell ref="E198:K198"/>
    <mergeCell ref="E302:L302"/>
    <mergeCell ref="E294:L294"/>
    <mergeCell ref="E1:M1"/>
    <mergeCell ref="E25:L25"/>
    <mergeCell ref="E30:L30"/>
    <mergeCell ref="E69:L69"/>
    <mergeCell ref="E70:L70"/>
    <mergeCell ref="E42:L42"/>
    <mergeCell ref="E28:L28"/>
    <mergeCell ref="E40:L40"/>
    <mergeCell ref="E54:L54"/>
    <mergeCell ref="E64:L64"/>
    <mergeCell ref="F66:M66"/>
    <mergeCell ref="E51:L51"/>
    <mergeCell ref="E4:L4"/>
    <mergeCell ref="F7:M7"/>
    <mergeCell ref="E13:L13"/>
    <mergeCell ref="E15:L15"/>
  </mergeCells>
  <phoneticPr fontId="280" type="noConversion"/>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73277"/>
  </sheetPr>
  <dimension ref="A1:S81"/>
  <sheetViews>
    <sheetView showGridLines="0" topLeftCell="B1" zoomScale="84" zoomScaleNormal="70" workbookViewId="0">
      <pane ySplit="2" topLeftCell="A3" activePane="bottomLeft" state="frozen"/>
      <selection activeCell="P8" sqref="P8"/>
      <selection pane="bottomLeft" activeCell="I67" sqref="I67"/>
    </sheetView>
  </sheetViews>
  <sheetFormatPr baseColWidth="10" defaultColWidth="11.5546875" defaultRowHeight="14.4" outlineLevelRow="4"/>
  <cols>
    <col min="1" max="1" width="3.109375" style="158" customWidth="1"/>
    <col min="2" max="2" width="3.109375" style="31" customWidth="1"/>
    <col min="3" max="3" width="3.109375" style="158" customWidth="1"/>
    <col min="4" max="4" width="7.33203125" style="158" customWidth="1"/>
    <col min="5" max="5" width="32.6640625" style="158" customWidth="1"/>
    <col min="6" max="7" width="11.5546875" style="158"/>
    <col min="8" max="8" width="11.5546875" style="158" customWidth="1"/>
    <col min="9" max="9" width="11.5546875" style="158"/>
    <col min="10" max="10" width="11.5546875" style="158" customWidth="1"/>
    <col min="11" max="12" width="11.5546875" style="158"/>
    <col min="13" max="13" width="10.88671875" style="158" customWidth="1"/>
    <col min="14" max="14" width="12.5546875" style="158" customWidth="1"/>
    <col min="15" max="15" width="13.5546875" style="158" customWidth="1"/>
    <col min="16" max="16" width="13" style="158" customWidth="1"/>
    <col min="17" max="16384" width="11.5546875" style="158"/>
  </cols>
  <sheetData>
    <row r="1" spans="1:19" ht="25.95" customHeight="1" thickBot="1">
      <c r="D1" s="220"/>
      <c r="E1" s="849" t="s">
        <v>24</v>
      </c>
      <c r="F1" s="849"/>
      <c r="G1" s="849"/>
      <c r="H1" s="849"/>
      <c r="I1" s="849"/>
      <c r="J1" s="849"/>
      <c r="K1" s="849"/>
      <c r="L1" s="849"/>
      <c r="M1" s="849"/>
      <c r="O1" s="536"/>
    </row>
    <row r="2" spans="1:19" ht="22.2" customHeight="1" thickTop="1">
      <c r="D2" s="2"/>
      <c r="E2" s="59"/>
      <c r="F2" s="59"/>
      <c r="G2" s="59"/>
      <c r="H2" s="59"/>
      <c r="I2" s="59"/>
      <c r="J2" s="59"/>
      <c r="K2" s="59"/>
      <c r="L2" s="59"/>
      <c r="M2" s="59"/>
    </row>
    <row r="4" spans="1:19" ht="32.4" customHeight="1" thickBot="1">
      <c r="A4" s="215"/>
      <c r="C4" s="60" t="str">
        <f>IF(ISBLANK(E4),IF(ISBLANK(F4),"",F4),E4)</f>
        <v>Hypothèses</v>
      </c>
      <c r="D4" s="221"/>
      <c r="E4" s="854" t="s">
        <v>116</v>
      </c>
      <c r="F4" s="854"/>
      <c r="G4" s="854"/>
      <c r="H4" s="854"/>
      <c r="I4" s="854"/>
      <c r="J4" s="854"/>
      <c r="K4" s="854"/>
      <c r="L4" s="854"/>
      <c r="M4" s="221"/>
      <c r="N4" s="58"/>
    </row>
    <row r="5" spans="1:19" ht="15" thickTop="1">
      <c r="A5" s="215"/>
      <c r="C5" s="60" t="str">
        <f t="shared" ref="C5:C51" si="0">IF(ISBLANK(E5),IF(ISBLANK(F5),"",F5),E5)</f>
        <v/>
      </c>
      <c r="D5" s="3"/>
      <c r="E5" s="3"/>
      <c r="F5" s="3"/>
      <c r="G5" s="3"/>
      <c r="H5" s="3"/>
      <c r="I5" s="3"/>
      <c r="J5" s="3"/>
      <c r="K5" s="3"/>
      <c r="L5" s="3"/>
      <c r="M5" s="3"/>
    </row>
    <row r="6" spans="1:19" s="436" customFormat="1" ht="14.4" customHeight="1">
      <c r="C6" s="731" t="str">
        <f t="shared" si="0"/>
        <v/>
      </c>
      <c r="D6" s="732"/>
      <c r="E6" s="733"/>
      <c r="F6" s="733"/>
      <c r="G6" s="733"/>
      <c r="H6" s="733"/>
      <c r="I6" s="733"/>
      <c r="J6" s="733"/>
      <c r="K6" s="733"/>
      <c r="L6" s="733"/>
      <c r="M6" s="732"/>
    </row>
    <row r="7" spans="1:19" ht="28.8" thickBot="1">
      <c r="A7" s="215"/>
      <c r="B7" s="216"/>
      <c r="C7" s="60" t="str">
        <f t="shared" si="0"/>
        <v>Quantité de déchets</v>
      </c>
      <c r="D7" s="221"/>
      <c r="E7" s="222"/>
      <c r="F7" s="854" t="s">
        <v>503</v>
      </c>
      <c r="G7" s="854"/>
      <c r="H7" s="854"/>
      <c r="I7" s="854"/>
      <c r="J7" s="854"/>
      <c r="K7" s="854"/>
      <c r="L7" s="854"/>
      <c r="M7" s="854"/>
    </row>
    <row r="8" spans="1:19" ht="15" thickTop="1">
      <c r="A8" s="215"/>
      <c r="B8" s="216"/>
      <c r="C8" s="60" t="str">
        <f t="shared" si="0"/>
        <v/>
      </c>
    </row>
    <row r="9" spans="1:19" outlineLevel="1">
      <c r="A9" s="215"/>
      <c r="B9" s="216"/>
      <c r="C9" s="60" t="str">
        <f t="shared" si="0"/>
        <v/>
      </c>
      <c r="D9" s="32"/>
      <c r="E9" s="32"/>
      <c r="F9" s="32"/>
      <c r="G9" s="32"/>
      <c r="H9" s="32"/>
      <c r="I9" s="32"/>
      <c r="J9" s="32"/>
      <c r="K9" s="32"/>
      <c r="L9" s="32"/>
      <c r="M9" s="32"/>
    </row>
    <row r="10" spans="1:19" outlineLevel="1">
      <c r="A10" s="215"/>
      <c r="B10" s="216"/>
      <c r="C10" s="60" t="str">
        <f t="shared" si="0"/>
        <v/>
      </c>
      <c r="D10" s="32"/>
      <c r="E10" s="32"/>
      <c r="F10" s="32"/>
      <c r="G10" s="32"/>
      <c r="H10" s="32"/>
      <c r="I10" s="32"/>
      <c r="J10" s="32"/>
      <c r="K10" s="32"/>
      <c r="L10" s="32"/>
      <c r="M10" s="32"/>
    </row>
    <row r="11" spans="1:19" ht="15" outlineLevel="1" thickBot="1">
      <c r="A11" s="215"/>
      <c r="B11" s="216"/>
      <c r="C11" s="60" t="str">
        <f t="shared" si="0"/>
        <v>Evolution de la quantité des déchets (DNDNI) par filière de traitement (Mt)</v>
      </c>
      <c r="D11" s="32"/>
      <c r="E11" s="850" t="s">
        <v>960</v>
      </c>
      <c r="F11" s="850"/>
      <c r="G11" s="850"/>
      <c r="H11" s="850"/>
      <c r="I11" s="850"/>
      <c r="J11" s="850"/>
      <c r="K11" s="850"/>
      <c r="L11" s="476"/>
      <c r="M11" s="32"/>
      <c r="N11" s="403"/>
    </row>
    <row r="12" spans="1:19" outlineLevel="2">
      <c r="A12" s="215"/>
      <c r="B12" s="216"/>
      <c r="C12" s="60" t="str">
        <f t="shared" si="0"/>
        <v>Mégatonne (Mt)</v>
      </c>
      <c r="D12" s="32"/>
      <c r="E12" s="99" t="s">
        <v>131</v>
      </c>
      <c r="F12" s="100" t="s">
        <v>442</v>
      </c>
      <c r="G12" s="100" t="s">
        <v>113</v>
      </c>
      <c r="H12" s="100" t="s">
        <v>248</v>
      </c>
      <c r="I12" s="100" t="s">
        <v>249</v>
      </c>
      <c r="J12" s="100" t="s">
        <v>250</v>
      </c>
      <c r="K12" s="101" t="s">
        <v>115</v>
      </c>
      <c r="L12" s="237"/>
      <c r="M12" s="32"/>
    </row>
    <row r="13" spans="1:19" outlineLevel="2">
      <c r="A13" s="215"/>
      <c r="B13" s="216"/>
      <c r="C13" s="60" t="str">
        <f t="shared" si="0"/>
        <v>Total DNDNI</v>
      </c>
      <c r="D13" s="32"/>
      <c r="E13" s="91" t="s">
        <v>504</v>
      </c>
      <c r="F13" s="46">
        <f>SUM(F14:F20)</f>
        <v>75.733000000000004</v>
      </c>
      <c r="G13" s="47">
        <f>SUM(G14:G20)</f>
        <v>80.5</v>
      </c>
      <c r="H13" s="47"/>
      <c r="I13" s="47">
        <f>SUM(I14:I20)</f>
        <v>78.75</v>
      </c>
      <c r="J13" s="47"/>
      <c r="K13" s="93">
        <f>SUM(K14:K20)</f>
        <v>80</v>
      </c>
      <c r="L13" s="237"/>
      <c r="M13" s="32"/>
      <c r="N13" s="396"/>
      <c r="O13" s="396"/>
      <c r="P13" s="396"/>
      <c r="Q13" s="396"/>
      <c r="R13" s="396"/>
      <c r="S13" s="396"/>
    </row>
    <row r="14" spans="1:19" outlineLevel="2">
      <c r="A14" s="215"/>
      <c r="B14" s="216"/>
      <c r="C14" s="60" t="str">
        <f t="shared" si="0"/>
        <v xml:space="preserve">Compostage </v>
      </c>
      <c r="D14" s="32"/>
      <c r="E14" s="92" t="s">
        <v>681</v>
      </c>
      <c r="F14" s="49">
        <v>8.6</v>
      </c>
      <c r="G14" s="50">
        <v>10</v>
      </c>
      <c r="H14" s="50"/>
      <c r="I14" s="50">
        <v>10.25</v>
      </c>
      <c r="J14" s="50"/>
      <c r="K14" s="94">
        <v>10.5</v>
      </c>
      <c r="L14" s="237"/>
      <c r="M14" s="32"/>
      <c r="N14" s="396"/>
      <c r="O14" s="396"/>
      <c r="P14" s="396"/>
      <c r="Q14" s="396"/>
      <c r="R14" s="396"/>
      <c r="S14" s="396"/>
    </row>
    <row r="15" spans="1:19" outlineLevel="2">
      <c r="A15" s="215"/>
      <c r="B15" s="216"/>
      <c r="C15" s="60" t="str">
        <f t="shared" si="0"/>
        <v>Préparation et utilisation de CSR</v>
      </c>
      <c r="D15" s="32"/>
      <c r="E15" s="92" t="s">
        <v>680</v>
      </c>
      <c r="F15" s="49">
        <v>0.4</v>
      </c>
      <c r="G15" s="50">
        <v>4</v>
      </c>
      <c r="H15" s="50"/>
      <c r="I15" s="50">
        <v>4.5</v>
      </c>
      <c r="J15" s="50"/>
      <c r="K15" s="94">
        <v>5</v>
      </c>
      <c r="L15" s="237"/>
      <c r="M15" s="32"/>
      <c r="N15" s="396"/>
      <c r="O15" s="396"/>
      <c r="P15" s="396"/>
      <c r="Q15" s="396"/>
      <c r="R15" s="396"/>
      <c r="S15" s="396"/>
    </row>
    <row r="16" spans="1:19" outlineLevel="2">
      <c r="A16" s="215"/>
      <c r="B16" s="216"/>
      <c r="C16" s="60" t="str">
        <f t="shared" si="0"/>
        <v>Méthanisation (hors méthanisation à la ferme)</v>
      </c>
      <c r="D16" s="32"/>
      <c r="E16" s="92" t="s">
        <v>505</v>
      </c>
      <c r="F16" s="49">
        <v>1</v>
      </c>
      <c r="G16" s="50">
        <v>3</v>
      </c>
      <c r="H16" s="50"/>
      <c r="I16" s="50">
        <v>4</v>
      </c>
      <c r="J16" s="50"/>
      <c r="K16" s="94">
        <v>4.5</v>
      </c>
      <c r="L16" s="237"/>
      <c r="M16" s="32"/>
      <c r="N16" s="396"/>
      <c r="O16" s="396"/>
      <c r="P16" s="396"/>
      <c r="Q16" s="396"/>
      <c r="R16" s="396"/>
      <c r="S16" s="396"/>
    </row>
    <row r="17" spans="1:19" outlineLevel="2">
      <c r="A17" s="215"/>
      <c r="B17" s="216"/>
      <c r="C17" s="60" t="str">
        <f t="shared" si="0"/>
        <v>Incinération avec valorisation</v>
      </c>
      <c r="D17" s="32"/>
      <c r="E17" s="92" t="s">
        <v>506</v>
      </c>
      <c r="F17" s="49">
        <v>14.4</v>
      </c>
      <c r="G17" s="50">
        <v>13.5</v>
      </c>
      <c r="H17" s="50"/>
      <c r="I17" s="50">
        <v>10</v>
      </c>
      <c r="J17" s="50"/>
      <c r="K17" s="94">
        <v>8</v>
      </c>
      <c r="L17" s="237"/>
      <c r="M17" s="32"/>
      <c r="N17" s="396"/>
      <c r="O17" s="396"/>
      <c r="P17" s="396"/>
      <c r="Q17" s="396"/>
      <c r="R17" s="396"/>
      <c r="S17" s="396"/>
    </row>
    <row r="18" spans="1:19" outlineLevel="2">
      <c r="A18" s="215"/>
      <c r="B18" s="216"/>
      <c r="C18" s="60" t="str">
        <f t="shared" si="0"/>
        <v>Incinération sans récupération d’énergie</v>
      </c>
      <c r="D18" s="32"/>
      <c r="E18" s="92" t="s">
        <v>507</v>
      </c>
      <c r="F18" s="49">
        <v>0.5</v>
      </c>
      <c r="G18" s="50">
        <v>0</v>
      </c>
      <c r="H18" s="50"/>
      <c r="I18" s="50">
        <v>0</v>
      </c>
      <c r="J18" s="50"/>
      <c r="K18" s="94">
        <v>0</v>
      </c>
      <c r="L18" s="237"/>
      <c r="M18" s="32"/>
      <c r="N18" s="396"/>
      <c r="O18" s="396"/>
      <c r="P18" s="396"/>
      <c r="Q18" s="396"/>
      <c r="R18" s="396"/>
      <c r="S18" s="396"/>
    </row>
    <row r="19" spans="1:19" outlineLevel="2">
      <c r="A19" s="215"/>
      <c r="B19" s="216"/>
      <c r="C19" s="60" t="str">
        <f t="shared" si="0"/>
        <v>Stockage en ISDND</v>
      </c>
      <c r="D19" s="32"/>
      <c r="E19" s="92" t="s">
        <v>508</v>
      </c>
      <c r="F19" s="49">
        <v>16.2</v>
      </c>
      <c r="G19" s="50">
        <v>8</v>
      </c>
      <c r="H19" s="50"/>
      <c r="I19" s="50">
        <v>5</v>
      </c>
      <c r="J19" s="50"/>
      <c r="K19" s="94">
        <v>4</v>
      </c>
      <c r="L19" s="237"/>
      <c r="M19" s="32"/>
      <c r="N19" s="396"/>
      <c r="O19" s="396"/>
      <c r="P19" s="396"/>
      <c r="Q19" s="396"/>
      <c r="R19" s="396"/>
      <c r="S19" s="396"/>
    </row>
    <row r="20" spans="1:19" ht="15" outlineLevel="2" thickBot="1">
      <c r="A20" s="215"/>
      <c r="B20" s="216"/>
      <c r="C20" s="60" t="str">
        <f t="shared" si="0"/>
        <v>Valorisation matière</v>
      </c>
      <c r="D20" s="32"/>
      <c r="E20" s="92" t="s">
        <v>509</v>
      </c>
      <c r="F20" s="49">
        <v>34.633000000000003</v>
      </c>
      <c r="G20" s="50">
        <v>42</v>
      </c>
      <c r="H20" s="50"/>
      <c r="I20" s="50">
        <v>45</v>
      </c>
      <c r="J20" s="50"/>
      <c r="K20" s="94">
        <v>48</v>
      </c>
      <c r="L20" s="237"/>
      <c r="M20" s="32"/>
      <c r="N20" s="396"/>
      <c r="O20" s="396"/>
      <c r="P20" s="396"/>
      <c r="Q20" s="396"/>
      <c r="R20" s="396"/>
      <c r="S20" s="396"/>
    </row>
    <row r="21" spans="1:19" ht="14.4" customHeight="1" outlineLevel="2">
      <c r="A21" s="215"/>
      <c r="B21" s="216"/>
      <c r="C21" s="60" t="str">
        <f t="shared" si="0"/>
        <v>ADEME via enquête ITOM, projections DGEC et CITEPA. Périmètre France Kyoto</v>
      </c>
      <c r="D21" s="32"/>
      <c r="E21" s="857" t="s">
        <v>972</v>
      </c>
      <c r="F21" s="857"/>
      <c r="G21" s="857"/>
      <c r="H21" s="857"/>
      <c r="I21" s="857"/>
      <c r="J21" s="857"/>
      <c r="K21" s="857"/>
      <c r="L21" s="474"/>
      <c r="M21" s="32"/>
      <c r="N21" s="403"/>
    </row>
    <row r="22" spans="1:19" outlineLevel="1">
      <c r="A22" s="215"/>
      <c r="B22" s="216"/>
      <c r="C22" s="60" t="str">
        <f t="shared" si="0"/>
        <v/>
      </c>
      <c r="D22" s="32"/>
      <c r="E22" s="32"/>
      <c r="F22" s="32"/>
      <c r="G22" s="32"/>
      <c r="H22" s="32"/>
      <c r="I22" s="32"/>
      <c r="J22" s="32"/>
      <c r="K22" s="32"/>
      <c r="L22" s="32"/>
      <c r="M22" s="32"/>
      <c r="N22" s="403"/>
    </row>
    <row r="23" spans="1:19" outlineLevel="1">
      <c r="A23" s="215"/>
      <c r="B23" s="216"/>
      <c r="C23" s="60"/>
      <c r="D23" s="32"/>
      <c r="E23" s="32"/>
      <c r="F23" s="32"/>
      <c r="G23" s="32"/>
      <c r="H23" s="32"/>
      <c r="I23" s="32"/>
      <c r="J23" s="32"/>
      <c r="K23" s="32"/>
      <c r="L23" s="32"/>
      <c r="M23" s="32"/>
      <c r="N23" s="403"/>
    </row>
    <row r="24" spans="1:19" ht="28.8" thickBot="1">
      <c r="A24" s="215"/>
      <c r="B24" s="216"/>
      <c r="C24" s="60" t="str">
        <f t="shared" si="0"/>
        <v>Installations de stockage</v>
      </c>
      <c r="D24" s="221"/>
      <c r="E24" s="222"/>
      <c r="F24" s="854" t="s">
        <v>555</v>
      </c>
      <c r="G24" s="854"/>
      <c r="H24" s="854"/>
      <c r="I24" s="854"/>
      <c r="J24" s="854"/>
      <c r="K24" s="854"/>
      <c r="L24" s="854"/>
      <c r="M24" s="854"/>
      <c r="N24" s="403"/>
    </row>
    <row r="25" spans="1:19" ht="13.2" customHeight="1" thickTop="1">
      <c r="A25" s="215"/>
      <c r="B25" s="217"/>
      <c r="C25" s="60" t="str">
        <f t="shared" si="0"/>
        <v/>
      </c>
      <c r="D25" s="161"/>
      <c r="E25" s="161"/>
      <c r="F25" s="161"/>
      <c r="N25" s="403"/>
    </row>
    <row r="26" spans="1:19" ht="14.4" customHeight="1" outlineLevel="1">
      <c r="A26" s="215"/>
      <c r="B26" s="217"/>
      <c r="C26" s="60" t="str">
        <f t="shared" si="0"/>
        <v/>
      </c>
      <c r="D26" s="32"/>
      <c r="E26" s="32"/>
      <c r="F26" s="32"/>
      <c r="G26" s="32"/>
      <c r="H26" s="32"/>
      <c r="I26" s="32"/>
      <c r="J26" s="32"/>
      <c r="K26" s="32"/>
      <c r="L26" s="32"/>
      <c r="M26" s="32"/>
      <c r="N26" s="403"/>
    </row>
    <row r="27" spans="1:19" ht="15" customHeight="1" outlineLevel="1">
      <c r="A27" s="215"/>
      <c r="B27" s="217"/>
      <c r="C27" s="60" t="str">
        <f t="shared" si="0"/>
        <v/>
      </c>
      <c r="D27" s="32"/>
      <c r="E27" s="32"/>
      <c r="F27" s="32"/>
      <c r="G27" s="32"/>
      <c r="H27" s="32"/>
      <c r="I27" s="32"/>
      <c r="J27" s="32"/>
      <c r="K27" s="32"/>
      <c r="L27" s="32"/>
      <c r="M27" s="32"/>
      <c r="N27" s="403"/>
    </row>
    <row r="28" spans="1:19" ht="15" customHeight="1" outlineLevel="2" thickBot="1">
      <c r="A28" s="215"/>
      <c r="B28" s="217"/>
      <c r="C28" s="60" t="str">
        <f t="shared" si="0"/>
        <v>Captage et valorisation du biogaz issu des installations de stockage (%)</v>
      </c>
      <c r="D28" s="32"/>
      <c r="E28" s="475" t="s">
        <v>510</v>
      </c>
      <c r="F28" s="475"/>
      <c r="G28" s="475"/>
      <c r="H28" s="475"/>
      <c r="I28" s="475"/>
      <c r="J28" s="475"/>
      <c r="K28" s="475"/>
      <c r="L28" s="476"/>
      <c r="M28" s="32"/>
      <c r="N28" s="403"/>
    </row>
    <row r="29" spans="1:19" ht="14.4" customHeight="1" outlineLevel="2">
      <c r="A29" s="215"/>
      <c r="B29" s="217"/>
      <c r="C29" s="60" t="str">
        <f t="shared" si="0"/>
        <v>(%)</v>
      </c>
      <c r="D29" s="32"/>
      <c r="E29" s="116" t="s">
        <v>511</v>
      </c>
      <c r="F29" s="117">
        <v>2020</v>
      </c>
      <c r="G29" s="117">
        <v>2030</v>
      </c>
      <c r="H29" s="117">
        <v>2035</v>
      </c>
      <c r="I29" s="117">
        <v>2040</v>
      </c>
      <c r="J29" s="117">
        <v>2045</v>
      </c>
      <c r="K29" s="118">
        <v>2050</v>
      </c>
      <c r="L29" s="237"/>
      <c r="M29" s="32"/>
    </row>
    <row r="30" spans="1:19" ht="14.4" customHeight="1" outlineLevel="2">
      <c r="A30" s="215"/>
      <c r="B30" s="217"/>
      <c r="C30" s="60" t="str">
        <f t="shared" si="0"/>
        <v>Taux de captage apparent (%)</v>
      </c>
      <c r="D30" s="32"/>
      <c r="E30" s="80" t="s">
        <v>731</v>
      </c>
      <c r="F30" s="114">
        <v>0.46500000000000002</v>
      </c>
      <c r="G30" s="203">
        <v>0.63</v>
      </c>
      <c r="H30" s="203"/>
      <c r="I30" s="203">
        <v>0.7</v>
      </c>
      <c r="J30" s="203"/>
      <c r="K30" s="204">
        <v>0.76</v>
      </c>
      <c r="L30" s="237"/>
      <c r="M30" s="32"/>
    </row>
    <row r="31" spans="1:19" s="403" customFormat="1" ht="14.4" customHeight="1" outlineLevel="2">
      <c r="A31" s="215"/>
      <c r="B31" s="217"/>
      <c r="C31" s="60"/>
      <c r="D31" s="32"/>
      <c r="E31" s="80" t="s">
        <v>732</v>
      </c>
      <c r="F31" s="114"/>
      <c r="G31" s="203">
        <v>0.83</v>
      </c>
      <c r="H31" s="203"/>
      <c r="I31" s="203">
        <v>0.84</v>
      </c>
      <c r="J31" s="203"/>
      <c r="K31" s="204">
        <v>0.85</v>
      </c>
      <c r="L31" s="237"/>
      <c r="M31" s="32"/>
    </row>
    <row r="32" spans="1:19" ht="15" outlineLevel="2" thickBot="1">
      <c r="A32" s="215"/>
      <c r="B32" s="217"/>
      <c r="C32" s="60" t="str">
        <f t="shared" si="0"/>
        <v>Valorisation du biogaz capté</v>
      </c>
      <c r="D32" s="32"/>
      <c r="E32" s="37" t="s">
        <v>512</v>
      </c>
      <c r="F32" s="169">
        <v>0.77</v>
      </c>
      <c r="G32" s="170">
        <v>0.85</v>
      </c>
      <c r="H32" s="170"/>
      <c r="I32" s="170">
        <v>0.85</v>
      </c>
      <c r="J32" s="170"/>
      <c r="K32" s="205">
        <v>0.85</v>
      </c>
      <c r="L32" s="237"/>
      <c r="M32" s="32"/>
    </row>
    <row r="33" spans="1:13" outlineLevel="1">
      <c r="A33" s="215"/>
      <c r="B33" s="217"/>
      <c r="C33" s="60" t="str">
        <f t="shared" si="0"/>
        <v>Inventaire CITEPA, projections DGEC et CITEPA. Périmètre hexagone</v>
      </c>
      <c r="D33" s="32"/>
      <c r="E33" s="857" t="s">
        <v>630</v>
      </c>
      <c r="F33" s="857"/>
      <c r="G33" s="857"/>
      <c r="H33" s="857"/>
      <c r="I33" s="857"/>
      <c r="J33" s="857"/>
      <c r="K33" s="857"/>
      <c r="L33" s="237"/>
      <c r="M33" s="32"/>
    </row>
    <row r="34" spans="1:13" outlineLevel="1">
      <c r="A34" s="215"/>
      <c r="B34" s="217"/>
      <c r="C34" s="60" t="str">
        <f t="shared" si="0"/>
        <v/>
      </c>
      <c r="D34" s="32"/>
      <c r="E34" s="32"/>
      <c r="F34" s="32"/>
      <c r="G34" s="32"/>
      <c r="H34" s="32"/>
      <c r="I34" s="32"/>
      <c r="J34" s="32"/>
      <c r="K34" s="32"/>
      <c r="L34" s="237"/>
      <c r="M34" s="32"/>
    </row>
    <row r="35" spans="1:13" ht="15" outlineLevel="1" thickBot="1">
      <c r="A35" s="215"/>
      <c r="B35" s="217"/>
      <c r="C35" s="60" t="str">
        <f t="shared" si="0"/>
        <v>Composition des déchets stockés (%)</v>
      </c>
      <c r="D35" s="32"/>
      <c r="E35" s="475" t="s">
        <v>543</v>
      </c>
      <c r="F35" s="475"/>
      <c r="G35" s="475"/>
      <c r="H35" s="475"/>
      <c r="I35" s="475"/>
      <c r="J35" s="475"/>
      <c r="K35" s="475"/>
      <c r="L35" s="237"/>
      <c r="M35" s="32"/>
    </row>
    <row r="36" spans="1:13" outlineLevel="2">
      <c r="A36" s="215"/>
      <c r="B36" s="217"/>
      <c r="C36" s="60" t="str">
        <f t="shared" si="0"/>
        <v>(%)</v>
      </c>
      <c r="D36" s="32"/>
      <c r="E36" s="116" t="s">
        <v>511</v>
      </c>
      <c r="F36" s="117">
        <v>2020</v>
      </c>
      <c r="G36" s="117">
        <v>2030</v>
      </c>
      <c r="H36" s="117">
        <v>2035</v>
      </c>
      <c r="I36" s="117">
        <v>2040</v>
      </c>
      <c r="J36" s="117">
        <v>2045</v>
      </c>
      <c r="K36" s="118">
        <v>2050</v>
      </c>
      <c r="L36" s="237"/>
      <c r="M36" s="32"/>
    </row>
    <row r="37" spans="1:13" outlineLevel="2">
      <c r="A37" s="215"/>
      <c r="B37" s="217"/>
      <c r="C37" s="60" t="str">
        <f t="shared" si="0"/>
        <v>Déchets alimentaires</v>
      </c>
      <c r="D37" s="32"/>
      <c r="E37" s="80" t="s">
        <v>413</v>
      </c>
      <c r="F37" s="122">
        <v>0.17299999999999999</v>
      </c>
      <c r="G37" s="123">
        <v>0.16400000000000001</v>
      </c>
      <c r="H37" s="123"/>
      <c r="I37" s="123"/>
      <c r="J37" s="123"/>
      <c r="K37" s="124">
        <v>8.5000000000000006E-2</v>
      </c>
      <c r="L37" s="237"/>
      <c r="M37" s="32"/>
    </row>
    <row r="38" spans="1:13" outlineLevel="2">
      <c r="A38" s="215"/>
      <c r="B38" s="217"/>
      <c r="C38" s="60" t="str">
        <f t="shared" si="0"/>
        <v>Déchets verts</v>
      </c>
      <c r="D38" s="32"/>
      <c r="E38" s="37" t="s">
        <v>513</v>
      </c>
      <c r="F38" s="171">
        <v>4.4999999999999998E-2</v>
      </c>
      <c r="G38" s="172">
        <v>4.2999999999999997E-2</v>
      </c>
      <c r="H38" s="172"/>
      <c r="I38" s="172"/>
      <c r="J38" s="172"/>
      <c r="K38" s="345">
        <v>2.4E-2</v>
      </c>
      <c r="L38" s="237"/>
      <c r="M38" s="32"/>
    </row>
    <row r="39" spans="1:13" outlineLevel="2">
      <c r="A39" s="215"/>
      <c r="B39" s="217"/>
      <c r="C39" s="60" t="str">
        <f t="shared" si="0"/>
        <v>Papier / carton</v>
      </c>
      <c r="D39" s="32"/>
      <c r="E39" s="37" t="s">
        <v>514</v>
      </c>
      <c r="F39" s="171">
        <v>0.161</v>
      </c>
      <c r="G39" s="172">
        <v>0.158</v>
      </c>
      <c r="H39" s="172"/>
      <c r="I39" s="172"/>
      <c r="J39" s="172"/>
      <c r="K39" s="345">
        <v>0.17599999999999999</v>
      </c>
      <c r="L39" s="237"/>
      <c r="M39" s="32"/>
    </row>
    <row r="40" spans="1:13" outlineLevel="2">
      <c r="A40" s="215"/>
      <c r="B40" s="217"/>
      <c r="C40" s="60" t="str">
        <f t="shared" si="0"/>
        <v>Bois</v>
      </c>
      <c r="D40" s="32"/>
      <c r="E40" s="37" t="s">
        <v>462</v>
      </c>
      <c r="F40" s="171">
        <v>5.2999999999999999E-2</v>
      </c>
      <c r="G40" s="172">
        <v>5.0999999999999997E-2</v>
      </c>
      <c r="H40" s="172"/>
      <c r="I40" s="172"/>
      <c r="J40" s="172"/>
      <c r="K40" s="345">
        <v>3.6999999999999998E-2</v>
      </c>
      <c r="L40" s="237"/>
      <c r="M40" s="32"/>
    </row>
    <row r="41" spans="1:13" outlineLevel="2">
      <c r="A41" s="215"/>
      <c r="B41" s="217"/>
      <c r="C41" s="60" t="str">
        <f t="shared" si="0"/>
        <v>Textile</v>
      </c>
      <c r="D41" s="32"/>
      <c r="E41" s="37" t="s">
        <v>515</v>
      </c>
      <c r="F41" s="171">
        <v>2.5999999999999999E-2</v>
      </c>
      <c r="G41" s="172">
        <v>2.8000000000000001E-2</v>
      </c>
      <c r="H41" s="172"/>
      <c r="I41" s="172"/>
      <c r="J41" s="172"/>
      <c r="K41" s="345">
        <v>2.8000000000000001E-2</v>
      </c>
      <c r="L41" s="237"/>
      <c r="M41" s="32"/>
    </row>
    <row r="42" spans="1:13" outlineLevel="2">
      <c r="A42" s="215"/>
      <c r="B42" s="217"/>
      <c r="C42" s="60" t="str">
        <f t="shared" si="0"/>
        <v>Couches</v>
      </c>
      <c r="D42" s="32"/>
      <c r="E42" s="37" t="s">
        <v>516</v>
      </c>
      <c r="F42" s="171">
        <v>8.5999999999999993E-2</v>
      </c>
      <c r="G42" s="172">
        <v>6.5000000000000002E-2</v>
      </c>
      <c r="H42" s="172"/>
      <c r="I42" s="172"/>
      <c r="J42" s="172"/>
      <c r="K42" s="345">
        <v>9.9000000000000005E-2</v>
      </c>
      <c r="L42" s="237"/>
      <c r="M42" s="32"/>
    </row>
    <row r="43" spans="1:13" ht="15" outlineLevel="2" thickBot="1">
      <c r="A43" s="215"/>
      <c r="B43" s="217"/>
      <c r="C43" s="60" t="str">
        <f t="shared" si="0"/>
        <v>Déchets inertes</v>
      </c>
      <c r="D43" s="32"/>
      <c r="E43" s="37" t="s">
        <v>517</v>
      </c>
      <c r="F43" s="171">
        <v>0.45700000000000002</v>
      </c>
      <c r="G43" s="172">
        <v>0.49099999999999999</v>
      </c>
      <c r="H43" s="172"/>
      <c r="I43" s="172"/>
      <c r="J43" s="172"/>
      <c r="K43" s="395">
        <v>0.55200000000000005</v>
      </c>
      <c r="L43" s="237"/>
      <c r="M43" s="32"/>
    </row>
    <row r="44" spans="1:13" outlineLevel="2">
      <c r="A44" s="215"/>
      <c r="B44" s="217"/>
      <c r="C44" s="60" t="str">
        <f t="shared" si="0"/>
        <v>Enquêtes ADEME, INSEE, feuille de route Fnade, projections DGEC et CITEPA</v>
      </c>
      <c r="D44" s="32"/>
      <c r="E44" s="857" t="s">
        <v>518</v>
      </c>
      <c r="F44" s="857"/>
      <c r="G44" s="857"/>
      <c r="H44" s="857"/>
      <c r="I44" s="857"/>
      <c r="J44" s="857"/>
      <c r="K44" s="857"/>
      <c r="L44" s="474"/>
      <c r="M44" s="32"/>
    </row>
    <row r="45" spans="1:13" outlineLevel="1">
      <c r="A45" s="215"/>
      <c r="B45" s="217"/>
      <c r="C45" s="60" t="str">
        <f t="shared" si="0"/>
        <v/>
      </c>
      <c r="D45" s="32"/>
      <c r="E45" s="162"/>
      <c r="F45" s="162"/>
      <c r="G45" s="162"/>
      <c r="H45" s="162"/>
      <c r="I45" s="162"/>
      <c r="J45" s="162"/>
      <c r="K45" s="162"/>
      <c r="L45" s="162"/>
      <c r="M45" s="32"/>
    </row>
    <row r="46" spans="1:13" ht="28.8" thickBot="1">
      <c r="A46" s="215"/>
      <c r="B46" s="217"/>
      <c r="C46" s="60" t="str">
        <f t="shared" si="0"/>
        <v>Eaux usées</v>
      </c>
      <c r="D46" s="221"/>
      <c r="E46" s="222"/>
      <c r="F46" s="854" t="s">
        <v>519</v>
      </c>
      <c r="G46" s="854"/>
      <c r="H46" s="854"/>
      <c r="I46" s="854"/>
      <c r="J46" s="854"/>
      <c r="K46" s="854"/>
      <c r="L46" s="854"/>
      <c r="M46" s="854"/>
    </row>
    <row r="47" spans="1:13" ht="15" thickTop="1">
      <c r="A47" s="215"/>
      <c r="B47" s="217"/>
      <c r="C47" s="60" t="str">
        <f t="shared" si="0"/>
        <v/>
      </c>
      <c r="D47" s="161"/>
      <c r="E47" s="161"/>
      <c r="F47" s="161"/>
    </row>
    <row r="48" spans="1:13" outlineLevel="1">
      <c r="A48" s="215"/>
      <c r="B48" s="217"/>
      <c r="C48" s="60" t="str">
        <f t="shared" si="0"/>
        <v/>
      </c>
      <c r="D48" s="32"/>
      <c r="E48" s="32"/>
      <c r="F48" s="32"/>
      <c r="G48" s="32"/>
      <c r="H48" s="32"/>
      <c r="I48" s="32"/>
      <c r="J48" s="32"/>
      <c r="K48" s="32"/>
      <c r="L48" s="32"/>
      <c r="M48" s="32"/>
    </row>
    <row r="49" spans="1:14" ht="19.2" outlineLevel="1">
      <c r="A49" s="215"/>
      <c r="B49" s="217"/>
      <c r="C49" s="60" t="str">
        <f t="shared" si="0"/>
        <v xml:space="preserve">Commentaire
IGCE = 
Diffus = </v>
      </c>
      <c r="D49" s="32"/>
      <c r="E49" s="852" t="s">
        <v>122</v>
      </c>
      <c r="F49" s="853"/>
      <c r="G49" s="853"/>
      <c r="H49" s="853"/>
      <c r="I49" s="853"/>
      <c r="J49" s="853"/>
      <c r="K49" s="853"/>
      <c r="L49" s="853"/>
      <c r="M49" s="32"/>
    </row>
    <row r="50" spans="1:14" ht="117" customHeight="1" outlineLevel="1">
      <c r="A50" s="215"/>
      <c r="B50" s="217"/>
      <c r="C50" s="60" t="str">
        <f t="shared" si="0"/>
        <v>Ce secteur concerne le traitement et le rejet des eaux domestiques et industrielles et le traitement des boues associées par méthanisation.
Les émissions du secteur dépendent des niveaux d’activités (Azote, DBO5/DCO) et du type de filière de traitement (en fonction des conditions d’anaérobie associées au système).
Le niveau d’activité lié au traitement des eaux domestiques est indexé sur la croissance de la population telle que prévue dans les hypothèses macro-économiques. Le niveau d’activité lié au traitement des eaux industrielles est considéré comme constant.</v>
      </c>
      <c r="D50" s="32"/>
      <c r="E50" s="855" t="s">
        <v>520</v>
      </c>
      <c r="F50" s="856"/>
      <c r="G50" s="856"/>
      <c r="H50" s="856"/>
      <c r="I50" s="856"/>
      <c r="J50" s="856"/>
      <c r="K50" s="856"/>
      <c r="L50" s="856"/>
      <c r="M50" s="32"/>
    </row>
    <row r="51" spans="1:14" outlineLevel="1">
      <c r="A51" s="215"/>
      <c r="B51" s="217"/>
      <c r="C51" s="60" t="str">
        <f t="shared" si="0"/>
        <v/>
      </c>
      <c r="D51" s="32"/>
      <c r="E51" s="162"/>
      <c r="F51" s="162"/>
      <c r="G51" s="162"/>
      <c r="H51" s="162"/>
      <c r="I51" s="162"/>
      <c r="J51" s="162"/>
      <c r="K51" s="162"/>
      <c r="L51" s="162"/>
      <c r="M51" s="32"/>
    </row>
    <row r="52" spans="1:14" outlineLevel="1">
      <c r="A52" s="215"/>
      <c r="B52" s="217"/>
      <c r="C52" s="60" t="str">
        <f t="shared" ref="A52:C80" si="1">IF(ISBLANK(E52),IF(ISBLANK(F52),"",F52),E52)</f>
        <v/>
      </c>
      <c r="D52" s="32"/>
      <c r="E52" s="162"/>
      <c r="F52" s="162"/>
      <c r="G52" s="162"/>
      <c r="H52" s="162"/>
      <c r="I52" s="162"/>
      <c r="J52" s="162"/>
      <c r="K52" s="162"/>
      <c r="L52" s="162"/>
      <c r="M52" s="32"/>
      <c r="N52" s="403"/>
    </row>
    <row r="53" spans="1:14" ht="15" outlineLevel="1" thickBot="1">
      <c r="A53" s="215"/>
      <c r="B53" s="217"/>
      <c r="C53" s="60" t="str">
        <f t="shared" si="1"/>
        <v>Traitement des eaux usées</v>
      </c>
      <c r="D53" s="32"/>
      <c r="E53" s="850" t="s">
        <v>12</v>
      </c>
      <c r="F53" s="850"/>
      <c r="G53" s="850"/>
      <c r="H53" s="850"/>
      <c r="I53" s="850"/>
      <c r="J53" s="850"/>
      <c r="K53" s="850"/>
      <c r="L53" s="32"/>
      <c r="M53" s="32"/>
    </row>
    <row r="54" spans="1:14" outlineLevel="2">
      <c r="A54" s="215"/>
      <c r="B54" s="217"/>
      <c r="C54" s="60" t="str">
        <f t="shared" si="1"/>
        <v>%</v>
      </c>
      <c r="D54" s="32"/>
      <c r="E54" s="36" t="s">
        <v>112</v>
      </c>
      <c r="F54" s="44">
        <v>2020</v>
      </c>
      <c r="G54" s="44">
        <v>2030</v>
      </c>
      <c r="H54" s="44">
        <v>2035</v>
      </c>
      <c r="I54" s="44">
        <v>2040</v>
      </c>
      <c r="J54" s="44">
        <v>2045</v>
      </c>
      <c r="K54" s="45">
        <v>2050</v>
      </c>
      <c r="L54" s="32"/>
      <c r="M54" s="32"/>
    </row>
    <row r="55" spans="1:14" outlineLevel="2">
      <c r="A55" s="215"/>
      <c r="B55" s="217"/>
      <c r="C55" s="60" t="str">
        <f t="shared" si="1"/>
        <v>Part de la population raccordée à une STEP</v>
      </c>
      <c r="D55" s="32"/>
      <c r="E55" s="80" t="s">
        <v>552</v>
      </c>
      <c r="F55" s="81">
        <v>0.81400000000000006</v>
      </c>
      <c r="G55" s="82">
        <v>0.81800000000000006</v>
      </c>
      <c r="H55" s="137"/>
      <c r="I55" s="894" t="s">
        <v>939</v>
      </c>
      <c r="J55" s="895"/>
      <c r="K55" s="896"/>
      <c r="L55" s="32"/>
      <c r="M55" s="32"/>
    </row>
    <row r="56" spans="1:14" outlineLevel="2">
      <c r="A56" s="215"/>
      <c r="B56" s="217"/>
      <c r="C56" s="60" t="str">
        <f t="shared" si="1"/>
        <v>Part de la population raccordée un traitement autonome</v>
      </c>
      <c r="D56" s="32"/>
      <c r="E56" s="80" t="s">
        <v>553</v>
      </c>
      <c r="F56" s="78">
        <v>0.17599999999999999</v>
      </c>
      <c r="G56" s="75">
        <v>0.182</v>
      </c>
      <c r="H56" s="134"/>
      <c r="I56" s="897"/>
      <c r="J56" s="898"/>
      <c r="K56" s="899"/>
      <c r="L56" s="32"/>
      <c r="M56" s="32"/>
    </row>
    <row r="57" spans="1:14" ht="15" outlineLevel="2" thickBot="1">
      <c r="A57" s="215"/>
      <c r="B57" s="217"/>
      <c r="C57" s="60" t="str">
        <f t="shared" si="1"/>
        <v>Part de la population sans traitement</v>
      </c>
      <c r="D57" s="32"/>
      <c r="E57" s="80" t="s">
        <v>554</v>
      </c>
      <c r="F57" s="78">
        <v>0.01</v>
      </c>
      <c r="G57" s="75">
        <v>0</v>
      </c>
      <c r="H57" s="134"/>
      <c r="I57" s="75">
        <v>0</v>
      </c>
      <c r="J57" s="134"/>
      <c r="K57" s="145">
        <v>0</v>
      </c>
      <c r="L57" s="32"/>
      <c r="M57" s="32"/>
    </row>
    <row r="58" spans="1:14" outlineLevel="2">
      <c r="A58" s="215"/>
      <c r="B58" s="217"/>
      <c r="C58" s="60" t="str">
        <f t="shared" si="1"/>
        <v/>
      </c>
      <c r="D58" s="32"/>
      <c r="E58" s="486"/>
      <c r="F58" s="486"/>
      <c r="G58" s="486"/>
      <c r="H58" s="486"/>
      <c r="I58" s="486"/>
      <c r="J58" s="486"/>
      <c r="K58" s="486"/>
      <c r="L58" s="32"/>
      <c r="M58" s="32"/>
    </row>
    <row r="59" spans="1:14" s="241" customFormat="1" outlineLevel="2">
      <c r="A59" s="215"/>
      <c r="B59" s="217"/>
      <c r="C59" s="60"/>
      <c r="D59" s="32"/>
      <c r="E59" s="244"/>
      <c r="F59" s="244"/>
      <c r="G59" s="244"/>
      <c r="H59" s="244"/>
      <c r="I59" s="244"/>
      <c r="J59" s="244"/>
      <c r="K59" s="244"/>
      <c r="L59" s="244"/>
      <c r="M59" s="32"/>
    </row>
    <row r="60" spans="1:14" outlineLevel="1">
      <c r="A60" s="215"/>
      <c r="B60" s="217"/>
      <c r="C60" s="60" t="str">
        <f t="shared" si="1"/>
        <v/>
      </c>
      <c r="D60" s="32"/>
      <c r="E60" s="162"/>
      <c r="F60" s="162"/>
      <c r="G60" s="162"/>
      <c r="H60" s="162"/>
      <c r="I60" s="162"/>
      <c r="J60" s="162"/>
      <c r="K60" s="162"/>
      <c r="L60" s="162"/>
      <c r="M60" s="32"/>
    </row>
    <row r="61" spans="1:14">
      <c r="A61" s="215"/>
      <c r="B61" s="217"/>
      <c r="C61" s="60" t="str">
        <f t="shared" si="1"/>
        <v/>
      </c>
      <c r="D61" s="161"/>
      <c r="E61" s="161"/>
      <c r="F61" s="161"/>
    </row>
    <row r="62" spans="1:14">
      <c r="A62" s="31"/>
      <c r="C62" s="60" t="str">
        <f t="shared" si="1"/>
        <v/>
      </c>
      <c r="D62" s="860"/>
      <c r="E62" s="860"/>
      <c r="F62" s="860"/>
      <c r="G62" s="860"/>
      <c r="H62" s="161"/>
      <c r="I62" s="161"/>
      <c r="J62" s="161"/>
    </row>
    <row r="63" spans="1:14" ht="28.8" thickBot="1">
      <c r="A63" s="218"/>
      <c r="C63" s="60" t="str">
        <f t="shared" si="1"/>
        <v>Résultats</v>
      </c>
      <c r="D63" s="223"/>
      <c r="E63" s="861" t="s">
        <v>119</v>
      </c>
      <c r="F63" s="861"/>
      <c r="G63" s="861"/>
      <c r="H63" s="861"/>
      <c r="I63" s="861"/>
      <c r="J63" s="861"/>
      <c r="K63" s="861"/>
      <c r="L63" s="861"/>
      <c r="M63" s="223"/>
    </row>
    <row r="64" spans="1:14" ht="15" thickTop="1">
      <c r="A64" s="218"/>
      <c r="C64" s="60" t="str">
        <f t="shared" si="1"/>
        <v/>
      </c>
      <c r="D64" s="3"/>
      <c r="E64" s="3"/>
      <c r="F64" s="3"/>
      <c r="G64" s="3"/>
      <c r="H64" s="3"/>
      <c r="I64" s="3"/>
      <c r="J64" s="3"/>
      <c r="K64" s="3"/>
      <c r="L64" s="3"/>
      <c r="M64" s="3"/>
    </row>
    <row r="65" spans="1:13" ht="15.6">
      <c r="A65" s="218"/>
      <c r="C65" s="60" t="str">
        <f t="shared" si="1"/>
        <v/>
      </c>
      <c r="D65" s="29"/>
      <c r="E65" s="30"/>
      <c r="F65" s="30"/>
      <c r="G65" s="30"/>
      <c r="H65" s="30"/>
      <c r="I65" s="30"/>
      <c r="J65" s="30"/>
      <c r="K65" s="30"/>
      <c r="L65" s="30"/>
      <c r="M65" s="3"/>
    </row>
    <row r="66" spans="1:13" ht="28.8" thickBot="1">
      <c r="A66" s="218"/>
      <c r="B66" s="219"/>
      <c r="C66" s="60" t="str">
        <f t="shared" si="1"/>
        <v>Emissions de gaz à effet de serre</v>
      </c>
      <c r="D66" s="223"/>
      <c r="E66" s="224"/>
      <c r="F66" s="861" t="s">
        <v>124</v>
      </c>
      <c r="G66" s="861"/>
      <c r="H66" s="861"/>
      <c r="I66" s="861"/>
      <c r="J66" s="861"/>
      <c r="K66" s="861"/>
      <c r="L66" s="861"/>
      <c r="M66" s="861"/>
    </row>
    <row r="67" spans="1:13" ht="15" thickTop="1">
      <c r="A67" s="218"/>
      <c r="B67" s="219"/>
      <c r="C67" s="60" t="str">
        <f t="shared" si="1"/>
        <v/>
      </c>
    </row>
    <row r="68" spans="1:13" outlineLevel="1">
      <c r="A68" s="42"/>
      <c r="C68" s="60" t="str">
        <f t="shared" si="1"/>
        <v/>
      </c>
      <c r="D68" s="32"/>
      <c r="E68" s="32"/>
      <c r="F68" s="32"/>
      <c r="G68" s="32"/>
      <c r="H68" s="32"/>
      <c r="I68" s="32"/>
      <c r="J68" s="32"/>
      <c r="K68" s="32"/>
      <c r="L68" s="32"/>
      <c r="M68" s="32"/>
    </row>
    <row r="69" spans="1:13" outlineLevel="1">
      <c r="A69" s="42"/>
      <c r="C69" s="60" t="str">
        <f t="shared" si="1"/>
        <v/>
      </c>
      <c r="D69" s="32"/>
      <c r="E69" s="32"/>
      <c r="F69" s="32"/>
      <c r="G69" s="32"/>
      <c r="H69" s="32"/>
      <c r="I69" s="32"/>
      <c r="J69" s="32"/>
      <c r="K69" s="32"/>
      <c r="L69" s="32"/>
      <c r="M69" s="32"/>
    </row>
    <row r="70" spans="1:13" ht="15" outlineLevel="1" thickBot="1">
      <c r="A70" s="42"/>
      <c r="C70" s="60" t="str">
        <f t="shared" si="1"/>
        <v>Emissions du secteur des déchets (Mt CO₂e)</v>
      </c>
      <c r="D70" s="32"/>
      <c r="E70" s="851" t="s">
        <v>992</v>
      </c>
      <c r="F70" s="851"/>
      <c r="G70" s="851"/>
      <c r="H70" s="851"/>
      <c r="I70" s="851"/>
      <c r="J70" s="851"/>
      <c r="K70" s="851"/>
      <c r="L70" s="851"/>
      <c r="M70" s="32"/>
    </row>
    <row r="71" spans="1:13" outlineLevel="1">
      <c r="A71" s="42"/>
      <c r="C71" s="60"/>
      <c r="D71" s="32"/>
      <c r="E71" s="206" t="s">
        <v>982</v>
      </c>
      <c r="F71" s="207">
        <v>2024</v>
      </c>
      <c r="G71" s="207">
        <v>2030</v>
      </c>
      <c r="H71" s="207">
        <v>2035</v>
      </c>
      <c r="I71" s="207">
        <v>2040</v>
      </c>
      <c r="J71" s="207">
        <v>2045</v>
      </c>
      <c r="K71" s="208">
        <v>2050</v>
      </c>
      <c r="L71" s="32"/>
      <c r="M71" s="32"/>
    </row>
    <row r="72" spans="1:13" outlineLevel="1">
      <c r="A72" s="42"/>
      <c r="C72" s="60"/>
      <c r="D72" s="32"/>
      <c r="E72" s="209" t="s">
        <v>125</v>
      </c>
      <c r="F72" s="210">
        <f>SUM(F73:F76)</f>
        <v>15.295171620457175</v>
      </c>
      <c r="G72" s="210">
        <f t="shared" ref="G72:K72" si="2">SUM(G73:G76)</f>
        <v>12.043144929796446</v>
      </c>
      <c r="H72" s="210">
        <f t="shared" si="2"/>
        <v>10.399392626195841</v>
      </c>
      <c r="I72" s="210">
        <f t="shared" si="2"/>
        <v>9.174752613993558</v>
      </c>
      <c r="J72" s="210">
        <f t="shared" si="2"/>
        <v>8.2426816901842095</v>
      </c>
      <c r="K72" s="304">
        <f t="shared" si="2"/>
        <v>7.5197778035884886</v>
      </c>
      <c r="L72" s="32"/>
      <c r="M72" s="32"/>
    </row>
    <row r="73" spans="1:13" outlineLevel="1">
      <c r="A73" s="42"/>
      <c r="C73" s="60"/>
      <c r="D73" s="32"/>
      <c r="E73" s="211" t="s">
        <v>20</v>
      </c>
      <c r="F73" s="212">
        <f>GES!F86</f>
        <v>11.425206643883117</v>
      </c>
      <c r="G73" s="253">
        <f>GES!I86</f>
        <v>7.5918640573121614</v>
      </c>
      <c r="H73" s="253">
        <f>GES!K86</f>
        <v>5.8971911443508596</v>
      </c>
      <c r="I73" s="253">
        <f>GES!M86</f>
        <v>4.6014297517225904</v>
      </c>
      <c r="J73" s="253">
        <f>GES!N86</f>
        <v>3.6254095904521444</v>
      </c>
      <c r="K73" s="736">
        <f>GES!O86</f>
        <v>2.9165606081770301</v>
      </c>
      <c r="L73" s="32"/>
      <c r="M73" s="32"/>
    </row>
    <row r="74" spans="1:13" outlineLevel="1">
      <c r="A74" s="42"/>
      <c r="C74" s="60"/>
      <c r="D74" s="32"/>
      <c r="E74" s="211" t="s">
        <v>10</v>
      </c>
      <c r="F74" s="212">
        <f>GES!F87</f>
        <v>1.0819782636555448</v>
      </c>
      <c r="G74" s="253">
        <f>GES!I87</f>
        <v>1.5261310826294434</v>
      </c>
      <c r="H74" s="253">
        <f>GES!K87</f>
        <v>1.5738413926553871</v>
      </c>
      <c r="I74" s="253">
        <f>GES!M87</f>
        <v>1.6212074660515734</v>
      </c>
      <c r="J74" s="253">
        <f>GES!N87</f>
        <v>1.68296573558478</v>
      </c>
      <c r="K74" s="736">
        <f>GES!O87</f>
        <v>1.7323523588523997</v>
      </c>
      <c r="L74" s="32"/>
      <c r="M74" s="32"/>
    </row>
    <row r="75" spans="1:13" outlineLevel="1">
      <c r="A75" s="42"/>
      <c r="C75" s="60"/>
      <c r="D75" s="32"/>
      <c r="E75" s="213" t="s">
        <v>11</v>
      </c>
      <c r="F75" s="212">
        <f>GES!F88</f>
        <v>0.76527285360334285</v>
      </c>
      <c r="G75" s="253">
        <f>GES!I88</f>
        <v>0.92751293912829347</v>
      </c>
      <c r="H75" s="253">
        <f>GES!K88</f>
        <v>0.9482649576466522</v>
      </c>
      <c r="I75" s="253">
        <f>GES!M88</f>
        <v>0.96901977758726154</v>
      </c>
      <c r="J75" s="253">
        <f>GES!N88</f>
        <v>0.98436423313821475</v>
      </c>
      <c r="K75" s="736">
        <f>GES!O88</f>
        <v>0.99968600394062501</v>
      </c>
      <c r="L75" s="32"/>
      <c r="M75" s="32"/>
    </row>
    <row r="76" spans="1:13" ht="15" outlineLevel="1" thickBot="1">
      <c r="A76" s="42"/>
      <c r="C76" s="60" t="str">
        <f t="shared" si="1"/>
        <v>Traitement des eaux usées</v>
      </c>
      <c r="D76" s="32"/>
      <c r="E76" s="214" t="s">
        <v>12</v>
      </c>
      <c r="F76" s="844">
        <f>GES!F89</f>
        <v>2.0227138593151719</v>
      </c>
      <c r="G76" s="771">
        <f>GES!I89</f>
        <v>1.9976368507265467</v>
      </c>
      <c r="H76" s="771">
        <f>GES!K89</f>
        <v>1.980095131542942</v>
      </c>
      <c r="I76" s="771">
        <f>GES!M89</f>
        <v>1.9830956186321334</v>
      </c>
      <c r="J76" s="771">
        <f>GES!N89</f>
        <v>1.9499421310090703</v>
      </c>
      <c r="K76" s="772">
        <f>GES!O89</f>
        <v>1.8711788326184333</v>
      </c>
      <c r="L76" s="32"/>
      <c r="M76" s="32"/>
    </row>
    <row r="77" spans="1:13" outlineLevel="1">
      <c r="A77" s="42"/>
      <c r="C77" s="60"/>
      <c r="D77" s="32"/>
      <c r="E77" s="858" t="s">
        <v>973</v>
      </c>
      <c r="F77" s="858"/>
      <c r="G77" s="858"/>
      <c r="H77" s="858"/>
      <c r="I77" s="858"/>
      <c r="J77" s="858"/>
      <c r="K77" s="858"/>
      <c r="L77" s="858"/>
      <c r="M77" s="32"/>
    </row>
    <row r="78" spans="1:13" outlineLevel="4">
      <c r="A78" s="42"/>
      <c r="C78" s="60"/>
      <c r="D78" s="32"/>
      <c r="E78" s="162"/>
      <c r="F78" s="162"/>
      <c r="G78" s="162"/>
      <c r="H78" s="162"/>
      <c r="I78" s="162"/>
      <c r="J78" s="162"/>
      <c r="K78" s="162"/>
      <c r="L78" s="162"/>
      <c r="M78" s="32"/>
    </row>
    <row r="79" spans="1:13" outlineLevel="4">
      <c r="A79" s="42"/>
      <c r="C79" s="60" t="str">
        <f>IF(ISBLANK(E79),IF(ISBLANK(F79),"",F79),E79)</f>
        <v/>
      </c>
      <c r="D79" s="32"/>
      <c r="E79" s="858"/>
      <c r="F79" s="858"/>
      <c r="G79" s="858"/>
      <c r="H79" s="858"/>
      <c r="I79" s="858"/>
      <c r="J79" s="858"/>
      <c r="K79" s="858"/>
      <c r="L79" s="858"/>
      <c r="M79" s="32"/>
    </row>
    <row r="80" spans="1:13">
      <c r="A80" s="60" t="str">
        <f t="shared" si="1"/>
        <v/>
      </c>
      <c r="C80" s="60" t="str">
        <f t="shared" si="1"/>
        <v/>
      </c>
      <c r="D80" s="893"/>
      <c r="E80" s="893"/>
      <c r="F80" s="893"/>
    </row>
    <row r="81" spans="3:3">
      <c r="C81" s="60" t="str">
        <f t="shared" ref="C81" si="3">IF(ISBLANK(E81),IF(ISBLANK(F81),"",F81),E81)</f>
        <v/>
      </c>
    </row>
  </sheetData>
  <mergeCells count="20">
    <mergeCell ref="E1:M1"/>
    <mergeCell ref="D62:G62"/>
    <mergeCell ref="E63:L63"/>
    <mergeCell ref="E4:L4"/>
    <mergeCell ref="F7:M7"/>
    <mergeCell ref="F24:M24"/>
    <mergeCell ref="E11:K11"/>
    <mergeCell ref="E21:K21"/>
    <mergeCell ref="E33:K33"/>
    <mergeCell ref="E44:K44"/>
    <mergeCell ref="E53:K53"/>
    <mergeCell ref="F46:M46"/>
    <mergeCell ref="E49:L49"/>
    <mergeCell ref="E50:L50"/>
    <mergeCell ref="I55:K56"/>
    <mergeCell ref="E70:L70"/>
    <mergeCell ref="E77:L77"/>
    <mergeCell ref="E79:L79"/>
    <mergeCell ref="D80:F80"/>
    <mergeCell ref="F66:M66"/>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A5C2D3BB858F40A15FCF1AAD71451D" ma:contentTypeVersion="2" ma:contentTypeDescription="Crée un document." ma:contentTypeScope="" ma:versionID="8a38837c1ebfecbfe71575907bed78f8">
  <xsd:schema xmlns:xsd="http://www.w3.org/2001/XMLSchema" xmlns:xs="http://www.w3.org/2001/XMLSchema" xmlns:p="http://schemas.microsoft.com/office/2006/metadata/properties" xmlns:ns2="1f00af46-f5d5-48a3-a990-ac6ff05f15fa" targetNamespace="http://schemas.microsoft.com/office/2006/metadata/properties" ma:root="true" ma:fieldsID="1a41af4c2a3e40126f3070a9c70020d8" ns2:_="">
    <xsd:import namespace="1f00af46-f5d5-48a3-a990-ac6ff05f15f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00af46-f5d5-48a3-a990-ac6ff05f15f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6467AD-B40F-46EC-82BF-14BE424AAD3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7299E71-9C59-432F-BFB1-03C751337174}">
  <ds:schemaRefs>
    <ds:schemaRef ds:uri="http://schemas.microsoft.com/sharepoint/v3/contenttype/forms"/>
  </ds:schemaRefs>
</ds:datastoreItem>
</file>

<file path=customXml/itemProps3.xml><?xml version="1.0" encoding="utf-8"?>
<ds:datastoreItem xmlns:ds="http://schemas.openxmlformats.org/officeDocument/2006/customXml" ds:itemID="{C72E8E1F-DAAA-4002-A0A4-11C04B77F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00af46-f5d5-48a3-a990-ac6ff05f15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vt:i4>
      </vt:variant>
    </vt:vector>
  </HeadingPairs>
  <TitlesOfParts>
    <vt:vector size="15" baseType="lpstr">
      <vt:lpstr>Notice d'utilisation</vt:lpstr>
      <vt:lpstr>&gt;&gt;&gt; Hypothèses sectorielles</vt:lpstr>
      <vt:lpstr>Cadrage</vt:lpstr>
      <vt:lpstr>Industrie</vt:lpstr>
      <vt:lpstr>Transports</vt:lpstr>
      <vt:lpstr>Agriculture</vt:lpstr>
      <vt:lpstr>Energie</vt:lpstr>
      <vt:lpstr>Bâtiments</vt:lpstr>
      <vt:lpstr>Déchets</vt:lpstr>
      <vt:lpstr>DROM</vt:lpstr>
      <vt:lpstr>UTCATF</vt:lpstr>
      <vt:lpstr>&gt;&gt;&gt; Résultats</vt:lpstr>
      <vt:lpstr>GES</vt:lpstr>
      <vt:lpstr>Bilans énergie</vt:lpstr>
      <vt:lpstr>Energie!Zone_d_impression</vt:lpstr>
    </vt:vector>
  </TitlesOfParts>
  <Company>MTES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ROUX Maxime</dc:creator>
  <cp:lastModifiedBy>samuel.laval</cp:lastModifiedBy>
  <cp:lastPrinted>2025-02-13T15:56:15Z</cp:lastPrinted>
  <dcterms:created xsi:type="dcterms:W3CDTF">2024-01-12T15:52:03Z</dcterms:created>
  <dcterms:modified xsi:type="dcterms:W3CDTF">2026-07-23T16:54:21Z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0x01010009A5C2D3BB858F40A15FCF1AAD71451D</vt:lpwstr>
  </property>
</Properties>
</file>